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2.xml" ContentType="application/vnd.openxmlformats-officedocument.drawing+xml"/>
  <Override PartName="/xl/tables/table9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qswef-my.sharepoint.com/personal/edwin1030_qswef_onmicrosoft_com/Documents/桌面/"/>
    </mc:Choice>
  </mc:AlternateContent>
  <xr:revisionPtr revIDLastSave="1351" documentId="8_{8F3A84B7-AD4B-4087-972F-7B11138237EB}" xr6:coauthVersionLast="47" xr6:coauthVersionMax="47" xr10:uidLastSave="{A6A16560-1457-4F7D-BC84-69422F5686E2}"/>
  <bookViews>
    <workbookView xWindow="-120" yWindow="16080" windowWidth="29040" windowHeight="7965" tabRatio="710" activeTab="3" xr2:uid="{2D7A5CA4-C884-4195-9188-66185CB9C919}"/>
  </bookViews>
  <sheets>
    <sheet name="銷售_2026" sheetId="19" r:id="rId1"/>
    <sheet name="支出" sheetId="29" r:id="rId2"/>
    <sheet name="成本表_鎖匙扣" sheetId="18" r:id="rId3"/>
    <sheet name="成本表_吊飾" sheetId="17" r:id="rId4"/>
    <sheet name="報價表 (2024)" sheetId="23" r:id="rId5"/>
    <sheet name="年結" sheetId="16" r:id="rId6"/>
    <sheet name="參考圖" sheetId="14" r:id="rId7"/>
    <sheet name="報價表_鎖匙扣" sheetId="25" r:id="rId8"/>
    <sheet name="報價單" sheetId="26" r:id="rId9"/>
    <sheet name="客戶" sheetId="27" r:id="rId10"/>
  </sheets>
  <definedNames>
    <definedName name="_xlnm._FilterDatabase" localSheetId="2" hidden="1">成本表_鎖匙扣!$A$2:$F$62</definedName>
    <definedName name="_xlnm._FilterDatabase" localSheetId="7" hidden="1">報價表_鎖匙扣!$A$2:$F$62</definedName>
    <definedName name="_xlcn.WorksheetConnection_Free_handsssSep2024.xlsx成本表_鎖匙扣" hidden="1">成本表_鎖匙扣[]</definedName>
    <definedName name="_xlnm.Print_Area" localSheetId="0">銷售_2026!$A$1:$Q$31</definedName>
    <definedName name="產品">#REF!</definedName>
    <definedName name="組合" localSheetId="2">成本表_鎖匙扣!$A:$A</definedName>
    <definedName name="組合" localSheetId="7">報價表_鎖匙扣!$A:$A</definedName>
  </definedNames>
  <calcPr calcId="191029" calcMode="manual"/>
  <extLst>
    <ext xmlns:x15="http://schemas.microsoft.com/office/spreadsheetml/2010/11/main" uri="{FCE2AD5D-F65C-4FA6-A056-5C36A1767C68}">
      <x15:dataModel>
        <x15:modelTables>
          <x15:modelTable id="成本表_鎖匙扣" name="成本表_鎖匙扣" connection="WorksheetConnection_Free_handsss (Sep) 2024.xlsx!成本表_鎖匙扣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19" l="1" a="1"/>
  <c r="N16" i="19" s="1"/>
  <c r="P16" i="19" s="1"/>
  <c r="N17" i="19" a="1"/>
  <c r="N17" i="19" s="1"/>
  <c r="P17" i="19" s="1"/>
  <c r="N18" i="19" a="1"/>
  <c r="N18" i="19" s="1"/>
  <c r="P18" i="19" s="1"/>
  <c r="N19" i="19" a="1"/>
  <c r="N19" i="19" s="1"/>
  <c r="P19" i="19" s="1"/>
  <c r="N20" i="19" a="1"/>
  <c r="N20" i="19" s="1"/>
  <c r="P20" i="19" s="1"/>
  <c r="N21" i="19" a="1"/>
  <c r="N21" i="19" s="1"/>
  <c r="P21" i="19" s="1"/>
  <c r="N22" i="19" a="1"/>
  <c r="N22" i="19"/>
  <c r="P22" i="19" s="1"/>
  <c r="N24" i="19" a="1"/>
  <c r="N24" i="19" s="1"/>
  <c r="N25" i="19" a="1"/>
  <c r="N25" i="19" s="1"/>
  <c r="P25" i="19" s="1"/>
  <c r="N26" i="19" a="1"/>
  <c r="N26" i="19" s="1"/>
  <c r="P26" i="19" s="1"/>
  <c r="N14" i="19" a="1"/>
  <c r="N14" i="19" s="1"/>
  <c r="N12" i="19" a="1"/>
  <c r="N12" i="19" s="1"/>
  <c r="P12" i="19" s="1"/>
  <c r="N11" i="19" a="1"/>
  <c r="N11" i="19" s="1"/>
  <c r="N9" i="19" a="1"/>
  <c r="N9" i="19" s="1"/>
  <c r="N8" i="19" s="1" a="1"/>
  <c r="N8" i="19" s="1"/>
  <c r="P8" i="19" s="1"/>
  <c r="N7" i="19" a="1"/>
  <c r="N7" i="19" s="1"/>
  <c r="P7" i="19" s="1"/>
  <c r="N6" i="19" a="1"/>
  <c r="N6" i="19" s="1"/>
  <c r="P6" i="19" s="1"/>
  <c r="N5" i="19" a="1"/>
  <c r="N5" i="19" s="1"/>
  <c r="P5" i="19" s="1"/>
  <c r="N3" i="19" a="1"/>
  <c r="N3" i="19" s="1"/>
  <c r="P3" i="19" s="1"/>
  <c r="P24" i="19" l="1"/>
  <c r="N23" i="19" a="1"/>
  <c r="N23" i="19" s="1"/>
  <c r="P23" i="19" s="1"/>
  <c r="N15" i="19" a="1"/>
  <c r="N15" i="19" s="1"/>
  <c r="P15" i="19" s="1"/>
  <c r="N13" i="19" a="1"/>
  <c r="N13" i="19" s="1"/>
  <c r="P13" i="19" s="1"/>
  <c r="P14" i="19"/>
  <c r="N10" i="19" a="1"/>
  <c r="N10" i="19" s="1"/>
  <c r="P10" i="19" s="1"/>
  <c r="P11" i="19"/>
  <c r="N4" i="19" a="1"/>
  <c r="N4" i="19" s="1"/>
  <c r="P4" i="19" s="1"/>
  <c r="P9" i="19"/>
  <c r="P29" i="19" l="1"/>
  <c r="P28" i="19" s="1"/>
  <c r="P27" i="19" s="1"/>
  <c r="G2" i="16" l="1"/>
  <c r="H2" i="16"/>
  <c r="B5" i="16"/>
  <c r="C5" i="16"/>
  <c r="L8" i="17"/>
  <c r="L7" i="17"/>
  <c r="L6" i="17"/>
  <c r="L5" i="17"/>
  <c r="L10" i="17" s="1"/>
  <c r="L9" i="17" l="1"/>
  <c r="N1" i="19"/>
  <c r="M1" i="19" l="1"/>
  <c r="E5" i="16" s="1"/>
  <c r="D5" i="26"/>
  <c r="G16" i="26"/>
  <c r="G15" i="26"/>
  <c r="G14" i="26"/>
  <c r="G13" i="26"/>
  <c r="G12" i="26"/>
  <c r="G11" i="26"/>
  <c r="G10" i="26"/>
  <c r="A8" i="27" l="1"/>
  <c r="G18" i="26"/>
  <c r="G17" i="26"/>
  <c r="J1" i="19"/>
  <c r="D5" i="16" s="1"/>
  <c r="P1" i="19" l="1"/>
  <c r="E1" i="19" s="1"/>
  <c r="G19" i="26"/>
  <c r="L21" i="25"/>
  <c r="K21" i="25"/>
  <c r="J21" i="25"/>
  <c r="I21" i="25"/>
  <c r="L16" i="25"/>
  <c r="K16" i="25"/>
  <c r="J16" i="25"/>
  <c r="I16" i="25"/>
  <c r="L11" i="25"/>
  <c r="K11" i="25"/>
  <c r="J11" i="25"/>
  <c r="I11" i="25"/>
  <c r="L6" i="25"/>
  <c r="K6" i="25"/>
  <c r="J6" i="25"/>
  <c r="I6" i="25"/>
  <c r="Q48" i="25"/>
  <c r="Q47" i="25"/>
  <c r="E113" i="25" s="1"/>
  <c r="E114" i="25" s="1"/>
  <c r="E115" i="25" s="1"/>
  <c r="E116" i="25" s="1"/>
  <c r="E117" i="25" s="1"/>
  <c r="E118" i="25" s="1"/>
  <c r="E119" i="25" s="1"/>
  <c r="E120" i="25" s="1"/>
  <c r="E121" i="25" s="1"/>
  <c r="E122" i="25" s="1"/>
  <c r="Q46" i="25"/>
  <c r="Y12" i="25" s="1"/>
  <c r="Y13" i="25" s="1"/>
  <c r="Y14" i="25" s="1"/>
  <c r="Y15" i="25" s="1"/>
  <c r="Y16" i="25" s="1"/>
  <c r="Y17" i="25" s="1"/>
  <c r="Y18" i="25" s="1"/>
  <c r="Y19" i="25" s="1"/>
  <c r="Y20" i="25" s="1"/>
  <c r="Q45" i="25"/>
  <c r="E53" i="25" s="1"/>
  <c r="E54" i="25" s="1"/>
  <c r="E55" i="25" s="1"/>
  <c r="E56" i="25" s="1"/>
  <c r="E57" i="25" s="1"/>
  <c r="E58" i="25" s="1"/>
  <c r="E59" i="25" s="1"/>
  <c r="E60" i="25" s="1"/>
  <c r="E61" i="25" s="1"/>
  <c r="E62" i="25" s="1"/>
  <c r="Q44" i="25"/>
  <c r="V12" i="25" s="1"/>
  <c r="V13" i="25" s="1"/>
  <c r="V14" i="25" s="1"/>
  <c r="V15" i="25" s="1"/>
  <c r="V16" i="25" s="1"/>
  <c r="V17" i="25" s="1"/>
  <c r="V18" i="25" s="1"/>
  <c r="V19" i="25" s="1"/>
  <c r="V20" i="25" s="1"/>
  <c r="Q43" i="25"/>
  <c r="E103" i="25" s="1"/>
  <c r="Q42" i="25"/>
  <c r="Q41" i="25"/>
  <c r="E43" i="25" s="1"/>
  <c r="E44" i="25" s="1"/>
  <c r="E45" i="25" s="1"/>
  <c r="E46" i="25" s="1"/>
  <c r="E47" i="25" s="1"/>
  <c r="E48" i="25" s="1"/>
  <c r="E49" i="25" s="1"/>
  <c r="E50" i="25" s="1"/>
  <c r="E51" i="25" s="1"/>
  <c r="E52" i="25" s="1"/>
  <c r="Q40" i="25"/>
  <c r="Q39" i="25"/>
  <c r="E93" i="25" s="1"/>
  <c r="E94" i="25" s="1"/>
  <c r="E95" i="25" s="1"/>
  <c r="E96" i="25" s="1"/>
  <c r="E97" i="25" s="1"/>
  <c r="E98" i="25" s="1"/>
  <c r="E99" i="25" s="1"/>
  <c r="E100" i="25" s="1"/>
  <c r="E101" i="25" s="1"/>
  <c r="E102" i="25" s="1"/>
  <c r="Q38" i="25"/>
  <c r="Q37" i="25"/>
  <c r="E33" i="25" s="1"/>
  <c r="E34" i="25" s="1"/>
  <c r="E35" i="25" s="1"/>
  <c r="E36" i="25" s="1"/>
  <c r="E37" i="25" s="1"/>
  <c r="E38" i="25" s="1"/>
  <c r="E39" i="25" s="1"/>
  <c r="E40" i="25" s="1"/>
  <c r="E41" i="25" s="1"/>
  <c r="E42" i="25" s="1"/>
  <c r="Q36" i="25"/>
  <c r="Q35" i="25"/>
  <c r="E83" i="25" s="1"/>
  <c r="Q34" i="25"/>
  <c r="Q33" i="25"/>
  <c r="E23" i="25" s="1"/>
  <c r="Q32" i="25"/>
  <c r="Q31" i="25"/>
  <c r="S12" i="25" s="1"/>
  <c r="S13" i="25" s="1"/>
  <c r="S14" i="25" s="1"/>
  <c r="S15" i="25" s="1"/>
  <c r="S16" i="25" s="1"/>
  <c r="S17" i="25" s="1"/>
  <c r="S18" i="25" s="1"/>
  <c r="S19" i="25" s="1"/>
  <c r="S20" i="25" s="1"/>
  <c r="Q30" i="25"/>
  <c r="Q29" i="25"/>
  <c r="E13" i="25" s="1"/>
  <c r="E14" i="25" s="1"/>
  <c r="E15" i="25" s="1"/>
  <c r="E16" i="25" s="1"/>
  <c r="E17" i="25" s="1"/>
  <c r="E18" i="25" s="1"/>
  <c r="E19" i="25" s="1"/>
  <c r="E20" i="25" s="1"/>
  <c r="E21" i="25" s="1"/>
  <c r="E22" i="25" s="1"/>
  <c r="Q28" i="25"/>
  <c r="Q27" i="25"/>
  <c r="E63" i="25" s="1"/>
  <c r="E64" i="25" s="1"/>
  <c r="E65" i="25" s="1"/>
  <c r="E66" i="25" s="1"/>
  <c r="E67" i="25" s="1"/>
  <c r="E68" i="25" s="1"/>
  <c r="E69" i="25" s="1"/>
  <c r="E70" i="25" s="1"/>
  <c r="E71" i="25" s="1"/>
  <c r="E72" i="25" s="1"/>
  <c r="Q26" i="25"/>
  <c r="Q25" i="25"/>
  <c r="Q3" i="25" s="1"/>
  <c r="Q4" i="25" s="1"/>
  <c r="Q5" i="25" s="1"/>
  <c r="Q6" i="25" s="1"/>
  <c r="Q7" i="25" s="1"/>
  <c r="Q8" i="25" s="1"/>
  <c r="Q9" i="25" s="1"/>
  <c r="Q10" i="25" s="1"/>
  <c r="Q11" i="25" s="1"/>
  <c r="S3" i="25" l="1"/>
  <c r="S4" i="25" s="1"/>
  <c r="S5" i="25" s="1"/>
  <c r="S6" i="25" s="1"/>
  <c r="S7" i="25" s="1"/>
  <c r="S8" i="25" s="1"/>
  <c r="S9" i="25" s="1"/>
  <c r="S10" i="25" s="1"/>
  <c r="S11" i="25" s="1"/>
  <c r="Y3" i="25"/>
  <c r="Y4" i="25" s="1"/>
  <c r="Y5" i="25" s="1"/>
  <c r="Y6" i="25" s="1"/>
  <c r="Y7" i="25" s="1"/>
  <c r="Y8" i="25" s="1"/>
  <c r="Y9" i="25" s="1"/>
  <c r="Y10" i="25" s="1"/>
  <c r="Y11" i="25" s="1"/>
  <c r="E24" i="25"/>
  <c r="E25" i="25" s="1"/>
  <c r="E26" i="25" s="1"/>
  <c r="E27" i="25" s="1"/>
  <c r="E28" i="25" s="1"/>
  <c r="E29" i="25" s="1"/>
  <c r="E30" i="25" s="1"/>
  <c r="E31" i="25" s="1"/>
  <c r="E32" i="25" s="1"/>
  <c r="E73" i="25"/>
  <c r="E74" i="25" s="1"/>
  <c r="E75" i="25" s="1"/>
  <c r="E76" i="25" s="1"/>
  <c r="E77" i="25" s="1"/>
  <c r="E78" i="25" s="1"/>
  <c r="E79" i="25" s="1"/>
  <c r="E80" i="25" s="1"/>
  <c r="E81" i="25" s="1"/>
  <c r="E82" i="25" s="1"/>
  <c r="E84" i="25"/>
  <c r="E85" i="25" s="1"/>
  <c r="E86" i="25" s="1"/>
  <c r="E87" i="25" s="1"/>
  <c r="E88" i="25" s="1"/>
  <c r="E89" i="25" s="1"/>
  <c r="E90" i="25" s="1"/>
  <c r="E91" i="25" s="1"/>
  <c r="E92" i="25" s="1"/>
  <c r="E104" i="25"/>
  <c r="E105" i="25" s="1"/>
  <c r="E106" i="25" s="1"/>
  <c r="E107" i="25" s="1"/>
  <c r="E108" i="25" s="1"/>
  <c r="E109" i="25" s="1"/>
  <c r="E110" i="25" s="1"/>
  <c r="E111" i="25" s="1"/>
  <c r="E112" i="25" s="1"/>
  <c r="E3" i="25"/>
  <c r="E4" i="25" s="1"/>
  <c r="E5" i="25" s="1"/>
  <c r="E6" i="25" s="1"/>
  <c r="E7" i="25" s="1"/>
  <c r="E8" i="25" s="1"/>
  <c r="E9" i="25" s="1"/>
  <c r="E10" i="25" s="1"/>
  <c r="E11" i="25" s="1"/>
  <c r="E12" i="25" s="1"/>
  <c r="Q12" i="25"/>
  <c r="Q13" i="25" s="1"/>
  <c r="Q14" i="25" s="1"/>
  <c r="Q15" i="25" s="1"/>
  <c r="Q16" i="25" s="1"/>
  <c r="Q17" i="25" s="1"/>
  <c r="Q18" i="25" s="1"/>
  <c r="Q19" i="25" s="1"/>
  <c r="Q20" i="25" s="1"/>
  <c r="V3" i="25" l="1"/>
  <c r="V4" i="25" s="1"/>
  <c r="V5" i="25" s="1"/>
  <c r="V6" i="25" s="1"/>
  <c r="V7" i="25" s="1"/>
  <c r="V8" i="25" s="1"/>
  <c r="V9" i="25" s="1"/>
  <c r="V10" i="25" s="1"/>
  <c r="V11" i="25" s="1"/>
  <c r="K23" i="23"/>
  <c r="J23" i="23"/>
  <c r="I23" i="23"/>
  <c r="H23" i="23"/>
  <c r="E23" i="23"/>
  <c r="D23" i="23"/>
  <c r="C23" i="23"/>
  <c r="B23" i="23"/>
  <c r="K18" i="23"/>
  <c r="J18" i="23"/>
  <c r="I18" i="23"/>
  <c r="H18" i="23"/>
  <c r="E18" i="23"/>
  <c r="D18" i="23"/>
  <c r="C18" i="23"/>
  <c r="B18" i="23"/>
  <c r="K13" i="23"/>
  <c r="J13" i="23"/>
  <c r="I13" i="23"/>
  <c r="H13" i="23"/>
  <c r="E13" i="23"/>
  <c r="D13" i="23"/>
  <c r="C13" i="23"/>
  <c r="B13" i="23"/>
  <c r="K8" i="23"/>
  <c r="J8" i="23"/>
  <c r="I8" i="23"/>
  <c r="H8" i="23"/>
  <c r="E8" i="23"/>
  <c r="D8" i="23"/>
  <c r="C8" i="23"/>
  <c r="B8" i="23"/>
  <c r="J10" i="17"/>
  <c r="J9" i="17"/>
  <c r="E33" i="17" s="1"/>
  <c r="J8" i="17"/>
  <c r="J7" i="17"/>
  <c r="E23" i="17" s="1"/>
  <c r="J6" i="17"/>
  <c r="J5" i="17"/>
  <c r="E13" i="17" s="1"/>
  <c r="J4" i="17"/>
  <c r="J3" i="17"/>
  <c r="E3" i="17" s="1"/>
  <c r="E4" i="17" s="1"/>
  <c r="E5" i="17" s="1"/>
  <c r="E6" i="17" s="1"/>
  <c r="E7" i="17" s="1"/>
  <c r="E8" i="17" s="1"/>
  <c r="E9" i="17" s="1"/>
  <c r="E10" i="17" s="1"/>
  <c r="E11" i="17" s="1"/>
  <c r="E12" i="17" s="1"/>
  <c r="E122" i="18"/>
  <c r="E121" i="18"/>
  <c r="E120" i="18"/>
  <c r="E119" i="18"/>
  <c r="E118" i="18"/>
  <c r="E117" i="18"/>
  <c r="E116" i="18"/>
  <c r="E115" i="18"/>
  <c r="E114" i="18"/>
  <c r="E113" i="18"/>
  <c r="E112" i="18"/>
  <c r="E111" i="18"/>
  <c r="E110" i="18"/>
  <c r="E109" i="18"/>
  <c r="E108" i="18"/>
  <c r="E107" i="18"/>
  <c r="E106" i="18"/>
  <c r="E105" i="18"/>
  <c r="E104" i="18"/>
  <c r="E103" i="18"/>
  <c r="E102" i="18"/>
  <c r="E101" i="18"/>
  <c r="E100" i="18"/>
  <c r="E99" i="18"/>
  <c r="E98" i="18"/>
  <c r="E97" i="18"/>
  <c r="E96" i="18"/>
  <c r="E95" i="18"/>
  <c r="E94" i="18"/>
  <c r="E93" i="18"/>
  <c r="E92" i="18"/>
  <c r="E91" i="18"/>
  <c r="E90" i="18"/>
  <c r="E89" i="18"/>
  <c r="E88" i="18"/>
  <c r="E87" i="18"/>
  <c r="E86" i="18"/>
  <c r="E85" i="18"/>
  <c r="E84" i="18"/>
  <c r="E83" i="18"/>
  <c r="E82" i="18"/>
  <c r="E81" i="18"/>
  <c r="E80" i="18"/>
  <c r="E79" i="18"/>
  <c r="E78" i="18"/>
  <c r="E77" i="18"/>
  <c r="E76" i="18"/>
  <c r="E75" i="18"/>
  <c r="E74" i="18"/>
  <c r="E73" i="18"/>
  <c r="E72" i="18"/>
  <c r="E71" i="18"/>
  <c r="E70" i="18"/>
  <c r="E69" i="18"/>
  <c r="E68" i="18"/>
  <c r="E67" i="18"/>
  <c r="E66" i="18"/>
  <c r="E65" i="18"/>
  <c r="E64" i="18"/>
  <c r="E63" i="18"/>
  <c r="E62" i="18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34" i="18"/>
  <c r="E33" i="18"/>
  <c r="E32" i="18"/>
  <c r="E31" i="18"/>
  <c r="E30" i="18"/>
  <c r="E29" i="18"/>
  <c r="E28" i="18"/>
  <c r="E27" i="18"/>
  <c r="J26" i="18"/>
  <c r="E26" i="18"/>
  <c r="J25" i="18"/>
  <c r="E25" i="18"/>
  <c r="J24" i="18"/>
  <c r="E24" i="18"/>
  <c r="J23" i="18"/>
  <c r="E23" i="18"/>
  <c r="J22" i="18"/>
  <c r="E22" i="18"/>
  <c r="J21" i="18"/>
  <c r="E21" i="18"/>
  <c r="AA20" i="18"/>
  <c r="X20" i="18"/>
  <c r="U20" i="18"/>
  <c r="S20" i="18"/>
  <c r="J20" i="18"/>
  <c r="E20" i="18"/>
  <c r="AA19" i="18"/>
  <c r="X19" i="18"/>
  <c r="U19" i="18"/>
  <c r="S19" i="18"/>
  <c r="J19" i="18"/>
  <c r="E19" i="18"/>
  <c r="AA18" i="18"/>
  <c r="X18" i="18"/>
  <c r="U18" i="18"/>
  <c r="S18" i="18"/>
  <c r="J18" i="18"/>
  <c r="E18" i="18"/>
  <c r="AA17" i="18"/>
  <c r="X17" i="18"/>
  <c r="U17" i="18"/>
  <c r="S17" i="18"/>
  <c r="J17" i="18"/>
  <c r="E17" i="18"/>
  <c r="AA16" i="18"/>
  <c r="X16" i="18"/>
  <c r="U16" i="18"/>
  <c r="S16" i="18"/>
  <c r="J16" i="18"/>
  <c r="E16" i="18"/>
  <c r="AA15" i="18"/>
  <c r="X15" i="18"/>
  <c r="U15" i="18"/>
  <c r="S15" i="18"/>
  <c r="J15" i="18"/>
  <c r="E15" i="18"/>
  <c r="AA14" i="18"/>
  <c r="X14" i="18"/>
  <c r="U14" i="18"/>
  <c r="S14" i="18"/>
  <c r="J14" i="18"/>
  <c r="E14" i="18"/>
  <c r="AA13" i="18"/>
  <c r="X13" i="18"/>
  <c r="U13" i="18"/>
  <c r="S13" i="18"/>
  <c r="J13" i="18"/>
  <c r="E13" i="18"/>
  <c r="AA12" i="18"/>
  <c r="X12" i="18"/>
  <c r="U12" i="18"/>
  <c r="S12" i="18"/>
  <c r="J12" i="18"/>
  <c r="E12" i="18"/>
  <c r="AA11" i="18"/>
  <c r="X11" i="18"/>
  <c r="U11" i="18"/>
  <c r="S11" i="18"/>
  <c r="J11" i="18"/>
  <c r="E11" i="18"/>
  <c r="AA10" i="18"/>
  <c r="X10" i="18"/>
  <c r="U10" i="18"/>
  <c r="S10" i="18"/>
  <c r="J10" i="18"/>
  <c r="E10" i="18"/>
  <c r="AA9" i="18"/>
  <c r="X9" i="18"/>
  <c r="U9" i="18"/>
  <c r="S9" i="18"/>
  <c r="J9" i="18"/>
  <c r="E9" i="18"/>
  <c r="AA8" i="18"/>
  <c r="X8" i="18"/>
  <c r="U8" i="18"/>
  <c r="S8" i="18"/>
  <c r="J8" i="18"/>
  <c r="E8" i="18"/>
  <c r="AA7" i="18"/>
  <c r="X7" i="18"/>
  <c r="U7" i="18"/>
  <c r="S7" i="18"/>
  <c r="J7" i="18"/>
  <c r="E7" i="18"/>
  <c r="AA6" i="18"/>
  <c r="X6" i="18"/>
  <c r="U6" i="18"/>
  <c r="S6" i="18"/>
  <c r="J6" i="18"/>
  <c r="E6" i="18"/>
  <c r="AA5" i="18"/>
  <c r="X5" i="18"/>
  <c r="U5" i="18"/>
  <c r="S5" i="18"/>
  <c r="J5" i="18"/>
  <c r="E5" i="18"/>
  <c r="AA4" i="18"/>
  <c r="X4" i="18"/>
  <c r="U4" i="18"/>
  <c r="S4" i="18"/>
  <c r="J4" i="18"/>
  <c r="E4" i="18"/>
  <c r="AA3" i="18"/>
  <c r="X3" i="18"/>
  <c r="U3" i="18"/>
  <c r="S3" i="18"/>
  <c r="J3" i="18"/>
  <c r="E3" i="18"/>
  <c r="O1" i="19" l="1"/>
  <c r="F5" i="16"/>
  <c r="E34" i="17"/>
  <c r="E35" i="17" s="1"/>
  <c r="E36" i="17" s="1"/>
  <c r="E37" i="17" s="1"/>
  <c r="E38" i="17" s="1"/>
  <c r="E39" i="17" s="1"/>
  <c r="E40" i="17" s="1"/>
  <c r="E41" i="17" s="1"/>
  <c r="E42" i="17" s="1"/>
  <c r="E14" i="17"/>
  <c r="E15" i="17" s="1"/>
  <c r="E16" i="17" s="1"/>
  <c r="E17" i="17" s="1"/>
  <c r="E18" i="17" s="1"/>
  <c r="E19" i="17" s="1"/>
  <c r="E20" i="17" s="1"/>
  <c r="E21" i="17" s="1"/>
  <c r="E22" i="17" s="1"/>
  <c r="E24" i="17"/>
  <c r="E25" i="17" s="1"/>
  <c r="E26" i="17" s="1"/>
  <c r="E27" i="17" s="1"/>
  <c r="E28" i="17" s="1"/>
  <c r="E29" i="17" s="1"/>
  <c r="E30" i="17" s="1"/>
  <c r="E31" i="17" s="1"/>
  <c r="E32" i="17" s="1"/>
  <c r="G5" i="16" l="1"/>
  <c r="Q1" i="19"/>
  <c r="H5" i="1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F92AA0-C23D-4B32-B0AA-87F9FB53B476}" keepAlive="1" name="ThisWorkbookDataModel" description="資料模型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9E42FA5-CEDC-4D72-BB01-489DA146EA59}" name="WorksheetConnection_Free_handsss (Sep) 2024.xlsx!成本表_鎖匙扣" type="102" refreshedVersion="8" minRefreshableVersion="5">
    <extLst>
      <ext xmlns:x15="http://schemas.microsoft.com/office/spreadsheetml/2010/11/main" uri="{DE250136-89BD-433C-8126-D09CA5730AF9}">
        <x15:connection id="成本表_鎖匙扣">
          <x15:rangePr sourceName="_xlcn.WorksheetConnection_Free_handsssSep2024.xlsx成本表_鎖匙扣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<sst xmlns="http://schemas.openxmlformats.org/spreadsheetml/2006/main" count="2100" uniqueCount="508">
  <si>
    <t>S/N</t>
    <phoneticPr fontId="5" type="noConversion"/>
  </si>
  <si>
    <t>Kaylen</t>
    <phoneticPr fontId="5" type="noConversion"/>
  </si>
  <si>
    <t>A102</t>
    <phoneticPr fontId="5" type="noConversion"/>
  </si>
  <si>
    <t>A105</t>
  </si>
  <si>
    <r>
      <rPr>
        <b/>
        <sz val="12"/>
        <color theme="1"/>
        <rFont val="Microsoft JhengHei UI"/>
        <family val="2"/>
        <charset val="136"/>
      </rPr>
      <t>首</t>
    </r>
    <r>
      <rPr>
        <b/>
        <sz val="12"/>
        <color theme="1"/>
        <rFont val="Book Antiqua"/>
        <family val="1"/>
      </rPr>
      <t>B</t>
    </r>
    <r>
      <rPr>
        <b/>
        <sz val="12"/>
        <color theme="1"/>
        <rFont val="Microsoft JhengHei UI"/>
        <family val="2"/>
        <charset val="136"/>
      </rPr>
      <t>手</t>
    </r>
    <phoneticPr fontId="5" type="noConversion"/>
  </si>
  <si>
    <r>
      <t>B</t>
    </r>
    <r>
      <rPr>
        <b/>
        <sz val="12"/>
        <color theme="1"/>
        <rFont val="Microsoft JhengHei UI"/>
        <family val="2"/>
        <charset val="136"/>
      </rPr>
      <t>手</t>
    </r>
    <r>
      <rPr>
        <b/>
        <sz val="12"/>
        <color theme="1"/>
        <rFont val="Book Antiqua"/>
        <family val="1"/>
      </rPr>
      <t>x2</t>
    </r>
    <phoneticPr fontId="5" type="noConversion"/>
  </si>
  <si>
    <r>
      <t>B</t>
    </r>
    <r>
      <rPr>
        <b/>
        <sz val="12"/>
        <color theme="1"/>
        <rFont val="Microsoft JhengHei UI"/>
        <family val="2"/>
        <charset val="136"/>
      </rPr>
      <t>手</t>
    </r>
    <r>
      <rPr>
        <b/>
        <sz val="12"/>
        <color theme="1"/>
        <rFont val="Book Antiqua"/>
        <family val="1"/>
      </rPr>
      <t>x3</t>
    </r>
    <phoneticPr fontId="5" type="noConversion"/>
  </si>
  <si>
    <r>
      <t>B</t>
    </r>
    <r>
      <rPr>
        <b/>
        <sz val="12"/>
        <color theme="1"/>
        <rFont val="Microsoft JhengHei UI"/>
        <family val="2"/>
        <charset val="136"/>
      </rPr>
      <t>手</t>
    </r>
    <r>
      <rPr>
        <b/>
        <sz val="12"/>
        <color theme="1"/>
        <rFont val="Book Antiqua"/>
        <family val="1"/>
      </rPr>
      <t>x4</t>
    </r>
    <phoneticPr fontId="5" type="noConversion"/>
  </si>
  <si>
    <r>
      <t>B</t>
    </r>
    <r>
      <rPr>
        <b/>
        <sz val="12"/>
        <color theme="1"/>
        <rFont val="Microsoft JhengHei UI"/>
        <family val="2"/>
        <charset val="136"/>
      </rPr>
      <t>手</t>
    </r>
    <r>
      <rPr>
        <b/>
        <sz val="12"/>
        <color theme="1"/>
        <rFont val="Book Antiqua"/>
        <family val="1"/>
      </rPr>
      <t>x5</t>
    </r>
  </si>
  <si>
    <t>A1</t>
    <phoneticPr fontId="7" type="noConversion"/>
  </si>
  <si>
    <t>A2</t>
    <phoneticPr fontId="7" type="noConversion"/>
  </si>
  <si>
    <r>
      <rPr>
        <b/>
        <sz val="12"/>
        <color theme="5" tint="-0.249977111117893"/>
        <rFont val="Microsoft JhengHei UI"/>
        <family val="2"/>
        <charset val="136"/>
      </rPr>
      <t>數量</t>
    </r>
    <phoneticPr fontId="5" type="noConversion"/>
  </si>
  <si>
    <t>日期</t>
    <phoneticPr fontId="5" type="noConversion"/>
  </si>
  <si>
    <t>腳</t>
    <phoneticPr fontId="7" type="noConversion"/>
  </si>
  <si>
    <t>數量</t>
    <phoneticPr fontId="5" type="noConversion"/>
  </si>
  <si>
    <t>批量</t>
    <phoneticPr fontId="5" type="noConversion"/>
  </si>
  <si>
    <t>成本</t>
  </si>
  <si>
    <t>金額</t>
    <phoneticPr fontId="7" type="noConversion"/>
  </si>
  <si>
    <t>營收</t>
    <phoneticPr fontId="7" type="noConversion"/>
  </si>
  <si>
    <t>手腳</t>
    <phoneticPr fontId="7" type="noConversion"/>
  </si>
  <si>
    <t>Yoki</t>
    <phoneticPr fontId="7" type="noConversion"/>
  </si>
  <si>
    <t>倒模</t>
    <phoneticPr fontId="7" type="noConversion"/>
  </si>
  <si>
    <t>產品</t>
    <phoneticPr fontId="7" type="noConversion"/>
  </si>
  <si>
    <t>成本</t>
    <phoneticPr fontId="7" type="noConversion"/>
  </si>
  <si>
    <t>RSYL</t>
    <phoneticPr fontId="7" type="noConversion"/>
  </si>
  <si>
    <t>Karlee</t>
    <phoneticPr fontId="7" type="noConversion"/>
  </si>
  <si>
    <t>打印</t>
    <phoneticPr fontId="5" type="noConversion"/>
  </si>
  <si>
    <r>
      <rPr>
        <b/>
        <sz val="12"/>
        <color theme="1"/>
        <rFont val="Microsoft JhengHei UI"/>
        <family val="2"/>
        <charset val="136"/>
      </rPr>
      <t>首</t>
    </r>
    <r>
      <rPr>
        <b/>
        <sz val="12"/>
        <color theme="1"/>
        <rFont val="Book Antiqua"/>
        <family val="1"/>
      </rPr>
      <t>B</t>
    </r>
    <r>
      <rPr>
        <b/>
        <sz val="12"/>
        <color theme="1"/>
        <rFont val="Microsoft JhengHei UI"/>
        <family val="2"/>
        <charset val="136"/>
      </rPr>
      <t>手(</t>
    </r>
    <r>
      <rPr>
        <b/>
        <sz val="12"/>
        <color theme="1"/>
        <rFont val="Book Antiqua"/>
        <family val="2"/>
      </rPr>
      <t>P)</t>
    </r>
    <phoneticPr fontId="5" type="noConversion"/>
  </si>
  <si>
    <t>首家庭手腳</t>
    <phoneticPr fontId="7" type="noConversion"/>
  </si>
  <si>
    <t>A103</t>
    <phoneticPr fontId="7" type="noConversion"/>
  </si>
  <si>
    <t>A104</t>
    <phoneticPr fontId="7" type="noConversion"/>
  </si>
  <si>
    <r>
      <t>B</t>
    </r>
    <r>
      <rPr>
        <b/>
        <sz val="12"/>
        <color theme="1"/>
        <rFont val="Microsoft JhengHei UI"/>
        <family val="2"/>
        <charset val="136"/>
      </rPr>
      <t>手</t>
    </r>
    <r>
      <rPr>
        <b/>
        <sz val="12"/>
        <color theme="1"/>
        <rFont val="Book Antiqua"/>
        <family val="1"/>
      </rPr>
      <t>x6</t>
    </r>
    <r>
      <rPr>
        <sz val="12"/>
        <color theme="1"/>
        <rFont val="新細明體"/>
        <family val="2"/>
        <charset val="136"/>
        <scheme val="minor"/>
      </rPr>
      <t/>
    </r>
  </si>
  <si>
    <r>
      <t>B</t>
    </r>
    <r>
      <rPr>
        <b/>
        <sz val="12"/>
        <color theme="1"/>
        <rFont val="Microsoft JhengHei UI"/>
        <family val="2"/>
        <charset val="136"/>
      </rPr>
      <t>手</t>
    </r>
    <r>
      <rPr>
        <b/>
        <sz val="12"/>
        <color theme="1"/>
        <rFont val="Book Antiqua"/>
        <family val="1"/>
      </rPr>
      <t>x7</t>
    </r>
    <r>
      <rPr>
        <sz val="12"/>
        <color theme="1"/>
        <rFont val="新細明體"/>
        <family val="2"/>
        <charset val="136"/>
        <scheme val="minor"/>
      </rPr>
      <t/>
    </r>
  </si>
  <si>
    <t>A106</t>
  </si>
  <si>
    <t>A107</t>
  </si>
  <si>
    <r>
      <t>B</t>
    </r>
    <r>
      <rPr>
        <b/>
        <sz val="12"/>
        <color theme="1"/>
        <rFont val="Microsoft JhengHei UI"/>
        <family val="2"/>
        <charset val="136"/>
      </rPr>
      <t>手(P)</t>
    </r>
    <r>
      <rPr>
        <b/>
        <sz val="12"/>
        <color theme="1"/>
        <rFont val="Book Antiqua"/>
        <family val="1"/>
      </rPr>
      <t>x2</t>
    </r>
    <phoneticPr fontId="5" type="noConversion"/>
  </si>
  <si>
    <r>
      <t>B</t>
    </r>
    <r>
      <rPr>
        <b/>
        <sz val="12"/>
        <color theme="1"/>
        <rFont val="Microsoft JhengHei UI"/>
        <family val="2"/>
        <charset val="136"/>
      </rPr>
      <t>手</t>
    </r>
    <r>
      <rPr>
        <b/>
        <sz val="12"/>
        <color theme="1"/>
        <rFont val="Book Antiqua"/>
        <family val="1"/>
      </rPr>
      <t>x8</t>
    </r>
    <r>
      <rPr>
        <sz val="12"/>
        <color theme="1"/>
        <rFont val="新細明體"/>
        <family val="2"/>
        <charset val="136"/>
        <scheme val="minor"/>
      </rPr>
      <t/>
    </r>
  </si>
  <si>
    <t>A108</t>
  </si>
  <si>
    <r>
      <t>B</t>
    </r>
    <r>
      <rPr>
        <b/>
        <sz val="12"/>
        <color theme="1"/>
        <rFont val="Microsoft JhengHei UI"/>
        <family val="2"/>
        <charset val="136"/>
      </rPr>
      <t>手</t>
    </r>
    <r>
      <rPr>
        <b/>
        <sz val="12"/>
        <color theme="1"/>
        <rFont val="Book Antiqua"/>
        <family val="1"/>
      </rPr>
      <t>x9</t>
    </r>
    <r>
      <rPr>
        <sz val="12"/>
        <color theme="1"/>
        <rFont val="新細明體"/>
        <family val="2"/>
        <charset val="136"/>
        <scheme val="minor"/>
      </rPr>
      <t/>
    </r>
  </si>
  <si>
    <t>A109</t>
  </si>
  <si>
    <r>
      <t>B</t>
    </r>
    <r>
      <rPr>
        <b/>
        <sz val="12"/>
        <color theme="1"/>
        <rFont val="Microsoft JhengHei UI"/>
        <family val="2"/>
        <charset val="136"/>
      </rPr>
      <t>手</t>
    </r>
    <r>
      <rPr>
        <b/>
        <sz val="12"/>
        <color theme="1"/>
        <rFont val="Book Antiqua"/>
        <family val="1"/>
      </rPr>
      <t>x10</t>
    </r>
    <r>
      <rPr>
        <sz val="12"/>
        <color theme="1"/>
        <rFont val="新細明體"/>
        <family val="2"/>
        <charset val="136"/>
        <scheme val="minor"/>
      </rPr>
      <t/>
    </r>
  </si>
  <si>
    <t>A110</t>
  </si>
  <si>
    <t>AB102</t>
    <phoneticPr fontId="7" type="noConversion"/>
  </si>
  <si>
    <t>AB103</t>
  </si>
  <si>
    <t>AB104</t>
  </si>
  <si>
    <t>AB105</t>
  </si>
  <si>
    <t>AB106</t>
  </si>
  <si>
    <t>AB107</t>
  </si>
  <si>
    <t>AB108</t>
  </si>
  <si>
    <t>AB109</t>
  </si>
  <si>
    <t>AB110</t>
  </si>
  <si>
    <r>
      <t>B</t>
    </r>
    <r>
      <rPr>
        <b/>
        <sz val="12"/>
        <color theme="1"/>
        <rFont val="Microsoft JhengHei UI"/>
        <family val="2"/>
        <charset val="136"/>
      </rPr>
      <t>手(P)</t>
    </r>
    <r>
      <rPr>
        <b/>
        <sz val="12"/>
        <color theme="1"/>
        <rFont val="Book Antiqua"/>
        <family val="1"/>
      </rPr>
      <t>x3</t>
    </r>
    <phoneticPr fontId="7" type="noConversion"/>
  </si>
  <si>
    <r>
      <t>B</t>
    </r>
    <r>
      <rPr>
        <b/>
        <sz val="12"/>
        <color theme="1"/>
        <rFont val="Microsoft JhengHei UI"/>
        <family val="2"/>
        <charset val="136"/>
      </rPr>
      <t>手(P)</t>
    </r>
    <r>
      <rPr>
        <b/>
        <sz val="12"/>
        <color theme="1"/>
        <rFont val="Book Antiqua"/>
        <family val="1"/>
      </rPr>
      <t>x4</t>
    </r>
    <r>
      <rPr>
        <sz val="12"/>
        <color theme="1"/>
        <rFont val="新細明體"/>
        <family val="2"/>
        <charset val="136"/>
        <scheme val="minor"/>
      </rPr>
      <t/>
    </r>
  </si>
  <si>
    <r>
      <t>B</t>
    </r>
    <r>
      <rPr>
        <b/>
        <sz val="12"/>
        <color theme="1"/>
        <rFont val="Microsoft JhengHei UI"/>
        <family val="2"/>
        <charset val="136"/>
      </rPr>
      <t>手(P)</t>
    </r>
    <r>
      <rPr>
        <b/>
        <sz val="12"/>
        <color theme="1"/>
        <rFont val="Book Antiqua"/>
        <family val="1"/>
      </rPr>
      <t>x5</t>
    </r>
    <r>
      <rPr>
        <sz val="12"/>
        <color theme="1"/>
        <rFont val="新細明體"/>
        <family val="2"/>
        <charset val="136"/>
        <scheme val="minor"/>
      </rPr>
      <t/>
    </r>
  </si>
  <si>
    <r>
      <t>B</t>
    </r>
    <r>
      <rPr>
        <b/>
        <sz val="12"/>
        <color theme="1"/>
        <rFont val="Microsoft JhengHei UI"/>
        <family val="2"/>
        <charset val="136"/>
      </rPr>
      <t>手(P)</t>
    </r>
    <r>
      <rPr>
        <b/>
        <sz val="12"/>
        <color theme="1"/>
        <rFont val="Book Antiqua"/>
        <family val="1"/>
      </rPr>
      <t>x6</t>
    </r>
    <r>
      <rPr>
        <sz val="12"/>
        <color theme="1"/>
        <rFont val="新細明體"/>
        <family val="2"/>
        <charset val="136"/>
        <scheme val="minor"/>
      </rPr>
      <t/>
    </r>
  </si>
  <si>
    <r>
      <t>B</t>
    </r>
    <r>
      <rPr>
        <b/>
        <sz val="12"/>
        <color theme="1"/>
        <rFont val="Microsoft JhengHei UI"/>
        <family val="2"/>
        <charset val="136"/>
      </rPr>
      <t>手(P)</t>
    </r>
    <r>
      <rPr>
        <b/>
        <sz val="12"/>
        <color theme="1"/>
        <rFont val="Book Antiqua"/>
        <family val="1"/>
      </rPr>
      <t>x7</t>
    </r>
    <r>
      <rPr>
        <sz val="12"/>
        <color theme="1"/>
        <rFont val="新細明體"/>
        <family val="2"/>
        <charset val="136"/>
        <scheme val="minor"/>
      </rPr>
      <t/>
    </r>
  </si>
  <si>
    <r>
      <t>B</t>
    </r>
    <r>
      <rPr>
        <b/>
        <sz val="12"/>
        <color theme="1"/>
        <rFont val="Microsoft JhengHei UI"/>
        <family val="2"/>
        <charset val="136"/>
      </rPr>
      <t>手(P)</t>
    </r>
    <r>
      <rPr>
        <b/>
        <sz val="12"/>
        <color theme="1"/>
        <rFont val="Book Antiqua"/>
        <family val="1"/>
      </rPr>
      <t>x8</t>
    </r>
    <r>
      <rPr>
        <sz val="12"/>
        <color theme="1"/>
        <rFont val="新細明體"/>
        <family val="2"/>
        <charset val="136"/>
        <scheme val="minor"/>
      </rPr>
      <t/>
    </r>
  </si>
  <si>
    <r>
      <t>B</t>
    </r>
    <r>
      <rPr>
        <b/>
        <sz val="12"/>
        <color theme="1"/>
        <rFont val="Microsoft JhengHei UI"/>
        <family val="2"/>
        <charset val="136"/>
      </rPr>
      <t>手(P)</t>
    </r>
    <r>
      <rPr>
        <b/>
        <sz val="12"/>
        <color theme="1"/>
        <rFont val="Book Antiqua"/>
        <family val="1"/>
      </rPr>
      <t>x9</t>
    </r>
    <r>
      <rPr>
        <sz val="12"/>
        <color theme="1"/>
        <rFont val="新細明體"/>
        <family val="2"/>
        <charset val="136"/>
        <scheme val="minor"/>
      </rPr>
      <t/>
    </r>
  </si>
  <si>
    <r>
      <t>B</t>
    </r>
    <r>
      <rPr>
        <b/>
        <sz val="12"/>
        <color theme="1"/>
        <rFont val="Microsoft JhengHei UI"/>
        <family val="2"/>
        <charset val="136"/>
      </rPr>
      <t>手(P)</t>
    </r>
    <r>
      <rPr>
        <b/>
        <sz val="12"/>
        <color theme="1"/>
        <rFont val="Book Antiqua"/>
        <family val="1"/>
      </rPr>
      <t>x10</t>
    </r>
    <r>
      <rPr>
        <sz val="12"/>
        <color theme="1"/>
        <rFont val="新細明體"/>
        <family val="2"/>
        <charset val="136"/>
        <scheme val="minor"/>
      </rPr>
      <t/>
    </r>
  </si>
  <si>
    <t>PA102</t>
    <phoneticPr fontId="7" type="noConversion"/>
  </si>
  <si>
    <t>PAB103</t>
  </si>
  <si>
    <t>PAB104</t>
  </si>
  <si>
    <t>PAB105</t>
  </si>
  <si>
    <t>PAB106</t>
  </si>
  <si>
    <t>PAB107</t>
  </si>
  <si>
    <t>PAB108</t>
  </si>
  <si>
    <t>PAB109</t>
  </si>
  <si>
    <t>PAB110</t>
  </si>
  <si>
    <t>PA103</t>
  </si>
  <si>
    <t>PA104</t>
  </si>
  <si>
    <t>PA105</t>
  </si>
  <si>
    <t>PA106</t>
  </si>
  <si>
    <t>PA107</t>
  </si>
  <si>
    <t>PA108</t>
  </si>
  <si>
    <t>PA109</t>
  </si>
  <si>
    <t>PA110</t>
  </si>
  <si>
    <t>PAB102</t>
    <phoneticPr fontId="7" type="noConversion"/>
  </si>
  <si>
    <t>FA102</t>
    <phoneticPr fontId="7" type="noConversion"/>
  </si>
  <si>
    <t>FA103</t>
  </si>
  <si>
    <t>FA104</t>
  </si>
  <si>
    <t>FA105</t>
  </si>
  <si>
    <t>FA106</t>
  </si>
  <si>
    <t>FA107</t>
  </si>
  <si>
    <t>FA108</t>
  </si>
  <si>
    <t>FA109</t>
  </si>
  <si>
    <t>FA110</t>
  </si>
  <si>
    <t>家庭手x2</t>
    <phoneticPr fontId="7" type="noConversion"/>
  </si>
  <si>
    <t>家庭手x3</t>
  </si>
  <si>
    <t>家庭手x4</t>
  </si>
  <si>
    <t>家庭手x5</t>
  </si>
  <si>
    <t>家庭手x6</t>
  </si>
  <si>
    <t>家庭手x7</t>
  </si>
  <si>
    <t>家庭手x8</t>
  </si>
  <si>
    <t>家庭手x9</t>
  </si>
  <si>
    <t>家庭手x10</t>
  </si>
  <si>
    <t>PFAB102</t>
    <phoneticPr fontId="7" type="noConversion"/>
  </si>
  <si>
    <t>PFAB103</t>
  </si>
  <si>
    <t>PFAB104</t>
  </si>
  <si>
    <t>PFAB105</t>
  </si>
  <si>
    <t>PFAB106</t>
  </si>
  <si>
    <t>PFAB107</t>
  </si>
  <si>
    <t>PFAB108</t>
  </si>
  <si>
    <t>PFAB109</t>
  </si>
  <si>
    <t>PFAB110</t>
  </si>
  <si>
    <r>
      <rPr>
        <b/>
        <sz val="12"/>
        <color theme="1"/>
        <rFont val="細明體"/>
        <family val="1"/>
        <charset val="136"/>
      </rPr>
      <t>家庭手(</t>
    </r>
    <r>
      <rPr>
        <b/>
        <sz val="12"/>
        <color theme="1"/>
        <rFont val="Book Antiqua"/>
        <family val="1"/>
      </rPr>
      <t>P)x2</t>
    </r>
    <phoneticPr fontId="7" type="noConversion"/>
  </si>
  <si>
    <r>
      <rPr>
        <b/>
        <sz val="12"/>
        <color theme="1"/>
        <rFont val="細明體"/>
        <family val="1"/>
        <charset val="136"/>
      </rPr>
      <t>家庭手(</t>
    </r>
    <r>
      <rPr>
        <b/>
        <sz val="12"/>
        <color theme="1"/>
        <rFont val="Book Antiqua"/>
        <family val="1"/>
      </rPr>
      <t>P)x3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</si>
  <si>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b/>
        <sz val="12"/>
        <color theme="1"/>
        <rFont val="細明體"/>
        <family val="1"/>
        <charset val="136"/>
      </rPr>
      <t>家庭手(</t>
    </r>
    <r>
      <rPr>
        <b/>
        <sz val="12"/>
        <color theme="1"/>
        <rFont val="Book Antiqua"/>
        <family val="1"/>
      </rPr>
      <t>P)x4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</si>
  <si>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b/>
        <sz val="12"/>
        <color theme="1"/>
        <rFont val="細明體"/>
        <family val="1"/>
        <charset val="136"/>
      </rPr>
      <t>家庭手(</t>
    </r>
    <r>
      <rPr>
        <b/>
        <sz val="12"/>
        <color theme="1"/>
        <rFont val="Book Antiqua"/>
        <family val="1"/>
      </rPr>
      <t>P)x5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</si>
  <si>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b/>
        <sz val="12"/>
        <color theme="1"/>
        <rFont val="細明體"/>
        <family val="1"/>
        <charset val="136"/>
      </rPr>
      <t>家庭手(</t>
    </r>
    <r>
      <rPr>
        <b/>
        <sz val="12"/>
        <color theme="1"/>
        <rFont val="Book Antiqua"/>
        <family val="1"/>
      </rPr>
      <t>P)x6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</si>
  <si>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b/>
        <sz val="12"/>
        <color theme="1"/>
        <rFont val="細明體"/>
        <family val="1"/>
        <charset val="136"/>
      </rPr>
      <t>家庭手(</t>
    </r>
    <r>
      <rPr>
        <b/>
        <sz val="12"/>
        <color theme="1"/>
        <rFont val="Book Antiqua"/>
        <family val="1"/>
      </rPr>
      <t>P)x7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</si>
  <si>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b/>
        <sz val="12"/>
        <color theme="1"/>
        <rFont val="細明體"/>
        <family val="1"/>
        <charset val="136"/>
      </rPr>
      <t>家庭手(</t>
    </r>
    <r>
      <rPr>
        <b/>
        <sz val="12"/>
        <color theme="1"/>
        <rFont val="Book Antiqua"/>
        <family val="1"/>
      </rPr>
      <t>P)x8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</si>
  <si>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b/>
        <sz val="12"/>
        <color theme="1"/>
        <rFont val="細明體"/>
        <family val="1"/>
        <charset val="136"/>
      </rPr>
      <t>家庭手(</t>
    </r>
    <r>
      <rPr>
        <b/>
        <sz val="12"/>
        <color theme="1"/>
        <rFont val="Book Antiqua"/>
        <family val="1"/>
      </rPr>
      <t>P)x9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</si>
  <si>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b/>
        <sz val="12"/>
        <color theme="1"/>
        <rFont val="細明體"/>
        <family val="1"/>
        <charset val="136"/>
      </rPr>
      <t>家庭手(</t>
    </r>
    <r>
      <rPr>
        <b/>
        <sz val="12"/>
        <color theme="1"/>
        <rFont val="Book Antiqua"/>
        <family val="1"/>
      </rPr>
      <t>P)x10</t>
    </r>
    <r>
      <rPr>
        <sz val="12"/>
        <color theme="1"/>
        <rFont val="新細明體"/>
        <family val="2"/>
        <charset val="136"/>
        <scheme val="minor"/>
      </rPr>
      <t/>
    </r>
  </si>
  <si>
    <t>PFA102</t>
    <phoneticPr fontId="7" type="noConversion"/>
  </si>
  <si>
    <t>PFA103</t>
  </si>
  <si>
    <t>PFA104</t>
  </si>
  <si>
    <t>PFA105</t>
  </si>
  <si>
    <t>PFA106</t>
  </si>
  <si>
    <t>PFA107</t>
  </si>
  <si>
    <t>PFA108</t>
  </si>
  <si>
    <t>PFA109</t>
  </si>
  <si>
    <t>PFA110</t>
  </si>
  <si>
    <t>A for hand</t>
    <phoneticPr fontId="7" type="noConversion"/>
  </si>
  <si>
    <t>B for foot</t>
    <phoneticPr fontId="7" type="noConversion"/>
  </si>
  <si>
    <t>F for Family</t>
    <phoneticPr fontId="7" type="noConversion"/>
  </si>
  <si>
    <t>材料</t>
    <phoneticPr fontId="5" type="noConversion"/>
  </si>
  <si>
    <t>情侶</t>
    <phoneticPr fontId="7" type="noConversion"/>
  </si>
  <si>
    <t>家庭</t>
    <phoneticPr fontId="7" type="noConversion"/>
  </si>
  <si>
    <t>組合</t>
    <phoneticPr fontId="5" type="noConversion"/>
  </si>
  <si>
    <t>嬰兒</t>
    <phoneticPr fontId="7" type="noConversion"/>
  </si>
  <si>
    <t>材料</t>
    <phoneticPr fontId="7" type="noConversion"/>
  </si>
  <si>
    <t>黃銅</t>
    <phoneticPr fontId="7" type="noConversion"/>
  </si>
  <si>
    <t>手/腳</t>
    <phoneticPr fontId="5" type="noConversion"/>
  </si>
  <si>
    <t>手</t>
    <phoneticPr fontId="7" type="noConversion"/>
  </si>
  <si>
    <t>PA1</t>
    <phoneticPr fontId="5" type="noConversion"/>
  </si>
  <si>
    <t>PA2</t>
    <phoneticPr fontId="5" type="noConversion"/>
  </si>
  <si>
    <t>首家庭手</t>
    <phoneticPr fontId="7" type="noConversion"/>
  </si>
  <si>
    <t>首家庭手x2</t>
    <phoneticPr fontId="7" type="noConversion"/>
  </si>
  <si>
    <t>首家庭手x3</t>
  </si>
  <si>
    <t>首家庭手x4</t>
  </si>
  <si>
    <t>首家庭手x5</t>
  </si>
  <si>
    <t>首家庭手腳x2</t>
    <phoneticPr fontId="7" type="noConversion"/>
  </si>
  <si>
    <t>首家庭手腳x3</t>
  </si>
  <si>
    <t>首家庭手腳x4</t>
  </si>
  <si>
    <t>首家庭手腳x5</t>
  </si>
  <si>
    <t>PFAB1</t>
    <phoneticPr fontId="7" type="noConversion"/>
  </si>
  <si>
    <t>PFAB2</t>
    <phoneticPr fontId="7" type="noConversion"/>
  </si>
  <si>
    <t>FAB1</t>
    <phoneticPr fontId="7" type="noConversion"/>
  </si>
  <si>
    <t>FAB2</t>
  </si>
  <si>
    <t>首家庭手x6</t>
  </si>
  <si>
    <t>首家庭手x7</t>
  </si>
  <si>
    <t>首家庭手x8</t>
  </si>
  <si>
    <t>首家庭手x9</t>
  </si>
  <si>
    <t>首家庭手x10</t>
  </si>
  <si>
    <t>首家庭手腳x6</t>
  </si>
  <si>
    <t>首家庭手腳x7</t>
  </si>
  <si>
    <t>首家庭手腳x8</t>
  </si>
  <si>
    <t>首家庭手腳x9</t>
  </si>
  <si>
    <t>家庭手(P)</t>
    <phoneticPr fontId="7" type="noConversion"/>
  </si>
  <si>
    <t>嬰兒(P)</t>
    <phoneticPr fontId="7" type="noConversion"/>
  </si>
  <si>
    <r>
      <rPr>
        <b/>
        <sz val="12"/>
        <color theme="1"/>
        <rFont val="細明體"/>
        <family val="1"/>
        <charset val="136"/>
      </rPr>
      <t>嬰兒(</t>
    </r>
    <r>
      <rPr>
        <b/>
        <sz val="12"/>
        <color theme="1"/>
        <rFont val="Book Antiqua"/>
        <family val="1"/>
      </rPr>
      <t>P)</t>
    </r>
    <phoneticPr fontId="7" type="noConversion"/>
  </si>
  <si>
    <r>
      <rPr>
        <b/>
        <sz val="12"/>
        <color theme="1"/>
        <rFont val="細明體"/>
        <family val="1"/>
        <charset val="136"/>
      </rPr>
      <t>家庭(</t>
    </r>
    <r>
      <rPr>
        <b/>
        <sz val="12"/>
        <color theme="1"/>
        <rFont val="Book Antiqua"/>
        <family val="1"/>
      </rPr>
      <t>P)</t>
    </r>
    <phoneticPr fontId="7" type="noConversion"/>
  </si>
  <si>
    <t>情侶(P)</t>
    <phoneticPr fontId="7" type="noConversion"/>
  </si>
  <si>
    <t>首家庭手腳x10</t>
  </si>
  <si>
    <t>畫圖</t>
    <phoneticPr fontId="5" type="noConversion"/>
  </si>
  <si>
    <t>產品</t>
    <phoneticPr fontId="5" type="noConversion"/>
  </si>
  <si>
    <t>吊飾</t>
    <phoneticPr fontId="7" type="noConversion"/>
  </si>
  <si>
    <t>家庭手腳(P)x1</t>
    <phoneticPr fontId="7" type="noConversion"/>
  </si>
  <si>
    <t>家庭手腳(P)x2</t>
  </si>
  <si>
    <t>家庭手腳(P)x3</t>
  </si>
  <si>
    <t>家庭手腳(P)x4</t>
  </si>
  <si>
    <t>家庭手腳(P)x5</t>
  </si>
  <si>
    <t>家庭手腳(P)x6</t>
  </si>
  <si>
    <t>家庭手腳(P)x7</t>
  </si>
  <si>
    <t>家庭手腳(P)x8</t>
  </si>
  <si>
    <t>家庭手腳(P)x9</t>
  </si>
  <si>
    <t>家庭手腳(P)x10</t>
  </si>
  <si>
    <t>對象</t>
    <phoneticPr fontId="5" type="noConversion"/>
  </si>
  <si>
    <t>組合</t>
    <phoneticPr fontId="7" type="noConversion"/>
  </si>
  <si>
    <t>調整</t>
    <phoneticPr fontId="7" type="noConversion"/>
  </si>
  <si>
    <t>JYKS</t>
    <phoneticPr fontId="7" type="noConversion"/>
  </si>
  <si>
    <t>31mm</t>
    <phoneticPr fontId="7" type="noConversion"/>
  </si>
  <si>
    <t>第二批</t>
    <phoneticPr fontId="7" type="noConversion"/>
  </si>
  <si>
    <t>第16批</t>
    <phoneticPr fontId="7" type="noConversion"/>
  </si>
  <si>
    <t>CHUN</t>
    <phoneticPr fontId="7" type="noConversion"/>
  </si>
  <si>
    <t>第15批</t>
    <phoneticPr fontId="7" type="noConversion"/>
  </si>
  <si>
    <t>29mm</t>
    <phoneticPr fontId="7" type="noConversion"/>
  </si>
  <si>
    <t>30mm</t>
    <phoneticPr fontId="7" type="noConversion"/>
  </si>
  <si>
    <t>第8批</t>
    <phoneticPr fontId="7" type="noConversion"/>
  </si>
  <si>
    <t>Kayann123</t>
    <phoneticPr fontId="7" type="noConversion"/>
  </si>
  <si>
    <t>boboTsang</t>
    <phoneticPr fontId="7" type="noConversion"/>
  </si>
  <si>
    <t>第12批</t>
    <phoneticPr fontId="7" type="noConversion"/>
  </si>
  <si>
    <t>25MM</t>
    <phoneticPr fontId="7" type="noConversion"/>
  </si>
  <si>
    <t>Michelle</t>
    <phoneticPr fontId="7" type="noConversion"/>
  </si>
  <si>
    <t>28mm</t>
    <phoneticPr fontId="7" type="noConversion"/>
  </si>
  <si>
    <t>第11批</t>
    <phoneticPr fontId="7" type="noConversion"/>
  </si>
  <si>
    <t>AnneLai</t>
    <phoneticPr fontId="7" type="noConversion"/>
  </si>
  <si>
    <t>第14批</t>
    <phoneticPr fontId="7" type="noConversion"/>
  </si>
  <si>
    <t>環</t>
    <phoneticPr fontId="7" type="noConversion"/>
  </si>
  <si>
    <t>4.8837mm</t>
    <phoneticPr fontId="7" type="noConversion"/>
  </si>
  <si>
    <t>腳</t>
    <phoneticPr fontId="7" type="noConversion"/>
  </si>
  <si>
    <t>20.xxxmm</t>
    <phoneticPr fontId="7" type="noConversion"/>
  </si>
  <si>
    <t>25mm</t>
    <phoneticPr fontId="7" type="noConversion"/>
  </si>
  <si>
    <t>手</t>
    <phoneticPr fontId="7" type="noConversion"/>
  </si>
  <si>
    <t>23mm</t>
    <phoneticPr fontId="7" type="noConversion"/>
  </si>
  <si>
    <t>鎖匙扣</t>
    <phoneticPr fontId="7" type="noConversion"/>
  </si>
  <si>
    <t>不锈鋼</t>
    <phoneticPr fontId="7" type="noConversion"/>
  </si>
  <si>
    <t>925銀</t>
    <phoneticPr fontId="7" type="noConversion"/>
  </si>
  <si>
    <r>
      <t>925</t>
    </r>
    <r>
      <rPr>
        <b/>
        <sz val="12"/>
        <color theme="1"/>
        <rFont val="細明體"/>
        <family val="1"/>
        <charset val="136"/>
      </rPr>
      <t>金</t>
    </r>
    <phoneticPr fontId="7" type="noConversion"/>
  </si>
  <si>
    <t>925金</t>
  </si>
  <si>
    <t>925銀</t>
  </si>
  <si>
    <t>G1</t>
    <phoneticPr fontId="7" type="noConversion"/>
  </si>
  <si>
    <t>G2</t>
    <phoneticPr fontId="7" type="noConversion"/>
  </si>
  <si>
    <t>S1</t>
    <phoneticPr fontId="7" type="noConversion"/>
  </si>
  <si>
    <t>S2</t>
  </si>
  <si>
    <t>925金</t>
    <phoneticPr fontId="7" type="noConversion"/>
  </si>
  <si>
    <t>PS1</t>
    <phoneticPr fontId="5" type="noConversion"/>
  </si>
  <si>
    <t>PS2</t>
    <phoneticPr fontId="5" type="noConversion"/>
  </si>
  <si>
    <t>PG1</t>
    <phoneticPr fontId="5" type="noConversion"/>
  </si>
  <si>
    <t>PG2</t>
    <phoneticPr fontId="5" type="noConversion"/>
  </si>
  <si>
    <t>打印數量</t>
    <phoneticPr fontId="7" type="noConversion"/>
  </si>
  <si>
    <t>產品2</t>
  </si>
  <si>
    <r>
      <rPr>
        <b/>
        <sz val="12"/>
        <color theme="3"/>
        <rFont val="Microsoft JhengHei UI"/>
        <family val="2"/>
        <charset val="136"/>
      </rPr>
      <t>首</t>
    </r>
    <r>
      <rPr>
        <b/>
        <sz val="12"/>
        <color theme="3"/>
        <rFont val="Book Antiqua"/>
        <family val="1"/>
      </rPr>
      <t>B</t>
    </r>
    <r>
      <rPr>
        <b/>
        <sz val="12"/>
        <color theme="3"/>
        <rFont val="Microsoft JhengHei UI"/>
        <family val="2"/>
        <charset val="136"/>
      </rPr>
      <t>手</t>
    </r>
    <phoneticPr fontId="5" type="noConversion"/>
  </si>
  <si>
    <r>
      <t>B</t>
    </r>
    <r>
      <rPr>
        <b/>
        <sz val="12"/>
        <color theme="3"/>
        <rFont val="Microsoft JhengHei UI"/>
        <family val="2"/>
        <charset val="136"/>
      </rPr>
      <t>手</t>
    </r>
    <r>
      <rPr>
        <b/>
        <sz val="12"/>
        <color theme="3"/>
        <rFont val="Book Antiqua"/>
        <family val="1"/>
      </rPr>
      <t>x2</t>
    </r>
    <phoneticPr fontId="5" type="noConversion"/>
  </si>
  <si>
    <r>
      <t>B</t>
    </r>
    <r>
      <rPr>
        <b/>
        <sz val="12"/>
        <color theme="3"/>
        <rFont val="Microsoft JhengHei UI"/>
        <family val="2"/>
        <charset val="136"/>
      </rPr>
      <t>手</t>
    </r>
    <r>
      <rPr>
        <b/>
        <sz val="12"/>
        <color theme="3"/>
        <rFont val="Book Antiqua"/>
        <family val="1"/>
      </rPr>
      <t>x3</t>
    </r>
    <phoneticPr fontId="5" type="noConversion"/>
  </si>
  <si>
    <r>
      <t>B</t>
    </r>
    <r>
      <rPr>
        <b/>
        <sz val="12"/>
        <color theme="3"/>
        <rFont val="Microsoft JhengHei UI"/>
        <family val="2"/>
        <charset val="136"/>
      </rPr>
      <t>手</t>
    </r>
    <r>
      <rPr>
        <b/>
        <sz val="12"/>
        <color theme="3"/>
        <rFont val="Book Antiqua"/>
        <family val="1"/>
      </rPr>
      <t>x4</t>
    </r>
    <phoneticPr fontId="5" type="noConversion"/>
  </si>
  <si>
    <r>
      <t>B</t>
    </r>
    <r>
      <rPr>
        <b/>
        <sz val="12"/>
        <color theme="3"/>
        <rFont val="Microsoft JhengHei UI"/>
        <family val="2"/>
        <charset val="136"/>
      </rPr>
      <t>手</t>
    </r>
    <r>
      <rPr>
        <b/>
        <sz val="12"/>
        <color theme="3"/>
        <rFont val="Book Antiqua"/>
        <family val="1"/>
      </rPr>
      <t>x5</t>
    </r>
  </si>
  <si>
    <r>
      <t>B</t>
    </r>
    <r>
      <rPr>
        <b/>
        <sz val="12"/>
        <color theme="3"/>
        <rFont val="Microsoft JhengHei UI"/>
        <family val="2"/>
        <charset val="136"/>
      </rPr>
      <t>手</t>
    </r>
    <r>
      <rPr>
        <b/>
        <sz val="12"/>
        <color theme="3"/>
        <rFont val="Book Antiqua"/>
        <family val="1"/>
      </rPr>
      <t>x6</t>
    </r>
    <r>
      <rPr>
        <sz val="12"/>
        <color theme="1"/>
        <rFont val="新細明體"/>
        <family val="2"/>
        <charset val="136"/>
        <scheme val="minor"/>
      </rPr>
      <t/>
    </r>
  </si>
  <si>
    <r>
      <t>B</t>
    </r>
    <r>
      <rPr>
        <b/>
        <sz val="12"/>
        <color theme="3"/>
        <rFont val="Microsoft JhengHei UI"/>
        <family val="2"/>
        <charset val="136"/>
      </rPr>
      <t>手</t>
    </r>
    <r>
      <rPr>
        <b/>
        <sz val="12"/>
        <color theme="3"/>
        <rFont val="Book Antiqua"/>
        <family val="1"/>
      </rPr>
      <t>x7</t>
    </r>
    <r>
      <rPr>
        <sz val="12"/>
        <color theme="1"/>
        <rFont val="新細明體"/>
        <family val="2"/>
        <charset val="136"/>
        <scheme val="minor"/>
      </rPr>
      <t/>
    </r>
  </si>
  <si>
    <r>
      <t>B</t>
    </r>
    <r>
      <rPr>
        <b/>
        <sz val="12"/>
        <color theme="3"/>
        <rFont val="Microsoft JhengHei UI"/>
        <family val="2"/>
        <charset val="136"/>
      </rPr>
      <t>手</t>
    </r>
    <r>
      <rPr>
        <b/>
        <sz val="12"/>
        <color theme="3"/>
        <rFont val="Book Antiqua"/>
        <family val="1"/>
      </rPr>
      <t>x8</t>
    </r>
    <r>
      <rPr>
        <sz val="12"/>
        <color theme="1"/>
        <rFont val="新細明體"/>
        <family val="2"/>
        <charset val="136"/>
        <scheme val="minor"/>
      </rPr>
      <t/>
    </r>
  </si>
  <si>
    <r>
      <t>B</t>
    </r>
    <r>
      <rPr>
        <b/>
        <sz val="12"/>
        <color theme="3"/>
        <rFont val="Microsoft JhengHei UI"/>
        <family val="2"/>
        <charset val="136"/>
      </rPr>
      <t>手</t>
    </r>
    <r>
      <rPr>
        <b/>
        <sz val="12"/>
        <color theme="3"/>
        <rFont val="Book Antiqua"/>
        <family val="1"/>
      </rPr>
      <t>x9</t>
    </r>
    <r>
      <rPr>
        <sz val="12"/>
        <color theme="1"/>
        <rFont val="新細明體"/>
        <family val="2"/>
        <charset val="136"/>
        <scheme val="minor"/>
      </rPr>
      <t/>
    </r>
  </si>
  <si>
    <r>
      <t>B</t>
    </r>
    <r>
      <rPr>
        <b/>
        <sz val="12"/>
        <color theme="3"/>
        <rFont val="Microsoft JhengHei UI"/>
        <family val="2"/>
        <charset val="136"/>
      </rPr>
      <t>手</t>
    </r>
    <r>
      <rPr>
        <b/>
        <sz val="12"/>
        <color theme="3"/>
        <rFont val="Book Antiqua"/>
        <family val="1"/>
      </rPr>
      <t>x10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</si>
  <si>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b/>
        <sz val="12"/>
        <color theme="3"/>
        <rFont val="Microsoft JhengHei UI"/>
        <family val="2"/>
        <charset val="136"/>
      </rPr>
      <t>首</t>
    </r>
    <r>
      <rPr>
        <b/>
        <sz val="12"/>
        <color theme="3"/>
        <rFont val="Book Antiqua"/>
        <family val="1"/>
      </rPr>
      <t>B</t>
    </r>
    <r>
      <rPr>
        <b/>
        <sz val="12"/>
        <color theme="3"/>
        <rFont val="Microsoft JhengHei UI"/>
        <family val="2"/>
        <charset val="136"/>
      </rPr>
      <t>手</t>
    </r>
    <r>
      <rPr>
        <b/>
        <sz val="12"/>
        <color theme="3"/>
        <rFont val="Book Antiqua"/>
        <family val="1"/>
      </rPr>
      <t>(P)</t>
    </r>
    <phoneticPr fontId="5" type="noConversion"/>
  </si>
  <si>
    <r>
      <t>B</t>
    </r>
    <r>
      <rPr>
        <b/>
        <sz val="12"/>
        <color theme="3"/>
        <rFont val="Microsoft JhengHei UI"/>
        <family val="2"/>
        <charset val="136"/>
      </rPr>
      <t>手</t>
    </r>
    <r>
      <rPr>
        <b/>
        <sz val="12"/>
        <color theme="3"/>
        <rFont val="Book Antiqua"/>
        <family val="1"/>
      </rPr>
      <t>(P)x2</t>
    </r>
    <phoneticPr fontId="5" type="noConversion"/>
  </si>
  <si>
    <r>
      <t>B</t>
    </r>
    <r>
      <rPr>
        <b/>
        <sz val="12"/>
        <color theme="3"/>
        <rFont val="Microsoft JhengHei UI"/>
        <family val="2"/>
        <charset val="136"/>
      </rPr>
      <t>手</t>
    </r>
    <r>
      <rPr>
        <b/>
        <sz val="12"/>
        <color theme="3"/>
        <rFont val="Book Antiqua"/>
        <family val="1"/>
      </rPr>
      <t>(P)x3</t>
    </r>
    <phoneticPr fontId="7" type="noConversion"/>
  </si>
  <si>
    <r>
      <t>B</t>
    </r>
    <r>
      <rPr>
        <b/>
        <sz val="12"/>
        <color theme="3"/>
        <rFont val="Microsoft JhengHei UI"/>
        <family val="2"/>
        <charset val="136"/>
      </rPr>
      <t>手</t>
    </r>
    <r>
      <rPr>
        <b/>
        <sz val="12"/>
        <color theme="3"/>
        <rFont val="Book Antiqua"/>
        <family val="1"/>
      </rPr>
      <t>(P)x4</t>
    </r>
    <r>
      <rPr>
        <sz val="12"/>
        <color theme="1"/>
        <rFont val="新細明體"/>
        <family val="2"/>
        <charset val="136"/>
        <scheme val="minor"/>
      </rPr>
      <t/>
    </r>
  </si>
  <si>
    <r>
      <t>B</t>
    </r>
    <r>
      <rPr>
        <b/>
        <sz val="12"/>
        <color theme="3"/>
        <rFont val="Microsoft JhengHei UI"/>
        <family val="2"/>
        <charset val="136"/>
      </rPr>
      <t>手</t>
    </r>
    <r>
      <rPr>
        <b/>
        <sz val="12"/>
        <color theme="3"/>
        <rFont val="Book Antiqua"/>
        <family val="1"/>
      </rPr>
      <t>(P)x5</t>
    </r>
    <r>
      <rPr>
        <sz val="12"/>
        <color theme="1"/>
        <rFont val="新細明體"/>
        <family val="2"/>
        <charset val="136"/>
        <scheme val="minor"/>
      </rPr>
      <t/>
    </r>
  </si>
  <si>
    <r>
      <t>B</t>
    </r>
    <r>
      <rPr>
        <b/>
        <sz val="12"/>
        <color theme="3"/>
        <rFont val="Microsoft JhengHei UI"/>
        <family val="2"/>
        <charset val="136"/>
      </rPr>
      <t>手</t>
    </r>
    <r>
      <rPr>
        <b/>
        <sz val="12"/>
        <color theme="3"/>
        <rFont val="Book Antiqua"/>
        <family val="1"/>
      </rPr>
      <t>(P)x6</t>
    </r>
    <r>
      <rPr>
        <sz val="12"/>
        <color theme="1"/>
        <rFont val="新細明體"/>
        <family val="2"/>
        <charset val="136"/>
        <scheme val="minor"/>
      </rPr>
      <t/>
    </r>
  </si>
  <si>
    <r>
      <t>B</t>
    </r>
    <r>
      <rPr>
        <b/>
        <sz val="12"/>
        <color theme="3"/>
        <rFont val="Microsoft JhengHei UI"/>
        <family val="2"/>
        <charset val="136"/>
      </rPr>
      <t>手</t>
    </r>
    <r>
      <rPr>
        <b/>
        <sz val="12"/>
        <color theme="3"/>
        <rFont val="Book Antiqua"/>
        <family val="1"/>
      </rPr>
      <t>(P)x7</t>
    </r>
    <r>
      <rPr>
        <sz val="12"/>
        <color theme="1"/>
        <rFont val="新細明體"/>
        <family val="2"/>
        <charset val="136"/>
        <scheme val="minor"/>
      </rPr>
      <t/>
    </r>
  </si>
  <si>
    <r>
      <t>B</t>
    </r>
    <r>
      <rPr>
        <b/>
        <sz val="12"/>
        <color theme="3"/>
        <rFont val="Microsoft JhengHei UI"/>
        <family val="2"/>
        <charset val="136"/>
      </rPr>
      <t>手</t>
    </r>
    <r>
      <rPr>
        <b/>
        <sz val="12"/>
        <color theme="3"/>
        <rFont val="Book Antiqua"/>
        <family val="1"/>
      </rPr>
      <t>(P)x8</t>
    </r>
    <r>
      <rPr>
        <sz val="12"/>
        <color theme="1"/>
        <rFont val="新細明體"/>
        <family val="2"/>
        <charset val="136"/>
        <scheme val="minor"/>
      </rPr>
      <t/>
    </r>
  </si>
  <si>
    <r>
      <t>B</t>
    </r>
    <r>
      <rPr>
        <b/>
        <sz val="12"/>
        <color theme="3"/>
        <rFont val="Microsoft JhengHei UI"/>
        <family val="2"/>
        <charset val="136"/>
      </rPr>
      <t>手</t>
    </r>
    <r>
      <rPr>
        <b/>
        <sz val="12"/>
        <color theme="3"/>
        <rFont val="Book Antiqua"/>
        <family val="1"/>
      </rPr>
      <t>(P)x9</t>
    </r>
    <r>
      <rPr>
        <sz val="12"/>
        <color theme="1"/>
        <rFont val="新細明體"/>
        <family val="2"/>
        <charset val="136"/>
        <scheme val="minor"/>
      </rPr>
      <t/>
    </r>
  </si>
  <si>
    <r>
      <t>B</t>
    </r>
    <r>
      <rPr>
        <b/>
        <sz val="12"/>
        <color theme="3"/>
        <rFont val="Microsoft JhengHei UI"/>
        <family val="2"/>
        <charset val="136"/>
      </rPr>
      <t>手</t>
    </r>
    <r>
      <rPr>
        <b/>
        <sz val="12"/>
        <color theme="3"/>
        <rFont val="Book Antiqua"/>
        <family val="1"/>
      </rPr>
      <t>(P)x10</t>
    </r>
    <r>
      <rPr>
        <sz val="12"/>
        <color theme="1"/>
        <rFont val="新細明體"/>
        <family val="2"/>
        <charset val="136"/>
        <scheme val="minor"/>
      </rPr>
      <t/>
    </r>
  </si>
  <si>
    <t>編號2</t>
  </si>
  <si>
    <t>成本3</t>
  </si>
  <si>
    <t>產品4</t>
  </si>
  <si>
    <t>編號5</t>
  </si>
  <si>
    <t>成本6</t>
  </si>
  <si>
    <t>產品7</t>
  </si>
  <si>
    <t>編號8</t>
  </si>
  <si>
    <t>成本9</t>
  </si>
  <si>
    <t>家庭(S1)</t>
  </si>
  <si>
    <t>家庭(S1)</t>
    <phoneticPr fontId="7" type="noConversion"/>
  </si>
  <si>
    <t>家庭(S2)</t>
  </si>
  <si>
    <t>家庭(S2)</t>
    <phoneticPr fontId="7" type="noConversion"/>
  </si>
  <si>
    <t>家庭(P1)</t>
  </si>
  <si>
    <t>家庭(P1)</t>
    <phoneticPr fontId="7" type="noConversion"/>
  </si>
  <si>
    <t>家庭(P2)</t>
  </si>
  <si>
    <t>家庭(P2)</t>
    <phoneticPr fontId="7" type="noConversion"/>
  </si>
  <si>
    <r>
      <rPr>
        <b/>
        <sz val="12"/>
        <color theme="1"/>
        <rFont val="細明體"/>
        <family val="1"/>
        <charset val="136"/>
      </rPr>
      <t>家庭(</t>
    </r>
    <r>
      <rPr>
        <b/>
        <sz val="12"/>
        <color theme="1"/>
        <rFont val="Book Antiqua"/>
        <family val="1"/>
      </rPr>
      <t>P1)</t>
    </r>
    <phoneticPr fontId="7" type="noConversion"/>
  </si>
  <si>
    <r>
      <rPr>
        <b/>
        <sz val="12"/>
        <color theme="1"/>
        <rFont val="細明體"/>
        <family val="1"/>
        <charset val="136"/>
      </rPr>
      <t>家庭(</t>
    </r>
    <r>
      <rPr>
        <b/>
        <sz val="12"/>
        <color theme="1"/>
        <rFont val="Book Antiqua"/>
        <family val="1"/>
      </rPr>
      <t>P2)</t>
    </r>
    <phoneticPr fontId="7" type="noConversion"/>
  </si>
  <si>
    <t>鋁合金</t>
    <phoneticPr fontId="7" type="noConversion"/>
  </si>
  <si>
    <t>Updated as 2024-09-15</t>
    <phoneticPr fontId="7" type="noConversion"/>
  </si>
  <si>
    <r>
      <rPr>
        <b/>
        <sz val="12"/>
        <color theme="1"/>
        <rFont val="細明體"/>
        <family val="1"/>
        <charset val="136"/>
      </rPr>
      <t>不锈鋼</t>
    </r>
    <phoneticPr fontId="7" type="noConversion"/>
  </si>
  <si>
    <r>
      <rPr>
        <b/>
        <sz val="12"/>
        <color theme="1"/>
        <rFont val="細明體"/>
        <family val="1"/>
        <charset val="136"/>
      </rPr>
      <t>鋁合金</t>
    </r>
    <phoneticPr fontId="7" type="noConversion"/>
  </si>
  <si>
    <r>
      <rPr>
        <b/>
        <sz val="12"/>
        <color theme="0"/>
        <rFont val="Microsoft JhengHei UI"/>
        <family val="2"/>
        <charset val="136"/>
      </rPr>
      <t>數量</t>
    </r>
    <phoneticPr fontId="5" type="noConversion"/>
  </si>
  <si>
    <r>
      <rPr>
        <b/>
        <sz val="12"/>
        <color theme="0"/>
        <rFont val="Microsoft JhengHei UI"/>
        <family val="2"/>
        <charset val="136"/>
      </rPr>
      <t>成本</t>
    </r>
    <phoneticPr fontId="5" type="noConversion"/>
  </si>
  <si>
    <r>
      <rPr>
        <b/>
        <sz val="12"/>
        <color theme="0"/>
        <rFont val="Microsoft JhengHei UI"/>
        <family val="2"/>
        <charset val="136"/>
      </rPr>
      <t>產品</t>
    </r>
    <phoneticPr fontId="5" type="noConversion"/>
  </si>
  <si>
    <r>
      <rPr>
        <b/>
        <sz val="12"/>
        <color theme="0"/>
        <rFont val="Microsoft JhengHei UI"/>
        <family val="2"/>
        <charset val="136"/>
      </rPr>
      <t>編號</t>
    </r>
    <phoneticPr fontId="5" type="noConversion"/>
  </si>
  <si>
    <r>
      <rPr>
        <b/>
        <sz val="12"/>
        <color theme="0"/>
        <rFont val="Microsoft JhengHei UI"/>
        <family val="2"/>
        <charset val="136"/>
      </rPr>
      <t>環扣</t>
    </r>
    <phoneticPr fontId="5" type="noConversion"/>
  </si>
  <si>
    <r>
      <rPr>
        <b/>
        <sz val="12"/>
        <color theme="0"/>
        <rFont val="Microsoft JhengHei UI"/>
        <family val="2"/>
        <charset val="136"/>
      </rPr>
      <t>運費</t>
    </r>
    <phoneticPr fontId="5" type="noConversion"/>
  </si>
  <si>
    <r>
      <rPr>
        <b/>
        <sz val="12"/>
        <color theme="0"/>
        <rFont val="細明體"/>
        <family val="1"/>
        <charset val="136"/>
      </rPr>
      <t>調價</t>
    </r>
    <phoneticPr fontId="5" type="noConversion"/>
  </si>
  <si>
    <r>
      <rPr>
        <b/>
        <sz val="14"/>
        <color theme="1"/>
        <rFont val="細明體"/>
        <family val="3"/>
        <charset val="136"/>
      </rPr>
      <t>總營收</t>
    </r>
    <r>
      <rPr>
        <b/>
        <sz val="14"/>
        <color theme="1"/>
        <rFont val="Book Antiqua"/>
        <family val="1"/>
      </rPr>
      <t>:</t>
    </r>
    <phoneticPr fontId="7" type="noConversion"/>
  </si>
  <si>
    <t>打印總數:</t>
    <phoneticPr fontId="7" type="noConversion"/>
  </si>
  <si>
    <r>
      <rPr>
        <b/>
        <sz val="12"/>
        <color rgb="FF000000"/>
        <rFont val="細明體"/>
        <family val="1"/>
        <charset val="136"/>
      </rPr>
      <t>銀</t>
    </r>
    <phoneticPr fontId="7" type="noConversion"/>
  </si>
  <si>
    <r>
      <rPr>
        <b/>
        <sz val="12"/>
        <color rgb="FF000000"/>
        <rFont val="細明體"/>
        <family val="1"/>
        <charset val="136"/>
      </rPr>
      <t>金</t>
    </r>
    <phoneticPr fontId="7" type="noConversion"/>
  </si>
  <si>
    <r>
      <rPr>
        <b/>
        <sz val="12"/>
        <color theme="0"/>
        <rFont val="細明體"/>
        <family val="1"/>
        <charset val="136"/>
      </rPr>
      <t>畫圖</t>
    </r>
    <phoneticPr fontId="5" type="noConversion"/>
  </si>
  <si>
    <r>
      <rPr>
        <b/>
        <sz val="12"/>
        <color theme="0"/>
        <rFont val="Microsoft JhengHei UI"/>
        <family val="2"/>
        <charset val="136"/>
      </rPr>
      <t>打印</t>
    </r>
    <phoneticPr fontId="5" type="noConversion"/>
  </si>
  <si>
    <r>
      <rPr>
        <b/>
        <sz val="12"/>
        <color theme="5"/>
        <rFont val="Microsoft JhengHei UI"/>
        <family val="2"/>
        <charset val="136"/>
      </rPr>
      <t>產品</t>
    </r>
    <phoneticPr fontId="5" type="noConversion"/>
  </si>
  <si>
    <r>
      <rPr>
        <b/>
        <sz val="12"/>
        <color theme="5"/>
        <rFont val="Microsoft JhengHei UI"/>
        <family val="2"/>
        <charset val="136"/>
      </rPr>
      <t>編號</t>
    </r>
    <phoneticPr fontId="5" type="noConversion"/>
  </si>
  <si>
    <r>
      <rPr>
        <b/>
        <sz val="12"/>
        <color theme="5"/>
        <rFont val="Microsoft JhengHei UI"/>
        <family val="2"/>
        <charset val="136"/>
      </rPr>
      <t>成本</t>
    </r>
    <phoneticPr fontId="5" type="noConversion"/>
  </si>
  <si>
    <r>
      <rPr>
        <b/>
        <sz val="12"/>
        <color theme="3"/>
        <rFont val="細明體"/>
        <family val="1"/>
        <charset val="136"/>
      </rPr>
      <t>家庭手</t>
    </r>
    <r>
      <rPr>
        <b/>
        <sz val="12"/>
        <color theme="3"/>
        <rFont val="Book Antiqua"/>
        <family val="1"/>
      </rPr>
      <t>(P)x2</t>
    </r>
    <phoneticPr fontId="7" type="noConversion"/>
  </si>
  <si>
    <r>
      <rPr>
        <b/>
        <sz val="12"/>
        <color theme="3"/>
        <rFont val="細明體"/>
        <family val="1"/>
        <charset val="136"/>
      </rPr>
      <t>家庭手</t>
    </r>
    <r>
      <rPr>
        <b/>
        <sz val="12"/>
        <color theme="3"/>
        <rFont val="Book Antiqua"/>
        <family val="1"/>
      </rPr>
      <t>(P)x3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</si>
  <si>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b/>
        <sz val="12"/>
        <color theme="3"/>
        <rFont val="細明體"/>
        <family val="1"/>
        <charset val="136"/>
      </rPr>
      <t>家庭手</t>
    </r>
    <r>
      <rPr>
        <b/>
        <sz val="12"/>
        <color theme="3"/>
        <rFont val="Book Antiqua"/>
        <family val="1"/>
      </rPr>
      <t>(P)x4</t>
    </r>
    <r>
      <rPr>
        <sz val="12"/>
        <color theme="1"/>
        <rFont val="新細明體"/>
        <family val="2"/>
        <charset val="136"/>
        <scheme val="minor"/>
      </rPr>
      <t/>
    </r>
  </si>
  <si>
    <r>
      <t>B</t>
    </r>
    <r>
      <rPr>
        <b/>
        <sz val="12"/>
        <color theme="3"/>
        <rFont val="Microsoft JhengHei UI"/>
        <family val="2"/>
        <charset val="136"/>
      </rPr>
      <t>手</t>
    </r>
    <r>
      <rPr>
        <b/>
        <sz val="12"/>
        <color theme="3"/>
        <rFont val="Book Antiqua"/>
        <family val="1"/>
      </rPr>
      <t>x5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</si>
  <si>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b/>
        <sz val="12"/>
        <color theme="3"/>
        <rFont val="細明體"/>
        <family val="1"/>
        <charset val="136"/>
      </rPr>
      <t>家庭手</t>
    </r>
    <r>
      <rPr>
        <b/>
        <sz val="12"/>
        <color theme="3"/>
        <rFont val="Book Antiqua"/>
        <family val="1"/>
      </rPr>
      <t>(P)x5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</si>
  <si>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b/>
        <sz val="12"/>
        <color theme="3"/>
        <rFont val="細明體"/>
        <family val="1"/>
        <charset val="136"/>
      </rPr>
      <t>家庭手</t>
    </r>
    <r>
      <rPr>
        <b/>
        <sz val="12"/>
        <color theme="3"/>
        <rFont val="Book Antiqua"/>
        <family val="1"/>
      </rPr>
      <t>(P)x6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</si>
  <si>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b/>
        <sz val="12"/>
        <color theme="3"/>
        <rFont val="細明體"/>
        <family val="1"/>
        <charset val="136"/>
      </rPr>
      <t>家庭手</t>
    </r>
    <r>
      <rPr>
        <b/>
        <sz val="12"/>
        <color theme="3"/>
        <rFont val="Book Antiqua"/>
        <family val="1"/>
      </rPr>
      <t>(P)x7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</si>
  <si>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b/>
        <sz val="12"/>
        <color theme="3"/>
        <rFont val="細明體"/>
        <family val="1"/>
        <charset val="136"/>
      </rPr>
      <t>家庭手</t>
    </r>
    <r>
      <rPr>
        <b/>
        <sz val="12"/>
        <color theme="3"/>
        <rFont val="Book Antiqua"/>
        <family val="1"/>
      </rPr>
      <t>(P)x8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</si>
  <si>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b/>
        <sz val="12"/>
        <color theme="3"/>
        <rFont val="細明體"/>
        <family val="1"/>
        <charset val="136"/>
      </rPr>
      <t>家庭手</t>
    </r>
    <r>
      <rPr>
        <b/>
        <sz val="12"/>
        <color theme="3"/>
        <rFont val="Book Antiqua"/>
        <family val="1"/>
      </rPr>
      <t>(P)x9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</si>
  <si>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b/>
        <sz val="12"/>
        <color theme="3"/>
        <rFont val="細明體"/>
        <family val="1"/>
        <charset val="136"/>
      </rPr>
      <t>家庭手</t>
    </r>
    <r>
      <rPr>
        <b/>
        <sz val="12"/>
        <color theme="3"/>
        <rFont val="Book Antiqua"/>
        <family val="1"/>
      </rPr>
      <t>(P)x10</t>
    </r>
    <r>
      <rPr>
        <sz val="12"/>
        <color theme="1"/>
        <rFont val="新細明體"/>
        <family val="2"/>
        <charset val="136"/>
        <scheme val="minor"/>
      </rPr>
      <t/>
    </r>
  </si>
  <si>
    <r>
      <t>B</t>
    </r>
    <r>
      <rPr>
        <b/>
        <sz val="12"/>
        <color theme="3"/>
        <rFont val="細明體"/>
        <family val="1"/>
        <charset val="136"/>
      </rPr>
      <t>手腳</t>
    </r>
    <r>
      <rPr>
        <b/>
        <sz val="12"/>
        <color theme="3"/>
        <rFont val="Book Antiqua"/>
        <family val="1"/>
      </rPr>
      <t>X2</t>
    </r>
    <phoneticPr fontId="7" type="noConversion"/>
  </si>
  <si>
    <r>
      <rPr>
        <b/>
        <sz val="12"/>
        <color theme="3"/>
        <rFont val="細明體"/>
        <family val="1"/>
        <charset val="136"/>
      </rPr>
      <t>家庭手腳</t>
    </r>
    <r>
      <rPr>
        <b/>
        <sz val="12"/>
        <color theme="3"/>
        <rFont val="Book Antiqua"/>
        <family val="1"/>
      </rPr>
      <t>x2</t>
    </r>
    <phoneticPr fontId="7" type="noConversion"/>
  </si>
  <si>
    <r>
      <rPr>
        <b/>
        <sz val="12"/>
        <color theme="3"/>
        <rFont val="細明體"/>
        <family val="1"/>
        <charset val="136"/>
      </rPr>
      <t>家庭手腳</t>
    </r>
    <r>
      <rPr>
        <b/>
        <sz val="12"/>
        <color theme="3"/>
        <rFont val="Book Antiqua"/>
        <family val="1"/>
      </rPr>
      <t>(P)x2</t>
    </r>
    <phoneticPr fontId="7" type="noConversion"/>
  </si>
  <si>
    <r>
      <t>B</t>
    </r>
    <r>
      <rPr>
        <b/>
        <sz val="12"/>
        <color theme="3"/>
        <rFont val="細明體"/>
        <family val="1"/>
        <charset val="136"/>
      </rPr>
      <t>手腳</t>
    </r>
    <r>
      <rPr>
        <b/>
        <sz val="12"/>
        <color theme="3"/>
        <rFont val="Book Antiqua"/>
        <family val="1"/>
      </rPr>
      <t>X3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</si>
  <si>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b/>
        <sz val="12"/>
        <color theme="3"/>
        <rFont val="細明體"/>
        <family val="1"/>
        <charset val="136"/>
      </rPr>
      <t>家庭手腳</t>
    </r>
    <r>
      <rPr>
        <b/>
        <sz val="12"/>
        <color theme="3"/>
        <rFont val="Book Antiqua"/>
        <family val="1"/>
      </rPr>
      <t>x3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</si>
  <si>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b/>
        <sz val="12"/>
        <color theme="3"/>
        <rFont val="細明體"/>
        <family val="1"/>
        <charset val="136"/>
      </rPr>
      <t>家庭手腳</t>
    </r>
    <r>
      <rPr>
        <b/>
        <sz val="12"/>
        <color theme="3"/>
        <rFont val="Book Antiqua"/>
        <family val="1"/>
      </rPr>
      <t>(P)x3</t>
    </r>
    <r>
      <rPr>
        <sz val="12"/>
        <color theme="1"/>
        <rFont val="新細明體"/>
        <family val="2"/>
        <charset val="136"/>
        <scheme val="minor"/>
      </rPr>
      <t/>
    </r>
  </si>
  <si>
    <r>
      <t>B</t>
    </r>
    <r>
      <rPr>
        <b/>
        <sz val="12"/>
        <color theme="3"/>
        <rFont val="細明體"/>
        <family val="1"/>
        <charset val="136"/>
      </rPr>
      <t>手腳</t>
    </r>
    <r>
      <rPr>
        <b/>
        <sz val="12"/>
        <color theme="3"/>
        <rFont val="Book Antiqua"/>
        <family val="1"/>
      </rPr>
      <t>X4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</si>
  <si>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b/>
        <sz val="12"/>
        <color theme="3"/>
        <rFont val="細明體"/>
        <family val="1"/>
        <charset val="136"/>
      </rPr>
      <t>家庭手腳</t>
    </r>
    <r>
      <rPr>
        <b/>
        <sz val="12"/>
        <color theme="3"/>
        <rFont val="Book Antiqua"/>
        <family val="1"/>
      </rPr>
      <t>x4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</si>
  <si>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b/>
        <sz val="12"/>
        <color theme="3"/>
        <rFont val="細明體"/>
        <family val="1"/>
        <charset val="136"/>
      </rPr>
      <t>家庭手腳</t>
    </r>
    <r>
      <rPr>
        <b/>
        <sz val="12"/>
        <color theme="3"/>
        <rFont val="Book Antiqua"/>
        <family val="1"/>
      </rPr>
      <t>(P)x4</t>
    </r>
    <r>
      <rPr>
        <sz val="12"/>
        <color theme="1"/>
        <rFont val="新細明體"/>
        <family val="2"/>
        <charset val="136"/>
        <scheme val="minor"/>
      </rPr>
      <t/>
    </r>
  </si>
  <si>
    <r>
      <t>B</t>
    </r>
    <r>
      <rPr>
        <b/>
        <sz val="12"/>
        <color theme="3"/>
        <rFont val="細明體"/>
        <family val="1"/>
        <charset val="136"/>
      </rPr>
      <t>手腳</t>
    </r>
    <r>
      <rPr>
        <b/>
        <sz val="12"/>
        <color theme="3"/>
        <rFont val="Book Antiqua"/>
        <family val="1"/>
      </rPr>
      <t>X5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</si>
  <si>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b/>
        <sz val="12"/>
        <color theme="3"/>
        <rFont val="細明體"/>
        <family val="1"/>
        <charset val="136"/>
      </rPr>
      <t>家庭手腳</t>
    </r>
    <r>
      <rPr>
        <b/>
        <sz val="12"/>
        <color theme="3"/>
        <rFont val="Book Antiqua"/>
        <family val="1"/>
      </rPr>
      <t>x5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</si>
  <si>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b/>
        <sz val="12"/>
        <color theme="3"/>
        <rFont val="細明體"/>
        <family val="1"/>
        <charset val="136"/>
      </rPr>
      <t>家庭手腳</t>
    </r>
    <r>
      <rPr>
        <b/>
        <sz val="12"/>
        <color theme="3"/>
        <rFont val="Book Antiqua"/>
        <family val="1"/>
      </rPr>
      <t>(P)x5</t>
    </r>
    <r>
      <rPr>
        <sz val="12"/>
        <color theme="1"/>
        <rFont val="新細明體"/>
        <family val="2"/>
        <charset val="136"/>
        <scheme val="minor"/>
      </rPr>
      <t/>
    </r>
  </si>
  <si>
    <r>
      <t>B</t>
    </r>
    <r>
      <rPr>
        <b/>
        <sz val="12"/>
        <color theme="3"/>
        <rFont val="細明體"/>
        <family val="1"/>
        <charset val="136"/>
      </rPr>
      <t>手腳</t>
    </r>
    <r>
      <rPr>
        <b/>
        <sz val="12"/>
        <color theme="3"/>
        <rFont val="Book Antiqua"/>
        <family val="1"/>
      </rPr>
      <t>X6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</si>
  <si>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b/>
        <sz val="12"/>
        <color theme="3"/>
        <rFont val="細明體"/>
        <family val="1"/>
        <charset val="136"/>
      </rPr>
      <t>家庭手腳</t>
    </r>
    <r>
      <rPr>
        <b/>
        <sz val="12"/>
        <color theme="3"/>
        <rFont val="Book Antiqua"/>
        <family val="1"/>
      </rPr>
      <t>x6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</si>
  <si>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b/>
        <sz val="12"/>
        <color theme="3"/>
        <rFont val="細明體"/>
        <family val="1"/>
        <charset val="136"/>
      </rPr>
      <t>家庭手腳</t>
    </r>
    <r>
      <rPr>
        <b/>
        <sz val="12"/>
        <color theme="3"/>
        <rFont val="Book Antiqua"/>
        <family val="1"/>
      </rPr>
      <t>(P)x6</t>
    </r>
    <r>
      <rPr>
        <sz val="12"/>
        <color theme="1"/>
        <rFont val="新細明體"/>
        <family val="2"/>
        <charset val="136"/>
        <scheme val="minor"/>
      </rPr>
      <t/>
    </r>
  </si>
  <si>
    <r>
      <t>B</t>
    </r>
    <r>
      <rPr>
        <b/>
        <sz val="12"/>
        <color theme="3"/>
        <rFont val="細明體"/>
        <family val="1"/>
        <charset val="136"/>
      </rPr>
      <t>手腳</t>
    </r>
    <r>
      <rPr>
        <b/>
        <sz val="12"/>
        <color theme="3"/>
        <rFont val="Book Antiqua"/>
        <family val="1"/>
      </rPr>
      <t>X7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</si>
  <si>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b/>
        <sz val="12"/>
        <color theme="3"/>
        <rFont val="細明體"/>
        <family val="1"/>
        <charset val="136"/>
      </rPr>
      <t>家庭手腳</t>
    </r>
    <r>
      <rPr>
        <b/>
        <sz val="12"/>
        <color theme="3"/>
        <rFont val="Book Antiqua"/>
        <family val="1"/>
      </rPr>
      <t>x7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</si>
  <si>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b/>
        <sz val="12"/>
        <color theme="3"/>
        <rFont val="細明體"/>
        <family val="1"/>
        <charset val="136"/>
      </rPr>
      <t>家庭手腳</t>
    </r>
    <r>
      <rPr>
        <b/>
        <sz val="12"/>
        <color theme="3"/>
        <rFont val="Book Antiqua"/>
        <family val="1"/>
      </rPr>
      <t>(P)x7</t>
    </r>
    <r>
      <rPr>
        <sz val="12"/>
        <color theme="1"/>
        <rFont val="新細明體"/>
        <family val="2"/>
        <charset val="136"/>
        <scheme val="minor"/>
      </rPr>
      <t/>
    </r>
  </si>
  <si>
    <r>
      <t>B</t>
    </r>
    <r>
      <rPr>
        <b/>
        <sz val="12"/>
        <color theme="3"/>
        <rFont val="細明體"/>
        <family val="1"/>
        <charset val="136"/>
      </rPr>
      <t>手腳</t>
    </r>
    <r>
      <rPr>
        <b/>
        <sz val="12"/>
        <color theme="3"/>
        <rFont val="Book Antiqua"/>
        <family val="1"/>
      </rPr>
      <t>X8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</si>
  <si>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b/>
        <sz val="12"/>
        <color theme="3"/>
        <rFont val="細明體"/>
        <family val="1"/>
        <charset val="136"/>
      </rPr>
      <t>家庭手腳</t>
    </r>
    <r>
      <rPr>
        <b/>
        <sz val="12"/>
        <color theme="3"/>
        <rFont val="Book Antiqua"/>
        <family val="1"/>
      </rPr>
      <t>x8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</si>
  <si>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b/>
        <sz val="12"/>
        <color theme="3"/>
        <rFont val="細明體"/>
        <family val="1"/>
        <charset val="136"/>
      </rPr>
      <t>家庭手腳</t>
    </r>
    <r>
      <rPr>
        <b/>
        <sz val="12"/>
        <color theme="3"/>
        <rFont val="Book Antiqua"/>
        <family val="1"/>
      </rPr>
      <t>(P)x8</t>
    </r>
    <r>
      <rPr>
        <sz val="12"/>
        <color theme="1"/>
        <rFont val="新細明體"/>
        <family val="2"/>
        <charset val="136"/>
        <scheme val="minor"/>
      </rPr>
      <t/>
    </r>
  </si>
  <si>
    <r>
      <t>B</t>
    </r>
    <r>
      <rPr>
        <b/>
        <sz val="12"/>
        <color theme="3"/>
        <rFont val="細明體"/>
        <family val="1"/>
        <charset val="136"/>
      </rPr>
      <t>手腳</t>
    </r>
    <r>
      <rPr>
        <b/>
        <sz val="12"/>
        <color theme="3"/>
        <rFont val="Book Antiqua"/>
        <family val="1"/>
      </rPr>
      <t>X9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</si>
  <si>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b/>
        <sz val="12"/>
        <color theme="3"/>
        <rFont val="細明體"/>
        <family val="1"/>
        <charset val="136"/>
      </rPr>
      <t>家庭手腳</t>
    </r>
    <r>
      <rPr>
        <b/>
        <sz val="12"/>
        <color theme="3"/>
        <rFont val="Book Antiqua"/>
        <family val="1"/>
      </rPr>
      <t>x9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</si>
  <si>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b/>
        <sz val="12"/>
        <color theme="3"/>
        <rFont val="細明體"/>
        <family val="1"/>
        <charset val="136"/>
      </rPr>
      <t>家庭手腳</t>
    </r>
    <r>
      <rPr>
        <b/>
        <sz val="12"/>
        <color theme="3"/>
        <rFont val="Book Antiqua"/>
        <family val="1"/>
      </rPr>
      <t>(P)x9</t>
    </r>
    <r>
      <rPr>
        <sz val="12"/>
        <color theme="1"/>
        <rFont val="新細明體"/>
        <family val="2"/>
        <charset val="136"/>
        <scheme val="minor"/>
      </rPr>
      <t/>
    </r>
  </si>
  <si>
    <r>
      <t>B</t>
    </r>
    <r>
      <rPr>
        <b/>
        <sz val="12"/>
        <color theme="3"/>
        <rFont val="細明體"/>
        <family val="1"/>
        <charset val="136"/>
      </rPr>
      <t>手腳</t>
    </r>
    <r>
      <rPr>
        <b/>
        <sz val="12"/>
        <color theme="3"/>
        <rFont val="Book Antiqua"/>
        <family val="1"/>
      </rPr>
      <t>X10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</si>
  <si>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b/>
        <sz val="12"/>
        <color theme="3"/>
        <rFont val="細明體"/>
        <family val="1"/>
        <charset val="136"/>
      </rPr>
      <t>家庭手腳</t>
    </r>
    <r>
      <rPr>
        <b/>
        <sz val="12"/>
        <color theme="3"/>
        <rFont val="Book Antiqua"/>
        <family val="1"/>
      </rPr>
      <t>x10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</si>
  <si>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b/>
        <sz val="12"/>
        <color theme="3"/>
        <rFont val="細明體"/>
        <family val="1"/>
        <charset val="136"/>
      </rPr>
      <t>家庭手腳</t>
    </r>
    <r>
      <rPr>
        <b/>
        <sz val="12"/>
        <color theme="3"/>
        <rFont val="Book Antiqua"/>
        <family val="1"/>
      </rPr>
      <t>(P)x10</t>
    </r>
    <r>
      <rPr>
        <sz val="12"/>
        <color theme="1"/>
        <rFont val="新細明體"/>
        <family val="2"/>
        <charset val="136"/>
        <scheme val="minor"/>
      </rPr>
      <t/>
    </r>
  </si>
  <si>
    <t>倒模</t>
  </si>
  <si>
    <t>倒模+吊飾(掃瞄)</t>
  </si>
  <si>
    <r>
      <rPr>
        <sz val="8"/>
        <color theme="1"/>
        <rFont val="MS Gothic"/>
        <family val="3"/>
        <charset val="128"/>
        <scheme val="minor"/>
      </rPr>
      <t>倒模</t>
    </r>
    <r>
      <rPr>
        <sz val="8"/>
        <color theme="1"/>
        <rFont val="Arial"/>
        <family val="2"/>
        <scheme val="minor"/>
      </rPr>
      <t>+</t>
    </r>
    <r>
      <rPr>
        <sz val="8"/>
        <color theme="1"/>
        <rFont val="MS Gothic"/>
        <family val="3"/>
        <charset val="128"/>
        <scheme val="minor"/>
      </rPr>
      <t>吊飾</t>
    </r>
    <r>
      <rPr>
        <sz val="8"/>
        <color theme="1"/>
        <rFont val="Arial"/>
        <family val="2"/>
        <scheme val="minor"/>
      </rPr>
      <t>(</t>
    </r>
    <r>
      <rPr>
        <sz val="8"/>
        <color theme="1"/>
        <rFont val="MS Gothic"/>
        <family val="3"/>
        <charset val="128"/>
        <scheme val="minor"/>
      </rPr>
      <t>掃瞄</t>
    </r>
    <r>
      <rPr>
        <sz val="8"/>
        <color theme="1"/>
        <rFont val="Arial"/>
        <family val="2"/>
        <scheme val="minor"/>
      </rPr>
      <t>)+</t>
    </r>
    <r>
      <rPr>
        <sz val="8"/>
        <color theme="1"/>
        <rFont val="MS Gothic"/>
        <family val="3"/>
        <charset val="128"/>
        <scheme val="minor"/>
      </rPr>
      <t>吊飾</t>
    </r>
    <r>
      <rPr>
        <sz val="8"/>
        <color theme="1"/>
        <rFont val="Arial"/>
        <family val="2"/>
        <scheme val="minor"/>
      </rPr>
      <t>(</t>
    </r>
    <r>
      <rPr>
        <sz val="8"/>
        <color theme="1"/>
        <rFont val="MS Gothic"/>
        <family val="3"/>
        <charset val="128"/>
        <scheme val="minor"/>
      </rPr>
      <t>拍照</t>
    </r>
    <r>
      <rPr>
        <sz val="8"/>
        <color theme="1"/>
        <rFont val="Arial"/>
        <family val="2"/>
        <scheme val="minor"/>
      </rPr>
      <t>)(</t>
    </r>
    <r>
      <rPr>
        <sz val="8"/>
        <color theme="1"/>
        <rFont val="MS Gothic"/>
        <family val="3"/>
        <charset val="128"/>
        <scheme val="minor"/>
      </rPr>
      <t>合體</t>
    </r>
    <r>
      <rPr>
        <sz val="8"/>
        <color theme="1"/>
        <rFont val="Arial"/>
        <family val="2"/>
        <scheme val="minor"/>
      </rPr>
      <t>)</t>
    </r>
    <phoneticPr fontId="7" type="noConversion"/>
  </si>
  <si>
    <r>
      <t>倒模</t>
    </r>
    <r>
      <rPr>
        <sz val="8"/>
        <color theme="1"/>
        <rFont val="Arial"/>
        <family val="2"/>
        <scheme val="minor"/>
      </rPr>
      <t>+</t>
    </r>
    <r>
      <rPr>
        <sz val="8"/>
        <color theme="1"/>
        <rFont val="細明體"/>
        <family val="3"/>
        <charset val="136"/>
        <scheme val="minor"/>
      </rPr>
      <t>吊飾</t>
    </r>
    <r>
      <rPr>
        <sz val="8"/>
        <color theme="1"/>
        <rFont val="Arial"/>
        <family val="2"/>
        <scheme val="minor"/>
      </rPr>
      <t>(</t>
    </r>
    <r>
      <rPr>
        <sz val="8"/>
        <color theme="1"/>
        <rFont val="細明體"/>
        <family val="3"/>
        <charset val="136"/>
        <scheme val="minor"/>
      </rPr>
      <t>拍照</t>
    </r>
    <r>
      <rPr>
        <sz val="8"/>
        <color theme="1"/>
        <rFont val="Arial"/>
        <family val="2"/>
        <scheme val="minor"/>
      </rPr>
      <t>)</t>
    </r>
  </si>
  <si>
    <t>合價</t>
    <phoneticPr fontId="7" type="noConversion"/>
  </si>
  <si>
    <t>數量1</t>
    <phoneticPr fontId="7" type="noConversion"/>
  </si>
  <si>
    <t>數量2</t>
  </si>
  <si>
    <t>數量3</t>
  </si>
  <si>
    <t>數量4</t>
  </si>
  <si>
    <r>
      <t>BB(</t>
    </r>
    <r>
      <rPr>
        <sz val="8"/>
        <color theme="1"/>
        <rFont val="MS Gothic"/>
        <family val="3"/>
        <charset val="128"/>
      </rPr>
      <t>掃瞄</t>
    </r>
    <r>
      <rPr>
        <sz val="8"/>
        <color theme="1"/>
        <rFont val="Arial"/>
        <family val="2"/>
        <scheme val="minor"/>
      </rPr>
      <t>)</t>
    </r>
    <phoneticPr fontId="7" type="noConversion"/>
  </si>
  <si>
    <r>
      <t>BB(</t>
    </r>
    <r>
      <rPr>
        <sz val="8"/>
        <color theme="1"/>
        <rFont val="MS Gothic"/>
        <family val="3"/>
        <charset val="128"/>
      </rPr>
      <t>掃</t>
    </r>
    <r>
      <rPr>
        <sz val="8"/>
        <color theme="1"/>
        <rFont val="Arial"/>
        <family val="2"/>
        <scheme val="minor"/>
      </rPr>
      <t>+</t>
    </r>
    <r>
      <rPr>
        <sz val="8"/>
        <color theme="1"/>
        <rFont val="MS Gothic"/>
        <family val="3"/>
        <charset val="128"/>
      </rPr>
      <t>拍</t>
    </r>
    <r>
      <rPr>
        <sz val="8"/>
        <color theme="1"/>
        <rFont val="Arial"/>
        <family val="2"/>
        <scheme val="minor"/>
      </rPr>
      <t>)(</t>
    </r>
    <r>
      <rPr>
        <sz val="8"/>
        <color theme="1"/>
        <rFont val="MS Gothic"/>
        <family val="3"/>
        <charset val="128"/>
      </rPr>
      <t>合體</t>
    </r>
    <r>
      <rPr>
        <sz val="8"/>
        <color theme="1"/>
        <rFont val="Arial"/>
        <family val="2"/>
        <scheme val="minor"/>
      </rPr>
      <t>)</t>
    </r>
    <phoneticPr fontId="7" type="noConversion"/>
  </si>
  <si>
    <r>
      <t>BB(</t>
    </r>
    <r>
      <rPr>
        <sz val="8"/>
        <color theme="1"/>
        <rFont val="MS Gothic"/>
        <family val="3"/>
        <charset val="128"/>
      </rPr>
      <t>拍照</t>
    </r>
    <r>
      <rPr>
        <sz val="8"/>
        <color theme="1"/>
        <rFont val="Arial"/>
        <family val="2"/>
        <scheme val="minor"/>
      </rPr>
      <t>)</t>
    </r>
    <phoneticPr fontId="7" type="noConversion"/>
  </si>
  <si>
    <t>BB(拍+拍)(合體)</t>
    <phoneticPr fontId="7" type="noConversion"/>
  </si>
  <si>
    <t>家庭(BB手)(掃描)</t>
    <phoneticPr fontId="7" type="noConversion"/>
  </si>
  <si>
    <r>
      <rPr>
        <sz val="8"/>
        <color theme="1"/>
        <rFont val="微軟正黑體"/>
        <family val="2"/>
        <charset val="136"/>
      </rPr>
      <t>倒模</t>
    </r>
    <r>
      <rPr>
        <sz val="8"/>
        <color theme="1"/>
        <rFont val="Arial"/>
        <family val="2"/>
        <scheme val="minor"/>
      </rPr>
      <t>+</t>
    </r>
    <r>
      <rPr>
        <sz val="8"/>
        <color theme="1"/>
        <rFont val="細明體"/>
        <family val="2"/>
        <charset val="136"/>
      </rPr>
      <t>鎖匙扣</t>
    </r>
    <r>
      <rPr>
        <sz val="8"/>
        <color theme="1"/>
        <rFont val="Arial"/>
        <family val="2"/>
        <scheme val="minor"/>
      </rPr>
      <t>(</t>
    </r>
    <r>
      <rPr>
        <sz val="8"/>
        <color theme="1"/>
        <rFont val="微軟正黑體"/>
        <family val="2"/>
        <charset val="136"/>
      </rPr>
      <t>掃瞄</t>
    </r>
    <r>
      <rPr>
        <sz val="8"/>
        <color theme="1"/>
        <rFont val="Arial"/>
        <family val="2"/>
        <scheme val="minor"/>
      </rPr>
      <t>)</t>
    </r>
    <phoneticPr fontId="7" type="noConversion"/>
  </si>
  <si>
    <r>
      <t>倒模</t>
    </r>
    <r>
      <rPr>
        <sz val="8"/>
        <color theme="1"/>
        <rFont val="Arial"/>
        <family val="2"/>
      </rPr>
      <t>+</t>
    </r>
    <r>
      <rPr>
        <sz val="8"/>
        <color theme="1"/>
        <rFont val="細明體"/>
        <family val="3"/>
        <charset val="136"/>
        <scheme val="minor"/>
      </rPr>
      <t>鎖匙扣</t>
    </r>
    <r>
      <rPr>
        <sz val="8"/>
        <color theme="1"/>
        <rFont val="Arial"/>
        <family val="2"/>
      </rPr>
      <t>(</t>
    </r>
    <r>
      <rPr>
        <sz val="8"/>
        <color theme="1"/>
        <rFont val="細明體"/>
        <family val="3"/>
        <charset val="136"/>
        <scheme val="minor"/>
      </rPr>
      <t>拍照</t>
    </r>
    <r>
      <rPr>
        <sz val="8"/>
        <color theme="1"/>
        <rFont val="Arial"/>
        <family val="2"/>
      </rPr>
      <t>)</t>
    </r>
    <phoneticPr fontId="7" type="noConversion"/>
  </si>
  <si>
    <r>
      <rPr>
        <sz val="8"/>
        <color theme="1"/>
        <rFont val="MS Gothic"/>
        <family val="3"/>
        <charset val="128"/>
      </rPr>
      <t>倒模</t>
    </r>
    <r>
      <rPr>
        <sz val="8"/>
        <color theme="1"/>
        <rFont val="Arial"/>
        <family val="2"/>
        <charset val="128"/>
        <scheme val="minor"/>
      </rPr>
      <t>+</t>
    </r>
    <r>
      <rPr>
        <sz val="8"/>
        <color theme="1"/>
        <rFont val="MS Gothic"/>
        <family val="3"/>
        <charset val="128"/>
      </rPr>
      <t>鎖匙扣</t>
    </r>
    <r>
      <rPr>
        <sz val="8"/>
        <color theme="1"/>
        <rFont val="Arial"/>
        <family val="2"/>
        <charset val="128"/>
        <scheme val="minor"/>
      </rPr>
      <t>(</t>
    </r>
    <r>
      <rPr>
        <sz val="8"/>
        <color theme="1"/>
        <rFont val="MS Gothic"/>
        <family val="3"/>
        <charset val="128"/>
      </rPr>
      <t>掃瞄</t>
    </r>
    <r>
      <rPr>
        <sz val="8"/>
        <color theme="1"/>
        <rFont val="Arial"/>
        <family val="2"/>
        <charset val="128"/>
        <scheme val="minor"/>
      </rPr>
      <t>)+</t>
    </r>
    <r>
      <rPr>
        <sz val="8"/>
        <color theme="1"/>
        <rFont val="MS Gothic"/>
        <family val="3"/>
        <charset val="128"/>
      </rPr>
      <t>鎖匙扣</t>
    </r>
    <r>
      <rPr>
        <sz val="8"/>
        <color theme="1"/>
        <rFont val="Arial"/>
        <family val="2"/>
        <charset val="128"/>
        <scheme val="minor"/>
      </rPr>
      <t>(</t>
    </r>
    <r>
      <rPr>
        <sz val="8"/>
        <color theme="1"/>
        <rFont val="MS Gothic"/>
        <family val="3"/>
        <charset val="128"/>
      </rPr>
      <t>拍照</t>
    </r>
    <r>
      <rPr>
        <sz val="8"/>
        <color theme="1"/>
        <rFont val="Arial"/>
        <family val="2"/>
        <charset val="128"/>
        <scheme val="minor"/>
      </rPr>
      <t>)(</t>
    </r>
    <r>
      <rPr>
        <sz val="8"/>
        <color theme="1"/>
        <rFont val="MS Gothic"/>
        <family val="3"/>
        <charset val="128"/>
      </rPr>
      <t>合體</t>
    </r>
    <r>
      <rPr>
        <sz val="8"/>
        <color theme="1"/>
        <rFont val="Arial"/>
        <family val="2"/>
        <charset val="128"/>
        <scheme val="minor"/>
      </rPr>
      <t>)</t>
    </r>
    <phoneticPr fontId="7" type="noConversion"/>
  </si>
  <si>
    <t>價錢</t>
    <phoneticPr fontId="5" type="noConversion"/>
  </si>
  <si>
    <r>
      <rPr>
        <sz val="13"/>
        <color theme="1"/>
        <rFont val="微軟正黑體"/>
        <family val="2"/>
        <charset val="136"/>
      </rPr>
      <t>倒模</t>
    </r>
    <r>
      <rPr>
        <sz val="13"/>
        <color theme="1"/>
        <rFont val="Arial"/>
        <family val="2"/>
        <scheme val="minor"/>
      </rPr>
      <t>+</t>
    </r>
    <r>
      <rPr>
        <sz val="13"/>
        <color theme="1"/>
        <rFont val="細明體"/>
        <family val="2"/>
        <charset val="136"/>
      </rPr>
      <t>鎖匙扣</t>
    </r>
    <r>
      <rPr>
        <sz val="13"/>
        <color theme="1"/>
        <rFont val="Arial"/>
        <family val="2"/>
        <scheme val="minor"/>
      </rPr>
      <t>(</t>
    </r>
    <r>
      <rPr>
        <sz val="13"/>
        <color theme="1"/>
        <rFont val="微軟正黑體"/>
        <family val="2"/>
        <charset val="136"/>
      </rPr>
      <t>掃瞄</t>
    </r>
    <r>
      <rPr>
        <sz val="13"/>
        <color theme="1"/>
        <rFont val="Arial"/>
        <family val="2"/>
        <scheme val="minor"/>
      </rPr>
      <t>)</t>
    </r>
    <phoneticPr fontId="7" type="noConversion"/>
  </si>
  <si>
    <r>
      <t>BB(</t>
    </r>
    <r>
      <rPr>
        <sz val="13"/>
        <color theme="1"/>
        <rFont val="MS Gothic"/>
        <family val="3"/>
        <charset val="128"/>
      </rPr>
      <t>掃瞄</t>
    </r>
    <r>
      <rPr>
        <sz val="13"/>
        <color theme="1"/>
        <rFont val="Arial"/>
        <family val="2"/>
        <scheme val="minor"/>
      </rPr>
      <t>)</t>
    </r>
    <phoneticPr fontId="7" type="noConversion"/>
  </si>
  <si>
    <r>
      <t>倒模</t>
    </r>
    <r>
      <rPr>
        <sz val="13"/>
        <color theme="1"/>
        <rFont val="Arial"/>
        <family val="2"/>
      </rPr>
      <t>+</t>
    </r>
    <r>
      <rPr>
        <sz val="13"/>
        <color theme="1"/>
        <rFont val="細明體"/>
        <family val="3"/>
        <charset val="136"/>
        <scheme val="minor"/>
      </rPr>
      <t>鎖匙扣</t>
    </r>
    <r>
      <rPr>
        <sz val="13"/>
        <color theme="1"/>
        <rFont val="Arial"/>
        <family val="2"/>
      </rPr>
      <t>(</t>
    </r>
    <r>
      <rPr>
        <sz val="13"/>
        <color theme="1"/>
        <rFont val="細明體"/>
        <family val="3"/>
        <charset val="136"/>
        <scheme val="minor"/>
      </rPr>
      <t>拍照</t>
    </r>
    <r>
      <rPr>
        <sz val="13"/>
        <color theme="1"/>
        <rFont val="Arial"/>
        <family val="2"/>
      </rPr>
      <t>)</t>
    </r>
    <phoneticPr fontId="7" type="noConversion"/>
  </si>
  <si>
    <r>
      <t>BB(</t>
    </r>
    <r>
      <rPr>
        <sz val="13"/>
        <color theme="1"/>
        <rFont val="MS Gothic"/>
        <family val="3"/>
        <charset val="128"/>
      </rPr>
      <t>拍照</t>
    </r>
    <r>
      <rPr>
        <sz val="13"/>
        <color theme="1"/>
        <rFont val="Arial"/>
        <family val="2"/>
        <scheme val="minor"/>
      </rPr>
      <t>)</t>
    </r>
    <phoneticPr fontId="7" type="noConversion"/>
  </si>
  <si>
    <r>
      <rPr>
        <sz val="13"/>
        <color theme="1"/>
        <rFont val="MS Gothic"/>
        <family val="3"/>
        <charset val="128"/>
      </rPr>
      <t>倒模</t>
    </r>
    <r>
      <rPr>
        <sz val="13"/>
        <color theme="1"/>
        <rFont val="Arial"/>
        <family val="2"/>
        <charset val="128"/>
        <scheme val="minor"/>
      </rPr>
      <t>+</t>
    </r>
    <r>
      <rPr>
        <sz val="13"/>
        <color theme="1"/>
        <rFont val="MS Gothic"/>
        <family val="3"/>
        <charset val="128"/>
      </rPr>
      <t>鎖匙扣</t>
    </r>
    <r>
      <rPr>
        <sz val="13"/>
        <color theme="1"/>
        <rFont val="Arial"/>
        <family val="2"/>
        <charset val="128"/>
        <scheme val="minor"/>
      </rPr>
      <t>(</t>
    </r>
    <r>
      <rPr>
        <sz val="13"/>
        <color theme="1"/>
        <rFont val="MS Gothic"/>
        <family val="3"/>
        <charset val="128"/>
      </rPr>
      <t>掃瞄</t>
    </r>
    <r>
      <rPr>
        <sz val="13"/>
        <color theme="1"/>
        <rFont val="Arial"/>
        <family val="2"/>
        <charset val="128"/>
        <scheme val="minor"/>
      </rPr>
      <t>)+</t>
    </r>
    <r>
      <rPr>
        <sz val="13"/>
        <color theme="1"/>
        <rFont val="MS Gothic"/>
        <family val="3"/>
        <charset val="128"/>
      </rPr>
      <t>鎖匙扣</t>
    </r>
    <r>
      <rPr>
        <sz val="13"/>
        <color theme="1"/>
        <rFont val="Arial"/>
        <family val="2"/>
        <charset val="128"/>
        <scheme val="minor"/>
      </rPr>
      <t>(</t>
    </r>
    <r>
      <rPr>
        <sz val="13"/>
        <color theme="1"/>
        <rFont val="MS Gothic"/>
        <family val="3"/>
        <charset val="128"/>
      </rPr>
      <t>拍照</t>
    </r>
    <r>
      <rPr>
        <sz val="13"/>
        <color theme="1"/>
        <rFont val="Arial"/>
        <family val="2"/>
        <charset val="128"/>
        <scheme val="minor"/>
      </rPr>
      <t>)(</t>
    </r>
    <r>
      <rPr>
        <sz val="13"/>
        <color theme="1"/>
        <rFont val="MS Gothic"/>
        <family val="3"/>
        <charset val="128"/>
      </rPr>
      <t>合體</t>
    </r>
    <r>
      <rPr>
        <sz val="13"/>
        <color theme="1"/>
        <rFont val="Arial"/>
        <family val="2"/>
        <charset val="128"/>
        <scheme val="minor"/>
      </rPr>
      <t>)</t>
    </r>
    <phoneticPr fontId="7" type="noConversion"/>
  </si>
  <si>
    <r>
      <t>BB(</t>
    </r>
    <r>
      <rPr>
        <sz val="13"/>
        <color theme="1"/>
        <rFont val="MS Gothic"/>
        <family val="3"/>
        <charset val="128"/>
      </rPr>
      <t>掃</t>
    </r>
    <r>
      <rPr>
        <sz val="13"/>
        <color theme="1"/>
        <rFont val="Arial"/>
        <family val="2"/>
        <scheme val="minor"/>
      </rPr>
      <t>+</t>
    </r>
    <r>
      <rPr>
        <sz val="13"/>
        <color theme="1"/>
        <rFont val="MS Gothic"/>
        <family val="3"/>
        <charset val="128"/>
      </rPr>
      <t>拍</t>
    </r>
    <r>
      <rPr>
        <sz val="13"/>
        <color theme="1"/>
        <rFont val="Arial"/>
        <family val="2"/>
        <scheme val="minor"/>
      </rPr>
      <t>)(</t>
    </r>
    <r>
      <rPr>
        <sz val="13"/>
        <color theme="1"/>
        <rFont val="MS Gothic"/>
        <family val="3"/>
        <charset val="128"/>
      </rPr>
      <t>合體</t>
    </r>
    <r>
      <rPr>
        <sz val="13"/>
        <color theme="1"/>
        <rFont val="Arial"/>
        <family val="2"/>
        <scheme val="minor"/>
      </rPr>
      <t>)</t>
    </r>
    <phoneticPr fontId="7" type="noConversion"/>
  </si>
  <si>
    <t>2023/5</t>
    <phoneticPr fontId="7" type="noConversion"/>
  </si>
  <si>
    <t>2024/1</t>
    <phoneticPr fontId="7" type="noConversion"/>
  </si>
  <si>
    <t>訂單明細</t>
    <phoneticPr fontId="67" type="noConversion"/>
  </si>
  <si>
    <t>客戶姓名</t>
    <phoneticPr fontId="67" type="noConversion"/>
  </si>
  <si>
    <t>電話</t>
    <phoneticPr fontId="67" type="noConversion"/>
  </si>
  <si>
    <t>訂單編號</t>
    <phoneticPr fontId="67" type="noConversion"/>
  </si>
  <si>
    <t>地址</t>
    <phoneticPr fontId="67" type="noConversion"/>
  </si>
  <si>
    <t>訂單日期</t>
    <phoneticPr fontId="67" type="noConversion"/>
  </si>
  <si>
    <t>編號</t>
    <phoneticPr fontId="67" type="noConversion"/>
  </si>
  <si>
    <t>數量</t>
    <phoneticPr fontId="67" type="noConversion"/>
  </si>
  <si>
    <t>單價</t>
    <phoneticPr fontId="67" type="noConversion"/>
  </si>
  <si>
    <t>金額</t>
    <phoneticPr fontId="67" type="noConversion"/>
  </si>
  <si>
    <t>直筒工作褲</t>
    <phoneticPr fontId="67" type="noConversion"/>
  </si>
  <si>
    <t>修身九分褲</t>
  </si>
  <si>
    <t>小計</t>
    <phoneticPr fontId="67" type="noConversion"/>
  </si>
  <si>
    <t>運費</t>
    <phoneticPr fontId="67" type="noConversion"/>
  </si>
  <si>
    <t>總計</t>
    <phoneticPr fontId="67" type="noConversion"/>
  </si>
  <si>
    <t>備註</t>
    <phoneticPr fontId="67" type="noConversion"/>
  </si>
  <si>
    <t>電話</t>
  </si>
  <si>
    <t>地址</t>
  </si>
  <si>
    <t>台北市東華街二段716號</t>
  </si>
  <si>
    <t>姓名</t>
  </si>
  <si>
    <t>王小明</t>
    <phoneticPr fontId="67" type="noConversion"/>
  </si>
  <si>
    <t>0910-132645</t>
    <phoneticPr fontId="67" type="noConversion"/>
  </si>
  <si>
    <t>林阿杰</t>
    <phoneticPr fontId="67" type="noConversion"/>
  </si>
  <si>
    <t>0972-647512</t>
    <phoneticPr fontId="67" type="noConversion"/>
  </si>
  <si>
    <t>台北市文昌路648號</t>
  </si>
  <si>
    <t>葉小美</t>
    <phoneticPr fontId="67" type="noConversion"/>
  </si>
  <si>
    <t>0938-295678</t>
    <phoneticPr fontId="67" type="noConversion"/>
  </si>
  <si>
    <t>台中市福科路960號</t>
    <phoneticPr fontId="67" type="noConversion"/>
  </si>
  <si>
    <t>李小怡</t>
    <phoneticPr fontId="67" type="noConversion"/>
  </si>
  <si>
    <t>0957-696961</t>
    <phoneticPr fontId="67" type="noConversion"/>
  </si>
  <si>
    <t>高雄市左營區華夏路1012號</t>
  </si>
  <si>
    <t>江小花</t>
    <phoneticPr fontId="67" type="noConversion"/>
  </si>
  <si>
    <t>0934-123465</t>
    <phoneticPr fontId="67" type="noConversion"/>
  </si>
  <si>
    <t>台南市仁德區忠義一街860號</t>
    <phoneticPr fontId="67" type="noConversion"/>
  </si>
  <si>
    <t>ABC</t>
    <phoneticPr fontId="67" type="noConversion"/>
  </si>
  <si>
    <t>ABC</t>
    <phoneticPr fontId="7" type="noConversion"/>
  </si>
  <si>
    <t>9740-7133</t>
    <phoneticPr fontId="7" type="noConversion"/>
  </si>
  <si>
    <t>Testing address</t>
    <phoneticPr fontId="7" type="noConversion"/>
  </si>
  <si>
    <t>9740-7133</t>
    <phoneticPr fontId="67" type="noConversion"/>
  </si>
  <si>
    <t>編號</t>
    <phoneticPr fontId="7" type="noConversion"/>
  </si>
  <si>
    <t>5168-4031</t>
    <phoneticPr fontId="7" type="noConversion"/>
  </si>
  <si>
    <t>Testing address2</t>
    <phoneticPr fontId="7" type="noConversion"/>
  </si>
  <si>
    <t>ABCD</t>
    <phoneticPr fontId="7" type="noConversion"/>
  </si>
  <si>
    <t>P003</t>
  </si>
  <si>
    <t>P006</t>
  </si>
  <si>
    <t/>
  </si>
  <si>
    <t>價錢</t>
    <phoneticPr fontId="7" type="noConversion"/>
  </si>
  <si>
    <t>BB(掃瞄)
1</t>
    <phoneticPr fontId="7" type="noConversion"/>
  </si>
  <si>
    <t>BB(掃瞄)
2</t>
  </si>
  <si>
    <t>BB(掃瞄)
3</t>
  </si>
  <si>
    <t>BB(掃瞄)
4</t>
  </si>
  <si>
    <t xml:space="preserve">BB(拍照)
1
</t>
    <phoneticPr fontId="7" type="noConversion"/>
  </si>
  <si>
    <t xml:space="preserve">BB(拍照)
2
</t>
  </si>
  <si>
    <t xml:space="preserve">BB(拍照)
3
</t>
  </si>
  <si>
    <t xml:space="preserve">BB(拍照)
4
</t>
  </si>
  <si>
    <t>BB(掃+拍)
(合體)1</t>
    <phoneticPr fontId="7" type="noConversion"/>
  </si>
  <si>
    <t>BB(掃+拍)
(合體)2</t>
    <phoneticPr fontId="7" type="noConversion"/>
  </si>
  <si>
    <t>BB(掃+拍)
(合體)3</t>
    <phoneticPr fontId="7" type="noConversion"/>
  </si>
  <si>
    <t>BB(掃+拍)
(合體)4</t>
    <phoneticPr fontId="7" type="noConversion"/>
  </si>
  <si>
    <t>BB(拍+拍)
(合體)1</t>
    <phoneticPr fontId="7" type="noConversion"/>
  </si>
  <si>
    <t>BB(拍+拍)
(合體)2</t>
  </si>
  <si>
    <t>BB(拍+拍)
(合體)3</t>
  </si>
  <si>
    <t>BB(拍+拍)
(合體)4</t>
  </si>
  <si>
    <t>家庭(掃描)
(手)1</t>
    <phoneticPr fontId="7" type="noConversion"/>
  </si>
  <si>
    <t>家庭(掃描)
(手)2</t>
  </si>
  <si>
    <t>家庭(掃描)
(手)3</t>
  </si>
  <si>
    <t>家庭(掃描)
(手)4</t>
  </si>
  <si>
    <t>價錢2</t>
    <phoneticPr fontId="7" type="noConversion"/>
  </si>
  <si>
    <t>欄5</t>
  </si>
  <si>
    <t>倒模+吊飾(掃瞄)</t>
    <phoneticPr fontId="7" type="noConversion"/>
  </si>
  <si>
    <r>
      <rPr>
        <sz val="8"/>
        <color theme="1"/>
        <rFont val="Arial"/>
        <family val="2"/>
      </rPr>
      <t>BB</t>
    </r>
    <r>
      <rPr>
        <sz val="8"/>
        <color theme="1"/>
        <rFont val="微軟正黑體"/>
        <family val="2"/>
        <charset val="136"/>
      </rPr>
      <t>倒模</t>
    </r>
    <r>
      <rPr>
        <sz val="8"/>
        <color theme="1"/>
        <rFont val="Arial"/>
        <family val="2"/>
      </rPr>
      <t>+BB</t>
    </r>
    <r>
      <rPr>
        <sz val="8"/>
        <color theme="1"/>
        <rFont val="微軟正黑體"/>
        <family val="2"/>
        <charset val="136"/>
      </rPr>
      <t>吊飾</t>
    </r>
    <r>
      <rPr>
        <sz val="8"/>
        <color theme="1"/>
        <rFont val="Arial"/>
        <family val="2"/>
      </rPr>
      <t>x1</t>
    </r>
    <phoneticPr fontId="7" type="noConversion"/>
  </si>
  <si>
    <t>倒模+吊飾1</t>
    <phoneticPr fontId="7" type="noConversion"/>
  </si>
  <si>
    <r>
      <rPr>
        <sz val="8"/>
        <color theme="1"/>
        <rFont val="Arial"/>
        <family val="2"/>
      </rPr>
      <t>BB</t>
    </r>
    <r>
      <rPr>
        <sz val="8"/>
        <color theme="1"/>
        <rFont val="細明體"/>
        <family val="2"/>
        <charset val="136"/>
      </rPr>
      <t>倒模+BB吊飾</t>
    </r>
    <r>
      <rPr>
        <sz val="8"/>
        <color theme="1"/>
        <rFont val="Arial"/>
        <family val="2"/>
      </rPr>
      <t>x2</t>
    </r>
    <phoneticPr fontId="7" type="noConversion"/>
  </si>
  <si>
    <t>倒模+吊飾1+吊飾2</t>
    <phoneticPr fontId="7" type="noConversion"/>
  </si>
  <si>
    <r>
      <rPr>
        <sz val="8"/>
        <color theme="1"/>
        <rFont val="Arial"/>
        <family val="2"/>
      </rPr>
      <t>BB</t>
    </r>
    <r>
      <rPr>
        <sz val="8"/>
        <color theme="1"/>
        <rFont val="細明體"/>
        <family val="2"/>
        <charset val="136"/>
      </rPr>
      <t>倒模+BB吊飾</t>
    </r>
    <r>
      <rPr>
        <sz val="8"/>
        <color theme="1"/>
        <rFont val="Arial"/>
        <family val="2"/>
      </rPr>
      <t>x3</t>
    </r>
    <phoneticPr fontId="7" type="noConversion"/>
  </si>
  <si>
    <t>倒模+吊飾1+吊飾2+吊飾3</t>
    <phoneticPr fontId="7" type="noConversion"/>
  </si>
  <si>
    <t>倒模+吊飾(拍照)</t>
    <phoneticPr fontId="7" type="noConversion"/>
  </si>
  <si>
    <r>
      <rPr>
        <sz val="8"/>
        <color theme="1"/>
        <rFont val="細明體"/>
        <family val="2"/>
        <charset val="136"/>
      </rPr>
      <t>倒模+吊飾(掃瞄)+吊飾(拍照)</t>
    </r>
    <r>
      <rPr>
        <sz val="8"/>
        <color theme="1"/>
        <rFont val="Arial"/>
        <family val="2"/>
        <scheme val="minor"/>
      </rPr>
      <t>(</t>
    </r>
    <r>
      <rPr>
        <sz val="8"/>
        <color theme="1"/>
        <rFont val="細明體"/>
        <family val="2"/>
        <charset val="136"/>
      </rPr>
      <t>合體)</t>
    </r>
    <phoneticPr fontId="7" type="noConversion"/>
  </si>
  <si>
    <r>
      <rPr>
        <sz val="8"/>
        <color theme="1"/>
        <rFont val="細明體"/>
        <family val="2"/>
        <charset val="136"/>
      </rPr>
      <t>吊飾</t>
    </r>
    <r>
      <rPr>
        <sz val="8"/>
        <color theme="1"/>
        <rFont val="Arial"/>
        <family val="2"/>
      </rPr>
      <t>(</t>
    </r>
    <r>
      <rPr>
        <sz val="8"/>
        <color theme="1"/>
        <rFont val="細明體"/>
        <family val="2"/>
        <charset val="136"/>
      </rPr>
      <t>拍照</t>
    </r>
    <r>
      <rPr>
        <sz val="8"/>
        <color theme="1"/>
        <rFont val="Arial"/>
        <family val="2"/>
      </rPr>
      <t>)+</t>
    </r>
    <r>
      <rPr>
        <sz val="8"/>
        <color theme="1"/>
        <rFont val="細明體"/>
        <family val="2"/>
        <charset val="136"/>
      </rPr>
      <t>吊飾</t>
    </r>
    <r>
      <rPr>
        <sz val="8"/>
        <color theme="1"/>
        <rFont val="Arial"/>
        <family val="2"/>
      </rPr>
      <t>(</t>
    </r>
    <r>
      <rPr>
        <sz val="8"/>
        <color theme="1"/>
        <rFont val="細明體"/>
        <family val="2"/>
        <charset val="136"/>
      </rPr>
      <t>拍照</t>
    </r>
    <r>
      <rPr>
        <sz val="8"/>
        <color theme="1"/>
        <rFont val="Arial"/>
        <family val="2"/>
      </rPr>
      <t>)</t>
    </r>
    <r>
      <rPr>
        <sz val="8"/>
        <color theme="1"/>
        <rFont val="Arial"/>
        <family val="2"/>
        <scheme val="minor"/>
      </rPr>
      <t>(</t>
    </r>
    <r>
      <rPr>
        <sz val="8"/>
        <color theme="1"/>
        <rFont val="細明體"/>
        <family val="2"/>
        <charset val="136"/>
      </rPr>
      <t>合體</t>
    </r>
    <r>
      <rPr>
        <sz val="8"/>
        <color theme="1"/>
        <rFont val="Arial"/>
        <family val="2"/>
      </rPr>
      <t>)</t>
    </r>
    <phoneticPr fontId="7" type="noConversion"/>
  </si>
  <si>
    <r>
      <t>#</t>
    </r>
    <r>
      <rPr>
        <sz val="8"/>
        <color theme="1"/>
        <rFont val="細明體"/>
        <family val="2"/>
        <charset val="136"/>
      </rPr>
      <t>解釋</t>
    </r>
    <phoneticPr fontId="7" type="noConversion"/>
  </si>
  <si>
    <r>
      <rPr>
        <sz val="8"/>
        <color theme="1"/>
        <rFont val="細明體"/>
        <family val="2"/>
        <charset val="136"/>
      </rPr>
      <t>倒模</t>
    </r>
    <r>
      <rPr>
        <sz val="8"/>
        <color theme="1"/>
        <rFont val="Arial"/>
        <family val="2"/>
      </rPr>
      <t>+</t>
    </r>
    <r>
      <rPr>
        <sz val="8"/>
        <color theme="1"/>
        <rFont val="細明體"/>
        <family val="2"/>
        <charset val="136"/>
      </rPr>
      <t>吊飾</t>
    </r>
    <r>
      <rPr>
        <sz val="8"/>
        <color theme="1"/>
        <rFont val="Arial"/>
        <family val="2"/>
      </rPr>
      <t>$1860(1000+860)</t>
    </r>
    <phoneticPr fontId="7" type="noConversion"/>
  </si>
  <si>
    <r>
      <rPr>
        <sz val="8"/>
        <color theme="1"/>
        <rFont val="細明體"/>
        <family val="2"/>
        <charset val="136"/>
      </rPr>
      <t>齋吊飾</t>
    </r>
    <r>
      <rPr>
        <sz val="8"/>
        <color theme="1"/>
        <rFont val="Arial"/>
        <family val="2"/>
      </rPr>
      <t>$1080</t>
    </r>
    <phoneticPr fontId="7" type="noConversion"/>
  </si>
  <si>
    <r>
      <rPr>
        <sz val="8"/>
        <color theme="1"/>
        <rFont val="細明體"/>
        <family val="2"/>
        <charset val="136"/>
      </rPr>
      <t>倒模</t>
    </r>
    <r>
      <rPr>
        <sz val="8"/>
        <color theme="1"/>
        <rFont val="Arial"/>
        <family val="2"/>
      </rPr>
      <t>+</t>
    </r>
    <r>
      <rPr>
        <sz val="8"/>
        <color theme="1"/>
        <rFont val="細明體"/>
        <family val="2"/>
        <charset val="136"/>
      </rPr>
      <t>合體吊飾</t>
    </r>
    <r>
      <rPr>
        <sz val="8"/>
        <color theme="1"/>
        <rFont val="Arial"/>
        <family val="2"/>
      </rPr>
      <t>$2160(1080+1080)</t>
    </r>
    <phoneticPr fontId="7" type="noConversion"/>
  </si>
  <si>
    <t>2025/1</t>
    <phoneticPr fontId="7" type="noConversion"/>
  </si>
  <si>
    <t>年份</t>
    <phoneticPr fontId="7" type="noConversion"/>
  </si>
  <si>
    <r>
      <t xml:space="preserve">2 </t>
    </r>
    <r>
      <rPr>
        <b/>
        <sz val="12"/>
        <color rgb="FF1F2937"/>
        <rFont val="細明體"/>
        <family val="2"/>
        <charset val="136"/>
      </rPr>
      <t>代表畫完妥當</t>
    </r>
    <phoneticPr fontId="7" type="noConversion"/>
  </si>
  <si>
    <r>
      <t xml:space="preserve">3 </t>
    </r>
    <r>
      <rPr>
        <b/>
        <sz val="12"/>
        <color theme="1"/>
        <rFont val="細明體"/>
        <family val="1"/>
        <charset val="136"/>
      </rPr>
      <t>代表廠商打印</t>
    </r>
    <phoneticPr fontId="7" type="noConversion"/>
  </si>
  <si>
    <r>
      <rPr>
        <b/>
        <sz val="14"/>
        <color theme="5"/>
        <rFont val="微軟正黑體"/>
        <family val="2"/>
        <charset val="136"/>
      </rPr>
      <t>刻名</t>
    </r>
    <phoneticPr fontId="5" type="noConversion"/>
  </si>
  <si>
    <r>
      <rPr>
        <b/>
        <sz val="14"/>
        <color theme="5"/>
        <rFont val="微軟正黑體"/>
        <family val="2"/>
        <charset val="136"/>
      </rPr>
      <t>客人</t>
    </r>
    <phoneticPr fontId="5" type="noConversion"/>
  </si>
  <si>
    <t>Free_handsss Updated as 4/2025</t>
    <phoneticPr fontId="7" type="noConversion"/>
  </si>
  <si>
    <t>*Updated as 4/2025*</t>
  </si>
  <si>
    <r>
      <t>A Plan (</t>
    </r>
    <r>
      <rPr>
        <sz val="8"/>
        <color theme="1"/>
        <rFont val="細明體"/>
        <family val="3"/>
        <charset val="136"/>
        <scheme val="minor"/>
      </rPr>
      <t>倒模</t>
    </r>
    <r>
      <rPr>
        <sz val="8"/>
        <color theme="1"/>
        <rFont val="Arial"/>
        <family val="2"/>
        <scheme val="minor"/>
      </rPr>
      <t xml:space="preserve"> +keychain</t>
    </r>
    <r>
      <rPr>
        <sz val="8"/>
        <color theme="1"/>
        <rFont val="細明體"/>
        <family val="3"/>
        <charset val="136"/>
        <scheme val="minor"/>
      </rPr>
      <t>）</t>
    </r>
    <r>
      <rPr>
        <sz val="8"/>
        <color theme="1"/>
        <rFont val="Arial"/>
        <family val="2"/>
        <scheme val="minor"/>
      </rPr>
      <t xml:space="preserve"> /$1380 1</t>
    </r>
    <r>
      <rPr>
        <sz val="8"/>
        <color theme="1"/>
        <rFont val="細明體"/>
        <family val="3"/>
        <charset val="136"/>
        <scheme val="minor"/>
      </rPr>
      <t>手</t>
    </r>
    <r>
      <rPr>
        <sz val="8"/>
        <color theme="1"/>
        <rFont val="Arial"/>
        <family val="2"/>
        <scheme val="minor"/>
      </rPr>
      <t>1</t>
    </r>
    <r>
      <rPr>
        <sz val="8"/>
        <color theme="1"/>
        <rFont val="細明體"/>
        <family val="3"/>
        <charset val="136"/>
        <scheme val="minor"/>
      </rPr>
      <t>腳</t>
    </r>
  </si>
  <si>
    <r>
      <t>1️⃣</t>
    </r>
    <r>
      <rPr>
        <sz val="8"/>
        <color theme="1"/>
        <rFont val="細明體"/>
        <family val="3"/>
        <charset val="136"/>
        <scheme val="minor"/>
      </rPr>
      <t>飾</t>
    </r>
    <r>
      <rPr>
        <sz val="8"/>
        <color theme="1"/>
        <rFont val="Arial"/>
        <family val="2"/>
        <scheme val="minor"/>
      </rPr>
      <t xml:space="preserve"> $860         </t>
    </r>
  </si>
  <si>
    <r>
      <t>2️⃣</t>
    </r>
    <r>
      <rPr>
        <sz val="8"/>
        <color theme="1"/>
        <rFont val="細明體"/>
        <family val="3"/>
        <charset val="136"/>
        <scheme val="minor"/>
      </rPr>
      <t>飾</t>
    </r>
    <r>
      <rPr>
        <sz val="8"/>
        <color theme="1"/>
        <rFont val="Arial"/>
        <family val="2"/>
        <scheme val="minor"/>
      </rPr>
      <t xml:space="preserve"> $1200(600) </t>
    </r>
  </si>
  <si>
    <r>
      <t>3️⃣</t>
    </r>
    <r>
      <rPr>
        <sz val="8"/>
        <color theme="1"/>
        <rFont val="細明體"/>
        <family val="3"/>
        <charset val="136"/>
        <scheme val="minor"/>
      </rPr>
      <t>飾</t>
    </r>
    <r>
      <rPr>
        <sz val="8"/>
        <color theme="1"/>
        <rFont val="Arial"/>
        <family val="2"/>
        <scheme val="minor"/>
      </rPr>
      <t xml:space="preserve"> $1680(560)</t>
    </r>
  </si>
  <si>
    <r>
      <t>4️⃣</t>
    </r>
    <r>
      <rPr>
        <sz val="8"/>
        <color theme="1"/>
        <rFont val="細明體"/>
        <family val="3"/>
        <charset val="136"/>
        <scheme val="minor"/>
      </rPr>
      <t>飾</t>
    </r>
    <r>
      <rPr>
        <sz val="8"/>
        <color theme="1"/>
        <rFont val="Arial"/>
        <family val="2"/>
        <scheme val="minor"/>
      </rPr>
      <t xml:space="preserve"> $2000(500)</t>
    </r>
  </si>
  <si>
    <r>
      <t>B Plan (keychain</t>
    </r>
    <r>
      <rPr>
        <sz val="8"/>
        <color theme="1"/>
        <rFont val="細明體"/>
        <family val="3"/>
        <charset val="136"/>
        <scheme val="minor"/>
      </rPr>
      <t>）</t>
    </r>
    <r>
      <rPr>
        <sz val="8"/>
        <color theme="1"/>
        <rFont val="Arial"/>
        <family val="2"/>
        <scheme val="minor"/>
      </rPr>
      <t>(photo)</t>
    </r>
  </si>
  <si>
    <r>
      <t>1️⃣</t>
    </r>
    <r>
      <rPr>
        <sz val="8"/>
        <color theme="1"/>
        <rFont val="細明體"/>
        <family val="3"/>
        <charset val="136"/>
        <scheme val="minor"/>
      </rPr>
      <t>飾</t>
    </r>
    <r>
      <rPr>
        <sz val="8"/>
        <color theme="1"/>
        <rFont val="Arial"/>
        <family val="2"/>
        <scheme val="minor"/>
      </rPr>
      <t xml:space="preserve"> $1580(0)</t>
    </r>
  </si>
  <si>
    <r>
      <t>2️⃣</t>
    </r>
    <r>
      <rPr>
        <sz val="8"/>
        <color theme="1"/>
        <rFont val="細明體"/>
        <family val="3"/>
        <charset val="136"/>
        <scheme val="minor"/>
      </rPr>
      <t>飾</t>
    </r>
    <r>
      <rPr>
        <sz val="8"/>
        <color theme="1"/>
        <rFont val="Arial"/>
        <family val="2"/>
        <scheme val="minor"/>
      </rPr>
      <t xml:space="preserve"> $2170(1080)</t>
    </r>
  </si>
  <si>
    <r>
      <t>3️⃣</t>
    </r>
    <r>
      <rPr>
        <sz val="8"/>
        <color theme="1"/>
        <rFont val="細明體"/>
        <family val="3"/>
        <charset val="136"/>
        <scheme val="minor"/>
      </rPr>
      <t>飾</t>
    </r>
    <r>
      <rPr>
        <sz val="8"/>
        <color theme="1"/>
        <rFont val="Arial"/>
        <family val="2"/>
        <scheme val="minor"/>
      </rPr>
      <t xml:space="preserve"> $2940(980)</t>
    </r>
  </si>
  <si>
    <r>
      <t>4️⃣</t>
    </r>
    <r>
      <rPr>
        <sz val="8"/>
        <color theme="1"/>
        <rFont val="細明體"/>
        <family val="3"/>
        <charset val="136"/>
        <scheme val="minor"/>
      </rPr>
      <t>飾</t>
    </r>
    <r>
      <rPr>
        <sz val="8"/>
        <color theme="1"/>
        <rFont val="Arial"/>
        <family val="2"/>
        <scheme val="minor"/>
      </rPr>
      <t xml:space="preserve"> $3520(880)</t>
    </r>
  </si>
  <si>
    <r>
      <t>5️⃣</t>
    </r>
    <r>
      <rPr>
        <sz val="8"/>
        <color theme="1"/>
        <rFont val="細明體"/>
        <family val="3"/>
        <charset val="136"/>
        <scheme val="minor"/>
      </rPr>
      <t>飾</t>
    </r>
    <r>
      <rPr>
        <sz val="8"/>
        <color theme="1"/>
        <rFont val="Arial"/>
        <family val="2"/>
        <scheme val="minor"/>
      </rPr>
      <t xml:space="preserve"> $4400(880)</t>
    </r>
  </si>
  <si>
    <r>
      <t>6️⃣</t>
    </r>
    <r>
      <rPr>
        <sz val="8"/>
        <color theme="1"/>
        <rFont val="細明體"/>
        <family val="3"/>
        <charset val="136"/>
        <scheme val="minor"/>
      </rPr>
      <t>飾</t>
    </r>
    <r>
      <rPr>
        <sz val="8"/>
        <color theme="1"/>
        <rFont val="Arial"/>
        <family val="2"/>
        <scheme val="minor"/>
      </rPr>
      <t xml:space="preserve"> $5280(880)</t>
    </r>
  </si>
  <si>
    <t>產品</t>
    <phoneticPr fontId="67" type="noConversion"/>
  </si>
  <si>
    <t>KeyChain</t>
    <phoneticPr fontId="7" type="noConversion"/>
  </si>
  <si>
    <t>營利佔有率</t>
    <phoneticPr fontId="7" type="noConversion"/>
  </si>
  <si>
    <r>
      <rPr>
        <b/>
        <sz val="14"/>
        <color theme="5"/>
        <rFont val="微軟正黑體"/>
        <family val="2"/>
        <charset val="136"/>
      </rPr>
      <t>刻日</t>
    </r>
    <phoneticPr fontId="5" type="noConversion"/>
  </si>
  <si>
    <r>
      <rPr>
        <b/>
        <sz val="14"/>
        <color theme="5"/>
        <rFont val="微軟正黑體"/>
        <family val="2"/>
        <charset val="136"/>
      </rPr>
      <t>備注</t>
    </r>
    <phoneticPr fontId="7" type="noConversion"/>
  </si>
  <si>
    <t>利潤</t>
    <phoneticPr fontId="7" type="noConversion"/>
  </si>
  <si>
    <t>2026/1</t>
    <phoneticPr fontId="7" type="noConversion"/>
  </si>
  <si>
    <t>Free_Handsss_2026</t>
    <phoneticPr fontId="7" type="noConversion"/>
  </si>
  <si>
    <t>Jasmine</t>
    <phoneticPr fontId="7" type="noConversion"/>
  </si>
  <si>
    <t>Yuna</t>
    <phoneticPr fontId="7" type="noConversion"/>
  </si>
  <si>
    <t>1107</t>
    <phoneticPr fontId="7" type="noConversion"/>
  </si>
  <si>
    <t>鎖匙扣</t>
  </si>
  <si>
    <t>不锈鋼</t>
  </si>
  <si>
    <r>
      <t>(</t>
    </r>
    <r>
      <rPr>
        <b/>
        <sz val="12"/>
        <color theme="1"/>
        <rFont val="細明體"/>
        <family val="1"/>
        <charset val="136"/>
      </rPr>
      <t>已掃手</t>
    </r>
    <r>
      <rPr>
        <b/>
        <sz val="12"/>
        <color theme="1"/>
        <rFont val="Book Antiqua"/>
        <family val="1"/>
      </rPr>
      <t>)</t>
    </r>
    <phoneticPr fontId="7" type="noConversion"/>
  </si>
  <si>
    <t>第31批</t>
    <phoneticPr fontId="7" type="noConversion"/>
  </si>
  <si>
    <t>Updated as 2026-01-16</t>
    <phoneticPr fontId="7" type="noConversion"/>
  </si>
  <si>
    <t>Bamlab PS1</t>
    <phoneticPr fontId="7" type="noConversion"/>
  </si>
  <si>
    <t>Lovart AI</t>
    <phoneticPr fontId="7" type="noConversion"/>
  </si>
  <si>
    <t>支出</t>
    <phoneticPr fontId="7" type="noConversion"/>
  </si>
  <si>
    <t>Akira</t>
    <phoneticPr fontId="7" type="noConversion"/>
  </si>
  <si>
    <t>LUCA</t>
    <phoneticPr fontId="7" type="noConversion"/>
  </si>
  <si>
    <t>1223</t>
    <phoneticPr fontId="7" type="noConversion"/>
  </si>
  <si>
    <t>嬰兒</t>
  </si>
  <si>
    <t>腳</t>
  </si>
  <si>
    <t>手</t>
  </si>
  <si>
    <t>WingLee</t>
    <phoneticPr fontId="7" type="noConversion"/>
  </si>
  <si>
    <t>LY</t>
    <phoneticPr fontId="7" type="noConversion"/>
  </si>
  <si>
    <t>嬰兒(P)</t>
  </si>
  <si>
    <t>右手</t>
    <phoneticPr fontId="7" type="noConversion"/>
  </si>
  <si>
    <t>右腳</t>
    <phoneticPr fontId="7" type="noConversion"/>
  </si>
  <si>
    <t>Kathleen</t>
    <phoneticPr fontId="7" type="noConversion"/>
  </si>
  <si>
    <t>A</t>
    <phoneticPr fontId="7" type="noConversion"/>
  </si>
  <si>
    <t>//</t>
    <phoneticPr fontId="7" type="noConversion"/>
  </si>
  <si>
    <t>吊飾</t>
  </si>
  <si>
    <t>ALI</t>
    <phoneticPr fontId="7" type="noConversion"/>
  </si>
  <si>
    <t>CIA</t>
    <phoneticPr fontId="7" type="noConversion"/>
  </si>
  <si>
    <t>Gaeac</t>
    <phoneticPr fontId="7" type="noConversion"/>
  </si>
  <si>
    <t>?</t>
    <phoneticPr fontId="7" type="noConversion"/>
  </si>
  <si>
    <t>SalinaLai</t>
    <phoneticPr fontId="7" type="noConversion"/>
  </si>
  <si>
    <t>Lucia</t>
    <phoneticPr fontId="7" type="noConversion"/>
  </si>
  <si>
    <t>1117</t>
    <phoneticPr fontId="7" type="noConversion"/>
  </si>
  <si>
    <t>左手</t>
    <phoneticPr fontId="7" type="noConversion"/>
  </si>
  <si>
    <t>左腳</t>
    <phoneticPr fontId="7" type="noConversion"/>
  </si>
  <si>
    <t>6.12</t>
    <phoneticPr fontId="7" type="noConversion"/>
  </si>
  <si>
    <t>第32批</t>
    <phoneticPr fontId="7" type="noConversion"/>
  </si>
  <si>
    <t>森蝶</t>
    <phoneticPr fontId="7" type="noConversion"/>
  </si>
  <si>
    <t>Micaela</t>
  </si>
  <si>
    <t>Kate so</t>
  </si>
  <si>
    <t>RAI</t>
  </si>
  <si>
    <t xml:space="preserve"> NA</t>
    <phoneticPr fontId="7" type="noConversion"/>
  </si>
  <si>
    <t>BU</t>
    <phoneticPr fontId="7" type="noConversion"/>
  </si>
  <si>
    <t>Bu</t>
    <phoneticPr fontId="7" type="noConversion"/>
  </si>
  <si>
    <t>(舊客)</t>
    <phoneticPr fontId="7" type="noConversion"/>
  </si>
  <si>
    <t>ivy</t>
    <phoneticPr fontId="7" type="noConversion"/>
  </si>
  <si>
    <t>Damon S.</t>
    <phoneticPr fontId="7" type="noConversion"/>
  </si>
  <si>
    <t>2023.11.20</t>
    <phoneticPr fontId="7" type="noConversion"/>
  </si>
  <si>
    <t>Done</t>
    <phoneticPr fontId="7" type="noConversion"/>
  </si>
  <si>
    <t>KaLei</t>
    <phoneticPr fontId="7" type="noConversion"/>
  </si>
  <si>
    <t>CHIN</t>
    <phoneticPr fontId="7" type="noConversion"/>
  </si>
  <si>
    <t>MeMe</t>
    <phoneticPr fontId="7" type="noConversion"/>
  </si>
  <si>
    <t>U</t>
    <phoneticPr fontId="7" type="noConversion"/>
  </si>
  <si>
    <t>01.03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</si>
</sst>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6" formatCode="&quot;HK$&quot;#,##0_);[Red]\(&quot;HK$&quot;#,##0\)"/>
    <numFmt numFmtId="176" formatCode="yyyy\-mm\-dd;@"/>
    <numFmt numFmtId="177" formatCode="00000"/>
    <numFmt numFmtId="178" formatCode="&quot;$&quot;#,##0_);[Red]\(&quot;$&quot;#,##0\)"/>
    <numFmt numFmtId="179" formatCode="&quot;$&quot;#,##0_);[Red]\(&quot;$&quot;#,##0\);"/>
  </numFmts>
  <fonts count="86" x14ac:knownFonts="1">
    <font>
      <sz val="8"/>
      <color theme="1"/>
      <name val="Arial"/>
      <family val="2"/>
      <scheme val="minor"/>
    </font>
    <font>
      <sz val="12"/>
      <color theme="1"/>
      <name val="新細明體"/>
      <family val="2"/>
      <charset val="136"/>
      <scheme val="minor"/>
    </font>
    <font>
      <sz val="22"/>
      <color theme="4"/>
      <name val="Arial"/>
      <family val="2"/>
      <scheme val="minor"/>
    </font>
    <font>
      <sz val="22"/>
      <color theme="3"/>
      <name val="Arial Black"/>
      <family val="2"/>
      <scheme val="major"/>
    </font>
    <font>
      <sz val="10"/>
      <color theme="5"/>
      <name val="Arial"/>
      <family val="2"/>
      <scheme val="minor"/>
    </font>
    <font>
      <sz val="9"/>
      <name val="Arial"/>
      <family val="3"/>
      <charset val="136"/>
      <scheme val="minor"/>
    </font>
    <font>
      <sz val="8"/>
      <color theme="1"/>
      <name val="Microsoft JhengHei UI"/>
      <family val="2"/>
      <charset val="136"/>
    </font>
    <font>
      <sz val="9"/>
      <name val="細明體"/>
      <family val="3"/>
      <charset val="136"/>
      <scheme val="minor"/>
    </font>
    <font>
      <b/>
      <sz val="12"/>
      <color theme="1"/>
      <name val="Microsoft JhengHei UI"/>
      <family val="2"/>
      <charset val="136"/>
    </font>
    <font>
      <b/>
      <sz val="12"/>
      <color theme="1"/>
      <name val="Book Antiqua"/>
      <family val="1"/>
    </font>
    <font>
      <b/>
      <sz val="12"/>
      <color theme="5" tint="-0.249977111117893"/>
      <name val="Book Antiqua"/>
      <family val="1"/>
    </font>
    <font>
      <b/>
      <sz val="12"/>
      <color theme="5" tint="-0.249977111117893"/>
      <name val="Microsoft JhengHei UI"/>
      <family val="2"/>
      <charset val="136"/>
    </font>
    <font>
      <b/>
      <sz val="12"/>
      <color theme="1"/>
      <name val="細明體"/>
      <family val="1"/>
      <charset val="136"/>
    </font>
    <font>
      <b/>
      <sz val="12"/>
      <color theme="1"/>
      <name val="Book Antiqua"/>
      <family val="2"/>
      <charset val="136"/>
    </font>
    <font>
      <b/>
      <sz val="12"/>
      <name val="Book Antiqua"/>
      <family val="1"/>
    </font>
    <font>
      <b/>
      <sz val="12"/>
      <color rgb="FF000000"/>
      <name val="Book Antiqua"/>
      <family val="1"/>
    </font>
    <font>
      <b/>
      <sz val="20"/>
      <color theme="1"/>
      <name val="Book Antiqua"/>
      <family val="1"/>
    </font>
    <font>
      <b/>
      <sz val="14"/>
      <color theme="1"/>
      <name val="Book Antiqua"/>
      <family val="1"/>
    </font>
    <font>
      <b/>
      <sz val="14"/>
      <color theme="5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4"/>
      <color theme="1"/>
      <name val="細明體"/>
      <family val="3"/>
      <charset val="136"/>
    </font>
    <font>
      <sz val="8"/>
      <color theme="1"/>
      <name val="細明體"/>
      <family val="3"/>
      <charset val="136"/>
      <scheme val="minor"/>
    </font>
    <font>
      <sz val="8"/>
      <color theme="1"/>
      <name val="細明體"/>
      <family val="2"/>
      <charset val="136"/>
    </font>
    <font>
      <sz val="8"/>
      <color theme="1"/>
      <name val="Arial"/>
      <family val="2"/>
      <charset val="136"/>
      <scheme val="minor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Book Antiqua"/>
      <family val="2"/>
    </font>
    <font>
      <b/>
      <sz val="12"/>
      <color theme="1"/>
      <name val="Book Antiqua"/>
      <family val="1"/>
      <charset val="136"/>
    </font>
    <font>
      <b/>
      <sz val="12"/>
      <color theme="5" tint="-0.249977111117893"/>
      <name val="細明體"/>
      <family val="2"/>
      <charset val="136"/>
    </font>
    <font>
      <b/>
      <sz val="12"/>
      <color theme="5" tint="-0.249977111117893"/>
      <name val="細明體"/>
      <family val="1"/>
      <charset val="136"/>
    </font>
    <font>
      <b/>
      <sz val="14"/>
      <color theme="1"/>
      <name val="細明體"/>
      <family val="1"/>
      <charset val="136"/>
    </font>
    <font>
      <b/>
      <sz val="12"/>
      <color rgb="FF000000"/>
      <name val="細明體"/>
      <family val="1"/>
      <charset val="136"/>
    </font>
    <font>
      <b/>
      <sz val="12"/>
      <color theme="3"/>
      <name val="Book Antiqua"/>
      <family val="1"/>
    </font>
    <font>
      <b/>
      <sz val="12"/>
      <color theme="1"/>
      <name val="Arial"/>
      <family val="2"/>
    </font>
    <font>
      <sz val="8"/>
      <color theme="1"/>
      <name val="微軟正黑體"/>
      <family val="2"/>
      <charset val="136"/>
    </font>
    <font>
      <sz val="8"/>
      <color theme="1"/>
      <name val="Arial"/>
      <family val="2"/>
      <scheme val="minor"/>
    </font>
    <font>
      <b/>
      <sz val="12"/>
      <color theme="3"/>
      <name val="細明體"/>
      <family val="1"/>
      <charset val="136"/>
    </font>
    <font>
      <b/>
      <sz val="12"/>
      <color theme="3"/>
      <name val="Book Antiqua"/>
      <family val="2"/>
      <charset val="136"/>
    </font>
    <font>
      <b/>
      <sz val="12"/>
      <color theme="3"/>
      <name val="Microsoft JhengHei UI"/>
      <family val="2"/>
      <charset val="136"/>
    </font>
    <font>
      <b/>
      <sz val="12"/>
      <color theme="0"/>
      <name val="Book Antiqua"/>
      <family val="1"/>
    </font>
    <font>
      <b/>
      <sz val="12"/>
      <color theme="0"/>
      <name val="細明體"/>
      <family val="1"/>
      <charset val="136"/>
    </font>
    <font>
      <b/>
      <sz val="12"/>
      <color theme="0"/>
      <name val="Microsoft JhengHei UI"/>
      <family val="2"/>
      <charset val="136"/>
    </font>
    <font>
      <b/>
      <sz val="12"/>
      <color theme="0"/>
      <name val="細明體"/>
      <family val="2"/>
      <charset val="136"/>
    </font>
    <font>
      <b/>
      <sz val="12"/>
      <color theme="5"/>
      <name val="Book Antiqua"/>
      <family val="1"/>
    </font>
    <font>
      <b/>
      <sz val="12"/>
      <color theme="3"/>
      <name val="Book Antiqua"/>
      <family val="1"/>
      <charset val="136"/>
    </font>
    <font>
      <b/>
      <sz val="12"/>
      <color theme="5"/>
      <name val="Microsoft JhengHei UI"/>
      <family val="2"/>
      <charset val="136"/>
    </font>
    <font>
      <sz val="8"/>
      <color theme="1"/>
      <name val="MS Gothic"/>
      <family val="3"/>
      <charset val="128"/>
      <scheme val="minor"/>
    </font>
    <font>
      <sz val="8"/>
      <color theme="1"/>
      <name val="Arial"/>
      <family val="3"/>
      <charset val="128"/>
      <scheme val="minor"/>
    </font>
    <font>
      <sz val="8"/>
      <color theme="1"/>
      <name val="MS Gothic"/>
      <family val="3"/>
      <charset val="128"/>
    </font>
    <font>
      <b/>
      <sz val="8"/>
      <color theme="1"/>
      <name val="Arial"/>
      <family val="2"/>
    </font>
    <font>
      <sz val="8"/>
      <color theme="1"/>
      <name val="Arial"/>
      <family val="2"/>
      <charset val="128"/>
      <scheme val="minor"/>
    </font>
    <font>
      <sz val="8"/>
      <color theme="4" tint="-0.249977111117893"/>
      <name val="細明體"/>
      <family val="2"/>
      <charset val="136"/>
    </font>
    <font>
      <sz val="8"/>
      <color theme="4" tint="-0.249977111117893"/>
      <name val="細明體"/>
      <family val="3"/>
      <charset val="136"/>
    </font>
    <font>
      <sz val="8"/>
      <color theme="8" tint="-0.249977111117893"/>
      <name val="Microsoft JhengHei UI"/>
      <family val="2"/>
      <charset val="136"/>
    </font>
    <font>
      <sz val="8"/>
      <color theme="8" tint="-0.249977111117893"/>
      <name val="Arial"/>
      <family val="2"/>
      <scheme val="minor"/>
    </font>
    <font>
      <sz val="13"/>
      <color theme="1"/>
      <name val="細明體"/>
      <family val="2"/>
      <charset val="136"/>
    </font>
    <font>
      <sz val="13"/>
      <color theme="1"/>
      <name val="Arial"/>
      <family val="2"/>
      <charset val="136"/>
      <scheme val="minor"/>
    </font>
    <font>
      <sz val="13"/>
      <color theme="1"/>
      <name val="微軟正黑體"/>
      <family val="2"/>
      <charset val="136"/>
    </font>
    <font>
      <sz val="13"/>
      <color theme="1"/>
      <name val="Arial"/>
      <family val="2"/>
      <scheme val="minor"/>
    </font>
    <font>
      <sz val="13"/>
      <color theme="1"/>
      <name val="MS Gothic"/>
      <family val="3"/>
      <charset val="128"/>
    </font>
    <font>
      <b/>
      <sz val="13"/>
      <color theme="1"/>
      <name val="Arial"/>
      <family val="2"/>
    </font>
    <font>
      <sz val="13"/>
      <color theme="1"/>
      <name val="細明體"/>
      <family val="3"/>
      <charset val="136"/>
      <scheme val="minor"/>
    </font>
    <font>
      <sz val="13"/>
      <color theme="1"/>
      <name val="Arial"/>
      <family val="2"/>
    </font>
    <font>
      <sz val="13"/>
      <color theme="1"/>
      <name val="Arial"/>
      <family val="3"/>
      <charset val="128"/>
      <scheme val="minor"/>
    </font>
    <font>
      <sz val="13"/>
      <color theme="1"/>
      <name val="Arial"/>
      <family val="2"/>
      <charset val="128"/>
      <scheme val="minor"/>
    </font>
    <font>
      <sz val="10"/>
      <color rgb="FF1F2937"/>
      <name val="Arial"/>
      <family val="2"/>
      <scheme val="minor"/>
    </font>
    <font>
      <b/>
      <sz val="18"/>
      <color theme="0"/>
      <name val="微軟正黑體"/>
      <family val="2"/>
      <charset val="136"/>
    </font>
    <font>
      <sz val="9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8"/>
      <color theme="1"/>
      <name val="Arial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Arial"/>
      <family val="2"/>
      <scheme val="minor"/>
    </font>
    <font>
      <b/>
      <sz val="12"/>
      <color rgb="FF1F2937"/>
      <name val="Arial"/>
      <family val="2"/>
      <scheme val="minor"/>
    </font>
    <font>
      <b/>
      <sz val="12"/>
      <color rgb="FF1F2937"/>
      <name val="細明體"/>
      <family val="2"/>
      <charset val="136"/>
    </font>
    <font>
      <b/>
      <sz val="14"/>
      <color theme="5"/>
      <name val="Book Antiqua"/>
      <family val="1"/>
    </font>
    <font>
      <sz val="8"/>
      <color theme="1"/>
      <name val="Book Antiqua"/>
      <family val="1"/>
    </font>
    <font>
      <sz val="8"/>
      <color theme="8" tint="-0.249977111117893"/>
      <name val="Book Antiqua"/>
      <family val="1"/>
    </font>
    <font>
      <sz val="8"/>
      <color theme="1"/>
      <name val="微軟正黑體"/>
      <family val="2"/>
      <charset val="136"/>
      <scheme val="minor"/>
    </font>
    <font>
      <sz val="12"/>
      <color rgb="FF0070C0"/>
      <name val="細明體"/>
      <family val="2"/>
      <charset val="136"/>
    </font>
    <font>
      <sz val="12"/>
      <color rgb="FF0070C0"/>
      <name val="Arial"/>
      <family val="2"/>
      <scheme val="minor"/>
    </font>
    <font>
      <sz val="12"/>
      <color theme="5" tint="-0.249977111117893"/>
      <name val="細明體"/>
      <family val="2"/>
      <charset val="136"/>
    </font>
    <font>
      <sz val="12"/>
      <color theme="5" tint="-0.249977111117893"/>
      <name val="Arial"/>
      <family val="2"/>
      <scheme val="minor"/>
    </font>
    <font>
      <b/>
      <sz val="14"/>
      <color theme="5"/>
      <name val="Times New Roman"/>
      <family val="1"/>
    </font>
    <font>
      <b/>
      <sz val="12"/>
      <color theme="1"/>
      <name val="Times New Roman"/>
      <family val="1"/>
    </font>
    <font>
      <sz val="8"/>
      <color theme="1"/>
      <name val="Times New Roman"/>
      <family val="1"/>
    </font>
    <font>
      <sz val="8"/>
      <color theme="8" tint="-0.249977111117893"/>
      <name val="Times New Roman"/>
      <family val="1"/>
    </font>
  </fonts>
  <fills count="2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ACBFCB"/>
        <bgColor rgb="FFACBFCB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59999389629810485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rgb="FFECD0B8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ACC0CC"/>
        <bgColor indexed="64"/>
      </patternFill>
    </fill>
    <fill>
      <patternFill patternType="solid">
        <fgColor rgb="FFEDD0B8"/>
        <bgColor indexed="64"/>
      </patternFill>
    </fill>
    <fill>
      <patternFill patternType="solid">
        <fgColor rgb="FFDBC1C8"/>
        <bgColor indexed="64"/>
      </patternFill>
    </fill>
    <fill>
      <patternFill patternType="solid">
        <fgColor rgb="FFC9A3AC"/>
        <bgColor indexed="64"/>
      </patternFill>
    </fill>
    <fill>
      <patternFill patternType="solid">
        <fgColor rgb="FF527285"/>
        <bgColor indexed="64"/>
      </patternFill>
    </fill>
  </fills>
  <borders count="7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medium">
        <color indexed="64"/>
      </top>
      <bottom style="thin">
        <color theme="0"/>
      </bottom>
      <diagonal/>
    </border>
    <border>
      <left/>
      <right/>
      <top style="thin">
        <color theme="3" tint="0.79998168889431442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thin">
        <color theme="3" tint="0.79998168889431442"/>
      </top>
      <bottom/>
      <diagonal/>
    </border>
    <border>
      <left/>
      <right style="medium">
        <color indexed="64"/>
      </right>
      <top style="thin">
        <color theme="3" tint="0.79998168889431442"/>
      </top>
      <bottom/>
      <diagonal/>
    </border>
    <border>
      <left style="medium">
        <color indexed="64"/>
      </left>
      <right/>
      <top style="thin">
        <color theme="0"/>
      </top>
      <bottom/>
      <diagonal/>
    </border>
    <border>
      <left/>
      <right style="medium">
        <color indexed="64"/>
      </right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9060B"/>
      </left>
      <right style="medium">
        <color rgb="FFA9060B"/>
      </right>
      <top style="medium">
        <color rgb="FFA9060B"/>
      </top>
      <bottom style="medium">
        <color rgb="FFA9060B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auto="1"/>
      </bottom>
      <diagonal/>
    </border>
    <border>
      <left/>
      <right/>
      <top style="thin">
        <color auto="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3" fillId="0" borderId="0" applyNumberFormat="0" applyFill="0" applyProtection="0">
      <alignment vertical="center"/>
    </xf>
    <xf numFmtId="0" fontId="2" fillId="0" borderId="0" applyNumberFormat="0" applyFill="0" applyProtection="0">
      <alignment vertical="center"/>
    </xf>
    <xf numFmtId="0" fontId="4" fillId="0" borderId="0" applyNumberFormat="0" applyFill="0" applyBorder="0" applyAlignment="0" applyProtection="0"/>
    <xf numFmtId="9" fontId="35" fillId="0" borderId="0" applyFont="0" applyFill="0" applyBorder="0" applyAlignment="0" applyProtection="0">
      <alignment vertical="center"/>
    </xf>
  </cellStyleXfs>
  <cellXfs count="446">
    <xf numFmtId="0" fontId="0" fillId="0" borderId="0" xfId="0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6" fontId="6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9" fillId="5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6" fontId="17" fillId="4" borderId="9" xfId="0" applyNumberFormat="1" applyFont="1" applyFill="1" applyBorder="1" applyAlignment="1">
      <alignment horizontal="center" vertical="center"/>
    </xf>
    <xf numFmtId="10" fontId="17" fillId="4" borderId="11" xfId="0" applyNumberFormat="1" applyFont="1" applyFill="1" applyBorder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0" xfId="0" applyAlignment="1">
      <alignment vertical="top"/>
    </xf>
    <xf numFmtId="0" fontId="9" fillId="12" borderId="0" xfId="0" applyFont="1" applyFill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6" fillId="4" borderId="5" xfId="0" applyFont="1" applyFill="1" applyBorder="1" applyAlignment="1">
      <alignment horizontal="left" vertical="center"/>
    </xf>
    <xf numFmtId="0" fontId="16" fillId="4" borderId="6" xfId="0" applyFont="1" applyFill="1" applyBorder="1" applyAlignment="1">
      <alignment horizontal="left" vertical="center"/>
    </xf>
    <xf numFmtId="0" fontId="17" fillId="4" borderId="7" xfId="0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9" fillId="14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12" fillId="13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30" fillId="4" borderId="5" xfId="0" applyFont="1" applyFill="1" applyBorder="1" applyAlignment="1">
      <alignment horizontal="center" vertical="center"/>
    </xf>
    <xf numFmtId="0" fontId="32" fillId="3" borderId="17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9" fillId="12" borderId="23" xfId="0" applyFont="1" applyFill="1" applyBorder="1" applyAlignment="1">
      <alignment horizontal="center" vertical="center"/>
    </xf>
    <xf numFmtId="0" fontId="9" fillId="13" borderId="23" xfId="0" applyFont="1" applyFill="1" applyBorder="1" applyAlignment="1">
      <alignment horizontal="center" vertical="center"/>
    </xf>
    <xf numFmtId="6" fontId="0" fillId="0" borderId="0" xfId="0" applyNumberFormat="1">
      <alignment vertical="center"/>
    </xf>
    <xf numFmtId="0" fontId="36" fillId="9" borderId="17" xfId="0" applyFont="1" applyFill="1" applyBorder="1" applyAlignment="1">
      <alignment horizontal="center" vertical="center"/>
    </xf>
    <xf numFmtId="0" fontId="32" fillId="9" borderId="17" xfId="0" applyFont="1" applyFill="1" applyBorder="1" applyAlignment="1">
      <alignment horizontal="center" vertical="center"/>
    </xf>
    <xf numFmtId="0" fontId="36" fillId="9" borderId="24" xfId="0" applyFont="1" applyFill="1" applyBorder="1" applyAlignment="1">
      <alignment horizontal="center" vertical="center"/>
    </xf>
    <xf numFmtId="0" fontId="32" fillId="9" borderId="24" xfId="0" applyFont="1" applyFill="1" applyBorder="1" applyAlignment="1">
      <alignment horizontal="center" vertical="center"/>
    </xf>
    <xf numFmtId="0" fontId="9" fillId="7" borderId="2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8" borderId="23" xfId="0" applyFont="1" applyFill="1" applyBorder="1" applyAlignment="1">
      <alignment horizontal="center" vertical="center"/>
    </xf>
    <xf numFmtId="0" fontId="9" fillId="8" borderId="23" xfId="0" applyFont="1" applyFill="1" applyBorder="1" applyAlignment="1">
      <alignment horizontal="center" vertical="center"/>
    </xf>
    <xf numFmtId="0" fontId="12" fillId="5" borderId="23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12" fillId="12" borderId="23" xfId="0" applyFont="1" applyFill="1" applyBorder="1" applyAlignment="1">
      <alignment horizontal="center" vertical="center"/>
    </xf>
    <xf numFmtId="0" fontId="12" fillId="6" borderId="23" xfId="0" applyFont="1" applyFill="1" applyBorder="1" applyAlignment="1">
      <alignment horizontal="center" vertical="center"/>
    </xf>
    <xf numFmtId="0" fontId="9" fillId="6" borderId="23" xfId="0" applyFont="1" applyFill="1" applyBorder="1" applyAlignment="1">
      <alignment horizontal="center" vertical="center"/>
    </xf>
    <xf numFmtId="0" fontId="40" fillId="16" borderId="0" xfId="3" applyFont="1" applyFill="1" applyBorder="1" applyAlignment="1">
      <alignment horizontal="center" vertical="center"/>
    </xf>
    <xf numFmtId="0" fontId="41" fillId="16" borderId="0" xfId="3" applyFont="1" applyFill="1" applyBorder="1" applyAlignment="1">
      <alignment horizontal="center" vertical="center"/>
    </xf>
    <xf numFmtId="0" fontId="39" fillId="16" borderId="0" xfId="3" applyFont="1" applyFill="1" applyBorder="1" applyAlignment="1">
      <alignment horizontal="center" vertical="center"/>
    </xf>
    <xf numFmtId="0" fontId="39" fillId="16" borderId="0" xfId="0" applyFont="1" applyFill="1" applyAlignment="1">
      <alignment horizontal="center" vertical="center"/>
    </xf>
    <xf numFmtId="0" fontId="40" fillId="16" borderId="0" xfId="0" applyFont="1" applyFill="1" applyAlignment="1">
      <alignment horizontal="center" vertical="center"/>
    </xf>
    <xf numFmtId="0" fontId="41" fillId="16" borderId="0" xfId="0" applyFont="1" applyFill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2" fillId="16" borderId="0" xfId="3" applyFont="1" applyFill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0" fontId="9" fillId="0" borderId="19" xfId="0" applyFont="1" applyBorder="1">
      <alignment vertical="center"/>
    </xf>
    <xf numFmtId="0" fontId="12" fillId="0" borderId="22" xfId="0" applyFont="1" applyBorder="1" applyAlignment="1">
      <alignment horizontal="center" vertical="center"/>
    </xf>
    <xf numFmtId="0" fontId="9" fillId="0" borderId="18" xfId="0" applyFont="1" applyBorder="1">
      <alignment vertical="center"/>
    </xf>
    <xf numFmtId="0" fontId="9" fillId="0" borderId="20" xfId="0" applyFont="1" applyBorder="1">
      <alignment vertical="center"/>
    </xf>
    <xf numFmtId="0" fontId="28" fillId="0" borderId="25" xfId="3" applyFont="1" applyBorder="1" applyAlignment="1">
      <alignment horizontal="center" vertical="center"/>
    </xf>
    <xf numFmtId="0" fontId="28" fillId="0" borderId="26" xfId="3" applyFont="1" applyBorder="1" applyAlignment="1">
      <alignment horizontal="center" vertical="center"/>
    </xf>
    <xf numFmtId="0" fontId="29" fillId="0" borderId="26" xfId="3" applyFont="1" applyBorder="1" applyAlignment="1">
      <alignment horizontal="center" vertical="center"/>
    </xf>
    <xf numFmtId="0" fontId="11" fillId="0" borderId="26" xfId="3" applyFont="1" applyBorder="1" applyAlignment="1">
      <alignment horizontal="center" vertical="center"/>
    </xf>
    <xf numFmtId="0" fontId="10" fillId="0" borderId="27" xfId="3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15" fillId="7" borderId="23" xfId="0" applyFont="1" applyFill="1" applyBorder="1" applyAlignment="1">
      <alignment horizontal="center" vertical="center"/>
    </xf>
    <xf numFmtId="0" fontId="39" fillId="16" borderId="28" xfId="0" applyFont="1" applyFill="1" applyBorder="1" applyAlignment="1">
      <alignment horizontal="center" vertical="center"/>
    </xf>
    <xf numFmtId="0" fontId="36" fillId="8" borderId="9" xfId="0" applyFont="1" applyFill="1" applyBorder="1" applyAlignment="1">
      <alignment horizontal="center" vertical="center"/>
    </xf>
    <xf numFmtId="0" fontId="36" fillId="8" borderId="30" xfId="0" applyFont="1" applyFill="1" applyBorder="1" applyAlignment="1">
      <alignment horizontal="center" vertical="center"/>
    </xf>
    <xf numFmtId="0" fontId="32" fillId="8" borderId="30" xfId="0" applyFont="1" applyFill="1" applyBorder="1" applyAlignment="1">
      <alignment horizontal="center" vertical="center"/>
    </xf>
    <xf numFmtId="0" fontId="32" fillId="14" borderId="30" xfId="0" applyFont="1" applyFill="1" applyBorder="1" applyAlignment="1">
      <alignment horizontal="center" vertical="center"/>
    </xf>
    <xf numFmtId="0" fontId="36" fillId="8" borderId="24" xfId="0" applyFont="1" applyFill="1" applyBorder="1" applyAlignment="1">
      <alignment horizontal="center" vertical="center"/>
    </xf>
    <xf numFmtId="0" fontId="32" fillId="8" borderId="24" xfId="0" applyFont="1" applyFill="1" applyBorder="1" applyAlignment="1">
      <alignment horizontal="center" vertical="center"/>
    </xf>
    <xf numFmtId="0" fontId="36" fillId="11" borderId="24" xfId="0" applyFont="1" applyFill="1" applyBorder="1" applyAlignment="1">
      <alignment horizontal="center" vertical="center"/>
    </xf>
    <xf numFmtId="0" fontId="32" fillId="11" borderId="24" xfId="0" applyFont="1" applyFill="1" applyBorder="1" applyAlignment="1">
      <alignment horizontal="center" vertical="center"/>
    </xf>
    <xf numFmtId="0" fontId="32" fillId="15" borderId="24" xfId="0" applyFont="1" applyFill="1" applyBorder="1" applyAlignment="1">
      <alignment horizontal="center" vertical="center"/>
    </xf>
    <xf numFmtId="0" fontId="36" fillId="5" borderId="24" xfId="0" applyFont="1" applyFill="1" applyBorder="1" applyAlignment="1">
      <alignment horizontal="center" vertical="center"/>
    </xf>
    <xf numFmtId="0" fontId="32" fillId="5" borderId="24" xfId="0" applyFont="1" applyFill="1" applyBorder="1" applyAlignment="1">
      <alignment horizontal="center" vertical="center"/>
    </xf>
    <xf numFmtId="0" fontId="37" fillId="5" borderId="24" xfId="0" applyFont="1" applyFill="1" applyBorder="1" applyAlignment="1">
      <alignment horizontal="center" vertical="center"/>
    </xf>
    <xf numFmtId="0" fontId="37" fillId="9" borderId="24" xfId="0" applyFont="1" applyFill="1" applyBorder="1" applyAlignment="1">
      <alignment horizontal="center" vertical="center"/>
    </xf>
    <xf numFmtId="0" fontId="39" fillId="16" borderId="31" xfId="0" applyFont="1" applyFill="1" applyBorder="1" applyAlignment="1">
      <alignment horizontal="center" vertical="center"/>
    </xf>
    <xf numFmtId="0" fontId="39" fillId="16" borderId="32" xfId="0" applyFont="1" applyFill="1" applyBorder="1" applyAlignment="1">
      <alignment horizontal="center" vertical="center"/>
    </xf>
    <xf numFmtId="0" fontId="12" fillId="8" borderId="31" xfId="0" applyFont="1" applyFill="1" applyBorder="1" applyAlignment="1">
      <alignment horizontal="center" vertical="center"/>
    </xf>
    <xf numFmtId="0" fontId="9" fillId="8" borderId="31" xfId="0" applyFont="1" applyFill="1" applyBorder="1" applyAlignment="1">
      <alignment horizontal="center" vertical="center"/>
    </xf>
    <xf numFmtId="0" fontId="15" fillId="8" borderId="31" xfId="0" applyFont="1" applyFill="1" applyBorder="1" applyAlignment="1">
      <alignment horizontal="center" vertical="center"/>
    </xf>
    <xf numFmtId="0" fontId="15" fillId="8" borderId="33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center" vertical="center"/>
    </xf>
    <xf numFmtId="0" fontId="15" fillId="2" borderId="31" xfId="0" applyFont="1" applyFill="1" applyBorder="1" applyAlignment="1">
      <alignment horizontal="center" vertical="center"/>
    </xf>
    <xf numFmtId="0" fontId="15" fillId="2" borderId="33" xfId="0" applyFont="1" applyFill="1" applyBorder="1" applyAlignment="1">
      <alignment horizontal="center" vertical="center"/>
    </xf>
    <xf numFmtId="0" fontId="12" fillId="5" borderId="31" xfId="0" applyFont="1" applyFill="1" applyBorder="1" applyAlignment="1">
      <alignment horizontal="center" vertical="center"/>
    </xf>
    <xf numFmtId="0" fontId="9" fillId="5" borderId="31" xfId="0" applyFont="1" applyFill="1" applyBorder="1" applyAlignment="1">
      <alignment horizontal="center" vertical="center"/>
    </xf>
    <xf numFmtId="0" fontId="15" fillId="5" borderId="31" xfId="0" applyFont="1" applyFill="1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/>
    </xf>
    <xf numFmtId="0" fontId="12" fillId="9" borderId="31" xfId="0" applyFont="1" applyFill="1" applyBorder="1" applyAlignment="1">
      <alignment horizontal="center" vertical="center"/>
    </xf>
    <xf numFmtId="0" fontId="9" fillId="9" borderId="31" xfId="0" applyFont="1" applyFill="1" applyBorder="1" applyAlignment="1">
      <alignment horizontal="center" vertical="center"/>
    </xf>
    <xf numFmtId="0" fontId="15" fillId="9" borderId="31" xfId="0" applyFont="1" applyFill="1" applyBorder="1" applyAlignment="1">
      <alignment horizontal="center" vertical="center"/>
    </xf>
    <xf numFmtId="0" fontId="15" fillId="9" borderId="33" xfId="0" applyFont="1" applyFill="1" applyBorder="1" applyAlignment="1">
      <alignment horizontal="center" vertical="center"/>
    </xf>
    <xf numFmtId="0" fontId="12" fillId="12" borderId="31" xfId="0" applyFont="1" applyFill="1" applyBorder="1" applyAlignment="1">
      <alignment horizontal="center" vertical="center"/>
    </xf>
    <xf numFmtId="0" fontId="9" fillId="12" borderId="31" xfId="0" applyFont="1" applyFill="1" applyBorder="1" applyAlignment="1">
      <alignment horizontal="center" vertical="center"/>
    </xf>
    <xf numFmtId="0" fontId="15" fillId="12" borderId="31" xfId="0" applyFont="1" applyFill="1" applyBorder="1" applyAlignment="1">
      <alignment horizontal="center" vertical="center"/>
    </xf>
    <xf numFmtId="0" fontId="15" fillId="12" borderId="33" xfId="0" applyFont="1" applyFill="1" applyBorder="1" applyAlignment="1">
      <alignment horizontal="center" vertical="center"/>
    </xf>
    <xf numFmtId="0" fontId="12" fillId="6" borderId="31" xfId="0" applyFont="1" applyFill="1" applyBorder="1" applyAlignment="1">
      <alignment horizontal="center" vertical="center"/>
    </xf>
    <xf numFmtId="0" fontId="9" fillId="6" borderId="31" xfId="0" applyFont="1" applyFill="1" applyBorder="1" applyAlignment="1">
      <alignment horizontal="center" vertical="center"/>
    </xf>
    <xf numFmtId="0" fontId="15" fillId="6" borderId="31" xfId="0" applyFont="1" applyFill="1" applyBorder="1" applyAlignment="1">
      <alignment horizontal="center" vertical="center"/>
    </xf>
    <xf numFmtId="0" fontId="15" fillId="6" borderId="33" xfId="0" applyFont="1" applyFill="1" applyBorder="1" applyAlignment="1">
      <alignment horizontal="center" vertical="center"/>
    </xf>
    <xf numFmtId="0" fontId="12" fillId="13" borderId="31" xfId="0" applyFont="1" applyFill="1" applyBorder="1" applyAlignment="1">
      <alignment horizontal="center" vertical="center"/>
    </xf>
    <xf numFmtId="0" fontId="9" fillId="13" borderId="31" xfId="0" applyFont="1" applyFill="1" applyBorder="1" applyAlignment="1">
      <alignment horizontal="center" vertical="center"/>
    </xf>
    <xf numFmtId="0" fontId="15" fillId="13" borderId="31" xfId="0" applyFont="1" applyFill="1" applyBorder="1" applyAlignment="1">
      <alignment horizontal="center" vertical="center"/>
    </xf>
    <xf numFmtId="0" fontId="15" fillId="13" borderId="33" xfId="0" applyFont="1" applyFill="1" applyBorder="1" applyAlignment="1">
      <alignment horizontal="center" vertical="center"/>
    </xf>
    <xf numFmtId="0" fontId="12" fillId="7" borderId="31" xfId="0" applyFont="1" applyFill="1" applyBorder="1" applyAlignment="1">
      <alignment horizontal="center" vertical="center"/>
    </xf>
    <xf numFmtId="0" fontId="9" fillId="7" borderId="31" xfId="0" applyFont="1" applyFill="1" applyBorder="1" applyAlignment="1">
      <alignment horizontal="center" vertical="center"/>
    </xf>
    <xf numFmtId="0" fontId="15" fillId="7" borderId="31" xfId="0" applyFont="1" applyFill="1" applyBorder="1" applyAlignment="1">
      <alignment horizontal="center" vertical="center"/>
    </xf>
    <xf numFmtId="0" fontId="15" fillId="7" borderId="33" xfId="0" applyFont="1" applyFill="1" applyBorder="1" applyAlignment="1">
      <alignment horizontal="center" vertical="center"/>
    </xf>
    <xf numFmtId="0" fontId="12" fillId="7" borderId="34" xfId="0" applyFont="1" applyFill="1" applyBorder="1" applyAlignment="1">
      <alignment horizontal="center" vertical="center"/>
    </xf>
    <xf numFmtId="0" fontId="9" fillId="7" borderId="34" xfId="0" applyFont="1" applyFill="1" applyBorder="1" applyAlignment="1">
      <alignment horizontal="center" vertical="center"/>
    </xf>
    <xf numFmtId="0" fontId="15" fillId="7" borderId="34" xfId="0" applyFont="1" applyFill="1" applyBorder="1" applyAlignment="1">
      <alignment horizontal="center" vertical="center"/>
    </xf>
    <xf numFmtId="0" fontId="9" fillId="8" borderId="33" xfId="0" applyFont="1" applyFill="1" applyBorder="1" applyAlignment="1">
      <alignment horizontal="center" vertical="center"/>
    </xf>
    <xf numFmtId="0" fontId="9" fillId="5" borderId="33" xfId="0" applyFont="1" applyFill="1" applyBorder="1" applyAlignment="1">
      <alignment horizontal="center" vertical="center"/>
    </xf>
    <xf numFmtId="0" fontId="9" fillId="12" borderId="33" xfId="0" applyFont="1" applyFill="1" applyBorder="1" applyAlignment="1">
      <alignment horizontal="center" vertical="center"/>
    </xf>
    <xf numFmtId="0" fontId="9" fillId="6" borderId="33" xfId="0" applyFont="1" applyFill="1" applyBorder="1" applyAlignment="1">
      <alignment horizontal="center" vertical="center"/>
    </xf>
    <xf numFmtId="0" fontId="9" fillId="13" borderId="33" xfId="0" applyFont="1" applyFill="1" applyBorder="1" applyAlignment="1">
      <alignment horizontal="center" vertical="center"/>
    </xf>
    <xf numFmtId="0" fontId="9" fillId="7" borderId="33" xfId="0" applyFont="1" applyFill="1" applyBorder="1" applyAlignment="1">
      <alignment horizontal="center" vertical="center"/>
    </xf>
    <xf numFmtId="0" fontId="43" fillId="0" borderId="8" xfId="0" applyFont="1" applyBorder="1" applyAlignment="1">
      <alignment horizontal="center" vertical="center"/>
    </xf>
    <xf numFmtId="0" fontId="43" fillId="0" borderId="9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/>
    </xf>
    <xf numFmtId="0" fontId="32" fillId="8" borderId="35" xfId="0" applyFont="1" applyFill="1" applyBorder="1" applyAlignment="1">
      <alignment horizontal="center" vertical="center"/>
    </xf>
    <xf numFmtId="0" fontId="32" fillId="5" borderId="35" xfId="0" applyFont="1" applyFill="1" applyBorder="1" applyAlignment="1">
      <alignment horizontal="center" vertical="center"/>
    </xf>
    <xf numFmtId="0" fontId="32" fillId="5" borderId="30" xfId="0" applyFont="1" applyFill="1" applyBorder="1" applyAlignment="1">
      <alignment horizontal="center" vertical="center"/>
    </xf>
    <xf numFmtId="0" fontId="36" fillId="12" borderId="35" xfId="0" applyFont="1" applyFill="1" applyBorder="1" applyAlignment="1">
      <alignment horizontal="center" vertical="center"/>
    </xf>
    <xf numFmtId="0" fontId="32" fillId="12" borderId="30" xfId="0" applyFont="1" applyFill="1" applyBorder="1" applyAlignment="1">
      <alignment horizontal="center" vertical="center"/>
    </xf>
    <xf numFmtId="0" fontId="44" fillId="13" borderId="35" xfId="0" applyFont="1" applyFill="1" applyBorder="1" applyAlignment="1">
      <alignment horizontal="center" vertical="center"/>
    </xf>
    <xf numFmtId="0" fontId="32" fillId="13" borderId="30" xfId="0" applyFont="1" applyFill="1" applyBorder="1" applyAlignment="1">
      <alignment horizontal="center" vertical="center"/>
    </xf>
    <xf numFmtId="0" fontId="32" fillId="13" borderId="36" xfId="0" applyFont="1" applyFill="1" applyBorder="1" applyAlignment="1">
      <alignment horizontal="center" vertical="center"/>
    </xf>
    <xf numFmtId="0" fontId="32" fillId="8" borderId="37" xfId="0" applyFont="1" applyFill="1" applyBorder="1" applyAlignment="1">
      <alignment horizontal="center" vertical="center"/>
    </xf>
    <xf numFmtId="0" fontId="32" fillId="5" borderId="37" xfId="0" applyFont="1" applyFill="1" applyBorder="1" applyAlignment="1">
      <alignment horizontal="center" vertical="center"/>
    </xf>
    <xf numFmtId="0" fontId="36" fillId="12" borderId="37" xfId="0" applyFont="1" applyFill="1" applyBorder="1" applyAlignment="1">
      <alignment horizontal="center" vertical="center"/>
    </xf>
    <xf numFmtId="0" fontId="32" fillId="12" borderId="24" xfId="0" applyFont="1" applyFill="1" applyBorder="1" applyAlignment="1">
      <alignment horizontal="center" vertical="center"/>
    </xf>
    <xf numFmtId="0" fontId="44" fillId="13" borderId="37" xfId="0" applyFont="1" applyFill="1" applyBorder="1" applyAlignment="1">
      <alignment horizontal="center" vertical="center"/>
    </xf>
    <xf numFmtId="0" fontId="32" fillId="13" borderId="24" xfId="0" applyFont="1" applyFill="1" applyBorder="1" applyAlignment="1">
      <alignment horizontal="center" vertical="center"/>
    </xf>
    <xf numFmtId="0" fontId="32" fillId="13" borderId="38" xfId="0" applyFont="1" applyFill="1" applyBorder="1" applyAlignment="1">
      <alignment horizontal="center" vertical="center"/>
    </xf>
    <xf numFmtId="0" fontId="32" fillId="11" borderId="8" xfId="0" applyFont="1" applyFill="1" applyBorder="1" applyAlignment="1">
      <alignment horizontal="center" vertical="center"/>
    </xf>
    <xf numFmtId="0" fontId="32" fillId="11" borderId="9" xfId="0" applyFont="1" applyFill="1" applyBorder="1" applyAlignment="1">
      <alignment horizontal="center" vertical="center"/>
    </xf>
    <xf numFmtId="0" fontId="32" fillId="9" borderId="9" xfId="0" applyFont="1" applyFill="1" applyBorder="1" applyAlignment="1">
      <alignment horizontal="center" vertical="center"/>
    </xf>
    <xf numFmtId="0" fontId="44" fillId="6" borderId="8" xfId="0" applyFont="1" applyFill="1" applyBorder="1" applyAlignment="1">
      <alignment horizontal="center" vertical="center"/>
    </xf>
    <xf numFmtId="0" fontId="32" fillId="6" borderId="9" xfId="0" applyFont="1" applyFill="1" applyBorder="1" applyAlignment="1">
      <alignment horizontal="center" vertical="center"/>
    </xf>
    <xf numFmtId="0" fontId="44" fillId="7" borderId="8" xfId="0" applyFont="1" applyFill="1" applyBorder="1" applyAlignment="1">
      <alignment horizontal="center" vertical="center"/>
    </xf>
    <xf numFmtId="0" fontId="32" fillId="7" borderId="9" xfId="0" applyFont="1" applyFill="1" applyBorder="1" applyAlignment="1">
      <alignment horizontal="center" vertical="center"/>
    </xf>
    <xf numFmtId="0" fontId="32" fillId="7" borderId="10" xfId="0" applyFont="1" applyFill="1" applyBorder="1" applyAlignment="1">
      <alignment horizontal="center" vertical="center"/>
    </xf>
    <xf numFmtId="0" fontId="32" fillId="11" borderId="37" xfId="0" applyFont="1" applyFill="1" applyBorder="1" applyAlignment="1">
      <alignment horizontal="center" vertical="center"/>
    </xf>
    <xf numFmtId="0" fontId="44" fillId="6" borderId="37" xfId="0" applyFont="1" applyFill="1" applyBorder="1" applyAlignment="1">
      <alignment horizontal="center" vertical="center"/>
    </xf>
    <xf numFmtId="0" fontId="32" fillId="6" borderId="24" xfId="0" applyFont="1" applyFill="1" applyBorder="1" applyAlignment="1">
      <alignment horizontal="center" vertical="center"/>
    </xf>
    <xf numFmtId="0" fontId="44" fillId="7" borderId="37" xfId="0" applyFont="1" applyFill="1" applyBorder="1" applyAlignment="1">
      <alignment horizontal="center" vertical="center"/>
    </xf>
    <xf numFmtId="0" fontId="32" fillId="7" borderId="24" xfId="0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center" vertical="center"/>
    </xf>
    <xf numFmtId="0" fontId="32" fillId="0" borderId="29" xfId="0" applyFont="1" applyBorder="1">
      <alignment vertical="center"/>
    </xf>
    <xf numFmtId="0" fontId="32" fillId="0" borderId="2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49" fillId="0" borderId="49" xfId="0" applyFont="1" applyBorder="1" applyAlignment="1">
      <alignment horizontal="center" vertical="center"/>
    </xf>
    <xf numFmtId="0" fontId="49" fillId="0" borderId="48" xfId="0" applyFont="1" applyBorder="1" applyAlignment="1">
      <alignment horizontal="center" vertical="center"/>
    </xf>
    <xf numFmtId="0" fontId="49" fillId="0" borderId="50" xfId="0" applyFont="1" applyBorder="1" applyAlignment="1">
      <alignment horizontal="center" vertical="center"/>
    </xf>
    <xf numFmtId="0" fontId="0" fillId="8" borderId="49" xfId="0" applyFill="1" applyBorder="1" applyAlignment="1">
      <alignment horizontal="center" vertical="center"/>
    </xf>
    <xf numFmtId="0" fontId="0" fillId="8" borderId="48" xfId="0" applyFill="1" applyBorder="1" applyAlignment="1">
      <alignment horizontal="center" vertical="center"/>
    </xf>
    <xf numFmtId="0" fontId="0" fillId="8" borderId="50" xfId="0" applyFill="1" applyBorder="1" applyAlignment="1">
      <alignment horizontal="center" vertical="center"/>
    </xf>
    <xf numFmtId="0" fontId="48" fillId="0" borderId="46" xfId="0" applyFont="1" applyBorder="1" applyAlignment="1">
      <alignment horizontal="center" vertical="center"/>
    </xf>
    <xf numFmtId="0" fontId="22" fillId="0" borderId="46" xfId="0" applyFont="1" applyBorder="1" applyAlignment="1">
      <alignment horizontal="center" vertical="center" wrapText="1"/>
    </xf>
    <xf numFmtId="0" fontId="49" fillId="0" borderId="45" xfId="0" applyFont="1" applyBorder="1" applyAlignment="1">
      <alignment horizontal="center" vertical="center"/>
    </xf>
    <xf numFmtId="0" fontId="49" fillId="0" borderId="39" xfId="0" applyFont="1" applyBorder="1" applyAlignment="1">
      <alignment horizontal="center" vertical="center"/>
    </xf>
    <xf numFmtId="0" fontId="49" fillId="0" borderId="41" xfId="0" applyFont="1" applyBorder="1" applyAlignment="1">
      <alignment horizontal="center" vertical="center"/>
    </xf>
    <xf numFmtId="0" fontId="22" fillId="0" borderId="49" xfId="0" applyFont="1" applyBorder="1" applyAlignment="1">
      <alignment horizontal="center" vertical="center" wrapText="1"/>
    </xf>
    <xf numFmtId="0" fontId="21" fillId="8" borderId="47" xfId="0" applyFont="1" applyFill="1" applyBorder="1" applyAlignment="1">
      <alignment horizontal="center" vertical="center"/>
    </xf>
    <xf numFmtId="0" fontId="0" fillId="8" borderId="47" xfId="0" applyFill="1" applyBorder="1" applyAlignment="1">
      <alignment horizontal="center" vertical="center"/>
    </xf>
    <xf numFmtId="0" fontId="0" fillId="8" borderId="43" xfId="0" applyFill="1" applyBorder="1" applyAlignment="1">
      <alignment horizontal="center" vertical="center"/>
    </xf>
    <xf numFmtId="0" fontId="0" fillId="8" borderId="44" xfId="0" applyFill="1" applyBorder="1" applyAlignment="1">
      <alignment horizontal="center" vertical="center"/>
    </xf>
    <xf numFmtId="0" fontId="0" fillId="0" borderId="46" xfId="0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48" xfId="0" applyFont="1" applyBorder="1" applyAlignment="1">
      <alignment horizontal="center" vertical="center" wrapText="1"/>
    </xf>
    <xf numFmtId="0" fontId="22" fillId="0" borderId="50" xfId="0" applyFont="1" applyBorder="1" applyAlignment="1">
      <alignment horizontal="center" vertical="center" wrapText="1"/>
    </xf>
    <xf numFmtId="0" fontId="47" fillId="8" borderId="49" xfId="0" applyFont="1" applyFill="1" applyBorder="1" applyAlignment="1">
      <alignment horizontal="center" vertical="center"/>
    </xf>
    <xf numFmtId="0" fontId="47" fillId="8" borderId="49" xfId="0" applyFont="1" applyFill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/>
    </xf>
    <xf numFmtId="0" fontId="22" fillId="0" borderId="45" xfId="0" applyFont="1" applyBorder="1" applyAlignment="1">
      <alignment horizontal="center" vertical="center" wrapText="1"/>
    </xf>
    <xf numFmtId="0" fontId="22" fillId="8" borderId="40" xfId="0" applyFont="1" applyFill="1" applyBorder="1" applyAlignment="1">
      <alignment horizontal="center" vertical="top" wrapText="1"/>
    </xf>
    <xf numFmtId="0" fontId="18" fillId="4" borderId="5" xfId="3" applyNumberFormat="1" applyFont="1" applyFill="1" applyBorder="1" applyAlignment="1" applyProtection="1">
      <alignment horizontal="left" vertical="center"/>
      <protection locked="0"/>
    </xf>
    <xf numFmtId="176" fontId="18" fillId="4" borderId="6" xfId="3" applyNumberFormat="1" applyFont="1" applyFill="1" applyBorder="1" applyAlignment="1" applyProtection="1">
      <alignment horizontal="center" vertical="center"/>
      <protection locked="0"/>
    </xf>
    <xf numFmtId="0" fontId="18" fillId="4" borderId="3" xfId="3" applyFont="1" applyFill="1" applyBorder="1" applyAlignment="1" applyProtection="1">
      <alignment horizontal="center" vertical="center"/>
      <protection locked="0"/>
    </xf>
    <xf numFmtId="0" fontId="19" fillId="4" borderId="16" xfId="0" applyFont="1" applyFill="1" applyBorder="1" applyAlignment="1" applyProtection="1">
      <alignment horizontal="center" vertical="center"/>
      <protection locked="0"/>
    </xf>
    <xf numFmtId="6" fontId="18" fillId="4" borderId="6" xfId="3" applyNumberFormat="1" applyFont="1" applyFill="1" applyBorder="1" applyAlignment="1" applyProtection="1">
      <alignment horizontal="center" vertical="center"/>
      <protection locked="0"/>
    </xf>
    <xf numFmtId="6" fontId="18" fillId="4" borderId="7" xfId="3" applyNumberFormat="1" applyFont="1" applyFill="1" applyBorder="1" applyAlignment="1" applyProtection="1">
      <alignment horizontal="center" vertical="center"/>
      <protection locked="0"/>
    </xf>
    <xf numFmtId="0" fontId="23" fillId="8" borderId="49" xfId="0" applyFont="1" applyFill="1" applyBorder="1" applyAlignment="1">
      <alignment horizontal="center" vertical="center"/>
    </xf>
    <xf numFmtId="0" fontId="22" fillId="3" borderId="40" xfId="0" applyFont="1" applyFill="1" applyBorder="1" applyAlignment="1">
      <alignment horizontal="center" vertical="top" wrapText="1"/>
    </xf>
    <xf numFmtId="0" fontId="47" fillId="3" borderId="49" xfId="0" applyFont="1" applyFill="1" applyBorder="1" applyAlignment="1">
      <alignment horizontal="center" vertical="center" wrapText="1"/>
    </xf>
    <xf numFmtId="0" fontId="0" fillId="3" borderId="48" xfId="0" applyFill="1" applyBorder="1" applyAlignment="1">
      <alignment horizontal="center" vertical="center"/>
    </xf>
    <xf numFmtId="0" fontId="0" fillId="3" borderId="50" xfId="0" applyFill="1" applyBorder="1" applyAlignment="1">
      <alignment horizontal="center" vertical="center"/>
    </xf>
    <xf numFmtId="0" fontId="47" fillId="3" borderId="49" xfId="0" applyFont="1" applyFill="1" applyBorder="1" applyAlignment="1">
      <alignment horizontal="center" vertical="center"/>
    </xf>
    <xf numFmtId="0" fontId="0" fillId="3" borderId="49" xfId="0" applyFill="1" applyBorder="1" applyAlignment="1">
      <alignment horizontal="center" vertical="center"/>
    </xf>
    <xf numFmtId="0" fontId="21" fillId="3" borderId="47" xfId="0" applyFont="1" applyFill="1" applyBorder="1" applyAlignment="1">
      <alignment horizontal="center" vertical="center"/>
    </xf>
    <xf numFmtId="0" fontId="0" fillId="3" borderId="47" xfId="0" applyFill="1" applyBorder="1" applyAlignment="1">
      <alignment horizontal="center" vertical="center"/>
    </xf>
    <xf numFmtId="0" fontId="0" fillId="3" borderId="43" xfId="0" applyFill="1" applyBorder="1" applyAlignment="1">
      <alignment horizontal="center" vertical="center"/>
    </xf>
    <xf numFmtId="0" fontId="0" fillId="3" borderId="44" xfId="0" applyFill="1" applyBorder="1" applyAlignment="1">
      <alignment horizontal="center" vertical="center"/>
    </xf>
    <xf numFmtId="0" fontId="51" fillId="0" borderId="45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6" fillId="17" borderId="8" xfId="0" applyFont="1" applyFill="1" applyBorder="1" applyAlignment="1">
      <alignment horizontal="center" vertical="center"/>
    </xf>
    <xf numFmtId="176" fontId="6" fillId="17" borderId="9" xfId="0" applyNumberFormat="1" applyFont="1" applyFill="1" applyBorder="1" applyAlignment="1">
      <alignment horizontal="center" vertical="center"/>
    </xf>
    <xf numFmtId="0" fontId="6" fillId="17" borderId="9" xfId="0" applyFont="1" applyFill="1" applyBorder="1" applyAlignment="1">
      <alignment horizontal="center" vertical="center"/>
    </xf>
    <xf numFmtId="6" fontId="6" fillId="17" borderId="9" xfId="0" applyNumberFormat="1" applyFont="1" applyFill="1" applyBorder="1" applyAlignment="1">
      <alignment horizontal="center" vertical="center"/>
    </xf>
    <xf numFmtId="0" fontId="53" fillId="18" borderId="15" xfId="0" applyFont="1" applyFill="1" applyBorder="1" applyAlignment="1">
      <alignment horizontal="center" vertical="center"/>
    </xf>
    <xf numFmtId="176" fontId="53" fillId="18" borderId="3" xfId="0" applyNumberFormat="1" applyFont="1" applyFill="1" applyBorder="1" applyAlignment="1">
      <alignment horizontal="center" vertical="center"/>
    </xf>
    <xf numFmtId="0" fontId="53" fillId="18" borderId="3" xfId="0" applyFont="1" applyFill="1" applyBorder="1" applyAlignment="1">
      <alignment horizontal="center" vertical="center"/>
    </xf>
    <xf numFmtId="6" fontId="53" fillId="18" borderId="3" xfId="0" applyNumberFormat="1" applyFont="1" applyFill="1" applyBorder="1" applyAlignment="1">
      <alignment horizontal="center" vertical="center"/>
    </xf>
    <xf numFmtId="0" fontId="9" fillId="19" borderId="1" xfId="0" applyFont="1" applyFill="1" applyBorder="1" applyAlignment="1">
      <alignment horizontal="center" vertical="center"/>
    </xf>
    <xf numFmtId="176" fontId="9" fillId="19" borderId="0" xfId="0" applyNumberFormat="1" applyFont="1" applyFill="1" applyAlignment="1">
      <alignment horizontal="center" vertical="center"/>
    </xf>
    <xf numFmtId="0" fontId="9" fillId="19" borderId="0" xfId="0" applyFont="1" applyFill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6" fontId="32" fillId="9" borderId="17" xfId="0" applyNumberFormat="1" applyFont="1" applyFill="1" applyBorder="1" applyAlignment="1">
      <alignment horizontal="center" vertical="center"/>
    </xf>
    <xf numFmtId="6" fontId="9" fillId="9" borderId="0" xfId="0" applyNumberFormat="1" applyFont="1" applyFill="1" applyAlignment="1">
      <alignment horizontal="center" vertical="center"/>
    </xf>
    <xf numFmtId="6" fontId="14" fillId="9" borderId="2" xfId="0" applyNumberFormat="1" applyFont="1" applyFill="1" applyBorder="1" applyAlignment="1">
      <alignment horizontal="center" vertical="center"/>
    </xf>
    <xf numFmtId="6" fontId="32" fillId="9" borderId="24" xfId="0" applyNumberFormat="1" applyFont="1" applyFill="1" applyBorder="1" applyAlignment="1">
      <alignment horizontal="center" vertical="center"/>
    </xf>
    <xf numFmtId="0" fontId="55" fillId="0" borderId="45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6" fillId="8" borderId="49" xfId="0" applyFont="1" applyFill="1" applyBorder="1" applyAlignment="1">
      <alignment horizontal="center" vertical="center"/>
    </xf>
    <xf numFmtId="0" fontId="58" fillId="8" borderId="49" xfId="0" applyFont="1" applyFill="1" applyBorder="1" applyAlignment="1">
      <alignment horizontal="center" vertical="center"/>
    </xf>
    <xf numFmtId="0" fontId="58" fillId="8" borderId="48" xfId="0" applyFont="1" applyFill="1" applyBorder="1" applyAlignment="1">
      <alignment horizontal="center" vertical="center"/>
    </xf>
    <xf numFmtId="0" fontId="58" fillId="8" borderId="50" xfId="0" applyFont="1" applyFill="1" applyBorder="1" applyAlignment="1">
      <alignment horizontal="center" vertical="center"/>
    </xf>
    <xf numFmtId="0" fontId="59" fillId="0" borderId="46" xfId="0" applyFont="1" applyBorder="1" applyAlignment="1">
      <alignment horizontal="center" vertical="center"/>
    </xf>
    <xf numFmtId="0" fontId="58" fillId="0" borderId="46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58" fillId="0" borderId="42" xfId="0" applyFont="1" applyBorder="1" applyAlignment="1">
      <alignment horizontal="center" vertical="center"/>
    </xf>
    <xf numFmtId="0" fontId="55" fillId="0" borderId="46" xfId="0" applyFont="1" applyBorder="1" applyAlignment="1">
      <alignment horizontal="center" vertical="center" wrapText="1"/>
    </xf>
    <xf numFmtId="0" fontId="60" fillId="0" borderId="45" xfId="0" applyFont="1" applyBorder="1" applyAlignment="1">
      <alignment horizontal="center" vertical="center"/>
    </xf>
    <xf numFmtId="0" fontId="60" fillId="0" borderId="39" xfId="0" applyFont="1" applyBorder="1" applyAlignment="1">
      <alignment horizontal="center" vertical="center"/>
    </xf>
    <xf numFmtId="0" fontId="60" fillId="0" borderId="41" xfId="0" applyFont="1" applyBorder="1" applyAlignment="1">
      <alignment horizontal="center" vertical="center"/>
    </xf>
    <xf numFmtId="0" fontId="55" fillId="0" borderId="49" xfId="0" applyFont="1" applyBorder="1" applyAlignment="1">
      <alignment horizontal="center" vertical="center" wrapText="1"/>
    </xf>
    <xf numFmtId="0" fontId="60" fillId="0" borderId="48" xfId="0" applyFont="1" applyBorder="1" applyAlignment="1">
      <alignment horizontal="center" vertical="center"/>
    </xf>
    <xf numFmtId="0" fontId="60" fillId="0" borderId="50" xfId="0" applyFont="1" applyBorder="1" applyAlignment="1">
      <alignment horizontal="center" vertical="center"/>
    </xf>
    <xf numFmtId="0" fontId="61" fillId="8" borderId="47" xfId="0" applyFont="1" applyFill="1" applyBorder="1" applyAlignment="1">
      <alignment horizontal="center" vertical="center"/>
    </xf>
    <xf numFmtId="0" fontId="58" fillId="8" borderId="47" xfId="0" applyFont="1" applyFill="1" applyBorder="1" applyAlignment="1">
      <alignment horizontal="center" vertical="center"/>
    </xf>
    <xf numFmtId="0" fontId="58" fillId="8" borderId="43" xfId="0" applyFont="1" applyFill="1" applyBorder="1" applyAlignment="1">
      <alignment horizontal="center" vertical="center"/>
    </xf>
    <xf numFmtId="0" fontId="58" fillId="8" borderId="44" xfId="0" applyFont="1" applyFill="1" applyBorder="1" applyAlignment="1">
      <alignment horizontal="center" vertical="center"/>
    </xf>
    <xf numFmtId="0" fontId="58" fillId="0" borderId="46" xfId="0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 wrapText="1"/>
    </xf>
    <xf numFmtId="0" fontId="55" fillId="0" borderId="48" xfId="0" applyFont="1" applyBorder="1" applyAlignment="1">
      <alignment horizontal="center" vertical="center" wrapText="1"/>
    </xf>
    <xf numFmtId="0" fontId="55" fillId="0" borderId="50" xfId="0" applyFont="1" applyBorder="1" applyAlignment="1">
      <alignment horizontal="center" vertical="center" wrapText="1"/>
    </xf>
    <xf numFmtId="0" fontId="63" fillId="8" borderId="49" xfId="0" applyFont="1" applyFill="1" applyBorder="1" applyAlignment="1">
      <alignment horizontal="center" vertical="center"/>
    </xf>
    <xf numFmtId="0" fontId="55" fillId="0" borderId="45" xfId="0" applyFont="1" applyBorder="1" applyAlignment="1">
      <alignment horizontal="center" vertical="center" wrapText="1"/>
    </xf>
    <xf numFmtId="0" fontId="55" fillId="8" borderId="40" xfId="0" applyFont="1" applyFill="1" applyBorder="1" applyAlignment="1">
      <alignment horizontal="center" vertical="top" wrapText="1"/>
    </xf>
    <xf numFmtId="0" fontId="63" fillId="8" borderId="49" xfId="0" applyFont="1" applyFill="1" applyBorder="1" applyAlignment="1">
      <alignment horizontal="center" vertical="center" wrapText="1"/>
    </xf>
    <xf numFmtId="0" fontId="60" fillId="0" borderId="49" xfId="0" applyFont="1" applyBorder="1" applyAlignment="1">
      <alignment horizontal="center" vertical="center"/>
    </xf>
    <xf numFmtId="0" fontId="65" fillId="0" borderId="0" xfId="0" applyFont="1">
      <alignment vertical="center"/>
    </xf>
    <xf numFmtId="0" fontId="65" fillId="0" borderId="51" xfId="0" applyFont="1" applyBorder="1" applyAlignment="1">
      <alignment horizontal="left" vertical="center" wrapText="1"/>
    </xf>
    <xf numFmtId="9" fontId="9" fillId="0" borderId="0" xfId="4" applyFont="1" applyAlignment="1">
      <alignment horizontal="center" vertical="center"/>
    </xf>
    <xf numFmtId="0" fontId="28" fillId="0" borderId="52" xfId="3" applyFont="1" applyBorder="1" applyAlignment="1">
      <alignment horizontal="center" vertical="center"/>
    </xf>
    <xf numFmtId="0" fontId="28" fillId="0" borderId="53" xfId="3" applyFont="1" applyBorder="1" applyAlignment="1">
      <alignment horizontal="center" vertical="center"/>
    </xf>
    <xf numFmtId="0" fontId="29" fillId="0" borderId="53" xfId="3" applyFont="1" applyBorder="1" applyAlignment="1">
      <alignment horizontal="center" vertical="center"/>
    </xf>
    <xf numFmtId="0" fontId="11" fillId="0" borderId="53" xfId="3" applyFont="1" applyBorder="1" applyAlignment="1">
      <alignment horizontal="center" vertical="center"/>
    </xf>
    <xf numFmtId="0" fontId="10" fillId="0" borderId="54" xfId="3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5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6" xfId="0" applyFont="1" applyBorder="1" applyAlignment="1">
      <alignment horizontal="center" vertical="center"/>
    </xf>
    <xf numFmtId="49" fontId="9" fillId="19" borderId="0" xfId="0" applyNumberFormat="1" applyFont="1" applyFill="1" applyAlignment="1">
      <alignment horizontal="center" vertical="center" wrapText="1"/>
    </xf>
    <xf numFmtId="0" fontId="0" fillId="20" borderId="0" xfId="0" applyFill="1">
      <alignment vertical="center"/>
    </xf>
    <xf numFmtId="0" fontId="0" fillId="21" borderId="0" xfId="0" applyFill="1">
      <alignment vertical="center"/>
    </xf>
    <xf numFmtId="0" fontId="66" fillId="22" borderId="0" xfId="0" applyFont="1" applyFill="1" applyAlignment="1">
      <alignment horizontal="left" vertical="center" indent="1"/>
    </xf>
    <xf numFmtId="0" fontId="68" fillId="20" borderId="0" xfId="0" applyFont="1" applyFill="1" applyAlignment="1">
      <alignment horizontal="right" vertical="center"/>
    </xf>
    <xf numFmtId="0" fontId="68" fillId="20" borderId="45" xfId="0" applyFont="1" applyFill="1" applyBorder="1" applyAlignment="1">
      <alignment horizontal="center" vertical="center"/>
    </xf>
    <xf numFmtId="177" fontId="0" fillId="20" borderId="41" xfId="0" applyNumberFormat="1" applyFill="1" applyBorder="1" applyAlignment="1">
      <alignment horizontal="center" vertical="center"/>
    </xf>
    <xf numFmtId="0" fontId="68" fillId="20" borderId="47" xfId="0" applyFont="1" applyFill="1" applyBorder="1" applyAlignment="1">
      <alignment horizontal="center" vertical="center"/>
    </xf>
    <xf numFmtId="14" fontId="0" fillId="20" borderId="44" xfId="0" applyNumberFormat="1" applyFill="1" applyBorder="1" applyAlignment="1">
      <alignment horizontal="center" vertical="center"/>
    </xf>
    <xf numFmtId="0" fontId="68" fillId="20" borderId="57" xfId="0" applyFont="1" applyFill="1" applyBorder="1" applyAlignment="1">
      <alignment horizontal="center" vertical="center"/>
    </xf>
    <xf numFmtId="0" fontId="68" fillId="20" borderId="57" xfId="0" applyFont="1" applyFill="1" applyBorder="1" applyAlignment="1">
      <alignment horizontal="right" vertical="center" indent="3"/>
    </xf>
    <xf numFmtId="0" fontId="0" fillId="20" borderId="58" xfId="0" applyFill="1" applyBorder="1" applyAlignment="1">
      <alignment horizontal="center" vertical="center"/>
    </xf>
    <xf numFmtId="178" fontId="0" fillId="20" borderId="58" xfId="0" applyNumberFormat="1" applyFill="1" applyBorder="1" applyAlignment="1">
      <alignment horizontal="center" vertical="center"/>
    </xf>
    <xf numFmtId="178" fontId="0" fillId="20" borderId="58" xfId="0" applyNumberFormat="1" applyFill="1" applyBorder="1" applyAlignment="1">
      <alignment horizontal="right" vertical="center" indent="2"/>
    </xf>
    <xf numFmtId="0" fontId="0" fillId="20" borderId="59" xfId="0" applyFill="1" applyBorder="1" applyAlignment="1">
      <alignment horizontal="center" vertical="center"/>
    </xf>
    <xf numFmtId="0" fontId="0" fillId="20" borderId="60" xfId="0" applyFill="1" applyBorder="1" applyAlignment="1">
      <alignment horizontal="center" vertical="center"/>
    </xf>
    <xf numFmtId="0" fontId="68" fillId="20" borderId="61" xfId="0" applyFont="1" applyFill="1" applyBorder="1" applyAlignment="1">
      <alignment horizontal="center" vertical="center"/>
    </xf>
    <xf numFmtId="179" fontId="0" fillId="20" borderId="61" xfId="0" applyNumberFormat="1" applyFill="1" applyBorder="1" applyAlignment="1">
      <alignment horizontal="right" vertical="center" indent="2"/>
    </xf>
    <xf numFmtId="0" fontId="68" fillId="20" borderId="59" xfId="0" applyFont="1" applyFill="1" applyBorder="1" applyAlignment="1">
      <alignment horizontal="center" vertical="center"/>
    </xf>
    <xf numFmtId="179" fontId="0" fillId="20" borderId="59" xfId="0" applyNumberFormat="1" applyFill="1" applyBorder="1" applyAlignment="1">
      <alignment horizontal="right" vertical="center" indent="2"/>
    </xf>
    <xf numFmtId="0" fontId="68" fillId="20" borderId="62" xfId="0" applyFont="1" applyFill="1" applyBorder="1" applyAlignment="1">
      <alignment horizontal="center" vertical="center"/>
    </xf>
    <xf numFmtId="179" fontId="0" fillId="20" borderId="62" xfId="0" applyNumberFormat="1" applyFill="1" applyBorder="1" applyAlignment="1">
      <alignment horizontal="right" vertical="center" indent="2"/>
    </xf>
    <xf numFmtId="0" fontId="68" fillId="20" borderId="0" xfId="0" applyFont="1" applyFill="1" applyAlignment="1">
      <alignment horizontal="center" vertical="center"/>
    </xf>
    <xf numFmtId="0" fontId="0" fillId="20" borderId="45" xfId="0" applyFill="1" applyBorder="1">
      <alignment vertical="center"/>
    </xf>
    <xf numFmtId="0" fontId="0" fillId="20" borderId="39" xfId="0" applyFill="1" applyBorder="1">
      <alignment vertical="center"/>
    </xf>
    <xf numFmtId="0" fontId="0" fillId="20" borderId="41" xfId="0" applyFill="1" applyBorder="1">
      <alignment vertical="center"/>
    </xf>
    <xf numFmtId="0" fontId="0" fillId="20" borderId="47" xfId="0" applyFill="1" applyBorder="1">
      <alignment vertical="center"/>
    </xf>
    <xf numFmtId="0" fontId="0" fillId="20" borderId="43" xfId="0" applyFill="1" applyBorder="1">
      <alignment vertical="center"/>
    </xf>
    <xf numFmtId="0" fontId="0" fillId="20" borderId="44" xfId="0" applyFill="1" applyBorder="1">
      <alignment vertical="center"/>
    </xf>
    <xf numFmtId="0" fontId="68" fillId="0" borderId="3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6" fontId="17" fillId="10" borderId="7" xfId="0" applyNumberFormat="1" applyFont="1" applyFill="1" applyBorder="1" applyAlignment="1">
      <alignment horizontal="center" vertical="center"/>
    </xf>
    <xf numFmtId="0" fontId="22" fillId="0" borderId="63" xfId="0" applyFont="1" applyBorder="1" applyAlignment="1">
      <alignment horizontal="center" vertical="top"/>
    </xf>
    <xf numFmtId="0" fontId="22" fillId="0" borderId="64" xfId="0" applyFont="1" applyBorder="1" applyAlignment="1">
      <alignment horizontal="center" vertical="top"/>
    </xf>
    <xf numFmtId="0" fontId="22" fillId="0" borderId="9" xfId="0" applyFont="1" applyBorder="1" applyAlignment="1">
      <alignment horizontal="center" vertical="top"/>
    </xf>
    <xf numFmtId="0" fontId="22" fillId="0" borderId="65" xfId="0" applyFont="1" applyBorder="1" applyAlignment="1">
      <alignment horizontal="center" vertical="top" wrapText="1"/>
    </xf>
    <xf numFmtId="0" fontId="22" fillId="0" borderId="45" xfId="0" applyFont="1" applyBorder="1" applyAlignment="1">
      <alignment horizontal="center" vertical="top" wrapText="1"/>
    </xf>
    <xf numFmtId="0" fontId="22" fillId="0" borderId="66" xfId="0" applyFont="1" applyBorder="1" applyAlignment="1">
      <alignment horizontal="center" vertical="top" wrapText="1"/>
    </xf>
    <xf numFmtId="0" fontId="22" fillId="0" borderId="9" xfId="0" applyFont="1" applyBorder="1" applyAlignment="1">
      <alignment horizontal="center" vertical="top" wrapText="1"/>
    </xf>
    <xf numFmtId="0" fontId="22" fillId="0" borderId="65" xfId="0" applyFont="1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11" borderId="67" xfId="0" applyFill="1" applyBorder="1" applyAlignment="1">
      <alignment horizontal="center" vertical="center"/>
    </xf>
    <xf numFmtId="0" fontId="22" fillId="11" borderId="39" xfId="0" applyFont="1" applyFill="1" applyBorder="1" applyAlignment="1">
      <alignment horizontal="left" vertical="center"/>
    </xf>
    <xf numFmtId="0" fontId="0" fillId="11" borderId="66" xfId="0" applyFill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1" borderId="39" xfId="0" applyFill="1" applyBorder="1" applyAlignment="1">
      <alignment horizontal="left" vertical="center"/>
    </xf>
    <xf numFmtId="0" fontId="0" fillId="11" borderId="41" xfId="0" applyFill="1" applyBorder="1" applyAlignment="1">
      <alignment horizontal="left" vertical="center"/>
    </xf>
    <xf numFmtId="0" fontId="0" fillId="11" borderId="45" xfId="0" applyFill="1" applyBorder="1" applyAlignment="1">
      <alignment horizontal="left" vertical="center"/>
    </xf>
    <xf numFmtId="0" fontId="69" fillId="11" borderId="39" xfId="0" applyFont="1" applyFill="1" applyBorder="1" applyAlignment="1">
      <alignment horizontal="left" vertical="center"/>
    </xf>
    <xf numFmtId="0" fontId="22" fillId="11" borderId="68" xfId="0" applyFont="1" applyFill="1" applyBorder="1" applyAlignment="1">
      <alignment horizontal="left" vertical="center"/>
    </xf>
    <xf numFmtId="0" fontId="0" fillId="11" borderId="69" xfId="0" applyFill="1" applyBorder="1" applyAlignment="1">
      <alignment horizontal="center" vertical="center"/>
    </xf>
    <xf numFmtId="0" fontId="0" fillId="11" borderId="0" xfId="0" applyFill="1" applyAlignment="1">
      <alignment horizontal="left" vertical="center"/>
    </xf>
    <xf numFmtId="0" fontId="0" fillId="11" borderId="70" xfId="0" applyFill="1" applyBorder="1" applyAlignment="1">
      <alignment horizontal="left" vertical="center"/>
    </xf>
    <xf numFmtId="0" fontId="0" fillId="11" borderId="42" xfId="0" applyFill="1" applyBorder="1" applyAlignment="1">
      <alignment horizontal="left" vertical="center"/>
    </xf>
    <xf numFmtId="0" fontId="0" fillId="11" borderId="46" xfId="0" applyFill="1" applyBorder="1" applyAlignment="1">
      <alignment horizontal="left" vertical="center"/>
    </xf>
    <xf numFmtId="0" fontId="69" fillId="11" borderId="0" xfId="0" applyFont="1" applyFill="1" applyAlignment="1">
      <alignment horizontal="left" vertical="center"/>
    </xf>
    <xf numFmtId="0" fontId="22" fillId="11" borderId="2" xfId="0" applyFont="1" applyFill="1" applyBorder="1" applyAlignment="1">
      <alignment horizontal="left" vertical="center"/>
    </xf>
    <xf numFmtId="0" fontId="0" fillId="11" borderId="70" xfId="0" applyFill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1" borderId="71" xfId="0" applyFill="1" applyBorder="1" applyAlignment="1">
      <alignment horizontal="center" vertical="center"/>
    </xf>
    <xf numFmtId="0" fontId="0" fillId="11" borderId="43" xfId="0" applyFill="1" applyBorder="1" applyAlignment="1">
      <alignment horizontal="left" vertical="center"/>
    </xf>
    <xf numFmtId="0" fontId="0" fillId="11" borderId="72" xfId="0" applyFill="1" applyBorder="1" applyAlignment="1">
      <alignment horizontal="left" vertical="center"/>
    </xf>
    <xf numFmtId="0" fontId="0" fillId="11" borderId="44" xfId="0" applyFill="1" applyBorder="1" applyAlignment="1">
      <alignment horizontal="left" vertical="center"/>
    </xf>
    <xf numFmtId="0" fontId="0" fillId="11" borderId="47" xfId="0" applyFill="1" applyBorder="1" applyAlignment="1">
      <alignment horizontal="left" vertical="center"/>
    </xf>
    <xf numFmtId="0" fontId="69" fillId="11" borderId="43" xfId="0" applyFont="1" applyFill="1" applyBorder="1" applyAlignment="1">
      <alignment horizontal="left" vertical="center"/>
    </xf>
    <xf numFmtId="0" fontId="22" fillId="11" borderId="73" xfId="0" applyFont="1" applyFill="1" applyBorder="1" applyAlignment="1">
      <alignment horizontal="left" vertical="center"/>
    </xf>
    <xf numFmtId="0" fontId="23" fillId="11" borderId="39" xfId="0" applyFont="1" applyFill="1" applyBorder="1" applyAlignment="1">
      <alignment horizontal="left" vertical="center"/>
    </xf>
    <xf numFmtId="0" fontId="0" fillId="3" borderId="67" xfId="0" applyFill="1" applyBorder="1" applyAlignment="1">
      <alignment horizontal="center" vertical="center"/>
    </xf>
    <xf numFmtId="0" fontId="23" fillId="3" borderId="41" xfId="0" applyFont="1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46" xfId="0" applyFill="1" applyBorder="1" applyAlignment="1">
      <alignment horizontal="left" vertical="center"/>
    </xf>
    <xf numFmtId="0" fontId="0" fillId="3" borderId="42" xfId="0" applyFill="1" applyBorder="1" applyAlignment="1">
      <alignment horizontal="left" vertical="center"/>
    </xf>
    <xf numFmtId="0" fontId="69" fillId="3" borderId="39" xfId="0" applyFont="1" applyFill="1" applyBorder="1" applyAlignment="1">
      <alignment horizontal="left" vertical="center"/>
    </xf>
    <xf numFmtId="0" fontId="0" fillId="3" borderId="68" xfId="0" applyFill="1" applyBorder="1" applyAlignment="1">
      <alignment horizontal="left" vertical="center"/>
    </xf>
    <xf numFmtId="0" fontId="0" fillId="3" borderId="69" xfId="0" applyFill="1" applyBorder="1" applyAlignment="1">
      <alignment horizontal="center" vertical="center"/>
    </xf>
    <xf numFmtId="0" fontId="24" fillId="3" borderId="0" xfId="0" applyFont="1" applyFill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0" xfId="0" applyFill="1">
      <alignment vertical="center"/>
    </xf>
    <xf numFmtId="0" fontId="0" fillId="3" borderId="74" xfId="0" applyFill="1" applyBorder="1" applyAlignment="1">
      <alignment horizontal="center" vertical="center"/>
    </xf>
    <xf numFmtId="0" fontId="0" fillId="3" borderId="75" xfId="0" applyFill="1" applyBorder="1" applyAlignment="1">
      <alignment horizontal="left" vertical="center"/>
    </xf>
    <xf numFmtId="0" fontId="0" fillId="3" borderId="3" xfId="0" applyFill="1" applyBorder="1">
      <alignment vertical="center"/>
    </xf>
    <xf numFmtId="0" fontId="0" fillId="3" borderId="76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24" fillId="3" borderId="3" xfId="0" applyFont="1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71" fillId="0" borderId="50" xfId="0" applyFont="1" applyBorder="1" applyAlignment="1">
      <alignment horizontal="center" vertical="center"/>
    </xf>
    <xf numFmtId="0" fontId="71" fillId="0" borderId="41" xfId="0" applyFont="1" applyBorder="1" applyAlignment="1">
      <alignment horizontal="center" vertical="center"/>
    </xf>
    <xf numFmtId="0" fontId="71" fillId="0" borderId="44" xfId="0" applyFont="1" applyBorder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17" fillId="23" borderId="9" xfId="0" applyFont="1" applyFill="1" applyBorder="1" applyAlignment="1">
      <alignment horizontal="center" vertical="center"/>
    </xf>
    <xf numFmtId="6" fontId="17" fillId="23" borderId="8" xfId="0" applyNumberFormat="1" applyFont="1" applyFill="1" applyBorder="1" applyAlignment="1">
      <alignment horizontal="center" vertical="center"/>
    </xf>
    <xf numFmtId="0" fontId="18" fillId="23" borderId="6" xfId="3" applyFont="1" applyFill="1" applyBorder="1" applyAlignment="1" applyProtection="1">
      <alignment horizontal="center" vertical="center"/>
      <protection locked="0"/>
    </xf>
    <xf numFmtId="6" fontId="18" fillId="23" borderId="5" xfId="3" applyNumberFormat="1" applyFont="1" applyFill="1" applyBorder="1" applyAlignment="1" applyProtection="1">
      <alignment horizontal="center" vertical="center"/>
      <protection locked="0"/>
    </xf>
    <xf numFmtId="176" fontId="9" fillId="24" borderId="0" xfId="0" applyNumberFormat="1" applyFont="1" applyFill="1" applyAlignment="1">
      <alignment horizontal="center" vertical="center"/>
    </xf>
    <xf numFmtId="49" fontId="9" fillId="24" borderId="0" xfId="0" applyNumberFormat="1" applyFont="1" applyFill="1" applyAlignment="1">
      <alignment horizontal="center" vertical="center" wrapText="1"/>
    </xf>
    <xf numFmtId="6" fontId="9" fillId="24" borderId="1" xfId="0" applyNumberFormat="1" applyFont="1" applyFill="1" applyBorder="1" applyAlignment="1">
      <alignment horizontal="center" vertical="center"/>
    </xf>
    <xf numFmtId="6" fontId="32" fillId="24" borderId="17" xfId="0" applyNumberFormat="1" applyFont="1" applyFill="1" applyBorder="1" applyAlignment="1">
      <alignment horizontal="center" vertical="center"/>
    </xf>
    <xf numFmtId="6" fontId="9" fillId="24" borderId="0" xfId="0" applyNumberFormat="1" applyFont="1" applyFill="1" applyAlignment="1">
      <alignment horizontal="center" vertical="center"/>
    </xf>
    <xf numFmtId="6" fontId="14" fillId="24" borderId="2" xfId="0" applyNumberFormat="1" applyFont="1" applyFill="1" applyBorder="1" applyAlignment="1">
      <alignment horizontal="center" vertical="center"/>
    </xf>
    <xf numFmtId="6" fontId="9" fillId="24" borderId="14" xfId="0" applyNumberFormat="1" applyFont="1" applyFill="1" applyBorder="1" applyAlignment="1">
      <alignment horizontal="center" vertical="center"/>
    </xf>
    <xf numFmtId="6" fontId="9" fillId="25" borderId="14" xfId="0" applyNumberFormat="1" applyFont="1" applyFill="1" applyBorder="1" applyAlignment="1">
      <alignment horizontal="center" vertical="center"/>
    </xf>
    <xf numFmtId="0" fontId="0" fillId="26" borderId="9" xfId="0" applyFill="1" applyBorder="1">
      <alignment vertical="center"/>
    </xf>
    <xf numFmtId="0" fontId="6" fillId="26" borderId="9" xfId="0" applyFont="1" applyFill="1" applyBorder="1" applyAlignment="1">
      <alignment horizontal="center" vertical="center"/>
    </xf>
    <xf numFmtId="0" fontId="54" fillId="27" borderId="3" xfId="0" applyFont="1" applyFill="1" applyBorder="1">
      <alignment vertical="center"/>
    </xf>
    <xf numFmtId="0" fontId="53" fillId="27" borderId="3" xfId="0" applyFont="1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9" fillId="24" borderId="0" xfId="0" applyFont="1" applyFill="1" applyAlignment="1">
      <alignment horizontal="center" vertical="center" wrapText="1"/>
    </xf>
    <xf numFmtId="0" fontId="9" fillId="24" borderId="14" xfId="0" applyFont="1" applyFill="1" applyBorder="1" applyAlignment="1">
      <alignment horizontal="center" vertical="center"/>
    </xf>
    <xf numFmtId="0" fontId="72" fillId="0" borderId="0" xfId="0" applyFont="1">
      <alignment vertical="center"/>
    </xf>
    <xf numFmtId="0" fontId="9" fillId="24" borderId="12" xfId="0" applyFont="1" applyFill="1" applyBorder="1" applyAlignment="1">
      <alignment horizontal="center" vertical="center" wrapText="1"/>
    </xf>
    <xf numFmtId="0" fontId="9" fillId="25" borderId="0" xfId="0" applyFont="1" applyFill="1" applyAlignment="1">
      <alignment horizontal="center" vertical="center" wrapText="1"/>
    </xf>
    <xf numFmtId="0" fontId="15" fillId="9" borderId="2" xfId="0" applyFont="1" applyFill="1" applyBorder="1" applyAlignment="1">
      <alignment horizontal="center" vertical="center"/>
    </xf>
    <xf numFmtId="0" fontId="17" fillId="10" borderId="5" xfId="0" applyFont="1" applyFill="1" applyBorder="1" applyAlignment="1">
      <alignment horizontal="center" vertical="center"/>
    </xf>
    <xf numFmtId="0" fontId="74" fillId="4" borderId="6" xfId="3" applyFont="1" applyFill="1" applyBorder="1" applyAlignment="1" applyProtection="1">
      <alignment horizontal="center" vertical="center"/>
      <protection locked="0"/>
    </xf>
    <xf numFmtId="0" fontId="75" fillId="17" borderId="9" xfId="0" applyFont="1" applyFill="1" applyBorder="1" applyAlignment="1">
      <alignment horizontal="center" vertical="center"/>
    </xf>
    <xf numFmtId="0" fontId="76" fillId="18" borderId="3" xfId="0" applyFont="1" applyFill="1" applyBorder="1" applyAlignment="1">
      <alignment horizontal="center" vertical="center"/>
    </xf>
    <xf numFmtId="0" fontId="75" fillId="0" borderId="0" xfId="0" applyFont="1" applyAlignment="1">
      <alignment horizontal="center" vertical="center"/>
    </xf>
    <xf numFmtId="0" fontId="77" fillId="20" borderId="58" xfId="0" applyFont="1" applyFill="1" applyBorder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79" fillId="0" borderId="44" xfId="0" applyFont="1" applyBorder="1" applyAlignment="1">
      <alignment horizontal="center" vertical="center"/>
    </xf>
    <xf numFmtId="0" fontId="79" fillId="0" borderId="47" xfId="0" applyFont="1" applyBorder="1" applyAlignment="1">
      <alignment horizontal="center" vertical="center"/>
    </xf>
    <xf numFmtId="0" fontId="79" fillId="0" borderId="50" xfId="0" applyFont="1" applyBorder="1" applyAlignment="1">
      <alignment horizontal="center" vertical="center"/>
    </xf>
    <xf numFmtId="0" fontId="79" fillId="0" borderId="49" xfId="0" applyFont="1" applyBorder="1" applyAlignment="1">
      <alignment horizontal="center" vertical="center"/>
    </xf>
    <xf numFmtId="0" fontId="79" fillId="0" borderId="41" xfId="0" applyFont="1" applyBorder="1" applyAlignment="1">
      <alignment horizontal="center" vertical="center"/>
    </xf>
    <xf numFmtId="0" fontId="79" fillId="0" borderId="45" xfId="0" applyFont="1" applyBorder="1" applyAlignment="1">
      <alignment horizontal="center" vertical="center"/>
    </xf>
    <xf numFmtId="0" fontId="80" fillId="0" borderId="0" xfId="0" applyFont="1" applyAlignment="1">
      <alignment horizontal="center" vertical="center"/>
    </xf>
    <xf numFmtId="6" fontId="81" fillId="0" borderId="72" xfId="0" applyNumberFormat="1" applyFont="1" applyBorder="1" applyAlignment="1">
      <alignment horizontal="center" vertical="center"/>
    </xf>
    <xf numFmtId="6" fontId="81" fillId="0" borderId="40" xfId="0" applyNumberFormat="1" applyFont="1" applyBorder="1" applyAlignment="1">
      <alignment horizontal="center" vertical="center"/>
    </xf>
    <xf numFmtId="6" fontId="81" fillId="0" borderId="66" xfId="0" applyNumberFormat="1" applyFont="1" applyBorder="1" applyAlignment="1">
      <alignment horizontal="center" vertical="center"/>
    </xf>
    <xf numFmtId="9" fontId="81" fillId="0" borderId="72" xfId="0" applyNumberFormat="1" applyFont="1" applyBorder="1" applyAlignment="1">
      <alignment horizontal="center" vertical="center"/>
    </xf>
    <xf numFmtId="9" fontId="81" fillId="0" borderId="40" xfId="0" applyNumberFormat="1" applyFont="1" applyBorder="1" applyAlignment="1">
      <alignment horizontal="center" vertical="center"/>
    </xf>
    <xf numFmtId="9" fontId="81" fillId="0" borderId="66" xfId="0" applyNumberFormat="1" applyFont="1" applyBorder="1" applyAlignment="1">
      <alignment horizontal="center" vertical="center"/>
    </xf>
    <xf numFmtId="49" fontId="74" fillId="4" borderId="6" xfId="3" applyNumberFormat="1" applyFont="1" applyFill="1" applyBorder="1" applyAlignment="1" applyProtection="1">
      <alignment horizontal="center" vertical="center"/>
      <protection locked="0"/>
    </xf>
    <xf numFmtId="49" fontId="75" fillId="17" borderId="9" xfId="0" applyNumberFormat="1" applyFont="1" applyFill="1" applyBorder="1" applyAlignment="1">
      <alignment horizontal="center" vertical="center"/>
    </xf>
    <xf numFmtId="49" fontId="76" fillId="18" borderId="3" xfId="0" applyNumberFormat="1" applyFont="1" applyFill="1" applyBorder="1" applyAlignment="1">
      <alignment horizontal="center" vertical="center"/>
    </xf>
    <xf numFmtId="49" fontId="75" fillId="0" borderId="0" xfId="0" applyNumberFormat="1" applyFont="1" applyAlignment="1">
      <alignment horizontal="center" vertical="center"/>
    </xf>
    <xf numFmtId="0" fontId="74" fillId="4" borderId="13" xfId="3" applyFont="1" applyFill="1" applyBorder="1" applyAlignment="1" applyProtection="1">
      <alignment horizontal="center" vertical="center"/>
      <protection locked="0"/>
    </xf>
    <xf numFmtId="6" fontId="75" fillId="17" borderId="10" xfId="0" applyNumberFormat="1" applyFont="1" applyFill="1" applyBorder="1" applyAlignment="1">
      <alignment horizontal="center" vertical="center"/>
    </xf>
    <xf numFmtId="6" fontId="76" fillId="18" borderId="4" xfId="0" applyNumberFormat="1" applyFont="1" applyFill="1" applyBorder="1" applyAlignment="1">
      <alignment horizontal="center" vertical="center"/>
    </xf>
    <xf numFmtId="6" fontId="75" fillId="0" borderId="0" xfId="0" applyNumberFormat="1" applyFont="1" applyAlignment="1">
      <alignment horizontal="center" vertical="center"/>
    </xf>
    <xf numFmtId="0" fontId="82" fillId="4" borderId="6" xfId="3" applyFont="1" applyFill="1" applyBorder="1" applyAlignment="1" applyProtection="1">
      <alignment horizontal="center" vertical="center"/>
      <protection locked="0"/>
    </xf>
    <xf numFmtId="0" fontId="83" fillId="24" borderId="0" xfId="0" applyFont="1" applyFill="1" applyAlignment="1">
      <alignment horizontal="center" vertical="center" wrapText="1"/>
    </xf>
    <xf numFmtId="0" fontId="83" fillId="19" borderId="0" xfId="0" applyFont="1" applyFill="1" applyAlignment="1">
      <alignment horizontal="center" vertical="center" wrapText="1"/>
    </xf>
    <xf numFmtId="0" fontId="84" fillId="17" borderId="9" xfId="0" applyFont="1" applyFill="1" applyBorder="1" applyAlignment="1">
      <alignment horizontal="center" vertical="center"/>
    </xf>
    <xf numFmtId="0" fontId="85" fillId="18" borderId="3" xfId="0" applyFont="1" applyFill="1" applyBorder="1" applyAlignment="1">
      <alignment horizontal="center" vertical="center"/>
    </xf>
    <xf numFmtId="0" fontId="84" fillId="0" borderId="0" xfId="0" applyFont="1" applyAlignment="1">
      <alignment horizontal="center" vertical="center"/>
    </xf>
    <xf numFmtId="0" fontId="12" fillId="24" borderId="0" xfId="0" applyFont="1" applyFill="1" applyAlignment="1">
      <alignment horizontal="center" vertical="center" wrapText="1"/>
    </xf>
    <xf numFmtId="0" fontId="12" fillId="0" borderId="0" xfId="0" applyFont="1">
      <alignment vertical="center"/>
    </xf>
    <xf numFmtId="14" fontId="71" fillId="0" borderId="41" xfId="0" applyNumberFormat="1" applyFont="1" applyBorder="1" applyAlignment="1">
      <alignment horizontal="center" vertical="center"/>
    </xf>
    <xf numFmtId="176" fontId="9" fillId="3" borderId="0" xfId="0" applyNumberFormat="1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83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49" fontId="9" fillId="3" borderId="0" xfId="0" applyNumberFormat="1" applyFont="1" applyFill="1" applyAlignment="1">
      <alignment horizontal="center" vertical="center" wrapText="1"/>
    </xf>
    <xf numFmtId="6" fontId="9" fillId="3" borderId="14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76" fontId="9" fillId="2" borderId="0" xfId="0" applyNumberFormat="1" applyFont="1" applyFill="1" applyAlignment="1">
      <alignment horizontal="center" vertical="center"/>
    </xf>
    <xf numFmtId="0" fontId="83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49" fontId="9" fillId="2" borderId="0" xfId="0" applyNumberFormat="1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6" fontId="9" fillId="2" borderId="14" xfId="0" applyNumberFormat="1" applyFont="1" applyFill="1" applyBorder="1" applyAlignment="1">
      <alignment horizontal="center" vertical="center"/>
    </xf>
    <xf numFmtId="6" fontId="32" fillId="2" borderId="17" xfId="0" applyNumberFormat="1" applyFont="1" applyFill="1" applyBorder="1" applyAlignment="1">
      <alignment horizontal="center" vertical="center"/>
    </xf>
    <xf numFmtId="6" fontId="9" fillId="2" borderId="0" xfId="0" applyNumberFormat="1" applyFont="1" applyFill="1" applyAlignment="1">
      <alignment horizontal="center" vertical="center"/>
    </xf>
    <xf numFmtId="6" fontId="14" fillId="2" borderId="2" xfId="0" applyNumberFormat="1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5" fillId="0" borderId="5" xfId="0" applyFont="1" applyBorder="1" applyAlignment="1">
      <alignment horizontal="left" vertical="center"/>
    </xf>
    <xf numFmtId="0" fontId="25" fillId="0" borderId="6" xfId="0" applyFont="1" applyBorder="1" applyAlignment="1">
      <alignment horizontal="left" vertical="center"/>
    </xf>
    <xf numFmtId="0" fontId="33" fillId="0" borderId="0" xfId="0" applyFont="1" applyAlignment="1">
      <alignment horizontal="center" vertical="center"/>
    </xf>
  </cellXfs>
  <cellStyles count="5">
    <cellStyle name="一般" xfId="0" builtinId="0" customBuiltin="1"/>
    <cellStyle name="百分比" xfId="4" builtinId="5"/>
    <cellStyle name="標題 1" xfId="1" builtinId="16" customBuiltin="1"/>
    <cellStyle name="標題 2" xfId="2" builtinId="17" customBuiltin="1"/>
    <cellStyle name="標題 4" xfId="3" builtinId="19" customBuiltin="1"/>
  </cellStyles>
  <dxfs count="117">
    <dxf>
      <font>
        <color theme="0"/>
      </font>
      <numFmt numFmtId="180" formatCode="\-\-"/>
    </dxf>
    <dxf>
      <font>
        <color theme="0"/>
      </font>
      <numFmt numFmtId="180" formatCode="\-\-"/>
    </dxf>
    <dxf>
      <font>
        <color theme="0"/>
      </font>
      <numFmt numFmtId="181" formatCode="\-\-\-"/>
    </dxf>
    <dxf>
      <font>
        <color theme="0"/>
      </font>
      <numFmt numFmtId="180" formatCode="\-\-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軟正黑體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  <color theme="1"/>
        <name val="細明體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3"/>
        <color theme="1"/>
        <name val="細明體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3"/>
        <color theme="1"/>
        <name val="細明體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細明體"/>
        <family val="2"/>
        <charset val="136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細明體"/>
        <family val="2"/>
        <charset val="136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3"/>
        <color theme="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細明體"/>
        <family val="1"/>
        <charset val="136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細明體"/>
        <family val="1"/>
        <charset val="136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細明體"/>
        <family val="1"/>
        <charset val="136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細明體"/>
        <family val="1"/>
        <charset val="136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細明體"/>
        <family val="1"/>
        <charset val="136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細明體"/>
        <family val="1"/>
        <charset val="136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細明體"/>
        <family val="1"/>
        <charset val="136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細明體"/>
        <family val="1"/>
        <charset val="136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細明體"/>
        <family val="1"/>
        <charset val="136"/>
        <scheme val="none"/>
      </font>
      <fill>
        <patternFill patternType="solid">
          <fgColor rgb="FF000000"/>
          <bgColor rgb="FFECDCB7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0"/>
      </font>
      <fill>
        <patternFill patternType="solid">
          <fgColor indexed="64"/>
          <bgColor theme="4" tint="-0.249977111117893"/>
        </patternFill>
      </fill>
    </dxf>
    <dxf>
      <font>
        <strike val="0"/>
        <outline val="0"/>
        <shadow val="0"/>
        <u val="none"/>
        <vertAlign val="baseline"/>
        <sz val="12"/>
        <color theme="5" tint="-0.249977111117893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5" tint="-0.249977111117893"/>
      </font>
      <numFmt numFmtId="10" formatCode="&quot;HK$&quot;#,##0_);[Red]\(&quot;HK$&quot;#,##0\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5" tint="-0.249977111117893"/>
      </font>
      <numFmt numFmtId="10" formatCode="&quot;HK$&quot;#,##0_);[Red]\(&quot;HK$&quot;#,##0\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5" tint="-0.249977111117893"/>
      </font>
      <numFmt numFmtId="10" formatCode="&quot;HK$&quot;#,##0_);[Red]\(&quot;HK$&quot;#,##0\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70C0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Arial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Arial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family val="2"/>
        <charset val="136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細明體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name val="細明體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name val="細明體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name val="細明體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name val="細明體"/>
        <family val="2"/>
        <charset val="136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細明體"/>
        <family val="2"/>
        <charset val="136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4" tint="-0.249977111117893"/>
        <name val="細明體"/>
        <family val="3"/>
        <charset val="136"/>
        <scheme val="none"/>
      </font>
      <alignment horizontal="center" vertical="center" textRotation="0" wrapText="0" indent="0" justifyLastLine="0" shrinkToFit="0" readingOrder="0"/>
    </dxf>
    <dxf>
      <font>
        <b/>
        <name val="細明體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name val="細明體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name val="細明體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name val="細明體"/>
        <family val="2"/>
        <charset val="136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細明體"/>
        <family val="2"/>
        <charset val="136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細明體"/>
        <family val="1"/>
        <charset val="136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細明體"/>
        <family val="1"/>
        <charset val="136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細明體"/>
        <family val="1"/>
        <charset val="136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細明體"/>
        <family val="1"/>
        <charset val="136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細明體"/>
        <family val="1"/>
        <charset val="136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細明體"/>
        <family val="1"/>
        <charset val="136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細明體"/>
        <family val="1"/>
        <charset val="136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細明體"/>
        <family val="1"/>
        <charset val="136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細明體"/>
        <family val="1"/>
        <charset val="136"/>
        <scheme val="none"/>
      </font>
      <fill>
        <patternFill patternType="solid">
          <fgColor rgb="FF000000"/>
          <bgColor rgb="FFECDCB7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0"/>
      </font>
      <fill>
        <patternFill patternType="solid">
          <fgColor indexed="64"/>
          <bgColor theme="4" tint="-0.249977111117893"/>
        </patternFill>
      </fill>
    </dxf>
    <dxf>
      <font>
        <strike val="0"/>
        <outline val="0"/>
        <shadow val="0"/>
        <u val="none"/>
        <vertAlign val="baseline"/>
        <sz val="12"/>
        <color theme="5" tint="-0.249977111117893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5" tint="-0.249977111117893"/>
      </font>
      <numFmt numFmtId="10" formatCode="&quot;HK$&quot;#,##0_);[Red]\(&quot;HK$&quot;#,##0\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5" tint="-0.249977111117893"/>
      </font>
      <numFmt numFmtId="10" formatCode="&quot;HK$&quot;#,##0_);[Red]\(&quot;HK$&quot;#,##0\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5" tint="-0.249977111117893"/>
      </font>
      <numFmt numFmtId="10" formatCode="&quot;HK$&quot;#,##0_);[Red]\(&quot;HK$&quot;#,##0\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70C0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Arial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Arial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family val="2"/>
        <charset val="136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細明體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Book Antiqua"/>
        <family val="1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numFmt numFmtId="10" formatCode="&quot;HK$&quot;#,##0_);[Red]\(&quot;HK$&quot;#,##0\)"/>
      <fill>
        <patternFill>
          <fgColor indexed="64"/>
          <bgColor theme="4" tint="0.39997558519241921"/>
        </patternFill>
      </fill>
      <alignment horizontal="center" vertical="center" textRotation="0" indent="0" justifyLastLine="0" shrinkToFit="0" readingOrder="0"/>
      <border diagonalUp="0" diagonalDown="0">
        <left/>
        <right style="medium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numFmt numFmtId="10" formatCode="&quot;HK$&quot;#,##0_);[Red]\(&quot;HK$&quot;#,##0\)"/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numFmt numFmtId="10" formatCode="&quot;HK$&quot;#,##0_);[Red]\(&quot;HK$&quot;#,##0\)"/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numFmt numFmtId="10" formatCode="&quot;HK$&quot;#,##0_);[Red]\(&quot;HK$&quot;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fill>
        <patternFill patternType="none">
          <fgColor rgb="FFECD0B8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Book Antiqua"/>
        <family val="1"/>
        <scheme val="none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name val="Book Antiqua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name val="Book Antiqua"/>
        <family val="1"/>
        <scheme val="none"/>
      </font>
      <numFmt numFmtId="30" formatCode="@"/>
      <alignment horizontal="center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name val="Book Antiqua"/>
        <family val="1"/>
        <scheme val="none"/>
      </font>
      <alignment horizontal="center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numFmt numFmtId="176" formatCode="yyyy\-mm\-dd;@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rgb="FF000000"/>
        <name val="Book Antiqua"/>
        <family val="1"/>
        <scheme val="none"/>
      </font>
      <alignment horizontal="left" vertical="center" textRotation="0" indent="0" justifyLastLine="0" shrinkToFit="0" readingOrder="0"/>
    </dxf>
    <dxf>
      <border>
        <bottom style="medium">
          <color rgb="FF000000"/>
        </bottom>
      </border>
    </dxf>
    <dxf>
      <font>
        <b/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color theme="5"/>
      </font>
      <border diagonalUp="0" diagonalDown="0">
        <left/>
        <right/>
        <top/>
        <bottom style="thin">
          <color theme="3" tint="0.79998168889431442"/>
        </bottom>
        <vertical/>
        <horizontal/>
      </border>
    </dxf>
    <dxf>
      <font>
        <b val="0"/>
        <i val="0"/>
        <color theme="3"/>
      </font>
      <border diagonalUp="0" diagonalDown="0">
        <left/>
        <right/>
        <top style="thin">
          <color theme="0"/>
        </top>
        <bottom style="thin">
          <color theme="0"/>
        </bottom>
        <vertical/>
        <horizontal style="thin">
          <color theme="0"/>
        </horizontal>
      </border>
    </dxf>
    <dxf>
      <font>
        <b val="0"/>
        <i val="0"/>
        <color theme="3"/>
      </font>
      <fill>
        <patternFill patternType="none">
          <bgColor auto="1"/>
        </patternFill>
      </fill>
    </dxf>
    <dxf>
      <font>
        <b/>
        <i val="0"/>
        <color theme="5" tint="-0.24994659260841701"/>
      </font>
      <fill>
        <patternFill>
          <bgColor theme="5" tint="0.39994506668294322"/>
        </patternFill>
      </fill>
      <border>
        <left style="thick">
          <color theme="0"/>
        </left>
      </border>
    </dxf>
    <dxf>
      <font>
        <b/>
        <i val="0"/>
        <color theme="0"/>
      </font>
      <fill>
        <patternFill>
          <bgColor theme="5"/>
        </patternFill>
      </fill>
      <border>
        <bottom style="thick">
          <color theme="0"/>
        </bottom>
      </border>
    </dxf>
    <dxf>
      <font>
        <b/>
        <i val="0"/>
      </font>
      <border>
        <bottom style="thin">
          <color theme="3" tint="0.79998168889431442"/>
        </bottom>
      </border>
    </dxf>
    <dxf>
      <font>
        <b/>
        <i val="0"/>
        <color theme="0"/>
      </font>
      <fill>
        <patternFill>
          <bgColor theme="4"/>
        </patternFill>
      </fill>
      <border>
        <left style="thick">
          <color theme="0"/>
        </left>
        <top style="thick">
          <color theme="0"/>
        </top>
        <bottom style="thick">
          <color theme="0"/>
        </bottom>
      </border>
    </dxf>
    <dxf>
      <font>
        <b/>
        <i val="0"/>
      </font>
      <border>
        <top style="thin">
          <color theme="3" tint="0.79995117038483843"/>
        </top>
        <bottom style="thin">
          <color theme="3" tint="0.79998168889431442"/>
        </bottom>
      </border>
    </dxf>
    <dxf>
      <font>
        <b/>
        <i val="0"/>
        <color theme="5"/>
      </font>
      <border>
        <bottom style="thin">
          <color theme="0" tint="-0.14996795556505021"/>
        </bottom>
      </border>
    </dxf>
    <dxf>
      <border>
        <bottom style="thin">
          <color theme="0" tint="-0.14996795556505021"/>
        </bottom>
      </border>
    </dxf>
  </dxfs>
  <tableStyles count="2" defaultTableStyle="TableStyleMedium2" defaultPivotStyle="PivotStyleLight16">
    <tableStyle name="Monthly Sales Report PivotTable Style" table="0" count="8" xr9:uid="{00000000-0011-0000-FFFF-FFFF00000000}">
      <tableStyleElement type="wholeTable" dxfId="116"/>
      <tableStyleElement type="headerRow" dxfId="115"/>
      <tableStyleElement type="totalRow" dxfId="114"/>
      <tableStyleElement type="secondSubtotalRow" dxfId="113"/>
      <tableStyleElement type="thirdSubtotalRow" dxfId="112"/>
      <tableStyleElement type="firstRowSubheading" dxfId="111"/>
      <tableStyleElement type="secondRowSubheading" dxfId="110"/>
      <tableStyleElement type="thirdRowSubheading" dxfId="109"/>
    </tableStyle>
    <tableStyle name="Monthly Sales Report Table Style" pivot="0" count="2" xr9:uid="{00000000-0011-0000-FFFF-FFFF01000000}">
      <tableStyleElement type="wholeTable" dxfId="108"/>
      <tableStyleElement type="headerRow" dxfId="10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39" Type="http://schemas.microsoft.com/office/2023/09/relationships/Python" Target="python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microsoft.com/office/2022/11/relationships/FeaturePropertyBag" Target="featurePropertyBag/featurePropertyBag.xml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14</xdr:col>
      <xdr:colOff>420144</xdr:colOff>
      <xdr:row>17</xdr:row>
      <xdr:rowOff>59362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FB0E52F-69E6-538D-E304-F0BDD0691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78169" cy="22005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20</xdr:col>
      <xdr:colOff>323387</xdr:colOff>
      <xdr:row>39</xdr:row>
      <xdr:rowOff>19287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62DCE4A0-2C7D-56B0-5D5B-E11DCD8D4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596640"/>
          <a:ext cx="10336067" cy="1695687"/>
        </a:xfrm>
        <a:prstGeom prst="rect">
          <a:avLst/>
        </a:prstGeom>
      </xdr:spPr>
    </xdr:pic>
    <xdr:clientData/>
  </xdr:twoCellAnchor>
  <xdr:twoCellAnchor editAs="oneCell">
    <xdr:from>
      <xdr:col>0</xdr:col>
      <xdr:colOff>407014</xdr:colOff>
      <xdr:row>43</xdr:row>
      <xdr:rowOff>125730</xdr:rowOff>
    </xdr:from>
    <xdr:to>
      <xdr:col>3</xdr:col>
      <xdr:colOff>173844</xdr:colOff>
      <xdr:row>61</xdr:row>
      <xdr:rowOff>113181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39E08F57-44E0-FC36-3D76-112F07B53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7014" y="6088380"/>
          <a:ext cx="1488950" cy="2410611"/>
        </a:xfrm>
        <a:prstGeom prst="rect">
          <a:avLst/>
        </a:prstGeom>
      </xdr:spPr>
    </xdr:pic>
    <xdr:clientData/>
  </xdr:twoCellAnchor>
  <xdr:twoCellAnchor editAs="oneCell">
    <xdr:from>
      <xdr:col>4</xdr:col>
      <xdr:colOff>26670</xdr:colOff>
      <xdr:row>44</xdr:row>
      <xdr:rowOff>30742</xdr:rowOff>
    </xdr:from>
    <xdr:to>
      <xdr:col>7</xdr:col>
      <xdr:colOff>479438</xdr:colOff>
      <xdr:row>52</xdr:row>
      <xdr:rowOff>76013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A74D43B4-78ED-133D-9DD7-8B2D3BDC0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26945" y="6126742"/>
          <a:ext cx="1906283" cy="1110166"/>
        </a:xfrm>
        <a:prstGeom prst="rect">
          <a:avLst/>
        </a:prstGeom>
      </xdr:spPr>
    </xdr:pic>
    <xdr:clientData/>
  </xdr:twoCellAnchor>
  <xdr:twoCellAnchor editAs="oneCell">
    <xdr:from>
      <xdr:col>9</xdr:col>
      <xdr:colOff>3809</xdr:colOff>
      <xdr:row>44</xdr:row>
      <xdr:rowOff>3637</xdr:rowOff>
    </xdr:from>
    <xdr:to>
      <xdr:col>13</xdr:col>
      <xdr:colOff>151128</xdr:colOff>
      <xdr:row>61</xdr:row>
      <xdr:rowOff>92157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21CF8AB2-33AC-894F-9A35-83F42B53F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32959" y="6099637"/>
          <a:ext cx="2090419" cy="2376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845820</xdr:colOff>
      <xdr:row>1</xdr:row>
      <xdr:rowOff>501232</xdr:rowOff>
    </xdr:from>
    <xdr:to>
      <xdr:col>7</xdr:col>
      <xdr:colOff>31670</xdr:colOff>
      <xdr:row>3</xdr:row>
      <xdr:rowOff>252483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C3C86EED-1488-4359-B6F5-02175F2FD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720" y="767932"/>
          <a:ext cx="2203370" cy="848531"/>
        </a:xfrm>
        <a:prstGeom prst="rect">
          <a:avLst/>
        </a:prstGeom>
      </xdr:spPr>
    </xdr:pic>
    <xdr:clientData/>
  </xdr:twoCellAnchor>
  <xdr:twoCellAnchor>
    <xdr:from>
      <xdr:col>8</xdr:col>
      <xdr:colOff>502708</xdr:colOff>
      <xdr:row>2</xdr:row>
      <xdr:rowOff>42331</xdr:rowOff>
    </xdr:from>
    <xdr:to>
      <xdr:col>10</xdr:col>
      <xdr:colOff>312791</xdr:colOff>
      <xdr:row>3</xdr:row>
      <xdr:rowOff>71123</xdr:rowOff>
    </xdr:to>
    <xdr:sp macro="" textlink="">
      <xdr:nvSpPr>
        <xdr:cNvPr id="23" name="矩形: 圓角 22">
          <a:extLst>
            <a:ext uri="{FF2B5EF4-FFF2-40B4-BE49-F238E27FC236}">
              <a16:creationId xmlns:a16="http://schemas.microsoft.com/office/drawing/2014/main" id="{F451CDFB-93B3-4F0A-9129-3ACE6BBE4F7A}"/>
            </a:ext>
          </a:extLst>
        </xdr:cNvPr>
        <xdr:cNvSpPr/>
      </xdr:nvSpPr>
      <xdr:spPr>
        <a:xfrm>
          <a:off x="9921028" y="971971"/>
          <a:ext cx="1257883" cy="463132"/>
        </a:xfrm>
        <a:prstGeom prst="roundRect">
          <a:avLst>
            <a:gd name="adj" fmla="val 46065"/>
          </a:avLst>
        </a:prstGeom>
        <a:effectLst>
          <a:outerShdw blurRad="50800" dist="38100" dir="2700000" algn="tl" rotWithShape="0">
            <a:prstClr val="black">
              <a:alpha val="29000"/>
            </a:prstClr>
          </a:outerShdw>
        </a:effectLst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 b="1">
              <a:latin typeface="微軟正黑體" panose="020B0604030504040204" pitchFamily="34" charset="-120"/>
              <a:ea typeface="微軟正黑體" panose="020B0604030504040204" pitchFamily="34" charset="-120"/>
            </a:rPr>
            <a:t>重設</a:t>
          </a:r>
        </a:p>
      </xdr:txBody>
    </xdr:sp>
    <xdr:clientData/>
  </xdr:twoCellAnchor>
  <xdr:twoCellAnchor>
    <xdr:from>
      <xdr:col>8</xdr:col>
      <xdr:colOff>502708</xdr:colOff>
      <xdr:row>3</xdr:row>
      <xdr:rowOff>370415</xdr:rowOff>
    </xdr:from>
    <xdr:to>
      <xdr:col>10</xdr:col>
      <xdr:colOff>312791</xdr:colOff>
      <xdr:row>5</xdr:row>
      <xdr:rowOff>113456</xdr:rowOff>
    </xdr:to>
    <xdr:sp macro="" textlink="">
      <xdr:nvSpPr>
        <xdr:cNvPr id="24" name="矩形: 圓角 23">
          <a:extLst>
            <a:ext uri="{FF2B5EF4-FFF2-40B4-BE49-F238E27FC236}">
              <a16:creationId xmlns:a16="http://schemas.microsoft.com/office/drawing/2014/main" id="{63653B4D-6950-45B2-B471-7251A14F883B}"/>
            </a:ext>
          </a:extLst>
        </xdr:cNvPr>
        <xdr:cNvSpPr/>
      </xdr:nvSpPr>
      <xdr:spPr>
        <a:xfrm>
          <a:off x="9921028" y="1734395"/>
          <a:ext cx="1257883" cy="466941"/>
        </a:xfrm>
        <a:prstGeom prst="roundRect">
          <a:avLst>
            <a:gd name="adj" fmla="val 46065"/>
          </a:avLst>
        </a:prstGeom>
        <a:effectLst>
          <a:outerShdw blurRad="50800" dist="38100" dir="2700000" algn="tl" rotWithShape="0">
            <a:prstClr val="black">
              <a:alpha val="29000"/>
            </a:prstClr>
          </a:outerShdw>
        </a:effectLst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 b="1">
              <a:latin typeface="微軟正黑體" panose="020B0604030504040204" pitchFamily="34" charset="-120"/>
              <a:ea typeface="微軟正黑體" panose="020B0604030504040204" pitchFamily="34" charset="-120"/>
            </a:rPr>
            <a:t>儲存</a:t>
          </a:r>
        </a:p>
      </xdr:txBody>
    </xdr:sp>
    <xdr:clientData/>
  </xdr:twoCellAnchor>
  <xdr:twoCellAnchor>
    <xdr:from>
      <xdr:col>8</xdr:col>
      <xdr:colOff>502708</xdr:colOff>
      <xdr:row>6</xdr:row>
      <xdr:rowOff>148165</xdr:rowOff>
    </xdr:from>
    <xdr:to>
      <xdr:col>10</xdr:col>
      <xdr:colOff>312791</xdr:colOff>
      <xdr:row>7</xdr:row>
      <xdr:rowOff>351581</xdr:rowOff>
    </xdr:to>
    <xdr:sp macro="" textlink="">
      <xdr:nvSpPr>
        <xdr:cNvPr id="25" name="矩形: 圓角 24">
          <a:extLst>
            <a:ext uri="{FF2B5EF4-FFF2-40B4-BE49-F238E27FC236}">
              <a16:creationId xmlns:a16="http://schemas.microsoft.com/office/drawing/2014/main" id="{39FAA565-D556-4D95-BD0F-8E1B85778714}"/>
            </a:ext>
          </a:extLst>
        </xdr:cNvPr>
        <xdr:cNvSpPr/>
      </xdr:nvSpPr>
      <xdr:spPr>
        <a:xfrm>
          <a:off x="9921028" y="2502745"/>
          <a:ext cx="1257883" cy="470116"/>
        </a:xfrm>
        <a:prstGeom prst="roundRect">
          <a:avLst>
            <a:gd name="adj" fmla="val 46065"/>
          </a:avLst>
        </a:prstGeom>
        <a:effectLst>
          <a:outerShdw blurRad="50800" dist="38100" dir="2700000" algn="tl" rotWithShape="0">
            <a:prstClr val="black">
              <a:alpha val="29000"/>
            </a:prstClr>
          </a:outerShdw>
        </a:effectLst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 b="1">
              <a:latin typeface="微軟正黑體" panose="020B0604030504040204" pitchFamily="34" charset="-120"/>
              <a:ea typeface="微軟正黑體" panose="020B0604030504040204" pitchFamily="34" charset="-120"/>
            </a:rPr>
            <a:t>查詢</a:t>
          </a:r>
        </a:p>
      </xdr:txBody>
    </xdr:sp>
    <xdr:clientData/>
  </xdr:twoCellAnchor>
  <xdr:twoCellAnchor>
    <xdr:from>
      <xdr:col>8</xdr:col>
      <xdr:colOff>502708</xdr:colOff>
      <xdr:row>8</xdr:row>
      <xdr:rowOff>179915</xdr:rowOff>
    </xdr:from>
    <xdr:to>
      <xdr:col>10</xdr:col>
      <xdr:colOff>312791</xdr:colOff>
      <xdr:row>9</xdr:row>
      <xdr:rowOff>288081</xdr:rowOff>
    </xdr:to>
    <xdr:sp macro="" textlink="">
      <xdr:nvSpPr>
        <xdr:cNvPr id="26" name="矩形: 圓角 25">
          <a:extLst>
            <a:ext uri="{FF2B5EF4-FFF2-40B4-BE49-F238E27FC236}">
              <a16:creationId xmlns:a16="http://schemas.microsoft.com/office/drawing/2014/main" id="{A61A238A-9F30-4E9A-8F88-09E3D635474F}"/>
            </a:ext>
          </a:extLst>
        </xdr:cNvPr>
        <xdr:cNvSpPr/>
      </xdr:nvSpPr>
      <xdr:spPr>
        <a:xfrm>
          <a:off x="9921028" y="3273635"/>
          <a:ext cx="1257883" cy="466306"/>
        </a:xfrm>
        <a:prstGeom prst="roundRect">
          <a:avLst>
            <a:gd name="adj" fmla="val 46065"/>
          </a:avLst>
        </a:prstGeom>
        <a:effectLst>
          <a:outerShdw blurRad="50800" dist="38100" dir="2700000" algn="tl" rotWithShape="0">
            <a:prstClr val="black">
              <a:alpha val="29000"/>
            </a:prstClr>
          </a:outerShdw>
        </a:effectLst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 b="1">
              <a:latin typeface="微軟正黑體" panose="020B0604030504040204" pitchFamily="34" charset="-120"/>
              <a:ea typeface="微軟正黑體" panose="020B0604030504040204" pitchFamily="34" charset="-120"/>
            </a:rPr>
            <a:t>列印</a:t>
          </a:r>
        </a:p>
      </xdr:txBody>
    </xdr:sp>
    <xdr:clientData/>
  </xdr:twoCellAnchor>
  <xdr:twoCellAnchor>
    <xdr:from>
      <xdr:col>8</xdr:col>
      <xdr:colOff>502708</xdr:colOff>
      <xdr:row>2</xdr:row>
      <xdr:rowOff>42331</xdr:rowOff>
    </xdr:from>
    <xdr:to>
      <xdr:col>10</xdr:col>
      <xdr:colOff>312791</xdr:colOff>
      <xdr:row>3</xdr:row>
      <xdr:rowOff>71123</xdr:rowOff>
    </xdr:to>
    <xdr:sp macro="" textlink="">
      <xdr:nvSpPr>
        <xdr:cNvPr id="28" name="矩形: 圓角 27">
          <a:extLst>
            <a:ext uri="{FF2B5EF4-FFF2-40B4-BE49-F238E27FC236}">
              <a16:creationId xmlns:a16="http://schemas.microsoft.com/office/drawing/2014/main" id="{0126F55D-7F62-42FE-B68C-EC2853D6C2F7}"/>
            </a:ext>
          </a:extLst>
        </xdr:cNvPr>
        <xdr:cNvSpPr/>
      </xdr:nvSpPr>
      <xdr:spPr>
        <a:xfrm>
          <a:off x="9921028" y="971971"/>
          <a:ext cx="1257883" cy="463132"/>
        </a:xfrm>
        <a:prstGeom prst="roundRect">
          <a:avLst>
            <a:gd name="adj" fmla="val 46065"/>
          </a:avLst>
        </a:prstGeom>
        <a:effectLst>
          <a:outerShdw blurRad="50800" dist="38100" dir="2700000" algn="tl" rotWithShape="0">
            <a:prstClr val="black">
              <a:alpha val="29000"/>
            </a:prstClr>
          </a:outerShdw>
        </a:effectLst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 b="1">
              <a:latin typeface="微軟正黑體" panose="020B0604030504040204" pitchFamily="34" charset="-120"/>
              <a:ea typeface="微軟正黑體" panose="020B0604030504040204" pitchFamily="34" charset="-120"/>
            </a:rPr>
            <a:t>重設</a:t>
          </a:r>
        </a:p>
      </xdr:txBody>
    </xdr:sp>
    <xdr:clientData/>
  </xdr:twoCellAnchor>
  <xdr:twoCellAnchor>
    <xdr:from>
      <xdr:col>8</xdr:col>
      <xdr:colOff>502708</xdr:colOff>
      <xdr:row>3</xdr:row>
      <xdr:rowOff>370415</xdr:rowOff>
    </xdr:from>
    <xdr:to>
      <xdr:col>10</xdr:col>
      <xdr:colOff>312791</xdr:colOff>
      <xdr:row>5</xdr:row>
      <xdr:rowOff>113456</xdr:rowOff>
    </xdr:to>
    <xdr:sp macro="" textlink="">
      <xdr:nvSpPr>
        <xdr:cNvPr id="29" name="矩形: 圓角 28">
          <a:extLst>
            <a:ext uri="{FF2B5EF4-FFF2-40B4-BE49-F238E27FC236}">
              <a16:creationId xmlns:a16="http://schemas.microsoft.com/office/drawing/2014/main" id="{C3F36554-B6F9-4B69-BCD5-93F10653049F}"/>
            </a:ext>
          </a:extLst>
        </xdr:cNvPr>
        <xdr:cNvSpPr/>
      </xdr:nvSpPr>
      <xdr:spPr>
        <a:xfrm>
          <a:off x="9921028" y="1734395"/>
          <a:ext cx="1257883" cy="466941"/>
        </a:xfrm>
        <a:prstGeom prst="roundRect">
          <a:avLst>
            <a:gd name="adj" fmla="val 46065"/>
          </a:avLst>
        </a:prstGeom>
        <a:effectLst>
          <a:outerShdw blurRad="50800" dist="38100" dir="2700000" algn="tl" rotWithShape="0">
            <a:prstClr val="black">
              <a:alpha val="29000"/>
            </a:prstClr>
          </a:outerShdw>
        </a:effectLst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 b="1">
              <a:latin typeface="微軟正黑體" panose="020B0604030504040204" pitchFamily="34" charset="-120"/>
              <a:ea typeface="微軟正黑體" panose="020B0604030504040204" pitchFamily="34" charset="-120"/>
            </a:rPr>
            <a:t>儲存</a:t>
          </a:r>
        </a:p>
      </xdr:txBody>
    </xdr:sp>
    <xdr:clientData/>
  </xdr:twoCellAnchor>
  <xdr:twoCellAnchor>
    <xdr:from>
      <xdr:col>8</xdr:col>
      <xdr:colOff>502708</xdr:colOff>
      <xdr:row>6</xdr:row>
      <xdr:rowOff>148165</xdr:rowOff>
    </xdr:from>
    <xdr:to>
      <xdr:col>10</xdr:col>
      <xdr:colOff>312791</xdr:colOff>
      <xdr:row>7</xdr:row>
      <xdr:rowOff>351581</xdr:rowOff>
    </xdr:to>
    <xdr:sp macro="" textlink="">
      <xdr:nvSpPr>
        <xdr:cNvPr id="30" name="矩形: 圓角 29">
          <a:extLst>
            <a:ext uri="{FF2B5EF4-FFF2-40B4-BE49-F238E27FC236}">
              <a16:creationId xmlns:a16="http://schemas.microsoft.com/office/drawing/2014/main" id="{C905A894-519D-4A83-9EEF-BA652D210C6A}"/>
            </a:ext>
          </a:extLst>
        </xdr:cNvPr>
        <xdr:cNvSpPr/>
      </xdr:nvSpPr>
      <xdr:spPr>
        <a:xfrm>
          <a:off x="9921028" y="2502745"/>
          <a:ext cx="1257883" cy="470116"/>
        </a:xfrm>
        <a:prstGeom prst="roundRect">
          <a:avLst>
            <a:gd name="adj" fmla="val 46065"/>
          </a:avLst>
        </a:prstGeom>
        <a:effectLst>
          <a:outerShdw blurRad="50800" dist="38100" dir="2700000" algn="tl" rotWithShape="0">
            <a:prstClr val="black">
              <a:alpha val="29000"/>
            </a:prstClr>
          </a:outerShdw>
        </a:effectLst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 b="1">
              <a:latin typeface="微軟正黑體" panose="020B0604030504040204" pitchFamily="34" charset="-120"/>
              <a:ea typeface="微軟正黑體" panose="020B0604030504040204" pitchFamily="34" charset="-120"/>
            </a:rPr>
            <a:t>查詢</a:t>
          </a:r>
        </a:p>
      </xdr:txBody>
    </xdr:sp>
    <xdr:clientData/>
  </xdr:twoCellAnchor>
  <xdr:twoCellAnchor>
    <xdr:from>
      <xdr:col>8</xdr:col>
      <xdr:colOff>502708</xdr:colOff>
      <xdr:row>8</xdr:row>
      <xdr:rowOff>179915</xdr:rowOff>
    </xdr:from>
    <xdr:to>
      <xdr:col>10</xdr:col>
      <xdr:colOff>312791</xdr:colOff>
      <xdr:row>9</xdr:row>
      <xdr:rowOff>288081</xdr:rowOff>
    </xdr:to>
    <xdr:sp macro="" textlink="">
      <xdr:nvSpPr>
        <xdr:cNvPr id="31" name="矩形: 圓角 30">
          <a:extLst>
            <a:ext uri="{FF2B5EF4-FFF2-40B4-BE49-F238E27FC236}">
              <a16:creationId xmlns:a16="http://schemas.microsoft.com/office/drawing/2014/main" id="{B0AE4335-C153-4798-8D18-3EB836F166B3}"/>
            </a:ext>
          </a:extLst>
        </xdr:cNvPr>
        <xdr:cNvSpPr/>
      </xdr:nvSpPr>
      <xdr:spPr>
        <a:xfrm>
          <a:off x="9921028" y="3273635"/>
          <a:ext cx="1257883" cy="466306"/>
        </a:xfrm>
        <a:prstGeom prst="roundRect">
          <a:avLst>
            <a:gd name="adj" fmla="val 46065"/>
          </a:avLst>
        </a:prstGeom>
        <a:effectLst>
          <a:outerShdw blurRad="50800" dist="38100" dir="2700000" algn="tl" rotWithShape="0">
            <a:prstClr val="black">
              <a:alpha val="29000"/>
            </a:prstClr>
          </a:outerShdw>
        </a:effectLst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 b="1">
              <a:latin typeface="微軟正黑體" panose="020B0604030504040204" pitchFamily="34" charset="-120"/>
              <a:ea typeface="微軟正黑體" panose="020B0604030504040204" pitchFamily="34" charset="-120"/>
            </a:rPr>
            <a:t>列印</a:t>
          </a: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9EF5575-A61B-40EE-934F-17205251C401}" name="鎖售表" displayName="鎖售表" ref="A2:Q29" totalsRowShown="0" headerRowDxfId="106" dataDxfId="104" headerRowBorderDxfId="105">
  <autoFilter ref="A2:Q29" xr:uid="{00000000-0009-0000-0100-000001000000}"/>
  <tableColumns count="17">
    <tableColumn id="1" xr3:uid="{3C2D3067-EF68-4093-B65B-15C54D9C23A0}" name="S/N" dataDxfId="103"/>
    <tableColumn id="23" xr3:uid="{01071752-0C1C-4FC5-BCE6-D628471F161F}" name="日期" dataDxfId="102"/>
    <tableColumn id="2" xr3:uid="{00AB5E28-A669-4A3E-B17A-9D3F5EC69FFE}" name="客人" dataDxfId="101"/>
    <tableColumn id="8" xr3:uid="{F34546D5-9538-43C8-840D-5DE4E950103A}" name="刻名" dataDxfId="100"/>
    <tableColumn id="9" xr3:uid="{399AD867-8C69-4C67-891C-884A3464C945}" name="刻日" dataDxfId="99"/>
    <tableColumn id="18" xr3:uid="{AC935E03-7D69-4F6B-A60D-87D454A59E56}" name="對象" dataDxfId="98"/>
    <tableColumn id="4" xr3:uid="{FFFB5916-E9FB-4EEA-B34F-AEBFD7D7C069}" name="手腳" dataDxfId="97"/>
    <tableColumn id="11" xr3:uid="{1DAD4AB0-F42C-4887-97A3-C543D229FBDC}" name="產品" dataDxfId="96"/>
    <tableColumn id="21" xr3:uid="{54D511D5-A69E-49A4-8E8F-666704F08AF9}" name="材料" dataDxfId="95"/>
    <tableColumn id="17" xr3:uid="{33534D78-2096-46D4-B6B4-2B41948E0ADD}" name="數量" dataDxfId="94"/>
    <tableColumn id="10" xr3:uid="{0546DE9E-2C22-47DA-A10D-779278462961}" name="組合" dataDxfId="93"/>
    <tableColumn id="20" xr3:uid="{3E4404D6-9017-4931-B35E-B2CB792AD7A9}" name="批量" dataDxfId="92"/>
    <tableColumn id="3" xr3:uid="{77DB9C4F-14F9-4255-B249-E8570029DD05}" name="金額" dataDxfId="91"/>
    <tableColumn id="5" xr3:uid="{CC495FCB-F2DA-4972-9204-270CCCE3C138}" name="成本" dataDxfId="90">
      <calculatedColumnFormula array="1">IF(鎖售表[[#This Row],[產品]]="鎖匙扣",_xlfn.XLOOKUP(鎖售表[[#This Row],[對象]]&amp;鎖售表[[#This Row],[材料]]&amp;鎖售表[[#This Row],[數量]],成本表_鎖匙扣!組合&amp;成本表_鎖匙扣!C:C&amp;成本表_鎖匙扣!D:D,成本表_鎖匙扣!E:E),_xlfn.XLOOKUP(鎖售表[[#This Row],[對象]]&amp;鎖售表[[#This Row],[產品]]&amp;鎖售表[[#This Row],[材料]]&amp;鎖售表[[#This Row],[數量]],成本表_吊飾!A:A&amp;成本表_吊飾!B:B&amp;成本表_吊飾!C:C&amp;成本表_吊飾!D:D,成本表_吊飾!E:E))</calculatedColumnFormula>
    </tableColumn>
    <tableColumn id="6" xr3:uid="{FE02C8D8-A790-426C-8531-EE864FE4D0FF}" name="調整" dataDxfId="89"/>
    <tableColumn id="16" xr3:uid="{A6D8676E-288E-45C1-8B18-D14D4571F3CD}" name="營收" dataDxfId="88">
      <calculatedColumnFormula>IF(AND(H3="鎖匙扣",P4&lt;0,P5&lt;0,P6&lt;0,P7&lt;0,P8&lt;0), M3-SUM(N3:N8)-O3+100,
IF(AND(H3="鎖匙扣",P4&lt;0,P5&lt;0,P6&lt;0,P7&lt;0), M3-SUM(N3:N7)-O3+80,
IF(AND(H3="鎖匙扣",P4&lt;0,P5&lt;0,P6&lt;0), M3-SUM(N3:N6)-O3+60,
IF(AND(H3="鎖匙扣",P4&lt;0,P5&lt;0), M3-SUM(N3:N5)-O3+40,
IF(AND(H3="鎖匙扣",P4&lt;0), M3-SUM(N3:N4)-O3+20,
IF(H3="鎖匙扣",M3-N3-O3,
IF(AND(H3="吊飾",P4&lt;0,P5&lt;0,P6&lt;0,P7&lt;0,P8&lt;0), M3-SUM(N3:N8)-O3+IF(AND(J4=1,J5=1,J6=1,J7=1,J8=1),1100,0),
IF(AND(H3="吊飾",P4&lt;0,P5&lt;0,P6&lt;0,P7&lt;0), M3-SUM(N3:N7)-O3+IF(AND(J4=1,J5=1,J6=1,J7=1),880,0),
IF(AND(H3="吊飾",P4&lt;0,P5&lt;0,P6&lt;0), M3-SUM(N3:N6)-O3+IF(AND(J4=1,J5=1,J6=1),660,0),
IF(AND(H3="吊飾",P4&lt;0,P5&lt;0), M3-SUM(N3:N5)-O3+IF(AND(J4=1,J5=1),440,0),
IF(AND(H3="吊飾",P4&lt;0), M3-SUM(N3:N4)-O3+IF(J4=1,220,0),
IF(H3="吊飾",M3-N3-O3,
0))))))))))))</calculatedColumnFormula>
    </tableColumn>
    <tableColumn id="12" xr3:uid="{4EC87CE9-A095-473A-8AD2-DB84EA426F1A}" name="備注" dataDxfId="87"/>
  </tableColumns>
  <tableStyleInfo name="Monthly Sales Report Table Style" showFirstColumn="0" showLastColumn="0" showRowStripes="0" showColumnStripes="0"/>
  <extLst>
    <ext xmlns:x14="http://schemas.microsoft.com/office/spreadsheetml/2009/9/main" uri="{504A1905-F514-4f6f-8877-14C23A59335A}">
      <x14:table altText="月資料編輯表" altTextSummary="在此表格中輸入每月資料，例如日期、公司、金額、計劃金額、成本、收入、月、季與年。公式將會為您計算目前及未來的資料。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34DB9B-4C5C-4CCD-9AA7-7C4EFDE8A04C}" name="表格9_6" displayName="表格9_6" ref="A1:H5" totalsRowShown="0" headerRowDxfId="86" dataDxfId="85" tableBorderDxfId="84" totalsRowBorderDxfId="83">
  <tableColumns count="8">
    <tableColumn id="1" xr3:uid="{45FB2560-BF68-49A4-81B4-4718A70C4553}" name="年份" dataDxfId="82"/>
    <tableColumn id="6" xr3:uid="{0F160948-F773-46F3-B9BE-541707EB9336}" name="支出" dataDxfId="81"/>
    <tableColumn id="8" xr3:uid="{AD2BD5F1-11EC-4092-B430-A3A184C8BC25}" name="KeyChain" dataDxfId="80"/>
    <tableColumn id="7" xr3:uid="{405E9D10-345D-43F3-9F1E-779738609A59}" name="打印數量" dataDxfId="79"/>
    <tableColumn id="2" xr3:uid="{E2ABEC8D-CC26-4FF7-B2A1-3A8A9B4AB8B6}" name="營收" dataDxfId="78"/>
    <tableColumn id="3" xr3:uid="{B0CD469A-7566-4638-9A09-B233741A1E0B}" name="成本" dataDxfId="77"/>
    <tableColumn id="4" xr3:uid="{19326017-7B96-4770-83B9-E4A9F686445F}" name="利潤" dataDxfId="76"/>
    <tableColumn id="5" xr3:uid="{C68FD41B-B4BA-4EFD-9639-F257C49AD4BF}" name="營利佔有率" dataDxfId="7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0F1BD66-8941-488F-96C8-0784FF1746C4}" name="成本表_鎖匙扣" displayName="成本表_鎖匙扣" ref="A2:F62" totalsRowShown="0" headerRowDxfId="74" dataDxfId="73">
  <tableColumns count="6">
    <tableColumn id="1" xr3:uid="{9A2E732D-127B-4522-86AC-B41394B0F80A}" name="對象" dataDxfId="72" totalsRowDxfId="71"/>
    <tableColumn id="3" xr3:uid="{200F1D95-04C4-44E7-9D53-5FD44CB8B1D9}" name="產品" dataDxfId="70" totalsRowDxfId="69"/>
    <tableColumn id="4" xr3:uid="{CB171205-2779-4AA1-B334-6295C82333EE}" name="材料" dataDxfId="68" totalsRowDxfId="67"/>
    <tableColumn id="5" xr3:uid="{6CDA44B4-4EA9-451F-8413-C7EA259DF730}" name="數量" dataDxfId="66" totalsRowDxfId="65"/>
    <tableColumn id="6" xr3:uid="{49A7A90F-DF10-42D9-A614-B1D4C05338B6}" name="成本" dataDxfId="64" totalsRowDxfId="63"/>
    <tableColumn id="7" xr3:uid="{7129DA58-D5D7-435D-BF2F-BBA90B3FAC33}" name="產品2" dataDxfId="62" totalsRowDxfId="61"/>
  </tableColumns>
  <tableStyleInfo name="Monthly Sales Report Table Style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30EC53-7830-43B9-90FB-E3527E35C06D}" name="表格7_123" displayName="表格7_123" ref="A4:E27" totalsRowShown="0" headerRowDxfId="60" dataDxfId="59" tableBorderDxfId="58">
  <tableColumns count="5">
    <tableColumn id="1" xr3:uid="{13F61225-E130-4608-8C43-988FD71CC896}" name="組合" dataDxfId="57"/>
    <tableColumn id="2" xr3:uid="{5D2F1F37-96E5-491E-A1D0-6E29A6D7DD9A}" name="數量1" dataDxfId="56"/>
    <tableColumn id="3" xr3:uid="{A4D9BC41-D3F9-4134-A950-5510D28E0D0A}" name="數量2" dataDxfId="55"/>
    <tableColumn id="4" xr3:uid="{9A82F739-9E7D-478A-AF5A-ADE2297AAC52}" name="數量3" dataDxfId="54"/>
    <tableColumn id="5" xr3:uid="{8FF1DD9D-64E7-4D2B-83B0-31F53A2EEE8A}" name="數量4" dataDxfId="53"/>
  </tableColumns>
  <tableStyleInfo name="Monthly Sales Report Table Sty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71BC7B-FB99-493E-B244-6EB9E98C1756}" name="表格7_1224" displayName="表格7_1224" ref="G4:K27" totalsRowShown="0" headerRowDxfId="52" dataDxfId="51" tableBorderDxfId="50">
  <tableColumns count="5">
    <tableColumn id="1" xr3:uid="{CC1C275D-8668-4139-A97C-AE1A106971DE}" name="組合" dataDxfId="49"/>
    <tableColumn id="2" xr3:uid="{663772C4-CA49-4B34-BF79-94FD3003B0E8}" name="數量1" dataDxfId="48"/>
    <tableColumn id="3" xr3:uid="{2DBD0A44-DB31-4D80-B9A2-0FC6D06F87CB}" name="數量2" dataDxfId="47"/>
    <tableColumn id="4" xr3:uid="{C311DD5F-A201-44A2-B0DC-3C60D9BFED31}" name="數量3" dataDxfId="46"/>
    <tableColumn id="5" xr3:uid="{16F70355-A6BD-4BAB-99A2-32D565DD3DCD}" name="數量4" dataDxfId="45"/>
  </tableColumns>
  <tableStyleInfo name="Monthly Sales Report Table Styl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852596C-3A3C-4A12-B562-344C36F2C7A8}" name="表格9" displayName="表格9" ref="A1:H5" totalsRowShown="0" headerRowDxfId="44" dataDxfId="43" tableBorderDxfId="42" totalsRowBorderDxfId="41">
  <tableColumns count="8">
    <tableColumn id="1" xr3:uid="{8AA56A55-F832-429B-8555-8803CA9C3E53}" name="年份" dataDxfId="40"/>
    <tableColumn id="6" xr3:uid="{185D356D-65E5-451C-99E2-93C23A18676D}" name="吊飾" dataDxfId="39">
      <calculatedColumnFormula>COUNTIF(銷售_2026!H:H, "吊飾")</calculatedColumnFormula>
    </tableColumn>
    <tableColumn id="8" xr3:uid="{5E90C796-5E9C-4EB4-83BC-9228B0DDFA05}" name="KeyChain" dataDxfId="38">
      <calculatedColumnFormula>COUNTIF(銷售_2026!H:H, "鎖匙扣")</calculatedColumnFormula>
    </tableColumn>
    <tableColumn id="7" xr3:uid="{8DFB16F0-1EC7-4B54-AEDB-6F3D177583A8}" name="打印數量" dataDxfId="37"/>
    <tableColumn id="2" xr3:uid="{9F65F228-402E-43D7-B477-B3FE6C22FD2C}" name="營收" dataDxfId="36"/>
    <tableColumn id="3" xr3:uid="{72DD46D1-D6F8-4865-BAAC-AF9DE2036FB1}" name="成本" dataDxfId="35"/>
    <tableColumn id="4" xr3:uid="{B9B73AB8-2A89-446B-BA64-72AC63F2D189}" name="利潤" dataDxfId="34"/>
    <tableColumn id="5" xr3:uid="{3DE80298-4F1C-4999-92F8-7C2D789087D0}" name="營利佔有率" dataDxfId="3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C16AC7-2935-4CE3-9CFA-3EE9728CA014}" name="成本表_鎖匙扣2" displayName="成本表_鎖匙扣2" ref="A2:F62" totalsRowShown="0" headerRowDxfId="32" dataDxfId="31">
  <tableColumns count="6">
    <tableColumn id="1" xr3:uid="{B7E89441-C328-42CD-886C-9CEB56FB4710}" name="對象" dataDxfId="30" totalsRowDxfId="29"/>
    <tableColumn id="3" xr3:uid="{6E354826-1B36-4C91-8C53-3168772BD4AC}" name="產品" dataDxfId="28" totalsRowDxfId="27"/>
    <tableColumn id="4" xr3:uid="{A52CD108-1D64-4CE6-9576-218735CED52A}" name="材料" dataDxfId="26" totalsRowDxfId="25"/>
    <tableColumn id="5" xr3:uid="{96EBD173-17A8-4759-BA4E-B2695782D42D}" name="數量" dataDxfId="24" totalsRowDxfId="23"/>
    <tableColumn id="6" xr3:uid="{0718C59D-46DD-410A-9FC1-F896B3E13DD3}" name="價錢" dataDxfId="22" totalsRowDxfId="21"/>
    <tableColumn id="7" xr3:uid="{1982FA26-E707-449D-B6CE-7116A1206530}" name="產品2" dataDxfId="20" totalsRowDxfId="19"/>
  </tableColumns>
  <tableStyleInfo name="Monthly Sales Report Table Style"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55F300C-A89A-4E92-B626-E54A79BA8DB9}" name="表格7_1235" displayName="表格7_1235" ref="H2:L25" totalsRowShown="0" headerRowDxfId="18" dataDxfId="17" tableBorderDxfId="16">
  <tableColumns count="5">
    <tableColumn id="1" xr3:uid="{AD3797F7-F7C7-44EB-81BE-F06A94023D67}" name="組合" dataDxfId="15"/>
    <tableColumn id="2" xr3:uid="{23C9DD8B-2161-4D5E-8B57-691BEBDF0311}" name="數量1" dataDxfId="14"/>
    <tableColumn id="3" xr3:uid="{B8A94015-6D73-4680-BE6F-871F1C2E46FD}" name="數量2" dataDxfId="13"/>
    <tableColumn id="4" xr3:uid="{935EA0C8-1720-41D9-B929-AA86652F6431}" name="數量3" dataDxfId="12"/>
    <tableColumn id="5" xr3:uid="{1912A914-EF9E-44A3-A206-E08263672FE3}" name="數量4" dataDxfId="11"/>
  </tableColumns>
  <tableStyleInfo name="Monthly Sales Report Table Style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9ED84A4-A09C-4D30-AE5A-69252B293955}" name="表格1" displayName="表格1" ref="A1:D8" totalsRowShown="0" headerRowDxfId="10" dataDxfId="8" headerRowBorderDxfId="9">
  <autoFilter ref="A1:D8" xr:uid="{59ED84A4-A09C-4D30-AE5A-69252B293955}"/>
  <tableColumns count="4">
    <tableColumn id="4" xr3:uid="{4F8F1AD2-01F3-40FC-AF61-E15A509D1789}" name="編號" dataDxfId="7"/>
    <tableColumn id="1" xr3:uid="{2DA5DEB9-4635-47B0-BD33-C679D987F40B}" name="姓名" dataDxfId="6"/>
    <tableColumn id="2" xr3:uid="{B707CAC9-BFD7-43E5-B3F1-676D014B1FFA}" name="電話" dataDxfId="5"/>
    <tableColumn id="3" xr3:uid="{2D0CDBE9-3718-4398-8FE1-F61B5B9F138A}" name="地址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Monthly Sales Report">
      <a:dk1>
        <a:srgbClr val="000000"/>
      </a:dk1>
      <a:lt1>
        <a:srgbClr val="FFFFFF"/>
      </a:lt1>
      <a:dk2>
        <a:srgbClr val="4E4F4B"/>
      </a:dk2>
      <a:lt2>
        <a:srgbClr val="EAEBEA"/>
      </a:lt2>
      <a:accent1>
        <a:srgbClr val="83BA96"/>
      </a:accent1>
      <a:accent2>
        <a:srgbClr val="D18A4E"/>
      </a:accent2>
      <a:accent3>
        <a:srgbClr val="977974"/>
      </a:accent3>
      <a:accent4>
        <a:srgbClr val="CFA94E"/>
      </a:accent4>
      <a:accent5>
        <a:srgbClr val="7596A9"/>
      </a:accent5>
      <a:accent6>
        <a:srgbClr val="A46675"/>
      </a:accent6>
      <a:hlink>
        <a:srgbClr val="7596A9"/>
      </a:hlink>
      <a:folHlink>
        <a:srgbClr val="A46675"/>
      </a:folHlink>
    </a:clrScheme>
    <a:fontScheme name="Monthly Sales Report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69232-8675-4B5A-9130-605068564794}">
  <sheetPr codeName="工作表1">
    <tabColor theme="4" tint="0.39997558519241921"/>
    <pageSetUpPr autoPageBreaks="0" fitToPage="1"/>
  </sheetPr>
  <dimension ref="A1:T31"/>
  <sheetViews>
    <sheetView zoomScale="70" zoomScaleNormal="70" zoomScaleSheetLayoutView="70" workbookViewId="0">
      <pane ySplit="2" topLeftCell="A4" activePane="bottomLeft" state="frozen"/>
      <selection pane="bottomLeft" activeCell="C8" sqref="C8"/>
    </sheetView>
  </sheetViews>
  <sheetFormatPr defaultColWidth="9.28515625" defaultRowHeight="17.25" customHeight="1" x14ac:dyDescent="0.2"/>
  <cols>
    <col min="1" max="1" width="12.85546875" style="2" customWidth="1"/>
    <col min="2" max="2" width="17.42578125" style="12" bestFit="1" customWidth="1"/>
    <col min="3" max="3" width="25.28515625" style="418" bestFit="1" customWidth="1"/>
    <col min="4" max="4" width="19.7109375" style="389" bestFit="1" customWidth="1"/>
    <col min="5" max="5" width="27.42578125" style="408" bestFit="1" customWidth="1"/>
    <col min="6" max="10" width="17.42578125" style="2" bestFit="1" customWidth="1"/>
    <col min="11" max="11" width="20.85546875" customWidth="1"/>
    <col min="12" max="12" width="19.28515625" style="2" customWidth="1"/>
    <col min="13" max="13" width="22.42578125" style="2" bestFit="1" customWidth="1"/>
    <col min="14" max="14" width="20.7109375" style="3" customWidth="1"/>
    <col min="15" max="15" width="18.7109375" style="3" bestFit="1" customWidth="1"/>
    <col min="16" max="16" width="22.85546875" style="3" bestFit="1" customWidth="1"/>
    <col min="17" max="17" width="27.140625" style="412" bestFit="1" customWidth="1"/>
    <col min="18" max="18" width="9.28515625" style="1"/>
    <col min="19" max="19" width="23.28515625" style="1" customWidth="1"/>
    <col min="20" max="20" width="21" style="1" customWidth="1"/>
    <col min="21" max="16384" width="9.28515625" style="1"/>
  </cols>
  <sheetData>
    <row r="1" spans="1:20" ht="42.75" customHeight="1" thickBot="1" x14ac:dyDescent="0.25">
      <c r="A1" s="439" t="s">
        <v>453</v>
      </c>
      <c r="B1" s="440"/>
      <c r="C1" s="441"/>
      <c r="D1" s="385" t="s">
        <v>271</v>
      </c>
      <c r="E1" s="306">
        <f>40458+65676+139960+P1</f>
        <v>268173</v>
      </c>
      <c r="F1" s="20"/>
      <c r="G1" s="21"/>
      <c r="H1" s="21"/>
      <c r="I1" s="33" t="s">
        <v>272</v>
      </c>
      <c r="J1" s="22">
        <f>SUM(J3:J29)</f>
        <v>43</v>
      </c>
      <c r="K1" s="362"/>
      <c r="L1" s="362"/>
      <c r="M1" s="363">
        <f>SUM(M3:M27)</f>
        <v>28980</v>
      </c>
      <c r="N1" s="10">
        <f>SUM(N3:O29)</f>
        <v>10670</v>
      </c>
      <c r="O1" s="10">
        <f>SUM(O3:O29)</f>
        <v>0</v>
      </c>
      <c r="P1" s="10">
        <f>SUMIF(M3:M1017, "&gt;0", P3:P1017)</f>
        <v>22079</v>
      </c>
      <c r="Q1" s="11">
        <f>P1/M1</f>
        <v>0.76187025534851627</v>
      </c>
      <c r="S1" s="258"/>
      <c r="T1" s="259"/>
    </row>
    <row r="2" spans="1:20" s="4" customFormat="1" ht="24.9" customHeight="1" thickBot="1" x14ac:dyDescent="0.25">
      <c r="A2" s="193" t="s">
        <v>0</v>
      </c>
      <c r="B2" s="194" t="s">
        <v>12</v>
      </c>
      <c r="C2" s="413" t="s">
        <v>431</v>
      </c>
      <c r="D2" s="386" t="s">
        <v>430</v>
      </c>
      <c r="E2" s="405" t="s">
        <v>449</v>
      </c>
      <c r="F2" s="195" t="s">
        <v>177</v>
      </c>
      <c r="G2" s="195" t="s">
        <v>19</v>
      </c>
      <c r="H2" s="195" t="s">
        <v>22</v>
      </c>
      <c r="I2" s="196" t="s">
        <v>130</v>
      </c>
      <c r="J2" s="195" t="s">
        <v>14</v>
      </c>
      <c r="K2" s="364" t="s">
        <v>178</v>
      </c>
      <c r="L2" s="364" t="s">
        <v>15</v>
      </c>
      <c r="M2" s="365" t="s">
        <v>17</v>
      </c>
      <c r="N2" s="197" t="s">
        <v>16</v>
      </c>
      <c r="O2" s="197" t="s">
        <v>179</v>
      </c>
      <c r="P2" s="198" t="s">
        <v>18</v>
      </c>
      <c r="Q2" s="409" t="s">
        <v>450</v>
      </c>
      <c r="S2" s="260"/>
    </row>
    <row r="3" spans="1:20" s="5" customFormat="1" ht="30" customHeight="1" x14ac:dyDescent="0.2">
      <c r="A3" s="378">
        <v>1</v>
      </c>
      <c r="B3" s="366">
        <v>46029</v>
      </c>
      <c r="C3" s="414" t="s">
        <v>454</v>
      </c>
      <c r="D3" s="379" t="s">
        <v>455</v>
      </c>
      <c r="E3" s="367" t="s">
        <v>456</v>
      </c>
      <c r="F3" s="379" t="s">
        <v>129</v>
      </c>
      <c r="G3" s="379" t="s">
        <v>469</v>
      </c>
      <c r="H3" s="379" t="s">
        <v>457</v>
      </c>
      <c r="I3" s="379" t="s">
        <v>458</v>
      </c>
      <c r="J3" s="379">
        <v>4</v>
      </c>
      <c r="K3" s="379" t="s">
        <v>459</v>
      </c>
      <c r="L3" s="419" t="s">
        <v>460</v>
      </c>
      <c r="M3" s="368">
        <v>2000</v>
      </c>
      <c r="N3" s="369" cm="1">
        <f t="array" ref="N3">IF(鎖售表[[#This Row],[產品]]="鎖匙扣",
    _xlfn.XLOOKUP(鎖售表[[#This Row],[對象]]&amp;鎖售表[[#This Row],[材料]]&amp;鎖售表[[#This Row],[數量]], 成本表_鎖匙扣!$A$2:$A$100&amp;成本表_鎖匙扣!$C$2:$C$100&amp;成本表_鎖匙扣!$D$2:$D$100, 成本表_鎖匙扣!$E$2:$E$100, 0),
    _xlfn.XLOOKUP(鎖售表[[#This Row],[對象]]&amp;鎖售表[[#This Row],[產品]]&amp;鎖售表[[#This Row],[材料]]&amp;鎖售表[[#This Row],[數量]], 成本表_吊飾!$A$2:$A$100&amp;成本表_吊飾!$B$2:$B$100&amp;成本表_吊飾!$C$2:$C$100&amp;成本表_吊飾!$D$2:$D$100, 成本表_吊飾!$E$2:$E$100, 0)
)
+ IF(ISNUMBER(M3),
    (
     IF(AND(A4="",M4=""),N4,0) + IF(AND(A4="",M4="",A5="",M5=""),N5,0) +
     IF(AND(A4="",M4="",A5="",M5="",A6="",M6=""),N6,0) + IF(AND(A4="",M4="",A5="",M5="",A6="",M6="",A7="",M7=""),N7,0) +
     IF(AND(A4="",M4="",A5="",M5="",A6="",M6="",A7="",M7="",A8="",M8=""),N8,0) + IF(AND(A4="",M4="",A5="",M5="",A6="",M6="",A7="",M7="",A8="",M8="",A9="",M9=""),N9,0) +
     IF(AND(A4="",M4="",A5="",M5="",A6="",M6="",A7="",M7="",A8="",M8="",A9="",M9="",A10="",M10=""),N10,0) +
     IF(AND(A4="",M4="",A5="",M5="",A6="",M6="",A7="",M7="",A8="",M8="",A9="",M9="",A10="",M10="",A11="",M11=""),N11,0)
    )
    - (
       INT( ( (H3="吊飾") + (IF(AND(A4="",M4=""),H4="吊飾",0)) + (IF(AND(A4="",M4="",A5="",M5=""),H5="吊飾",0)) + (IF(AND(A4="",M4="",A5="",M5="",A6="",M6=""),H6="吊飾",0)) + (IF(AND(A4="",M4="",A5="",M5="",A6="",M6="",A7="",M7=""),H7="吊飾",0)) + (IF(AND(A4="",M4="",A5="",M5="",A6="",M6="",A7="",M7="",A8="",M8=""),H8="吊飾",0)) + (IF(AND(A4="",M4="",A5="",M5="",A6="",M6="",A7="",M7="",A8="",M8="",A9="",M9=""),H9="吊飾",0)) + (IF(AND(A4="",M4="",A5="",M5="",A6="",M6="",A7="",M7="",A8="",M8="",A9="",M9="",A10="",M10=""),H10="吊飾",0)) ) / 2 ) * 220
       +
       MAX(0, ( (H3="鎖匙扣") + (IF(AND(A4="",M4=""),H4="鎖匙扣",0)) + (IF(AND(A4="",M4="",A5="",M5=""),H5="鎖匙扣",0)) + (IF(AND(A4="",M4="",A5="",M5="",A6="",M6=""),H6="鎖匙扣",0)) + (IF(AND(A4="",M4="",A5="",M5="",A6="",M6="",A7="",M7=""),H7="鎖匙扣",0)) + (IF(AND(A4="",M4="",A5="",M5="",A6="",M6="",A7="",M7="",A8="",M8=""),H8="鎖匙扣",0)) + (IF(AND(A4="",M4="",A5="",M5="",A6="",M6="",A7="",M7="",A8="",M8="",A9="",M9=""),H9="鎖匙扣",0)) + (IF(AND(A4="",M4="",A5="",M5="",A6="",M6="",A7="",M7="",A8="",M8="",A9="",M9="",A10="",M10=""),H10="鎖匙扣",0)) ) - 1 ) * 20
    ),
    0
)</f>
        <v>500</v>
      </c>
      <c r="O3" s="370"/>
      <c r="P3" s="371">
        <f>IF(ISNUMBER(M3),
    M3 - N3 - (O3 +
      IF(AND(A4="",M4=""),O4,0) +
      IF(AND(A4="",M4="",A5="",M5=""),O5,0) +
      IF(AND(A4="",M4="",A5="",M5="",A6="",M6=""),O6,0) +
      IF(AND(A4="",M4="",A5="",M5="",A6="",M6="",A7="",M7=""),O7,0) +
      IF(AND(A4="",M4="",A5="",M5="",A6="",M6="",A7="",M7="",A8="",M8=""),O8,0) +
      IF(AND(A4="",M4="",A5="",M5="",A6="",M6="",A7="",M7="",A8="",M8="",A9="",M9=""),O9,0) +
      IF(AND(A4="",M4="",A5="",M5="",A6="",M6="",A7="",M7="",A8="",M8="",A9="",M9="",A10="",M10=""),O10,0) +
      IF(AND(A4="",M4="",A5="",M5="",A6="",M6="",A7="",M7="",A8="",M8="",A9="",M9="",A10="",M10="",A11="",M11=""),O11,0) +
      IF(AND(A4="",M4="",A5="",M5="",A6="",M6="",A7="",M7="",A8="",M8="",A9="",M9="",A10="",M10="",A11="",M11="",A12="",M12=""),O12,0)
    ),
    -N3 - O3
)</f>
        <v>1500</v>
      </c>
      <c r="Q3" s="382" t="s">
        <v>502</v>
      </c>
      <c r="S3" s="381" t="s">
        <v>428</v>
      </c>
      <c r="T3" s="258"/>
    </row>
    <row r="4" spans="1:20" s="5" customFormat="1" ht="30" customHeight="1" x14ac:dyDescent="0.2">
      <c r="A4" s="378">
        <v>2</v>
      </c>
      <c r="B4" s="366">
        <v>46041</v>
      </c>
      <c r="C4" s="414" t="s">
        <v>465</v>
      </c>
      <c r="D4" s="379" t="s">
        <v>466</v>
      </c>
      <c r="E4" s="367" t="s">
        <v>467</v>
      </c>
      <c r="F4" s="379" t="s">
        <v>468</v>
      </c>
      <c r="G4" s="379" t="s">
        <v>470</v>
      </c>
      <c r="H4" s="379" t="s">
        <v>457</v>
      </c>
      <c r="I4" s="379" t="s">
        <v>458</v>
      </c>
      <c r="J4" s="379">
        <v>1</v>
      </c>
      <c r="K4" s="379"/>
      <c r="L4" s="419" t="s">
        <v>460</v>
      </c>
      <c r="M4" s="368">
        <v>3340</v>
      </c>
      <c r="N4" s="369" cm="1">
        <f t="array" ref="N4">IF(鎖售表[[#This Row],[產品]]="鎖匙扣",
    _xlfn.XLOOKUP(鎖售表[[#This Row],[對象]]&amp;鎖售表[[#This Row],[材料]]&amp;鎖售表[[#This Row],[數量]], 成本表_鎖匙扣!$A$2:$A$100&amp;成本表_鎖匙扣!$C$2:$C$100&amp;成本表_鎖匙扣!$D$2:$D$100, 成本表_鎖匙扣!$E$2:$E$100, 0),
    _xlfn.XLOOKUP(鎖售表[[#This Row],[對象]]&amp;鎖售表[[#This Row],[產品]]&amp;鎖售表[[#This Row],[材料]]&amp;鎖售表[[#This Row],[數量]], 成本表_吊飾!$A$2:$A$100&amp;成本表_吊飾!$B$2:$B$100&amp;成本表_吊飾!$C$2:$C$100&amp;成本表_吊飾!$D$2:$D$100, 成本表_吊飾!$E$2:$E$100, 0)
)
+ IF(ISNUMBER(M4),
    (
     IF(AND(A5="",M5=""),N5,0) + IF(AND(A5="",M5="",A6="",M6=""),N6,0) +
     IF(AND(A5="",M5="",A6="",M6="",A7="",M7=""),N7,0) + IF(AND(A5="",M5="",A6="",M6="",A7="",M7="",A8="",M8=""),N8,0) +
     IF(AND(A5="",M5="",A6="",M6="",A7="",M7="",A8="",M8="",A9="",M9=""),N9,0) + IF(AND(A5="",M5="",A6="",M6="",A7="",M7="",A8="",M8="",A9="",M9="",A10="",M10=""),N10,0) +
     IF(AND(A5="",M5="",A6="",M6="",A7="",M7="",A8="",M8="",A9="",M9="",A10="",M10="",A11="",M11=""),N11,0) +
     IF(AND(A5="",M5="",A6="",M6="",A7="",M7="",A8="",M8="",A9="",M9="",A10="",M10="",A11="",M11="",A12="",M12=""),N12,0)
    )
    - (
       INT( ( (H4="吊飾") + (IF(AND(A5="",M5=""),H5="吊飾",0)) + (IF(AND(A5="",M5="",A6="",M6=""),H6="吊飾",0)) + (IF(AND(A5="",M5="",A6="",M6="",A7="",M7=""),H7="吊飾",0)) + (IF(AND(A5="",M5="",A6="",M6="",A7="",M7="",A8="",M8=""),H8="吊飾",0)) + (IF(AND(A5="",M5="",A6="",M6="",A7="",M7="",A8="",M8="",A9="",M9=""),H9="吊飾",0)) + (IF(AND(A5="",M5="",A6="",M6="",A7="",M7="",A8="",M8="",A9="",M9="",A10="",M10=""),H10="吊飾",0)) + (IF(AND(A5="",M5="",A6="",M6="",A7="",M7="",A8="",M8="",A9="",M9="",A10="",M10="",A11="",M11=""),H11="吊飾",0)) ) / 2 ) * 220
       +
       MAX(0, ( (H4="鎖匙扣") + (IF(AND(A5="",M5=""),H5="鎖匙扣",0)) + (IF(AND(A5="",M5="",A6="",M6=""),H6="鎖匙扣",0)) + (IF(AND(A5="",M5="",A6="",M6="",A7="",M7=""),H7="鎖匙扣",0)) + (IF(AND(A5="",M5="",A6="",M6="",A7="",M7="",A8="",M8=""),H8="鎖匙扣",0)) + (IF(AND(A5="",M5="",A6="",M6="",A7="",M7="",A8="",M8="",A9="",M9=""),H9="鎖匙扣",0)) + (IF(AND(A5="",M5="",A6="",M6="",A7="",M7="",A8="",M8="",A9="",M9="",A10="",M10=""),H10="鎖匙扣",0)) + (IF(AND(A5="",M5="",A6="",M6="",A7="",M7="",A8="",M8="",A9="",M9="",A10="",M10="",A11="",M11=""),H11="鎖匙扣",0)) ) - 1 ) * 20
    ),
    0
)</f>
        <v>680</v>
      </c>
      <c r="O4" s="370"/>
      <c r="P4" s="371">
        <f t="shared" ref="P4:P13" si="0">IF(ISNUMBER(M4),
    M4 - N4 - (O4 +
      IF(AND(A5="",M5=""),O5,0) +
      IF(AND(A5="",M5="",A6="",M6=""),O6,0) +
      IF(AND(A5="",M5="",A6="",M6="",A7="",M7=""),O7,0) +
      IF(AND(A5="",M5="",A6="",M6="",A7="",M7="",A8="",M8=""),O8,0) +
      IF(AND(A5="",M5="",A6="",M6="",A7="",M7="",A8="",M8="",A9="",M9=""),O9,0) +
      IF(AND(A5="",M5="",A6="",M6="",A7="",M7="",A8="",M8="",A9="",M9="",A10="",M10=""),O10,0) +
      IF(AND(A5="",M5="",A6="",M6="",A7="",M7="",A8="",M8="",A9="",M9="",A10="",M10="",A11="",M11=""),O11,0) +
      IF(AND(A5="",M5="",A6="",M6="",A7="",M7="",A8="",M8="",A9="",M9="",A10="",M10="",A11="",M11="",A12="",M12=""),O12,0) +
      IF(AND(A5="",M5="",A6="",M6="",A7="",M7="",A8="",M8="",A9="",M9="",A10="",M10="",A11="",M11="",A12="",M12="",A13="",M13=""),O13,0)
    ),
    -N4 - O4
)</f>
        <v>2660</v>
      </c>
      <c r="Q4" s="382" t="s">
        <v>502</v>
      </c>
      <c r="S4" s="381" t="s">
        <v>429</v>
      </c>
    </row>
    <row r="5" spans="1:20" s="5" customFormat="1" ht="30" customHeight="1" x14ac:dyDescent="0.2">
      <c r="A5" s="380"/>
      <c r="B5" s="366"/>
      <c r="C5" s="414"/>
      <c r="D5" s="379"/>
      <c r="E5" s="367"/>
      <c r="F5" s="379" t="s">
        <v>468</v>
      </c>
      <c r="G5" s="379" t="s">
        <v>470</v>
      </c>
      <c r="H5" s="379" t="s">
        <v>457</v>
      </c>
      <c r="I5" s="379" t="s">
        <v>458</v>
      </c>
      <c r="J5" s="379">
        <v>1</v>
      </c>
      <c r="K5" s="379"/>
      <c r="L5" s="419" t="s">
        <v>460</v>
      </c>
      <c r="M5" s="372"/>
      <c r="N5" s="369" cm="1">
        <f t="array" ref="N5">IF(鎖售表[[#This Row],[產品]]="鎖匙扣",
    _xlfn.XLOOKUP(鎖售表[[#This Row],[對象]]&amp;鎖售表[[#This Row],[材料]]&amp;鎖售表[[#This Row],[數量]], 成本表_鎖匙扣!$A$2:$A$100&amp;成本表_鎖匙扣!$C$2:$C$100&amp;成本表_鎖匙扣!$D$2:$D$100, 成本表_鎖匙扣!$E$2:$E$100, 0),
    _xlfn.XLOOKUP(鎖售表[[#This Row],[對象]]&amp;鎖售表[[#This Row],[產品]]&amp;鎖售表[[#This Row],[材料]]&amp;鎖售表[[#This Row],[數量]], 成本表_吊飾!$A$2:$A$100&amp;成本表_吊飾!$B$2:$B$100&amp;成本表_吊飾!$C$2:$C$100&amp;成本表_吊飾!$D$2:$D$100, 成本表_吊飾!$E$2:$E$100, 0)
)
+ IF(ISNUMBER(M5),
    (
     IF(AND(A6="",M6=""),N6,0) + IF(AND(A6="",M6="",A7="",M7=""),N7,0) +
     IF(AND(A6="",M6="",A7="",M7="",A8="",M8=""),N8,0) + IF(AND(A6="",M6="",A7="",M7="",A8="",M8="",A9="",M9=""),N9,0) +
     IF(AND(A6="",M6="",A7="",M7="",A8="",M8="",A9="",M9="",A10="",M10=""),N10,0) + IF(AND(A6="",M6="",A7="",M7="",A8="",M8="",A9="",M9="",A10="",M10="",A11="",M11=""),N11,0) +
     IF(AND(A6="",M6="",A7="",M7="",A8="",M8="",A9="",M9="",A10="",M10="",A11="",M11="",A12="",M12=""),N12,0) +
     IF(AND(A6="",M6="",A7="",M7="",A8="",M8="",A9="",M9="",A10="",M10="",A11="",M11="",A12="",M12="",A13="",M13=""),N13,0)
    )
    - (
       INT( ( (H5="吊飾") + (IF(AND(A6="",M6=""),H6="吊飾",0)) + (IF(AND(A6="",M6="",A7="",M7=""),H7="吊飾",0)) + (IF(AND(A6="",M6="",A7="",M7="",A8="",M8=""),H8="吊飾",0)) + (IF(AND(A6="",M6="",A7="",M7="",A8="",M8="",A9="",M9=""),H9="吊飾",0)) + (IF(AND(A6="",M6="",A7="",M7="",A8="",M8="",A9="",M9="",A10="",M10=""),H10="吊飾",0)) + (IF(AND(A6="",M6="",A7="",M7="",A8="",M8="",A9="",M9="",A10="",M10="",A11="",M11=""),H11="吊飾",0)) + (IF(AND(A6="",M6="",A7="",M7="",A8="",M8="",A9="",M9="",A10="",M10="",A11="",M11="",A12="",M12=""),H12="吊飾",0)) ) / 2 ) * 220
       +
       MAX(0, ( (H5="鎖匙扣") + (IF(AND(A6="",M6=""),H6="鎖匙扣",0)) + (IF(AND(A6="",M6="",A7="",M7=""),H7="鎖匙扣",0)) + (IF(AND(A6="",M6="",A7="",M7="",A8="",M8=""),H8="鎖匙扣",0)) + (IF(AND(A6="",M6="",A7="",M7="",A8="",M8="",A9="",M9=""),H9="鎖匙扣",0)) + (IF(AND(A6="",M6="",A7="",M7="",A8="",M8="",A9="",M9="",A10="",M10=""),H10="鎖匙扣",0)) + (IF(AND(A6="",M6="",A7="",M7="",A8="",M8="",A9="",M9="",A10="",M10="",A11="",M11=""),H11="鎖匙扣",0)) + (IF(AND(A6="",M6="",A7="",M7="",A8="",M8="",A9="",M9="",A10="",M10="",A11="",M11="",A12="",M12=""),H12="鎖匙扣",0)) ) - 1 ) * 20
    ),
    0
)</f>
        <v>185</v>
      </c>
      <c r="O5" s="370"/>
      <c r="P5" s="371">
        <f t="shared" si="0"/>
        <v>-185</v>
      </c>
      <c r="Q5" s="382" t="s">
        <v>502</v>
      </c>
      <c r="S5" s="258"/>
    </row>
    <row r="6" spans="1:20" s="5" customFormat="1" ht="30" customHeight="1" x14ac:dyDescent="0.2">
      <c r="A6" s="423"/>
      <c r="B6" s="422"/>
      <c r="C6" s="424"/>
      <c r="D6" s="425"/>
      <c r="E6" s="426"/>
      <c r="F6" s="379" t="s">
        <v>468</v>
      </c>
      <c r="G6" s="379" t="s">
        <v>469</v>
      </c>
      <c r="H6" s="379" t="s">
        <v>457</v>
      </c>
      <c r="I6" s="379" t="s">
        <v>458</v>
      </c>
      <c r="J6" s="425">
        <v>1</v>
      </c>
      <c r="K6" s="425"/>
      <c r="L6" s="419" t="s">
        <v>460</v>
      </c>
      <c r="M6" s="427"/>
      <c r="N6" s="369" cm="1">
        <f t="array" ref="N6">IF(鎖售表[[#This Row],[產品]]="鎖匙扣",
    _xlfn.XLOOKUP(鎖售表[[#This Row],[對象]]&amp;鎖售表[[#This Row],[材料]]&amp;鎖售表[[#This Row],[數量]], 成本表_鎖匙扣!$A$2:$A$100&amp;成本表_鎖匙扣!$C$2:$C$100&amp;成本表_鎖匙扣!$D$2:$D$100, 成本表_鎖匙扣!$E$2:$E$100, 0),
    _xlfn.XLOOKUP(鎖售表[[#This Row],[對象]]&amp;鎖售表[[#This Row],[產品]]&amp;鎖售表[[#This Row],[材料]]&amp;鎖售表[[#This Row],[數量]], 成本表_吊飾!$A$2:$A$100&amp;成本表_吊飾!$B$2:$B$100&amp;成本表_吊飾!$C$2:$C$100&amp;成本表_吊飾!$D$2:$D$100, 成本表_吊飾!$E$2:$E$100, 0)
)
+ IF(ISNUMBER(M6),
    (
     IF(AND(A7="",M7=""),N7,0) + IF(AND(A7="",M7="",A8="",M8=""),N8,0) +
     IF(AND(A7="",M7="",A8="",M8="",A9="",M9=""),N9,0) + IF(AND(A7="",M7="",A8="",M8="",A9="",M9="",A10="",M10=""),N10,0) +
     IF(AND(A7="",M7="",A8="",M8="",A9="",M9="",A10="",M10="",A11="",M11=""),N11,0) + IF(AND(A7="",M7="",A8="",M8="",A9="",M9="",A10="",M10="",A11="",M11="",A12="",M12=""),N12,0) +
     IF(AND(A7="",M7="",A8="",M8="",A9="",M9="",A10="",M10="",A11="",M11="",A12="",M12="",A13="",M13=""),N13,0) +
     IF(AND(A7="",M7="",A8="",M8="",A9="",M9="",A10="",M10="",A11="",M11="",A12="",M12="",A13="",M13="",A14="",M14=""),N14,0)
    )
    - (
       INT( ( (H6="吊飾") + (IF(AND(A7="",M7=""),H7="吊飾",0)) + (IF(AND(A7="",M7="",A8="",M8=""),H8="吊飾",0)) + (IF(AND(A7="",M7="",A8="",M8="",A9="",M9=""),H9="吊飾",0)) + (IF(AND(A7="",M7="",A8="",M8="",A9="",M9="",A10="",M10=""),H10="吊飾",0)) + (IF(AND(A7="",M7="",A8="",M8="",A9="",M9="",A10="",M10="",A11="",M11=""),H11="吊飾",0)) + (IF(AND(A7="",M7="",A8="",M8="",A9="",M9="",A10="",M10="",A11="",M11="",A12="",M12=""),H12="吊飾",0)) + (IF(AND(A7="",M7="",A8="",M8="",A9="",M9="",A10="",M10="",A11="",M11="",A12="",M12="",A13="",M13=""),H13="吊飾",0)) ) / 2 ) * 220
       +
       MAX(0, ( (H6="鎖匙扣") + (IF(AND(A7="",M7=""),H7="鎖匙扣",0)) + (IF(AND(A7="",M7="",A8="",M8=""),H8="鎖匙扣",0)) + (IF(AND(A7="",M7="",A8="",M8="",A9="",M9=""),H9="鎖匙扣",0)) + (IF(AND(A7="",M7="",A8="",M8="",A9="",M9="",A10="",M10=""),H10="鎖匙扣",0)) + (IF(AND(A7="",M7="",A8="",M8="",A9="",M9="",A10="",M10="",A11="",M11=""),H11="鎖匙扣",0)) + (IF(AND(A7="",M7="",A8="",M8="",A9="",M9="",A10="",M10="",A11="",M11="",A12="",M12=""),H12="鎖匙扣",0)) + (IF(AND(A7="",M7="",A8="",M8="",A9="",M9="",A10="",M10="",A11="",M11="",A12="",M12="",A13="",M13=""),H13="鎖匙扣",0)) ) - 1 ) * 20
    ),
    0
)</f>
        <v>185</v>
      </c>
      <c r="O6" s="370"/>
      <c r="P6" s="371">
        <f t="shared" si="0"/>
        <v>-185</v>
      </c>
      <c r="Q6" s="382" t="s">
        <v>502</v>
      </c>
    </row>
    <row r="7" spans="1:20" s="5" customFormat="1" ht="30" customHeight="1" x14ac:dyDescent="0.2">
      <c r="A7" s="423"/>
      <c r="B7" s="422"/>
      <c r="C7" s="424"/>
      <c r="D7" s="425"/>
      <c r="E7" s="426"/>
      <c r="F7" s="379" t="s">
        <v>468</v>
      </c>
      <c r="G7" s="379" t="s">
        <v>469</v>
      </c>
      <c r="H7" s="379" t="s">
        <v>457</v>
      </c>
      <c r="I7" s="379" t="s">
        <v>458</v>
      </c>
      <c r="J7" s="425">
        <v>1</v>
      </c>
      <c r="K7" s="425"/>
      <c r="L7" s="419" t="s">
        <v>460</v>
      </c>
      <c r="M7" s="427"/>
      <c r="N7" s="369" cm="1">
        <f t="array" ref="N7">IF(鎖售表[[#This Row],[產品]]="鎖匙扣",
    _xlfn.XLOOKUP(鎖售表[[#This Row],[對象]]&amp;鎖售表[[#This Row],[材料]]&amp;鎖售表[[#This Row],[數量]], 成本表_鎖匙扣!$A$2:$A$100&amp;成本表_鎖匙扣!$C$2:$C$100&amp;成本表_鎖匙扣!$D$2:$D$100, 成本表_鎖匙扣!$E$2:$E$100, 0),
    _xlfn.XLOOKUP(鎖售表[[#This Row],[對象]]&amp;鎖售表[[#This Row],[產品]]&amp;鎖售表[[#This Row],[材料]]&amp;鎖售表[[#This Row],[數量]], 成本表_吊飾!$A$2:$A$100&amp;成本表_吊飾!$B$2:$B$100&amp;成本表_吊飾!$C$2:$C$100&amp;成本表_吊飾!$D$2:$D$100, 成本表_吊飾!$E$2:$E$100, 0)
)
+ IF(ISNUMBER(M7),
    (
     IF(AND(A8="",M8=""),N8,0) + IF(AND(A8="",M8="",A9="",M9=""),N9,0) +
     IF(AND(A8="",M8="",A9="",M9="",A10="",M10=""),N10,0) + IF(AND(A8="",M8="",A9="",M9="",A10="",M10="",A11="",M11=""),N11,0) +
     IF(AND(A8="",M8="",A9="",M9="",A10="",M10="",A11="",M11="",A12="",M12=""),N12,0) + IF(AND(A8="",M8="",A9="",M9="",A10="",M10="",A11="",M11="",A12="",M12="",A13="",M13=""),N13,0) +
     IF(AND(A8="",M8="",A9="",M9="",A10="",M10="",A11="",M11="",A12="",M12="",A13="",M13="",A14="",M14=""),N14,0) +
     IF(AND(A8="",M8="",A9="",M9="",A10="",M10="",A11="",M11="",A12="",M12="",A13="",M13="",A14="",M14="",A15="",M15=""),N15,0)
    )
    - (
       INT( ( (H7="吊飾") + (IF(AND(A8="",M8=""),H8="吊飾",0)) + (IF(AND(A8="",M8="",A9="",M9=""),H9="吊飾",0)) + (IF(AND(A8="",M8="",A9="",M9="",A10="",M10=""),H10="吊飾",0)) + (IF(AND(A8="",M8="",A9="",M9="",A10="",M10="",A11="",M11=""),H11="吊飾",0)) + (IF(AND(A8="",M8="",A9="",M9="",A10="",M10="",A11="",M11="",A12="",M12=""),H12="吊飾",0)) + (IF(AND(A8="",M8="",A9="",M9="",A10="",M10="",A11="",M11="",A12="",M12="",A13="",M13=""),H13="吊飾",0)) + (IF(AND(A8="",M8="",A9="",M9="",A10="",M10="",A11="",M11="",A12="",M12="",A13="",M13="",A14="",M14=""),H14="吊飾",0)) ) / 2 ) * 220
       +
       MAX(0, ( (H7="鎖匙扣") + (IF(AND(A8="",M8=""),H8="鎖匙扣",0)) + (IF(AND(A8="",M8="",A9="",M9=""),H9="鎖匙扣",0)) + (IF(AND(A8="",M8="",A9="",M9="",A10="",M10=""),H10="鎖匙扣",0)) + (IF(AND(A8="",M8="",A9="",M9="",A10="",M10="",A11="",M11=""),H11="鎖匙扣",0)) + (IF(AND(A8="",M8="",A9="",M9="",A10="",M10="",A11="",M11="",A12="",M12=""),H12="鎖匙扣",0)) + (IF(AND(A8="",M8="",A9="",M9="",A10="",M10="",A11="",M11="",A12="",M12="",A13="",M13=""),H13="鎖匙扣",0)) + (IF(AND(A8="",M8="",A9="",M9="",A10="",M10="",A11="",M11="",A12="",M12="",A13="",M13="",A14="",M14=""),H14="鎖匙扣",0)) ) - 1 ) * 20
    ),
    0
)</f>
        <v>185</v>
      </c>
      <c r="O7" s="370"/>
      <c r="P7" s="371">
        <f t="shared" si="0"/>
        <v>-185</v>
      </c>
      <c r="Q7" s="382" t="s">
        <v>502</v>
      </c>
    </row>
    <row r="8" spans="1:20" s="5" customFormat="1" ht="30" customHeight="1" x14ac:dyDescent="0.2">
      <c r="A8" s="428">
        <v>3</v>
      </c>
      <c r="B8" s="429">
        <v>46042</v>
      </c>
      <c r="C8" s="430" t="s">
        <v>471</v>
      </c>
      <c r="D8" s="431" t="s">
        <v>472</v>
      </c>
      <c r="E8" s="432" t="s">
        <v>489</v>
      </c>
      <c r="F8" s="431" t="s">
        <v>473</v>
      </c>
      <c r="G8" s="431" t="s">
        <v>470</v>
      </c>
      <c r="H8" s="431" t="s">
        <v>457</v>
      </c>
      <c r="I8" s="431" t="s">
        <v>458</v>
      </c>
      <c r="J8" s="431">
        <v>1</v>
      </c>
      <c r="K8" s="433" t="s">
        <v>474</v>
      </c>
      <c r="L8" s="433" t="s">
        <v>490</v>
      </c>
      <c r="M8" s="434">
        <v>2160</v>
      </c>
      <c r="N8" s="435" cm="1">
        <f t="array" ref="N8">IF(鎖售表[[#This Row],[產品]]="鎖匙扣",
    _xlfn.XLOOKUP(鎖售表[[#This Row],[對象]]&amp;鎖售表[[#This Row],[材料]]&amp;鎖售表[[#This Row],[數量]], 成本表_鎖匙扣!$A$2:$A$100&amp;成本表_鎖匙扣!$C$2:$C$100&amp;成本表_鎖匙扣!$D$2:$D$100, 成本表_鎖匙扣!$E$2:$E$100, 0),
    _xlfn.XLOOKUP(鎖售表[[#This Row],[對象]]&amp;鎖售表[[#This Row],[產品]]&amp;鎖售表[[#This Row],[材料]]&amp;鎖售表[[#This Row],[數量]], 成本表_吊飾!$A$2:$A$100&amp;成本表_吊飾!$B$2:$B$100&amp;成本表_吊飾!$C$2:$C$100&amp;成本表_吊飾!$D$2:$D$100, 成本表_吊飾!$E$2:$E$100, 0)
)
+ IF(ISNUMBER(M8),
    (
     IF(AND(A9="",M9=""),N9,0) + IF(AND(A9="",M9="",A10="",M10=""),N10,0) +
     IF(AND(A9="",M9="",A10="",M10="",A11="",M11=""),N11,0) + IF(AND(A9="",M9="",A10="",M10="",A11="",M11="",A12="",M12=""),N12,0) +
     IF(AND(A9="",M9="",A10="",M10="",A11="",M11="",A12="",M12="",A13="",M13=""),N13,0) + IF(AND(A9="",M9="",A10="",M10="",A11="",M11="",A12="",M12="",A13="",M13="",A14="",M14=""),N14,0) +
     IF(AND(A9="",M9="",A10="",M10="",A11="",M11="",A12="",M12="",A13="",M13="",A14="",M14="",A15="",M15=""),N15,0) +
     IF(AND(A9="",M9="",A10="",M10="",A11="",M11="",A12="",M12="",A13="",M13="",A14="",M14="",A15="",M15="",A16="",M16=""),N16,0)
    )
    - (
       INT( ( (H8="吊飾") + (IF(AND(A9="",M9=""),H9="吊飾",0)) + (IF(AND(A9="",M9="",A10="",M10=""),H10="吊飾",0)) + (IF(AND(A9="",M9="",A10="",M10="",A11="",M11=""),H11="吊飾",0)) + (IF(AND(A9="",M9="",A10="",M10="",A11="",M11="",A12="",M12=""),H12="吊飾",0)) + (IF(AND(A9="",M9="",A10="",M10="",A11="",M11="",A12="",M12="",A13="",M13=""),H13="吊飾",0)) + (IF(AND(A9="",M9="",A10="",M10="",A11="",M11="",A12="",M12="",A13="",M13="",A14="",M14=""),H14="吊飾",0)) + (IF(AND(A9="",M9="",A10="",M10="",A11="",M11="",A12="",M12="",A13="",M13="",A14="",M14="",A15="",M15=""),H15="吊飾",0)) ) / 2 ) * 220
       +
       MAX(0, ( (H8="鎖匙扣") + (IF(AND(A9="",M9=""),H9="鎖匙扣",0)) + (IF(AND(A9="",M9="",A10="",M10=""),H10="鎖匙扣",0)) + (IF(AND(A9="",M9="",A10="",M10="",A11="",M11=""),H11="鎖匙扣",0)) + (IF(AND(A9="",M9="",A10="",M10="",A11="",M11="",A12="",M12=""),H12="鎖匙扣",0)) + (IF(AND(A9="",M9="",A10="",M10="",A11="",M11="",A12="",M12="",A13="",M13=""),H13="鎖匙扣",0)) + (IF(AND(A9="",M9="",A10="",M10="",A11="",M11="",A12="",M12="",A13="",M13="",A14="",M14=""),H14="鎖匙扣",0)) + (IF(AND(A9="",M9="",A10="",M10="",A11="",M11="",A12="",M12="",A13="",M13="",A14="",M14="",A15="",M15=""),H15="鎖匙扣",0)) ) - 1 ) * 20
    ),
    0
)</f>
        <v>474</v>
      </c>
      <c r="O8" s="436"/>
      <c r="P8" s="437">
        <f t="shared" si="0"/>
        <v>1686</v>
      </c>
      <c r="Q8" s="438">
        <v>2</v>
      </c>
    </row>
    <row r="9" spans="1:20" s="5" customFormat="1" ht="30" customHeight="1" x14ac:dyDescent="0.2">
      <c r="A9" s="428"/>
      <c r="B9" s="429"/>
      <c r="C9" s="430"/>
      <c r="D9" s="431"/>
      <c r="E9" s="432"/>
      <c r="F9" s="431" t="s">
        <v>473</v>
      </c>
      <c r="G9" s="431" t="s">
        <v>469</v>
      </c>
      <c r="H9" s="431" t="s">
        <v>457</v>
      </c>
      <c r="I9" s="431" t="s">
        <v>458</v>
      </c>
      <c r="J9" s="431">
        <v>1</v>
      </c>
      <c r="K9" s="433" t="s">
        <v>475</v>
      </c>
      <c r="L9" s="433" t="s">
        <v>490</v>
      </c>
      <c r="M9" s="434"/>
      <c r="N9" s="435" cm="1">
        <f t="array" ref="N9">IF(鎖售表[[#This Row],[產品]]="鎖匙扣",
    _xlfn.XLOOKUP(鎖售表[[#This Row],[對象]]&amp;鎖售表[[#This Row],[材料]]&amp;鎖售表[[#This Row],[數量]], 成本表_鎖匙扣!$A$2:$A$100&amp;成本表_鎖匙扣!$C$2:$C$100&amp;成本表_鎖匙扣!$D$2:$D$100, 成本表_鎖匙扣!$E$2:$E$100, 0),
    _xlfn.XLOOKUP(鎖售表[[#This Row],[對象]]&amp;鎖售表[[#This Row],[產品]]&amp;鎖售表[[#This Row],[材料]]&amp;鎖售表[[#This Row],[數量]], 成本表_吊飾!$A$2:$A$100&amp;成本表_吊飾!$B$2:$B$100&amp;成本表_吊飾!$C$2:$C$100&amp;成本表_吊飾!$D$2:$D$100, 成本表_吊飾!$E$2:$E$100, 0)
)
+ IF(ISNUMBER(M9),
    (
     IF(AND(A10="",M10=""),N10,0) + IF(AND(A10="",M10="",A11="",M11=""),N11,0) +
     IF(AND(A10="",M10="",A11="",M11="",A12="",M12=""),N12,0) + IF(AND(A10="",M10="",A11="",M11="",A12="",M12="",A13="",M13=""),N13,0) +
     IF(AND(A10="",M10="",A11="",M11="",A12="",M12="",A13="",M13="",A14="",M14=""),N14,0) + IF(AND(A10="",M10="",A11="",M11="",A12="",M12="",A13="",M13="",A14="",M14="",A15="",M15=""),N15,0) +
     IF(AND(A10="",M10="",A11="",M11="",A12="",M12="",A13="",M13="",A14="",M14="",A15="",M15="",A16="",M16=""),N16,0) +
     IF(AND(A10="",M10="",A11="",M11="",A12="",M12="",A13="",M13="",A14="",M14="",A15="",M15="",A16="",M16="",A17="",M17=""),N17,0)
    )
    - (
       INT( ( (H9="吊飾") + (IF(AND(A10="",M10=""),H10="吊飾",0)) + (IF(AND(A10="",M10="",A11="",M11=""),H11="吊飾",0)) + (IF(AND(A10="",M10="",A11="",M11="",A12="",M12=""),H12="吊飾",0)) + (IF(AND(A10="",M10="",A11="",M11="",A12="",M12="",A13="",M13=""),H13="吊飾",0)) + (IF(AND(A10="",M10="",A11="",M11="",A12="",M12="",A13="",M13="",A14="",M14=""),H14="吊飾",0)) + (IF(AND(A10="",M10="",A11="",M11="",A12="",M12="",A13="",M13="",A14="",M14="",A15="",M15=""),H15="吊飾",0)) + (IF(AND(A10="",M10="",A11="",M11="",A12="",M12="",A13="",M13="",A14="",M14="",A15="",M15="",A16="",M16=""),H16="吊飾",0)) ) / 2 ) * 220
       +
       MAX(0, ( (H9="鎖匙扣") + (IF(AND(A10="",M10=""),H10="鎖匙扣",0)) + (IF(AND(A10="",M10="",A11="",M11=""),H11="鎖匙扣",0)) + (IF(AND(A10="",M10="",A11="",M11="",A12="",M12=""),H12="鎖匙扣",0)) + (IF(AND(A10="",M10="",A11="",M11="",A12="",M12="",A13="",M13=""),H13="鎖匙扣",0)) + (IF(AND(A10="",M10="",A11="",M11="",A12="",M12="",A13="",M13="",A14="",M14=""),H14="鎖匙扣",0)) + (IF(AND(A10="",M10="",A11="",M11="",A12="",M12="",A13="",M13="",A14="",M14="",A15="",M15=""),H15="鎖匙扣",0)) + (IF(AND(A10="",M10="",A11="",M11="",A12="",M12="",A13="",M13="",A14="",M14="",A15="",M15="",A16="",M16=""),H16="鎖匙扣",0)) ) - 1 ) * 20
    ),
    0
)</f>
        <v>247</v>
      </c>
      <c r="O9" s="436"/>
      <c r="P9" s="437">
        <f t="shared" si="0"/>
        <v>-247</v>
      </c>
      <c r="Q9" s="438">
        <v>2</v>
      </c>
    </row>
    <row r="10" spans="1:20" s="5" customFormat="1" ht="30" customHeight="1" x14ac:dyDescent="0.2">
      <c r="A10" s="428">
        <v>4</v>
      </c>
      <c r="B10" s="429">
        <v>46046</v>
      </c>
      <c r="C10" s="430" t="s">
        <v>476</v>
      </c>
      <c r="D10" s="431" t="s">
        <v>480</v>
      </c>
      <c r="E10" s="432" t="s">
        <v>481</v>
      </c>
      <c r="F10" s="431" t="s">
        <v>468</v>
      </c>
      <c r="G10" s="431" t="s">
        <v>470</v>
      </c>
      <c r="H10" s="431" t="s">
        <v>457</v>
      </c>
      <c r="I10" s="431" t="s">
        <v>458</v>
      </c>
      <c r="J10" s="431">
        <v>2</v>
      </c>
      <c r="K10" s="431"/>
      <c r="L10" s="433" t="s">
        <v>490</v>
      </c>
      <c r="M10" s="434">
        <v>3980</v>
      </c>
      <c r="N10" s="435" cm="1">
        <f t="array" ref="N10">IF(鎖售表[[#This Row],[產品]]="鎖匙扣",
    _xlfn.XLOOKUP(鎖售表[[#This Row],[對象]]&amp;鎖售表[[#This Row],[材料]]&amp;鎖售表[[#This Row],[數量]], 成本表_鎖匙扣!$A$2:$A$100&amp;成本表_鎖匙扣!$C$2:$C$100&amp;成本表_鎖匙扣!$D$2:$D$100, 成本表_鎖匙扣!$E$2:$E$100, 0),
    _xlfn.XLOOKUP(鎖售表[[#This Row],[對象]]&amp;鎖售表[[#This Row],[產品]]&amp;鎖售表[[#This Row],[材料]]&amp;鎖售表[[#This Row],[數量]], 成本表_吊飾!$A$2:$A$100&amp;成本表_吊飾!$B$2:$B$100&amp;成本表_吊飾!$C$2:$C$100&amp;成本表_吊飾!$D$2:$D$100, 成本表_吊飾!$E$2:$E$100, 0)
)
+ IF(ISNUMBER(M10),
    (
     IF(AND(A11="",M11=""),N11,0) + IF(AND(A11="",M11="",A12="",M12=""),N12,0) +
     IF(AND(A11="",M11="",A12="",M12="",A13="",M13=""),N13,0) + IF(AND(A11="",M11="",A12="",M12="",A13="",M13="",A14="",M14=""),N14,0) +
     IF(AND(A11="",M11="",A12="",M12="",A13="",M13="",A14="",M14="",A15="",M15=""),N15,0) + IF(AND(A11="",M11="",A12="",M12="",A13="",M13="",A14="",M14="",A15="",M15="",A16="",M16=""),N16,0) +
     IF(AND(A11="",M11="",A12="",M12="",A13="",M13="",A14="",M14="",A15="",M15="",A16="",M16="",A17="",M17=""),N17,0) +
     IF(AND(A11="",M11="",A12="",M12="",A13="",M13="",A14="",M14="",A15="",M15="",A16="",M16="",A17="",M17="",A18="",M18=""),N18,0)
    )
    - (
       INT( ( (H10="吊飾") + (IF(AND(A11="",M11=""),H11="吊飾",0)) + (IF(AND(A11="",M11="",A12="",M12=""),H12="吊飾",0)) + (IF(AND(A11="",M11="",A12="",M12="",A13="",M13=""),H13="吊飾",0)) + (IF(AND(A11="",M11="",A12="",M12="",A13="",M13="",A14="",M14=""),H14="吊飾",0)) + (IF(AND(A11="",M11="",A12="",M12="",A13="",M13="",A14="",M14="",A15="",M15=""),H15="吊飾",0)) + (IF(AND(A11="",M11="",A12="",M12="",A13="",M13="",A14="",M14="",A15="",M15="",A16="",M16=""),H16="吊飾",0)) + (IF(AND(A11="",M11="",A12="",M12="",A13="",M13="",A14="",M14="",A15="",M15="",A16="",M16="",A17="",M17=""),H17="吊飾",0)) ) / 2 ) * 220
       +
       MAX(0, ( (H10="鎖匙扣") + (IF(AND(A11="",M11=""),H11="鎖匙扣",0)) + (IF(AND(A11="",M11="",A12="",M12=""),H12="鎖匙扣",0)) + (IF(AND(A11="",M11="",A12="",M12="",A13="",M13=""),H13="鎖匙扣",0)) + (IF(AND(A11="",M11="",A12="",M12="",A13="",M13="",A14="",M14=""),H14="鎖匙扣",0)) + (IF(AND(A11="",M11="",A12="",M12="",A13="",M13="",A14="",M14="",A15="",M15=""),H15="鎖匙扣",0)) + (IF(AND(A11="",M11="",A12="",M12="",A13="",M13="",A14="",M14="",A15="",M15="",A16="",M16=""),H16="鎖匙扣",0)) + (IF(AND(A11="",M11="",A12="",M12="",A13="",M13="",A14="",M14="",A15="",M15="",A16="",M16="",A17="",M17=""),H17="鎖匙扣",0)) ) - 1 ) * 20
    ),
    0
)</f>
        <v>985</v>
      </c>
      <c r="O10" s="436"/>
      <c r="P10" s="437">
        <f t="shared" si="0"/>
        <v>2995</v>
      </c>
      <c r="Q10" s="438">
        <v>2</v>
      </c>
    </row>
    <row r="11" spans="1:20" s="5" customFormat="1" ht="30" customHeight="1" x14ac:dyDescent="0.2">
      <c r="A11" s="428"/>
      <c r="B11" s="429"/>
      <c r="C11" s="430"/>
      <c r="D11" s="431" t="s">
        <v>480</v>
      </c>
      <c r="E11" s="432" t="s">
        <v>481</v>
      </c>
      <c r="F11" s="431" t="s">
        <v>468</v>
      </c>
      <c r="G11" s="431" t="s">
        <v>469</v>
      </c>
      <c r="H11" s="431" t="s">
        <v>457</v>
      </c>
      <c r="I11" s="431" t="s">
        <v>458</v>
      </c>
      <c r="J11" s="431">
        <v>2</v>
      </c>
      <c r="K11" s="431"/>
      <c r="L11" s="433" t="s">
        <v>490</v>
      </c>
      <c r="M11" s="434"/>
      <c r="N11" s="435" cm="1">
        <f t="array" ref="N11">IF(鎖售表[[#This Row],[產品]]="鎖匙扣",
    _xlfn.XLOOKUP(鎖售表[[#This Row],[對象]]&amp;鎖售表[[#This Row],[材料]]&amp;鎖售表[[#This Row],[數量]], 成本表_鎖匙扣!$A$2:$A$100&amp;成本表_鎖匙扣!$C$2:$C$100&amp;成本表_鎖匙扣!$D$2:$D$100, 成本表_鎖匙扣!$E$2:$E$100, 0),
    _xlfn.XLOOKUP(鎖售表[[#This Row],[對象]]&amp;鎖售表[[#This Row],[產品]]&amp;鎖售表[[#This Row],[材料]]&amp;鎖售表[[#This Row],[數量]], 成本表_吊飾!$A$2:$A$100&amp;成本表_吊飾!$B$2:$B$100&amp;成本表_吊飾!$C$2:$C$100&amp;成本表_吊飾!$D$2:$D$100, 成本表_吊飾!$E$2:$E$100, 0)
)
+ IF(ISNUMBER(M11),
    (
     IF(AND(A12="",M12=""),N12,0) + IF(AND(A12="",M12="",A13="",M13=""),N13,0) +
     IF(AND(A12="",M12="",A13="",M13="",A14="",M14=""),N14,0) + IF(AND(A12="",M12="",A13="",M13="",A14="",M14="",A15="",M15=""),N15,0) +
     IF(AND(A12="",M12="",A13="",M13="",A14="",M14="",A15="",M15="",A16="",M16=""),N16,0) + IF(AND(A12="",M12="",A13="",M13="",A14="",M14="",A15="",M15="",A16="",M16="",A17="",M17=""),N17,0) +
     IF(AND(A12="",M12="",A13="",M13="",A14="",M14="",A15="",M15="",A16="",M16="",A17="",M17="",A18="",M18=""),N18,0) +
     IF(AND(A12="",M12="",A13="",M13="",A14="",M14="",A15="",M15="",A16="",M16="",A17="",M17="",A18="",M18="",A19="",M19=""),N19,0)
    )
    - (
       INT( ( (H11="吊飾") + (IF(AND(A12="",M12=""),H12="吊飾",0)) + (IF(AND(A12="",M12="",A13="",M13=""),H13="吊飾",0)) + (IF(AND(A12="",M12="",A13="",M13="",A14="",M14=""),H14="吊飾",0)) + (IF(AND(A12="",M12="",A13="",M13="",A14="",M14="",A15="",M15=""),H15="吊飾",0)) + (IF(AND(A12="",M12="",A13="",M13="",A14="",M14="",A15="",M15="",A16="",M16=""),H16="吊飾",0)) + (IF(AND(A12="",M12="",A13="",M13="",A14="",M14="",A15="",M15="",A16="",M16="",A17="",M17=""),H17="吊飾",0)) + (IF(AND(A12="",M12="",A13="",M13="",A14="",M14="",A15="",M15="",A16="",M16="",A17="",M17="",A18="",M18=""),H18="吊飾",0)) ) / 2 ) * 220
       +
       MAX(0, ( (H11="鎖匙扣") + (IF(AND(A12="",M12=""),H12="鎖匙扣",0)) + (IF(AND(A12="",M12="",A13="",M13=""),H13="鎖匙扣",0)) + (IF(AND(A12="",M12="",A13="",M13="",A14="",M14=""),H14="鎖匙扣",0)) + (IF(AND(A12="",M12="",A13="",M13="",A14="",M14="",A15="",M15=""),H15="鎖匙扣",0)) + (IF(AND(A12="",M12="",A13="",M13="",A14="",M14="",A15="",M15="",A16="",M16=""),H16="鎖匙扣",0)) + (IF(AND(A12="",M12="",A13="",M13="",A14="",M14="",A15="",M15="",A16="",M16="",A17="",M17=""),H17="鎖匙扣",0)) + (IF(AND(A12="",M12="",A13="",M13="",A14="",M14="",A15="",M15="",A16="",M16="",A17="",M17="",A18="",M18=""),H18="鎖匙扣",0)) ) - 1 ) * 20
    ),
    0
)</f>
        <v>290</v>
      </c>
      <c r="O11" s="436"/>
      <c r="P11" s="437">
        <f t="shared" si="0"/>
        <v>-290</v>
      </c>
      <c r="Q11" s="438">
        <v>2</v>
      </c>
    </row>
    <row r="12" spans="1:20" s="5" customFormat="1" ht="30" customHeight="1" x14ac:dyDescent="0.2">
      <c r="A12" s="428"/>
      <c r="B12" s="429"/>
      <c r="C12" s="430"/>
      <c r="D12" s="432" t="s">
        <v>477</v>
      </c>
      <c r="E12" s="432" t="s">
        <v>478</v>
      </c>
      <c r="F12" s="431" t="s">
        <v>468</v>
      </c>
      <c r="G12" s="431" t="s">
        <v>469</v>
      </c>
      <c r="H12" s="431" t="s">
        <v>479</v>
      </c>
      <c r="I12" s="431" t="s">
        <v>210</v>
      </c>
      <c r="J12" s="431">
        <v>1</v>
      </c>
      <c r="K12" s="431"/>
      <c r="L12" s="433" t="s">
        <v>490</v>
      </c>
      <c r="M12" s="434"/>
      <c r="N12" s="435" cm="1">
        <f t="array" ref="N12">IF(鎖售表[[#This Row],[產品]]="鎖匙扣",
    _xlfn.XLOOKUP(鎖售表[[#This Row],[對象]]&amp;鎖售表[[#This Row],[材料]]&amp;鎖售表[[#This Row],[數量]], 成本表_鎖匙扣!$A$2:$A$100&amp;成本表_鎖匙扣!$C$2:$C$100&amp;成本表_鎖匙扣!$D$2:$D$100, 成本表_鎖匙扣!$E$2:$E$100, 0),
    _xlfn.XLOOKUP(鎖售表[[#This Row],[對象]]&amp;鎖售表[[#This Row],[產品]]&amp;鎖售表[[#This Row],[材料]]&amp;鎖售表[[#This Row],[數量]], 成本表_吊飾!$A$2:$A$100&amp;成本表_吊飾!$B$2:$B$100&amp;成本表_吊飾!$C$2:$C$100&amp;成本表_吊飾!$D$2:$D$100, 成本表_吊飾!$E$2:$E$100, 0)
)
+ IF(ISNUMBER(M12),
    (
     IF(AND(A13="",M13=""),N13,0) + IF(AND(A13="",M13="",A14="",M14=""),N14,0) +
     IF(AND(A13="",M13="",A14="",M14="",A15="",M15=""),N15,0) + IF(AND(A13="",M13="",A14="",M14="",A15="",M15="",A16="",M16=""),N16,0) +
     IF(AND(A13="",M13="",A14="",M14="",A15="",M15="",A16="",M16="",A17="",M17=""),N17,0) + IF(AND(A13="",M13="",A14="",M14="",A15="",M15="",A16="",M16="",A17="",M17="",A18="",M18=""),N18,0) +
     IF(AND(A13="",M13="",A14="",M14="",A15="",M15="",A16="",M16="",A17="",M17="",A18="",M18="",A19="",M19=""),N19,0) +
     IF(AND(A13="",M13="",A14="",M14="",A15="",M15="",A16="",M16="",A17="",M17="",A18="",M18="",A19="",M19="",A20="",M20=""),N20,0)
    )
    - (
       INT( ( (H12="吊飾") + (IF(AND(A13="",M13=""),H13="吊飾",0)) + (IF(AND(A13="",M13="",A14="",M14=""),H14="吊飾",0)) + (IF(AND(A13="",M13="",A14="",M14="",A15="",M15=""),H15="吊飾",0)) + (IF(AND(A13="",M13="",A14="",M14="",A15="",M15="",A16="",M16=""),H16="吊飾",0)) + (IF(AND(A13="",M13="",A14="",M14="",A15="",M15="",A16="",M16="",A17="",M17=""),H17="吊飾",0)) + (IF(AND(A13="",M13="",A14="",M14="",A15="",M15="",A16="",M16="",A17="",M17="",A18="",M18=""),H18="吊飾",0)) + (IF(AND(A13="",M13="",A14="",M14="",A15="",M15="",A16="",M16="",A17="",M17="",A18="",M18="",A19="",M19=""),H19="吊飾",0)) ) / 2 ) * 220
       +
       MAX(0, ( (H12="鎖匙扣") + (IF(AND(A13="",M13=""),H13="鎖匙扣",0)) + (IF(AND(A13="",M13="",A14="",M14=""),H14="鎖匙扣",0)) + (IF(AND(A13="",M13="",A14="",M14="",A15="",M15=""),H15="鎖匙扣",0)) + (IF(AND(A13="",M13="",A14="",M14="",A15="",M15="",A16="",M16=""),H16="鎖匙扣",0)) + (IF(AND(A13="",M13="",A14="",M14="",A15="",M15="",A16="",M16="",A17="",M17=""),H17="鎖匙扣",0)) + (IF(AND(A13="",M13="",A14="",M14="",A15="",M15="",A16="",M16="",A17="",M17="",A18="",M18=""),H18="鎖匙扣",0)) + (IF(AND(A13="",M13="",A14="",M14="",A15="",M15="",A16="",M16="",A17="",M17="",A18="",M18="",A19="",M19=""),H19="鎖匙扣",0)) ) - 1 ) * 20
    ),
    0
)</f>
        <v>425</v>
      </c>
      <c r="O12" s="436"/>
      <c r="P12" s="437">
        <f t="shared" si="0"/>
        <v>-425</v>
      </c>
      <c r="Q12" s="438">
        <v>2</v>
      </c>
    </row>
    <row r="13" spans="1:20" s="5" customFormat="1" ht="30" customHeight="1" x14ac:dyDescent="0.2">
      <c r="A13" s="428">
        <v>5</v>
      </c>
      <c r="B13" s="429">
        <v>46049</v>
      </c>
      <c r="C13" s="430" t="s">
        <v>482</v>
      </c>
      <c r="D13" s="432" t="s">
        <v>483</v>
      </c>
      <c r="E13" s="432" t="s">
        <v>483</v>
      </c>
      <c r="F13" s="431" t="s">
        <v>468</v>
      </c>
      <c r="G13" s="431" t="s">
        <v>470</v>
      </c>
      <c r="H13" s="431" t="s">
        <v>457</v>
      </c>
      <c r="I13" s="431" t="s">
        <v>458</v>
      </c>
      <c r="J13" s="431">
        <v>2</v>
      </c>
      <c r="K13" s="431"/>
      <c r="L13" s="433" t="s">
        <v>490</v>
      </c>
      <c r="M13" s="434">
        <v>2400</v>
      </c>
      <c r="N13" s="435" cm="1">
        <f t="array" ref="N13">IF(鎖售表[[#This Row],[產品]]="鎖匙扣",
    _xlfn.XLOOKUP(鎖售表[[#This Row],[對象]]&amp;鎖售表[[#This Row],[材料]]&amp;鎖售表[[#This Row],[數量]], 成本表_鎖匙扣!$A$2:$A$100&amp;成本表_鎖匙扣!$C$2:$C$100&amp;成本表_鎖匙扣!$D$2:$D$100, 成本表_鎖匙扣!$E$2:$E$100, 0),
    _xlfn.XLOOKUP(鎖售表[[#This Row],[對象]]&amp;鎖售表[[#This Row],[產品]]&amp;鎖售表[[#This Row],[材料]]&amp;鎖售表[[#This Row],[數量]], 成本表_吊飾!$A$2:$A$100&amp;成本表_吊飾!$B$2:$B$100&amp;成本表_吊飾!$C$2:$C$100&amp;成本表_吊飾!$D$2:$D$100, 成本表_吊飾!$E$2:$E$100, 0)
)
+ IF(ISNUMBER(M13),
    (
     IF(AND(A14="",M14=""),N14,0) + IF(AND(A14="",M14="",A15="",M15=""),N15,0) +
     IF(AND(A14="",M14="",A15="",M15="",A16="",M16=""),N16,0) + IF(AND(A14="",M14="",A15="",M15="",A16="",M16="",A17="",M17=""),N17,0) +
     IF(AND(A14="",M14="",A15="",M15="",A16="",M16="",A17="",M17="",A18="",M18=""),N18,0) + IF(AND(A14="",M14="",A15="",M15="",A16="",M16="",A17="",M17="",A18="",M18="",A19="",M19=""),N19,0) +
     IF(AND(A14="",M14="",A15="",M15="",A16="",M16="",A17="",M17="",A18="",M18="",A19="",M19="",A20="",M20=""),N20,0) +
     IF(AND(A14="",M14="",A15="",M15="",A16="",M16="",A17="",M17="",A18="",M18="",A19="",M19="",A20="",M20="",A21="",M21=""),N21,0)
    )
    - (
       INT( ( (H13="吊飾") + (IF(AND(A14="",M14=""),H14="吊飾",0)) + (IF(AND(A14="",M14="",A15="",M15=""),H15="吊飾",0)) + (IF(AND(A14="",M14="",A15="",M15="",A16="",M16=""),H16="吊飾",0)) + (IF(AND(A14="",M14="",A15="",M15="",A16="",M16="",A17="",M17=""),H17="吊飾",0)) + (IF(AND(A14="",M14="",A15="",M15="",A16="",M16="",A17="",M17="",A18="",M18=""),H18="吊飾",0)) + (IF(AND(A14="",M14="",A15="",M15="",A16="",M16="",A17="",M17="",A18="",M18="",A19="",M19=""),H19="吊飾",0)) + (IF(AND(A14="",M14="",A15="",M15="",A16="",M16="",A17="",M17="",A18="",M18="",A19="",M19="",A20="",M20=""),H20="吊飾",0)) ) / 2 ) * 220
       +
       MAX(0, ( (H13="鎖匙扣") + (IF(AND(A14="",M14=""),H14="鎖匙扣",0)) + (IF(AND(A14="",M14="",A15="",M15=""),H15="鎖匙扣",0)) + (IF(AND(A14="",M14="",A15="",M15="",A16="",M16=""),H16="鎖匙扣",0)) + (IF(AND(A14="",M14="",A15="",M15="",A16="",M16="",A17="",M17=""),H17="鎖匙扣",0)) + (IF(AND(A14="",M14="",A15="",M15="",A16="",M16="",A17="",M17="",A18="",M18=""),H18="鎖匙扣",0)) + (IF(AND(A14="",M14="",A15="",M15="",A16="",M16="",A17="",M17="",A18="",M18="",A19="",M19=""),H19="鎖匙扣",0)) + (IF(AND(A14="",M14="",A15="",M15="",A16="",M16="",A17="",M17="",A18="",M18="",A19="",M19="",A20="",M20=""),H20="鎖匙扣",0)) ) - 1 ) * 20
    ),
    0
)</f>
        <v>560</v>
      </c>
      <c r="O13" s="436"/>
      <c r="P13" s="437">
        <f t="shared" si="0"/>
        <v>1840</v>
      </c>
      <c r="Q13" s="438">
        <v>0</v>
      </c>
    </row>
    <row r="14" spans="1:20" s="5" customFormat="1" ht="30" customHeight="1" x14ac:dyDescent="0.2">
      <c r="A14" s="428"/>
      <c r="B14" s="429"/>
      <c r="C14" s="430"/>
      <c r="D14" s="432" t="s">
        <v>483</v>
      </c>
      <c r="E14" s="432" t="s">
        <v>483</v>
      </c>
      <c r="F14" s="431" t="s">
        <v>468</v>
      </c>
      <c r="G14" s="431" t="s">
        <v>469</v>
      </c>
      <c r="H14" s="431" t="s">
        <v>457</v>
      </c>
      <c r="I14" s="431" t="s">
        <v>458</v>
      </c>
      <c r="J14" s="431">
        <v>2</v>
      </c>
      <c r="K14" s="431"/>
      <c r="L14" s="433" t="s">
        <v>490</v>
      </c>
      <c r="M14" s="434"/>
      <c r="N14" s="435" cm="1">
        <f t="array" ref="N14">IF(鎖售表[[#This Row],[產品]]="鎖匙扣",
    _xlfn.XLOOKUP(鎖售表[[#This Row],[對象]]&amp;鎖售表[[#This Row],[材料]]&amp;鎖售表[[#This Row],[數量]], 成本表_鎖匙扣!$A$2:$A$100&amp;成本表_鎖匙扣!$C$2:$C$100&amp;成本表_鎖匙扣!$D$2:$D$100, 成本表_鎖匙扣!$E$2:$E$100, 0),
    _xlfn.XLOOKUP(鎖售表[[#This Row],[對象]]&amp;鎖售表[[#This Row],[產品]]&amp;鎖售表[[#This Row],[材料]]&amp;鎖售表[[#This Row],[數量]], 成本表_吊飾!$A$2:$A$100&amp;成本表_吊飾!$B$2:$B$100&amp;成本表_吊飾!$C$2:$C$100&amp;成本表_吊飾!$D$2:$D$100, 成本表_吊飾!$E$2:$E$100, 0)
)
+ IF(ISNUMBER(M14),
    (
     IF(AND(A15="",M15=""),N15,0) + IF(AND(A15="",M15="",A16="",M16=""),N16,0) +
     IF(AND(A15="",M15="",A16="",M16="",A17="",M17=""),N17,0) + IF(AND(A15="",M15="",A16="",M16="",A17="",M17="",A18="",M18=""),N18,0) +
     IF(AND(A15="",M15="",A16="",M16="",A17="",M17="",A18="",M18="",A19="",M19=""),N19,0) + IF(AND(A15="",M15="",A16="",M16="",A17="",M17="",A18="",M18="",A19="",M19="",A20="",M20=""),N20,0) +
     IF(AND(A15="",M15="",A16="",M16="",A17="",M17="",A18="",M18="",A19="",M19="",A20="",M20="",A21="",M21=""),N21,0) +
     IF(AND(A15="",M15="",A16="",M16="",A17="",M17="",A18="",M18="",A19="",M19="",A20="",M20="",A21="",M21="",A22="",M22=""),N22,0)
    )
    - (
       INT( ( (H14="吊飾") + (IF(AND(A15="",M15=""),H15="吊飾",0)) + (IF(AND(A15="",M15="",A16="",M16=""),H16="吊飾",0)) + (IF(AND(A15="",M15="",A16="",M16="",A17="",M17=""),H17="吊飾",0)) + (IF(AND(A15="",M15="",A16="",M16="",A17="",M17="",A18="",M18=""),H18="吊飾",0)) + (IF(AND(A15="",M15="",A16="",M16="",A17="",M17="",A18="",M18="",A19="",M19=""),H19="吊飾",0)) + (IF(AND(A15="",M15="",A16="",M16="",A17="",M17="",A18="",M18="",A19="",M19="",A20="",M20=""),H20="吊飾",0)) + (IF(AND(A15="",M15="",A16="",M16="",A17="",M17="",A18="",M18="",A19="",M19="",A20="",M20="",A21="",M21=""),H21="吊飾",0)) ) / 2 ) * 220
       +
       MAX(0, ( (H14="鎖匙扣") + (IF(AND(A15="",M15=""),H15="鎖匙扣",0)) + (IF(AND(A15="",M15="",A16="",M16=""),H16="鎖匙扣",0)) + (IF(AND(A15="",M15="",A16="",M16="",A17="",M17=""),H17="鎖匙扣",0)) + (IF(AND(A15="",M15="",A16="",M16="",A17="",M17="",A18="",M18=""),H18="鎖匙扣",0)) + (IF(AND(A15="",M15="",A16="",M16="",A17="",M17="",A18="",M18="",A19="",M19=""),H19="鎖匙扣",0)) + (IF(AND(A15="",M15="",A16="",M16="",A17="",M17="",A18="",M18="",A19="",M19="",A20="",M20=""),H20="鎖匙扣",0)) + (IF(AND(A15="",M15="",A16="",M16="",A17="",M17="",A18="",M18="",A19="",M19="",A20="",M20="",A21="",M21=""),H21="鎖匙扣",0)) ) - 1 ) * 20
    ),
    0
)</f>
        <v>290</v>
      </c>
      <c r="O14" s="436"/>
      <c r="P14" s="437">
        <f t="shared" ref="P14:P15" si="1">IF(ISNUMBER(M14),
    M14 - N14 - (O14 +
      IF(AND(A15="",M15=""),O15,0) +
      IF(AND(A15="",M15="",A16="",M16=""),O16,0) +
      IF(AND(A15="",M15="",A16="",M16="",A17="",M17=""),O17,0) +
      IF(AND(A15="",M15="",A16="",M16="",A17="",M17="",A18="",M18=""),O18,0) +
      IF(AND(A15="",M15="",A16="",M16="",A17="",M17="",A18="",M18="",A19="",M19=""),O19,0) +
      IF(AND(A15="",M15="",A16="",M16="",A17="",M17="",A18="",M18="",A19="",M19="",A20="",M20=""),O20,0) +
      IF(AND(A15="",M15="",A16="",M16="",A17="",M17="",A18="",M18="",A19="",M19="",A20="",M20="",A21="",M21=""),O21,0) +
      IF(AND(A15="",M15="",A16="",M16="",A17="",M17="",A18="",M18="",A19="",M19="",A20="",M20="",A21="",M21="",A22="",M22=""),O22,0) +
      IF(AND(A15="",M15="",A16="",M16="",A17="",M17="",A18="",M18="",A19="",M19="",A20="",M20="",A21="",M21="",A22="",M22="",A23="",M23=""),O23,0)
    ),
    -N14 - O14
)</f>
        <v>-290</v>
      </c>
      <c r="Q14" s="438">
        <v>0</v>
      </c>
    </row>
    <row r="15" spans="1:20" s="5" customFormat="1" ht="30" customHeight="1" x14ac:dyDescent="0.2">
      <c r="A15" s="428">
        <v>6</v>
      </c>
      <c r="B15" s="429">
        <v>46047</v>
      </c>
      <c r="C15" s="430" t="s">
        <v>484</v>
      </c>
      <c r="D15" s="431" t="s">
        <v>485</v>
      </c>
      <c r="E15" s="432" t="s">
        <v>486</v>
      </c>
      <c r="F15" s="431" t="s">
        <v>473</v>
      </c>
      <c r="G15" s="431" t="s">
        <v>470</v>
      </c>
      <c r="H15" s="431" t="s">
        <v>457</v>
      </c>
      <c r="I15" s="431" t="s">
        <v>458</v>
      </c>
      <c r="J15" s="431">
        <v>1</v>
      </c>
      <c r="K15" s="433" t="s">
        <v>487</v>
      </c>
      <c r="L15" s="433" t="s">
        <v>490</v>
      </c>
      <c r="M15" s="434">
        <v>4940</v>
      </c>
      <c r="N15" s="435" cm="1">
        <f t="array" ref="N15">IF(鎖售表[[#This Row],[產品]]="鎖匙扣",
    _xlfn.XLOOKUP(鎖售表[[#This Row],[對象]]&amp;鎖售表[[#This Row],[材料]]&amp;鎖售表[[#This Row],[數量]], 成本表_鎖匙扣!$A$2:$A$100&amp;成本表_鎖匙扣!$C$2:$C$100&amp;成本表_鎖匙扣!$D$2:$D$100, 成本表_鎖匙扣!$E$2:$E$100, 0),
    _xlfn.XLOOKUP(鎖售表[[#This Row],[對象]]&amp;鎖售表[[#This Row],[產品]]&amp;鎖售表[[#This Row],[材料]]&amp;鎖售表[[#This Row],[數量]], 成本表_吊飾!$A$2:$A$100&amp;成本表_吊飾!$B$2:$B$100&amp;成本表_吊飾!$C$2:$C$100&amp;成本表_吊飾!$D$2:$D$100, 成本表_吊飾!$E$2:$E$100, 0)
)
+ IF(ISNUMBER(M15),
    (
     IF(AND(A16="",M16=""),N16,0) + IF(AND(A16="",M16="",A17="",M17=""),N17,0) +
     IF(AND(A16="",M16="",A17="",M17="",A18="",M18=""),N18,0) + IF(AND(A16="",M16="",A17="",M17="",A18="",M18="",A19="",M19=""),N19,0) +
     IF(AND(A16="",M16="",A17="",M17="",A18="",M18="",A19="",M19="",A20="",M20=""),N20,0) + IF(AND(A16="",M16="",A17="",M17="",A18="",M18="",A19="",M19="",A20="",M20="",A21="",M21=""),N21,0) +
     IF(AND(A16="",M16="",A17="",M17="",A18="",M18="",A19="",M19="",A20="",M20="",A21="",M21="",A22="",M22=""),N22,0) +
     IF(AND(A16="",M16="",A17="",M17="",A18="",M18="",A19="",M19="",A20="",M20="",A21="",M21="",A22="",M22="",A23="",M23=""),N23,0)
    )
    - (
       INT( ( (H15="吊飾") + (IF(AND(A16="",M16=""),H16="吊飾",0)) + (IF(AND(A16="",M16="",A17="",M17=""),H17="吊飾",0)) + (IF(AND(A16="",M16="",A17="",M17="",A18="",M18=""),H18="吊飾",0)) + (IF(AND(A16="",M16="",A17="",M17="",A18="",M18="",A19="",M19=""),H19="吊飾",0)) + (IF(AND(A16="",M16="",A17="",M17="",A18="",M18="",A19="",M19="",A20="",M20=""),H20="吊飾",0)) + (IF(AND(A16="",M16="",A17="",M17="",A18="",M18="",A19="",M19="",A20="",M20="",A21="",M21=""),H21="吊飾",0)) + (IF(AND(A16="",M16="",A17="",M17="",A18="",M18="",A19="",M19="",A20="",M20="",A21="",M21="",A22="",M22=""),H22="吊飾",0)) ) / 2 ) * 220
       +
       MAX(0, ( (H15="鎖匙扣") + (IF(AND(A16="",M16=""),H16="鎖匙扣",0)) + (IF(AND(A16="",M16="",A17="",M17=""),H17="鎖匙扣",0)) + (IF(AND(A16="",M16="",A17="",M17="",A18="",M18=""),H18="鎖匙扣",0)) + (IF(AND(A16="",M16="",A17="",M17="",A18="",M18="",A19="",M19=""),H19="鎖匙扣",0)) + (IF(AND(A16="",M16="",A17="",M17="",A18="",M18="",A19="",M19="",A20="",M20=""),H20="鎖匙扣",0)) + (IF(AND(A16="",M16="",A17="",M17="",A18="",M18="",A19="",M19="",A20="",M20="",A21="",M21=""),H21="鎖匙扣",0)) + (IF(AND(A16="",M16="",A17="",M17="",A18="",M18="",A19="",M19="",A20="",M20="",A21="",M21="",A22="",M22=""),H22="鎖匙扣",0)) ) - 1 ) * 20
    ),
    0
)</f>
        <v>1228</v>
      </c>
      <c r="O15" s="436"/>
      <c r="P15" s="437">
        <f t="shared" si="1"/>
        <v>3712</v>
      </c>
      <c r="Q15" s="438">
        <v>1</v>
      </c>
    </row>
    <row r="16" spans="1:20" s="5" customFormat="1" ht="30" customHeight="1" x14ac:dyDescent="0.2">
      <c r="A16" s="428"/>
      <c r="B16" s="429"/>
      <c r="C16" s="430"/>
      <c r="D16" s="431" t="s">
        <v>485</v>
      </c>
      <c r="E16" s="432" t="s">
        <v>486</v>
      </c>
      <c r="F16" s="431" t="s">
        <v>473</v>
      </c>
      <c r="G16" s="431" t="s">
        <v>469</v>
      </c>
      <c r="H16" s="431" t="s">
        <v>457</v>
      </c>
      <c r="I16" s="431" t="s">
        <v>458</v>
      </c>
      <c r="J16" s="431">
        <v>1</v>
      </c>
      <c r="K16" s="433" t="s">
        <v>488</v>
      </c>
      <c r="L16" s="433" t="s">
        <v>490</v>
      </c>
      <c r="M16" s="434"/>
      <c r="N16" s="435" cm="1">
        <f t="array" ref="N16">IF(鎖售表[[#This Row],[產品]]="鎖匙扣",
    _xlfn.XLOOKUP(鎖售表[[#This Row],[對象]]&amp;鎖售表[[#This Row],[材料]]&amp;鎖售表[[#This Row],[數量]], 成本表_鎖匙扣!$A$2:$A$100&amp;成本表_鎖匙扣!$C$2:$C$100&amp;成本表_鎖匙扣!$D$2:$D$100, 成本表_鎖匙扣!$E$2:$E$100, 0),
    _xlfn.XLOOKUP(鎖售表[[#This Row],[對象]]&amp;鎖售表[[#This Row],[產品]]&amp;鎖售表[[#This Row],[材料]]&amp;鎖售表[[#This Row],[數量]], 成本表_吊飾!$A$2:$A$100&amp;成本表_吊飾!$B$2:$B$100&amp;成本表_吊飾!$C$2:$C$100&amp;成本表_吊飾!$D$2:$D$100, 成本表_吊飾!$E$2:$E$100, 0)
)
+ IF(ISNUMBER(M16),
    (
     IF(AND(A17="",M17=""),N17,0) + IF(AND(A17="",M17="",A18="",M18=""),N18,0) +
     IF(AND(A17="",M17="",A18="",M18="",A19="",M19=""),N19,0) + IF(AND(A17="",M17="",A18="",M18="",A19="",M19="",A20="",M20=""),N20,0) +
     IF(AND(A17="",M17="",A18="",M18="",A19="",M19="",A20="",M20="",A21="",M21=""),N21,0) + IF(AND(A17="",M17="",A18="",M18="",A19="",M19="",A20="",M20="",A21="",M21="",A22="",M22=""),N22,0) +
     IF(AND(A17="",M17="",A18="",M18="",A19="",M19="",A20="",M20="",A21="",M21="",A22="",M22="",A23="",M23=""),N23,0) +
     IF(AND(A17="",M17="",A18="",M18="",A19="",M19="",A20="",M20="",A21="",M21="",A22="",M22="",A23="",M23="",A24="",M24=""),N24,0)
    )
    - (
       INT( ( (H16="吊飾") + (IF(AND(A17="",M17=""),H17="吊飾",0)) + (IF(AND(A17="",M17="",A18="",M18=""),H18="吊飾",0)) + (IF(AND(A17="",M17="",A18="",M18="",A19="",M19=""),H19="吊飾",0)) + (IF(AND(A17="",M17="",A18="",M18="",A19="",M19="",A20="",M20=""),H20="吊飾",0)) + (IF(AND(A17="",M17="",A18="",M18="",A19="",M19="",A20="",M20="",A21="",M21=""),H21="吊飾",0)) + (IF(AND(A17="",M17="",A18="",M18="",A19="",M19="",A20="",M20="",A21="",M21="",A22="",M22=""),H22="吊飾",0)) + (IF(AND(A17="",M17="",A18="",M18="",A19="",M19="",A20="",M20="",A21="",M21="",A22="",M22="",A23="",M23=""),H23="吊飾",0)) ) / 2 ) * 220
       +
       MAX(0, ( (H16="鎖匙扣") + (IF(AND(A17="",M17=""),H17="鎖匙扣",0)) + (IF(AND(A17="",M17="",A18="",M18=""),H18="鎖匙扣",0)) + (IF(AND(A17="",M17="",A18="",M18="",A19="",M19=""),H19="鎖匙扣",0)) + (IF(AND(A17="",M17="",A18="",M18="",A19="",M19="",A20="",M20=""),H20="鎖匙扣",0)) + (IF(AND(A17="",M17="",A18="",M18="",A19="",M19="",A20="",M20="",A21="",M21=""),H21="鎖匙扣",0)) + (IF(AND(A17="",M17="",A18="",M18="",A19="",M19="",A20="",M20="",A21="",M21="",A22="",M22=""),H22="鎖匙扣",0)) + (IF(AND(A17="",M17="",A18="",M18="",A19="",M19="",A20="",M20="",A21="",M21="",A22="",M22="",A23="",M23=""),H23="鎖匙扣",0)) ) - 1 ) * 20
    ),
    0
)</f>
        <v>247</v>
      </c>
      <c r="O16" s="436"/>
      <c r="P16" s="437">
        <f t="shared" ref="P16:P26" si="2">IF(ISNUMBER(M16),
    M16 - N16 - (O16 +
      IF(AND(A17="",M17=""),O17,0) +
      IF(AND(A17="",M17="",A18="",M18=""),O18,0) +
      IF(AND(A17="",M17="",A18="",M18="",A19="",M19=""),O19,0) +
      IF(AND(A17="",M17="",A18="",M18="",A19="",M19="",A20="",M20=""),O20,0) +
      IF(AND(A17="",M17="",A18="",M18="",A19="",M19="",A20="",M20="",A21="",M21=""),O21,0) +
      IF(AND(A17="",M17="",A18="",M18="",A19="",M19="",A20="",M20="",A21="",M21="",A22="",M22=""),O22,0) +
      IF(AND(A17="",M17="",A18="",M18="",A19="",M19="",A20="",M20="",A21="",M21="",A22="",M22="",A23="",M23=""),O23,0) +
      IF(AND(A17="",M17="",A18="",M18="",A19="",M19="",A20="",M20="",A21="",M21="",A22="",M22="",A23="",M23="",A24="",M24=""),O24,0) +
      IF(AND(A17="",M17="",A18="",M18="",A19="",M19="",A20="",M20="",A21="",M21="",A22="",M22="",A23="",M23="",A24="",M24="",A25="",M25=""),O25,0)
    ),
    -N16 - O16
)</f>
        <v>-247</v>
      </c>
      <c r="Q16" s="438">
        <v>1</v>
      </c>
    </row>
    <row r="17" spans="1:17" s="5" customFormat="1" ht="30" customHeight="1" x14ac:dyDescent="0.2">
      <c r="A17" s="428"/>
      <c r="B17" s="429"/>
      <c r="C17" s="430"/>
      <c r="D17" s="432" t="s">
        <v>478</v>
      </c>
      <c r="E17" s="432" t="s">
        <v>478</v>
      </c>
      <c r="F17" s="431" t="s">
        <v>473</v>
      </c>
      <c r="G17" s="431" t="s">
        <v>470</v>
      </c>
      <c r="H17" s="431" t="s">
        <v>479</v>
      </c>
      <c r="I17" s="431" t="s">
        <v>210</v>
      </c>
      <c r="J17" s="431">
        <v>1</v>
      </c>
      <c r="K17" s="433" t="s">
        <v>487</v>
      </c>
      <c r="L17" s="433" t="s">
        <v>490</v>
      </c>
      <c r="M17" s="434"/>
      <c r="N17" s="435" cm="1">
        <f t="array" ref="N17">IF(鎖售表[[#This Row],[產品]]="鎖匙扣",
    _xlfn.XLOOKUP(鎖售表[[#This Row],[對象]]&amp;鎖售表[[#This Row],[材料]]&amp;鎖售表[[#This Row],[數量]], 成本表_鎖匙扣!$A$2:$A$100&amp;成本表_鎖匙扣!$C$2:$C$100&amp;成本表_鎖匙扣!$D$2:$D$100, 成本表_鎖匙扣!$E$2:$E$100, 0),
    _xlfn.XLOOKUP(鎖售表[[#This Row],[對象]]&amp;鎖售表[[#This Row],[產品]]&amp;鎖售表[[#This Row],[材料]]&amp;鎖售表[[#This Row],[數量]], 成本表_吊飾!$A$2:$A$100&amp;成本表_吊飾!$B$2:$B$100&amp;成本表_吊飾!$C$2:$C$100&amp;成本表_吊飾!$D$2:$D$100, 成本表_吊飾!$E$2:$E$100, 0)
)
+ IF(ISNUMBER(M17),
    (
     IF(AND(A18="",M18=""),N18,0) + IF(AND(A18="",M18="",A19="",M19=""),N19,0) +
     IF(AND(A18="",M18="",A19="",M19="",A20="",M20=""),N20,0) + IF(AND(A18="",M18="",A19="",M19="",A20="",M20="",A21="",M21=""),N21,0) +
     IF(AND(A18="",M18="",A19="",M19="",A20="",M20="",A21="",M21="",A22="",M22=""),N22,0) + IF(AND(A18="",M18="",A19="",M19="",A20="",M20="",A21="",M21="",A22="",M22="",A23="",M23=""),N23,0) +
     IF(AND(A18="",M18="",A19="",M19="",A20="",M20="",A21="",M21="",A22="",M22="",A23="",M23="",A24="",M24=""),N24,0) +
     IF(AND(A18="",M18="",A19="",M19="",A20="",M20="",A21="",M21="",A22="",M22="",A23="",M23="",A24="",M24="",A25="",M25=""),N25,0)
    )
    - (
       INT( ( (H17="吊飾") + (IF(AND(A18="",M18=""),H18="吊飾",0)) + (IF(AND(A18="",M18="",A19="",M19=""),H19="吊飾",0)) + (IF(AND(A18="",M18="",A19="",M19="",A20="",M20=""),H20="吊飾",0)) + (IF(AND(A18="",M18="",A19="",M19="",A20="",M20="",A21="",M21=""),H21="吊飾",0)) + (IF(AND(A18="",M18="",A19="",M19="",A20="",M20="",A21="",M21="",A22="",M22=""),H22="吊飾",0)) + (IF(AND(A18="",M18="",A19="",M19="",A20="",M20="",A21="",M21="",A22="",M22="",A23="",M23=""),H23="吊飾",0)) + (IF(AND(A18="",M18="",A19="",M19="",A20="",M20="",A21="",M21="",A22="",M22="",A23="",M23="",A24="",M24=""),H24="吊飾",0)) ) / 2 ) * 220
       +
       MAX(0, ( (H17="鎖匙扣") + (IF(AND(A18="",M18=""),H18="鎖匙扣",0)) + (IF(AND(A18="",M18="",A19="",M19=""),H19="鎖匙扣",0)) + (IF(AND(A18="",M18="",A19="",M19="",A20="",M20=""),H20="鎖匙扣",0)) + (IF(AND(A18="",M18="",A19="",M19="",A20="",M20="",A21="",M21=""),H21="鎖匙扣",0)) + (IF(AND(A18="",M18="",A19="",M19="",A20="",M20="",A21="",M21="",A22="",M22=""),H22="鎖匙扣",0)) + (IF(AND(A18="",M18="",A19="",M19="",A20="",M20="",A21="",M21="",A22="",M22="",A23="",M23=""),H23="鎖匙扣",0)) + (IF(AND(A18="",M18="",A19="",M19="",A20="",M20="",A21="",M21="",A22="",M22="",A23="",M23="",A24="",M24=""),H24="鎖匙扣",0)) ) - 1 ) * 20
    ),
    0
)</f>
        <v>487</v>
      </c>
      <c r="O17" s="436"/>
      <c r="P17" s="437">
        <f t="shared" si="2"/>
        <v>-487</v>
      </c>
      <c r="Q17" s="438">
        <v>1</v>
      </c>
    </row>
    <row r="18" spans="1:17" s="5" customFormat="1" ht="30" customHeight="1" x14ac:dyDescent="0.2">
      <c r="A18" s="428"/>
      <c r="B18" s="429"/>
      <c r="C18" s="430"/>
      <c r="D18" s="431" t="s">
        <v>483</v>
      </c>
      <c r="E18" s="432" t="s">
        <v>478</v>
      </c>
      <c r="F18" s="431" t="s">
        <v>473</v>
      </c>
      <c r="G18" s="431" t="s">
        <v>469</v>
      </c>
      <c r="H18" s="431" t="s">
        <v>479</v>
      </c>
      <c r="I18" s="431" t="s">
        <v>210</v>
      </c>
      <c r="J18" s="431">
        <v>1</v>
      </c>
      <c r="K18" s="433" t="s">
        <v>488</v>
      </c>
      <c r="L18" s="433" t="s">
        <v>490</v>
      </c>
      <c r="M18" s="434"/>
      <c r="N18" s="435" cm="1">
        <f t="array" ref="N18">IF(鎖售表[[#This Row],[產品]]="鎖匙扣",
    _xlfn.XLOOKUP(鎖售表[[#This Row],[對象]]&amp;鎖售表[[#This Row],[材料]]&amp;鎖售表[[#This Row],[數量]], 成本表_鎖匙扣!$A$2:$A$100&amp;成本表_鎖匙扣!$C$2:$C$100&amp;成本表_鎖匙扣!$D$2:$D$100, 成本表_鎖匙扣!$E$2:$E$100, 0),
    _xlfn.XLOOKUP(鎖售表[[#This Row],[對象]]&amp;鎖售表[[#This Row],[產品]]&amp;鎖售表[[#This Row],[材料]]&amp;鎖售表[[#This Row],[數量]], 成本表_吊飾!$A$2:$A$100&amp;成本表_吊飾!$B$2:$B$100&amp;成本表_吊飾!$C$2:$C$100&amp;成本表_吊飾!$D$2:$D$100, 成本表_吊飾!$E$2:$E$100, 0)
)
+ IF(ISNUMBER(M18),
    (
     IF(AND(A19="",M19=""),N19,0) + IF(AND(A19="",M19="",A20="",M20=""),N20,0) +
     IF(AND(A19="",M19="",A20="",M20="",A21="",M21=""),N21,0) + IF(AND(A19="",M19="",A20="",M20="",A21="",M21="",A22="",M22=""),N22,0) +
     IF(AND(A19="",M19="",A20="",M20="",A21="",M21="",A22="",M22="",A23="",M23=""),N23,0) + IF(AND(A19="",M19="",A20="",M20="",A21="",M21="",A22="",M22="",A23="",M23="",A24="",M24=""),N24,0) +
     IF(AND(A19="",M19="",A20="",M20="",A21="",M21="",A22="",M22="",A23="",M23="",A24="",M24="",A25="",M25=""),N25,0) +
     IF(AND(A19="",M19="",A20="",M20="",A21="",M21="",A22="",M22="",A23="",M23="",A24="",M24="",A25="",M25="",A26="",M26=""),N26,0)
    )
    - (
       INT( ( (H18="吊飾") + (IF(AND(A19="",M19=""),H19="吊飾",0)) + (IF(AND(A19="",M19="",A20="",M20=""),H20="吊飾",0)) + (IF(AND(A19="",M19="",A20="",M20="",A21="",M21=""),H21="吊飾",0)) + (IF(AND(A19="",M19="",A20="",M20="",A21="",M21="",A22="",M22=""),H22="吊飾",0)) + (IF(AND(A19="",M19="",A20="",M20="",A21="",M21="",A22="",M22="",A23="",M23=""),H23="吊飾",0)) + (IF(AND(A19="",M19="",A20="",M20="",A21="",M21="",A22="",M22="",A23="",M23="",A24="",M24=""),H24="吊飾",0)) + (IF(AND(A19="",M19="",A20="",M20="",A21="",M21="",A22="",M22="",A23="",M23="",A24="",M24="",A25="",M25=""),H25="吊飾",0)) ) / 2 ) * 220
       +
       MAX(0, ( (H18="鎖匙扣") + (IF(AND(A19="",M19=""),H19="鎖匙扣",0)) + (IF(AND(A19="",M19="",A20="",M20=""),H20="鎖匙扣",0)) + (IF(AND(A19="",M19="",A20="",M20="",A21="",M21=""),H21="鎖匙扣",0)) + (IF(AND(A19="",M19="",A20="",M20="",A21="",M21="",A22="",M22=""),H22="鎖匙扣",0)) + (IF(AND(A19="",M19="",A20="",M20="",A21="",M21="",A22="",M22="",A23="",M23=""),H23="鎖匙扣",0)) + (IF(AND(A19="",M19="",A20="",M20="",A21="",M21="",A22="",M22="",A23="",M23="",A24="",M24=""),H24="鎖匙扣",0)) + (IF(AND(A19="",M19="",A20="",M20="",A21="",M21="",A22="",M22="",A23="",M23="",A24="",M24="",A25="",M25=""),H25="鎖匙扣",0)) ) - 1 ) * 20
    ),
    0
)</f>
        <v>487</v>
      </c>
      <c r="O18" s="436"/>
      <c r="P18" s="437">
        <f t="shared" si="2"/>
        <v>-487</v>
      </c>
      <c r="Q18" s="438">
        <v>1</v>
      </c>
    </row>
    <row r="19" spans="1:17" s="5" customFormat="1" ht="30" customHeight="1" x14ac:dyDescent="0.2">
      <c r="A19" s="428">
        <v>7</v>
      </c>
      <c r="B19" s="429">
        <v>46051</v>
      </c>
      <c r="C19" s="433" t="s">
        <v>491</v>
      </c>
      <c r="D19" s="431" t="s">
        <v>483</v>
      </c>
      <c r="E19" s="432" t="s">
        <v>483</v>
      </c>
      <c r="F19" s="431" t="s">
        <v>468</v>
      </c>
      <c r="G19" s="431" t="s">
        <v>470</v>
      </c>
      <c r="H19" s="431" t="s">
        <v>457</v>
      </c>
      <c r="I19" s="431" t="s">
        <v>458</v>
      </c>
      <c r="J19" s="431">
        <v>5</v>
      </c>
      <c r="K19" s="433" t="s">
        <v>488</v>
      </c>
      <c r="L19" s="433" t="s">
        <v>490</v>
      </c>
      <c r="M19" s="434">
        <v>2500</v>
      </c>
      <c r="N19" s="435" cm="1">
        <f t="array" ref="N19">IF(鎖售表[[#This Row],[產品]]="鎖匙扣",
    _xlfn.XLOOKUP(鎖售表[[#This Row],[對象]]&amp;鎖售表[[#This Row],[材料]]&amp;鎖售表[[#This Row],[數量]], 成本表_鎖匙扣!$A$2:$A$100&amp;成本表_鎖匙扣!$C$2:$C$100&amp;成本表_鎖匙扣!$D$2:$D$100, 成本表_鎖匙扣!$E$2:$E$100, 0),
    _xlfn.XLOOKUP(鎖售表[[#This Row],[對象]]&amp;鎖售表[[#This Row],[產品]]&amp;鎖售表[[#This Row],[材料]]&amp;鎖售表[[#This Row],[數量]], 成本表_吊飾!$A$2:$A$100&amp;成本表_吊飾!$B$2:$B$100&amp;成本表_吊飾!$C$2:$C$100&amp;成本表_吊飾!$D$2:$D$100, 成本表_吊飾!$E$2:$E$100, 0)
)
+ IF(ISNUMBER(M19),
    (
     IF(AND(A20="",M20=""),N20,0) + IF(AND(A20="",M20="",A21="",M21=""),N21,0) +
     IF(AND(A20="",M20="",A21="",M21="",A22="",M22=""),N22,0) + IF(AND(A20="",M20="",A21="",M21="",A22="",M22="",A23="",M23=""),N23,0) +
     IF(AND(A20="",M20="",A21="",M21="",A22="",M22="",A23="",M23="",A24="",M24=""),N24,0) + IF(AND(A20="",M20="",A21="",M21="",A22="",M22="",A23="",M23="",A24="",M24="",A25="",M25=""),N25,0) +
     IF(AND(A20="",M20="",A21="",M21="",A22="",M22="",A23="",M23="",A24="",M24="",A25="",M25="",A26="",M26=""),N26,0) +
     IF(AND(A20="",M20="",A21="",M21="",A22="",M22="",A23="",M23="",A24="",M24="",A25="",M25="",A26="",M26="",A27="",M27=""),N27,0)
    )
    - (
       INT( ( (H19="吊飾") + (IF(AND(A20="",M20=""),H20="吊飾",0)) + (IF(AND(A20="",M20="",A21="",M21=""),H21="吊飾",0)) + (IF(AND(A20="",M20="",A21="",M21="",A22="",M22=""),H22="吊飾",0)) + (IF(AND(A20="",M20="",A21="",M21="",A22="",M22="",A23="",M23=""),H23="吊飾",0)) + (IF(AND(A20="",M20="",A21="",M21="",A22="",M22="",A23="",M23="",A24="",M24=""),H24="吊飾",0)) + (IF(AND(A20="",M20="",A21="",M21="",A22="",M22="",A23="",M23="",A24="",M24="",A25="",M25=""),H25="吊飾",0)) + (IF(AND(A20="",M20="",A21="",M21="",A22="",M22="",A23="",M23="",A24="",M24="",A25="",M25="",A26="",M26=""),H26="吊飾",0)) ) / 2 ) * 220
       +
       MAX(0, ( (H19="鎖匙扣") + (IF(AND(A20="",M20=""),H20="鎖匙扣",0)) + (IF(AND(A20="",M20="",A21="",M21=""),H21="鎖匙扣",0)) + (IF(AND(A20="",M20="",A21="",M21="",A22="",M22=""),H22="鎖匙扣",0)) + (IF(AND(A20="",M20="",A21="",M21="",A22="",M22="",A23="",M23=""),H23="鎖匙扣",0)) + (IF(AND(A20="",M20="",A21="",M21="",A22="",M22="",A23="",M23="",A24="",M24=""),H24="鎖匙扣",0)) + (IF(AND(A20="",M20="",A21="",M21="",A22="",M22="",A23="",M23="",A24="",M24="",A25="",M25=""),H25="鎖匙扣",0)) + (IF(AND(A20="",M20="",A21="",M21="",A22="",M22="",A23="",M23="",A24="",M24="",A25="",M25="",A26="",M26=""),H26="鎖匙扣",0)) ) - 1 ) * 20
    ),
    0
)</f>
        <v>605</v>
      </c>
      <c r="O19" s="436"/>
      <c r="P19" s="437">
        <f t="shared" si="2"/>
        <v>1895</v>
      </c>
      <c r="Q19" s="438">
        <v>0</v>
      </c>
    </row>
    <row r="20" spans="1:17" s="5" customFormat="1" ht="30" customHeight="1" x14ac:dyDescent="0.2">
      <c r="A20" s="428">
        <v>8</v>
      </c>
      <c r="B20" s="429">
        <v>46054</v>
      </c>
      <c r="C20" s="430" t="s">
        <v>492</v>
      </c>
      <c r="D20" s="431" t="s">
        <v>483</v>
      </c>
      <c r="E20" s="432" t="s">
        <v>483</v>
      </c>
      <c r="F20" s="431" t="s">
        <v>468</v>
      </c>
      <c r="G20" s="431" t="s">
        <v>469</v>
      </c>
      <c r="H20" s="431" t="s">
        <v>457</v>
      </c>
      <c r="I20" s="431" t="s">
        <v>458</v>
      </c>
      <c r="J20" s="431">
        <v>4</v>
      </c>
      <c r="K20" s="433"/>
      <c r="L20" s="433" t="s">
        <v>490</v>
      </c>
      <c r="M20" s="434">
        <v>2000</v>
      </c>
      <c r="N20" s="435" cm="1">
        <f t="array" ref="N20">IF(鎖售表[[#This Row],[產品]]="鎖匙扣",
    _xlfn.XLOOKUP(鎖售表[[#This Row],[對象]]&amp;鎖售表[[#This Row],[材料]]&amp;鎖售表[[#This Row],[數量]], 成本表_鎖匙扣!$A$2:$A$100&amp;成本表_鎖匙扣!$C$2:$C$100&amp;成本表_鎖匙扣!$D$2:$D$100, 成本表_鎖匙扣!$E$2:$E$100, 0),
    _xlfn.XLOOKUP(鎖售表[[#This Row],[對象]]&amp;鎖售表[[#This Row],[產品]]&amp;鎖售表[[#This Row],[材料]]&amp;鎖售表[[#This Row],[數量]], 成本表_吊飾!$A$2:$A$100&amp;成本表_吊飾!$B$2:$B$100&amp;成本表_吊飾!$C$2:$C$100&amp;成本表_吊飾!$D$2:$D$100, 成本表_吊飾!$E$2:$E$100, 0)
)
+ IF(ISNUMBER(M20),
    (
     IF(AND(A21="",M21=""),N21,0) + IF(AND(A21="",M21="",A22="",M22=""),N22,0) +
     IF(AND(A21="",M21="",A22="",M22="",A23="",M23=""),N23,0) + IF(AND(A21="",M21="",A22="",M22="",A23="",M23="",A24="",M24=""),N24,0) +
     IF(AND(A21="",M21="",A22="",M22="",A23="",M23="",A24="",M24="",A25="",M25=""),N25,0) + IF(AND(A21="",M21="",A22="",M22="",A23="",M23="",A24="",M24="",A25="",M25="",A26="",M26=""),N26,0) +
     IF(AND(A21="",M21="",A22="",M22="",A23="",M23="",A24="",M24="",A25="",M25="",A26="",M26="",A27="",M27=""),N27,0) +
     IF(AND(A21="",M21="",A22="",M22="",A23="",M23="",A24="",M24="",A25="",M25="",A26="",M26="",A27="",M27="",A28="",M28=""),N28,0)
    )
    - (
       INT( ( (H20="吊飾") + (IF(AND(A21="",M21=""),H21="吊飾",0)) + (IF(AND(A21="",M21="",A22="",M22=""),H22="吊飾",0)) + (IF(AND(A21="",M21="",A22="",M22="",A23="",M23=""),H23="吊飾",0)) + (IF(AND(A21="",M21="",A22="",M22="",A23="",M23="",A24="",M24=""),H24="吊飾",0)) + (IF(AND(A21="",M21="",A22="",M22="",A23="",M23="",A24="",M24="",A25="",M25=""),H25="吊飾",0)) + (IF(AND(A21="",M21="",A22="",M22="",A23="",M23="",A24="",M24="",A25="",M25="",A26="",M26=""),H26="吊飾",0)) + (IF(AND(A21="",M21="",A22="",M22="",A23="",M23="",A24="",M24="",A25="",M25="",A26="",M26="",A27="",M27=""),H27="吊飾",0)) ) / 2 ) * 220
       +
       MAX(0, ( (H20="鎖匙扣") + (IF(AND(A21="",M21=""),H21="鎖匙扣",0)) + (IF(AND(A21="",M21="",A22="",M22=""),H22="鎖匙扣",0)) + (IF(AND(A21="",M21="",A22="",M22="",A23="",M23=""),H23="鎖匙扣",0)) + (IF(AND(A21="",M21="",A22="",M22="",A23="",M23="",A24="",M24=""),H24="鎖匙扣",0)) + (IF(AND(A21="",M21="",A22="",M22="",A23="",M23="",A24="",M24="",A25="",M25=""),H25="鎖匙扣",0)) + (IF(AND(A21="",M21="",A22="",M22="",A23="",M23="",A24="",M24="",A25="",M25="",A26="",M26=""),H26="鎖匙扣",0)) + (IF(AND(A21="",M21="",A22="",M22="",A23="",M23="",A24="",M24="",A25="",M25="",A26="",M26="",A27="",M27=""),H27="鎖匙扣",0)) ) - 1 ) * 20
    ),
    0
)</f>
        <v>500</v>
      </c>
      <c r="O20" s="436"/>
      <c r="P20" s="437">
        <f t="shared" si="2"/>
        <v>1500</v>
      </c>
      <c r="Q20" s="438">
        <v>0</v>
      </c>
    </row>
    <row r="21" spans="1:17" s="5" customFormat="1" ht="30" customHeight="1" x14ac:dyDescent="0.2">
      <c r="A21" s="428">
        <v>9</v>
      </c>
      <c r="B21" s="429">
        <v>46058</v>
      </c>
      <c r="C21" s="430" t="s">
        <v>493</v>
      </c>
      <c r="D21" s="431" t="s">
        <v>494</v>
      </c>
      <c r="E21" s="432" t="s">
        <v>495</v>
      </c>
      <c r="F21" s="431" t="s">
        <v>468</v>
      </c>
      <c r="G21" s="431" t="s">
        <v>470</v>
      </c>
      <c r="H21" s="431" t="s">
        <v>457</v>
      </c>
      <c r="I21" s="431" t="s">
        <v>458</v>
      </c>
      <c r="J21" s="431">
        <v>6</v>
      </c>
      <c r="K21" s="433"/>
      <c r="L21" s="433" t="s">
        <v>490</v>
      </c>
      <c r="M21" s="434">
        <v>3000</v>
      </c>
      <c r="N21" s="435" cm="1">
        <f t="array" ref="N21">IF(鎖售表[[#This Row],[產品]]="鎖匙扣",
    _xlfn.XLOOKUP(鎖售表[[#This Row],[對象]]&amp;鎖售表[[#This Row],[材料]]&amp;鎖售表[[#This Row],[數量]], 成本表_鎖匙扣!$A$2:$A$100&amp;成本表_鎖匙扣!$C$2:$C$100&amp;成本表_鎖匙扣!$D$2:$D$100, 成本表_鎖匙扣!$E$2:$E$100, 0),
    _xlfn.XLOOKUP(鎖售表[[#This Row],[對象]]&amp;鎖售表[[#This Row],[產品]]&amp;鎖售表[[#This Row],[材料]]&amp;鎖售表[[#This Row],[數量]], 成本表_吊飾!$A$2:$A$100&amp;成本表_吊飾!$B$2:$B$100&amp;成本表_吊飾!$C$2:$C$100&amp;成本表_吊飾!$D$2:$D$100, 成本表_吊飾!$E$2:$E$100, 0)
)
+ IF(ISNUMBER(M21),
    (
     IF(AND(A22="",M22=""),N22,0) + IF(AND(A22="",M22="",A23="",M23=""),N23,0) +
     IF(AND(A22="",M22="",A23="",M23="",A24="",M24=""),N24,0) + IF(AND(A22="",M22="",A23="",M23="",A24="",M24="",A25="",M25=""),N25,0) +
     IF(AND(A22="",M22="",A23="",M23="",A24="",M24="",A25="",M25="",A26="",M26=""),N26,0) + IF(AND(A22="",M22="",A23="",M23="",A24="",M24="",A25="",M25="",A26="",M26="",A27="",M27=""),N27,0) +
     IF(AND(A22="",M22="",A23="",M23="",A24="",M24="",A25="",M25="",A26="",M26="",A27="",M27="",A28="",M28=""),N28,0) +
     IF(AND(A22="",M22="",A23="",M23="",A24="",M24="",A25="",M25="",A26="",M26="",A27="",M27="",A28="",M28="",A29="",M29=""),N29,0)
    )
    - (
       INT( ( (H21="吊飾") + (IF(AND(A22="",M22=""),H22="吊飾",0)) + (IF(AND(A22="",M22="",A23="",M23=""),H23="吊飾",0)) + (IF(AND(A22="",M22="",A23="",M23="",A24="",M24=""),H24="吊飾",0)) + (IF(AND(A22="",M22="",A23="",M23="",A24="",M24="",A25="",M25=""),H25="吊飾",0)) + (IF(AND(A22="",M22="",A23="",M23="",A24="",M24="",A25="",M25="",A26="",M26=""),H26="吊飾",0)) + (IF(AND(A22="",M22="",A23="",M23="",A24="",M24="",A25="",M25="",A26="",M26="",A27="",M27=""),H27="吊飾",0)) + (IF(AND(A22="",M22="",A23="",M23="",A24="",M24="",A25="",M25="",A26="",M26="",A27="",M27="",A28="",M28=""),H28="吊飾",0)) ) / 2 ) * 220
       +
       MAX(0, ( (H21="鎖匙扣") + (IF(AND(A22="",M22=""),H22="鎖匙扣",0)) + (IF(AND(A22="",M22="",A23="",M23=""),H23="鎖匙扣",0)) + (IF(AND(A22="",M22="",A23="",M23="",A24="",M24=""),H24="鎖匙扣",0)) + (IF(AND(A22="",M22="",A23="",M23="",A24="",M24="",A25="",M25=""),H25="鎖匙扣",0)) + (IF(AND(A22="",M22="",A23="",M23="",A24="",M24="",A25="",M25="",A26="",M26=""),H26="鎖匙扣",0)) + (IF(AND(A22="",M22="",A23="",M23="",A24="",M24="",A25="",M25="",A26="",M26="",A27="",M27=""),H27="鎖匙扣",0)) + (IF(AND(A22="",M22="",A23="",M23="",A24="",M24="",A25="",M25="",A26="",M26="",A27="",M27="",A28="",M28=""),H28="鎖匙扣",0)) ) - 1 ) * 20
    ),
    0
)</f>
        <v>710</v>
      </c>
      <c r="O21" s="436"/>
      <c r="P21" s="437">
        <f t="shared" si="2"/>
        <v>2290</v>
      </c>
      <c r="Q21" s="438">
        <v>0</v>
      </c>
    </row>
    <row r="22" spans="1:17" s="5" customFormat="1" ht="30" customHeight="1" x14ac:dyDescent="0.2">
      <c r="A22" s="428">
        <v>10</v>
      </c>
      <c r="B22" s="429">
        <v>46059</v>
      </c>
      <c r="C22" s="430" t="s">
        <v>497</v>
      </c>
      <c r="D22" s="431" t="s">
        <v>496</v>
      </c>
      <c r="E22" s="432">
        <v>10.01</v>
      </c>
      <c r="F22" s="431" t="s">
        <v>468</v>
      </c>
      <c r="G22" s="431" t="s">
        <v>470</v>
      </c>
      <c r="H22" s="431" t="s">
        <v>457</v>
      </c>
      <c r="I22" s="431" t="s">
        <v>458</v>
      </c>
      <c r="J22" s="431">
        <v>1</v>
      </c>
      <c r="K22" s="433" t="s">
        <v>498</v>
      </c>
      <c r="L22" s="433" t="s">
        <v>490</v>
      </c>
      <c r="M22" s="434">
        <v>500</v>
      </c>
      <c r="N22" s="435" cm="1">
        <f t="array" ref="N22">IF(鎖售表[[#This Row],[產品]]="鎖匙扣",
    _xlfn.XLOOKUP(鎖售表[[#This Row],[對象]]&amp;鎖售表[[#This Row],[材料]]&amp;鎖售表[[#This Row],[數量]], 成本表_鎖匙扣!$A$2:$A$100&amp;成本表_鎖匙扣!$C$2:$C$100&amp;成本表_鎖匙扣!$D$2:$D$100, 成本表_鎖匙扣!$E$2:$E$100, 0),
    _xlfn.XLOOKUP(鎖售表[[#This Row],[對象]]&amp;鎖售表[[#This Row],[產品]]&amp;鎖售表[[#This Row],[材料]]&amp;鎖售表[[#This Row],[數量]], 成本表_吊飾!$A$2:$A$100&amp;成本表_吊飾!$B$2:$B$100&amp;成本表_吊飾!$C$2:$C$100&amp;成本表_吊飾!$D$2:$D$100, 成本表_吊飾!$E$2:$E$100, 0)
)
+ IF(ISNUMBER(M22),
    (
     IF(AND(A23="",M23=""),N23,0) + IF(AND(A23="",M23="",A24="",M24=""),N24,0) +
     IF(AND(A23="",M23="",A24="",M24="",A25="",M25=""),N25,0) + IF(AND(A23="",M23="",A24="",M24="",A25="",M25="",A26="",M26=""),N26,0) +
     IF(AND(A23="",M23="",A24="",M24="",A25="",M25="",A26="",M26="",A27="",M27=""),N27,0) + IF(AND(A23="",M23="",A24="",M24="",A25="",M25="",A26="",M26="",A27="",M27="",A28="",M28=""),N28,0) +
     IF(AND(A23="",M23="",A24="",M24="",A25="",M25="",A26="",M26="",A27="",M27="",A28="",M28="",A29="",M29=""),N29,0) +
     IF(AND(A23="",M23="",A24="",M24="",A25="",M25="",A26="",M26="",A27="",M27="",A28="",M28="",A29="",M29="",A30="",M30=""),N30,0)
    )
    - (
       INT( ( (H22="吊飾") + (IF(AND(A23="",M23=""),H23="吊飾",0)) + (IF(AND(A23="",M23="",A24="",M24=""),H24="吊飾",0)) + (IF(AND(A23="",M23="",A24="",M24="",A25="",M25=""),H25="吊飾",0)) + (IF(AND(A23="",M23="",A24="",M24="",A25="",M25="",A26="",M26=""),H26="吊飾",0)) + (IF(AND(A23="",M23="",A24="",M24="",A25="",M25="",A26="",M26="",A27="",M27=""),H27="吊飾",0)) + (IF(AND(A23="",M23="",A24="",M24="",A25="",M25="",A26="",M26="",A27="",M27="",A28="",M28=""),H28="吊飾",0)) + (IF(AND(A23="",M23="",A24="",M24="",A25="",M25="",A26="",M26="",A27="",M27="",A28="",M28="",A29="",M29=""),H29="吊飾",0)) ) / 2 ) * 220
       +
       MAX(0, ( (H22="鎖匙扣") + (IF(AND(A23="",M23=""),H23="鎖匙扣",0)) + (IF(AND(A23="",M23="",A24="",M24=""),H24="鎖匙扣",0)) + (IF(AND(A23="",M23="",A24="",M24="",A25="",M25=""),H25="鎖匙扣",0)) + (IF(AND(A23="",M23="",A24="",M24="",A25="",M25="",A26="",M26=""),H26="鎖匙扣",0)) + (IF(AND(A23="",M23="",A24="",M24="",A25="",M25="",A26="",M26="",A27="",M27=""),H27="鎖匙扣",0)) + (IF(AND(A23="",M23="",A24="",M24="",A25="",M25="",A26="",M26="",A27="",M27="",A28="",M28=""),H28="鎖匙扣",0)) + (IF(AND(A23="",M23="",A24="",M24="",A25="",M25="",A26="",M26="",A27="",M27="",A28="",M28="",A29="",M29=""),H29="鎖匙扣",0)) ) - 1 ) * 20
    ),
    0
)</f>
        <v>185</v>
      </c>
      <c r="O22" s="436"/>
      <c r="P22" s="437">
        <f t="shared" si="2"/>
        <v>315</v>
      </c>
      <c r="Q22" s="438">
        <v>0.5</v>
      </c>
    </row>
    <row r="23" spans="1:17" s="5" customFormat="1" ht="30" customHeight="1" x14ac:dyDescent="0.2">
      <c r="A23" s="428">
        <v>11</v>
      </c>
      <c r="B23" s="429">
        <v>46067</v>
      </c>
      <c r="C23" s="430" t="s">
        <v>499</v>
      </c>
      <c r="D23" s="431" t="s">
        <v>500</v>
      </c>
      <c r="E23" s="432" t="s">
        <v>501</v>
      </c>
      <c r="F23" s="431" t="s">
        <v>473</v>
      </c>
      <c r="G23" s="431" t="s">
        <v>469</v>
      </c>
      <c r="H23" s="431" t="s">
        <v>457</v>
      </c>
      <c r="I23" s="431" t="s">
        <v>458</v>
      </c>
      <c r="J23" s="431">
        <v>1</v>
      </c>
      <c r="K23" s="433" t="s">
        <v>488</v>
      </c>
      <c r="L23" s="433" t="s">
        <v>490</v>
      </c>
      <c r="M23" s="434">
        <v>2160</v>
      </c>
      <c r="N23" s="435" cm="1">
        <f t="array" ref="N23">IF(鎖售表[[#This Row],[產品]]="鎖匙扣",
    _xlfn.XLOOKUP(鎖售表[[#This Row],[對象]]&amp;鎖售表[[#This Row],[材料]]&amp;鎖售表[[#This Row],[數量]], 成本表_鎖匙扣!$A$2:$A$100&amp;成本表_鎖匙扣!$C$2:$C$100&amp;成本表_鎖匙扣!$D$2:$D$100, 成本表_鎖匙扣!$E$2:$E$100, 0),
    _xlfn.XLOOKUP(鎖售表[[#This Row],[對象]]&amp;鎖售表[[#This Row],[產品]]&amp;鎖售表[[#This Row],[材料]]&amp;鎖售表[[#This Row],[數量]], 成本表_吊飾!$A$2:$A$100&amp;成本表_吊飾!$B$2:$B$100&amp;成本表_吊飾!$C$2:$C$100&amp;成本表_吊飾!$D$2:$D$100, 成本表_吊飾!$E$2:$E$100, 0)
)
+ IF(ISNUMBER(M23),
    (
     IF(AND(A24="",M24=""),N24,0) + IF(AND(A24="",M24="",A25="",M25=""),N25,0) +
     IF(AND(A24="",M24="",A25="",M25="",A26="",M26=""),N26,0) + IF(AND(A24="",M24="",A25="",M25="",A26="",M26="",A27="",M27=""),N27,0) +
     IF(AND(A24="",M24="",A25="",M25="",A26="",M26="",A27="",M27="",A28="",M28=""),N28,0) + IF(AND(A24="",M24="",A25="",M25="",A26="",M26="",A27="",M27="",A28="",M28="",A29="",M29=""),N29,0) +
     IF(AND(A24="",M24="",A25="",M25="",A26="",M26="",A27="",M27="",A28="",M28="",A29="",M29="",A30="",M30=""),N30,0) +
     IF(AND(A24="",M24="",A25="",M25="",A26="",M26="",A27="",M27="",A28="",M28="",A29="",M29="",A30="",M30="",A31="",M31=""),N31,0)
    )
    - (
       INT( ( (H23="吊飾") + (IF(AND(A24="",M24=""),H24="吊飾",0)) + (IF(AND(A24="",M24="",A25="",M25=""),H25="吊飾",0)) + (IF(AND(A24="",M24="",A25="",M25="",A26="",M26=""),H26="吊飾",0)) + (IF(AND(A24="",M24="",A25="",M25="",A26="",M26="",A27="",M27=""),H27="吊飾",0)) + (IF(AND(A24="",M24="",A25="",M25="",A26="",M26="",A27="",M27="",A28="",M28=""),H28="吊飾",0)) + (IF(AND(A24="",M24="",A25="",M25="",A26="",M26="",A27="",M27="",A28="",M28="",A29="",M29=""),H29="吊飾",0)) + (IF(AND(A24="",M24="",A25="",M25="",A26="",M26="",A27="",M27="",A28="",M28="",A29="",M29="",A30="",M30=""),H30="吊飾",0)) ) / 2 ) * 220
       +
       MAX(0, ( (H23="鎖匙扣") + (IF(AND(A24="",M24=""),H24="鎖匙扣",0)) + (IF(AND(A24="",M24="",A25="",M25=""),H25="鎖匙扣",0)) + (IF(AND(A24="",M24="",A25="",M25="",A26="",M26=""),H26="鎖匙扣",0)) + (IF(AND(A24="",M24="",A25="",M25="",A26="",M26="",A27="",M27=""),H27="鎖匙扣",0)) + (IF(AND(A24="",M24="",A25="",M25="",A26="",M26="",A27="",M27="",A28="",M28=""),H28="鎖匙扣",0)) + (IF(AND(A24="",M24="",A25="",M25="",A26="",M26="",A27="",M27="",A28="",M28="",A29="",M29=""),H29="鎖匙扣",0)) + (IF(AND(A24="",M24="",A25="",M25="",A26="",M26="",A27="",M27="",A28="",M28="",A29="",M29="",A30="",M30=""),H30="鎖匙扣",0)) ) - 1 ) * 20
    ),
    0
)</f>
        <v>474</v>
      </c>
      <c r="O23" s="436"/>
      <c r="P23" s="437">
        <f t="shared" si="2"/>
        <v>1686</v>
      </c>
      <c r="Q23" s="438">
        <v>1</v>
      </c>
    </row>
    <row r="24" spans="1:17" s="5" customFormat="1" ht="30" customHeight="1" x14ac:dyDescent="0.2">
      <c r="A24" s="428"/>
      <c r="B24" s="429"/>
      <c r="C24" s="430"/>
      <c r="D24" s="431"/>
      <c r="E24" s="432"/>
      <c r="F24" s="431" t="s">
        <v>473</v>
      </c>
      <c r="G24" s="431" t="s">
        <v>469</v>
      </c>
      <c r="H24" s="431" t="s">
        <v>457</v>
      </c>
      <c r="I24" s="431" t="s">
        <v>458</v>
      </c>
      <c r="J24" s="431">
        <v>1</v>
      </c>
      <c r="K24" s="433" t="s">
        <v>475</v>
      </c>
      <c r="L24" s="433" t="s">
        <v>490</v>
      </c>
      <c r="M24" s="434"/>
      <c r="N24" s="435" cm="1">
        <f t="array" ref="N24">IF(鎖售表[[#This Row],[產品]]="鎖匙扣",
    _xlfn.XLOOKUP(鎖售表[[#This Row],[對象]]&amp;鎖售表[[#This Row],[材料]]&amp;鎖售表[[#This Row],[數量]], 成本表_鎖匙扣!$A$2:$A$100&amp;成本表_鎖匙扣!$C$2:$C$100&amp;成本表_鎖匙扣!$D$2:$D$100, 成本表_鎖匙扣!$E$2:$E$100, 0),
    _xlfn.XLOOKUP(鎖售表[[#This Row],[對象]]&amp;鎖售表[[#This Row],[產品]]&amp;鎖售表[[#This Row],[材料]]&amp;鎖售表[[#This Row],[數量]], 成本表_吊飾!$A$2:$A$100&amp;成本表_吊飾!$B$2:$B$100&amp;成本表_吊飾!$C$2:$C$100&amp;成本表_吊飾!$D$2:$D$100, 成本表_吊飾!$E$2:$E$100, 0)
)
+ IF(ISNUMBER(M24),
    (
     IF(AND(A25="",M25=""),N25,0) + IF(AND(A25="",M25="",A26="",M26=""),N26,0) +
     IF(AND(A25="",M25="",A26="",M26="",A27="",M27=""),N27,0) + IF(AND(A25="",M25="",A26="",M26="",A27="",M27="",A28="",M28=""),N28,0) +
     IF(AND(A25="",M25="",A26="",M26="",A27="",M27="",A28="",M28="",A29="",M29=""),N29,0) + IF(AND(A25="",M25="",A26="",M26="",A27="",M27="",A28="",M28="",A29="",M29="",A30="",M30=""),N30,0) +
     IF(AND(A25="",M25="",A26="",M26="",A27="",M27="",A28="",M28="",A29="",M29="",A30="",M30="",A31="",M31=""),N31,0) +
     IF(AND(A25="",M25="",A26="",M26="",A27="",M27="",A28="",M28="",A29="",M29="",A30="",M30="",A31="",M31="",A32="",M32=""),N32,0)
    )
    - (
       INT( ( (H24="吊飾") + (IF(AND(A25="",M25=""),H25="吊飾",0)) + (IF(AND(A25="",M25="",A26="",M26=""),H26="吊飾",0)) + (IF(AND(A25="",M25="",A26="",M26="",A27="",M27=""),H27="吊飾",0)) + (IF(AND(A25="",M25="",A26="",M26="",A27="",M27="",A28="",M28=""),H28="吊飾",0)) + (IF(AND(A25="",M25="",A26="",M26="",A27="",M27="",A28="",M28="",A29="",M29=""),H29="吊飾",0)) + (IF(AND(A25="",M25="",A26="",M26="",A27="",M27="",A28="",M28="",A29="",M29="",A30="",M30=""),H30="吊飾",0)) + (IF(AND(A25="",M25="",A26="",M26="",A27="",M27="",A28="",M28="",A29="",M29="",A30="",M30="",A31="",M31=""),H31="吊飾",0)) ) / 2 ) * 220
       +
       MAX(0, ( (H24="鎖匙扣") + (IF(AND(A25="",M25=""),H25="鎖匙扣",0)) + (IF(AND(A25="",M25="",A26="",M26=""),H26="鎖匙扣",0)) + (IF(AND(A25="",M25="",A26="",M26="",A27="",M27=""),H27="鎖匙扣",0)) + (IF(AND(A25="",M25="",A26="",M26="",A27="",M27="",A28="",M28=""),H28="鎖匙扣",0)) + (IF(AND(A25="",M25="",A26="",M26="",A27="",M27="",A28="",M28="",A29="",M29=""),H29="鎖匙扣",0)) + (IF(AND(A25="",M25="",A26="",M26="",A27="",M27="",A28="",M28="",A29="",M29="",A30="",M30=""),H30="鎖匙扣",0)) + (IF(AND(A25="",M25="",A26="",M26="",A27="",M27="",A28="",M28="",A29="",M29="",A30="",M30="",A31="",M31=""),H31="鎖匙扣",0)) ) - 1 ) * 20
    ),
    0
)</f>
        <v>247</v>
      </c>
      <c r="O24" s="436"/>
      <c r="P24" s="437">
        <f t="shared" si="2"/>
        <v>-247</v>
      </c>
      <c r="Q24" s="438">
        <v>1</v>
      </c>
    </row>
    <row r="25" spans="1:17" s="5" customFormat="1" ht="30" customHeight="1" x14ac:dyDescent="0.2">
      <c r="A25" s="428">
        <v>12</v>
      </c>
      <c r="B25" s="429">
        <v>46079</v>
      </c>
      <c r="C25" s="430" t="s">
        <v>503</v>
      </c>
      <c r="D25" s="431" t="s">
        <v>504</v>
      </c>
      <c r="E25" s="432" t="s">
        <v>506</v>
      </c>
      <c r="F25" s="431" t="s">
        <v>473</v>
      </c>
      <c r="G25" s="431" t="s">
        <v>470</v>
      </c>
      <c r="H25" s="431" t="s">
        <v>457</v>
      </c>
      <c r="I25" s="431" t="s">
        <v>458</v>
      </c>
      <c r="J25" s="431">
        <v>1</v>
      </c>
      <c r="K25" s="433" t="s">
        <v>474</v>
      </c>
      <c r="L25" s="433" t="s">
        <v>490</v>
      </c>
      <c r="M25" s="434"/>
      <c r="N25" s="435" cm="1">
        <f t="array" ref="N25">IF(鎖售表[[#This Row],[產品]]="鎖匙扣",
    _xlfn.XLOOKUP(鎖售表[[#This Row],[對象]]&amp;鎖售表[[#This Row],[材料]]&amp;鎖售表[[#This Row],[數量]], 成本表_鎖匙扣!$A$2:$A$100&amp;成本表_鎖匙扣!$C$2:$C$100&amp;成本表_鎖匙扣!$D$2:$D$100, 成本表_鎖匙扣!$E$2:$E$100, 0),
    _xlfn.XLOOKUP(鎖售表[[#This Row],[對象]]&amp;鎖售表[[#This Row],[產品]]&amp;鎖售表[[#This Row],[材料]]&amp;鎖售表[[#This Row],[數量]], 成本表_吊飾!$A$2:$A$100&amp;成本表_吊飾!$B$2:$B$100&amp;成本表_吊飾!$C$2:$C$100&amp;成本表_吊飾!$D$2:$D$100, 成本表_吊飾!$E$2:$E$100, 0)
)
+ IF(ISNUMBER(M25),
    (
     IF(AND(A26="",M26=""),N26,0) + IF(AND(A26="",M26="",A27="",M27=""),N27,0) +
     IF(AND(A26="",M26="",A27="",M27="",A28="",M28=""),N28,0) + IF(AND(A26="",M26="",A27="",M27="",A28="",M28="",A29="",M29=""),N29,0) +
     IF(AND(A26="",M26="",A27="",M27="",A28="",M28="",A29="",M29="",A30="",M30=""),N30,0) + IF(AND(A26="",M26="",A27="",M27="",A28="",M28="",A29="",M29="",A30="",M30="",A31="",M31=""),N31,0) +
     IF(AND(A26="",M26="",A27="",M27="",A28="",M28="",A29="",M29="",A30="",M30="",A31="",M31="",A32="",M32=""),N32,0) +
     IF(AND(A26="",M26="",A27="",M27="",A28="",M28="",A29="",M29="",A30="",M30="",A31="",M31="",A32="",M32="",A33="",M33=""),N33,0)
    )
    - (
       INT( ( (H25="吊飾") + (IF(AND(A26="",M26=""),H26="吊飾",0)) + (IF(AND(A26="",M26="",A27="",M27=""),H27="吊飾",0)) + (IF(AND(A26="",M26="",A27="",M27="",A28="",M28=""),H28="吊飾",0)) + (IF(AND(A26="",M26="",A27="",M27="",A28="",M28="",A29="",M29=""),H29="吊飾",0)) + (IF(AND(A26="",M26="",A27="",M27="",A28="",M28="",A29="",M29="",A30="",M30=""),H30="吊飾",0)) + (IF(AND(A26="",M26="",A27="",M27="",A28="",M28="",A29="",M29="",A30="",M30="",A31="",M31=""),H31="吊飾",0)) + (IF(AND(A26="",M26="",A27="",M27="",A28="",M28="",A29="",M29="",A30="",M30="",A31="",M31="",A32="",M32=""),H32="吊飾",0)) ) / 2 ) * 220
       +
       MAX(0, ( (H25="鎖匙扣") + (IF(AND(A26="",M26=""),H26="鎖匙扣",0)) + (IF(AND(A26="",M26="",A27="",M27=""),H27="鎖匙扣",0)) + (IF(AND(A26="",M26="",A27="",M27="",A28="",M28=""),H28="鎖匙扣",0)) + (IF(AND(A26="",M26="",A27="",M27="",A28="",M28="",A29="",M29=""),H29="鎖匙扣",0)) + (IF(AND(A26="",M26="",A27="",M27="",A28="",M28="",A29="",M29="",A30="",M30=""),H30="鎖匙扣",0)) + (IF(AND(A26="",M26="",A27="",M27="",A28="",M28="",A29="",M29="",A30="",M30="",A31="",M31=""),H31="鎖匙扣",0)) + (IF(AND(A26="",M26="",A27="",M27="",A28="",M28="",A29="",M29="",A30="",M30="",A31="",M31="",A32="",M32=""),H32="鎖匙扣",0)) ) - 1 ) * 20
    ),
    0
)</f>
        <v>247</v>
      </c>
      <c r="O25" s="436"/>
      <c r="P25" s="437">
        <f t="shared" si="2"/>
        <v>-247</v>
      </c>
      <c r="Q25" s="438">
        <v>0</v>
      </c>
    </row>
    <row r="26" spans="1:17" s="5" customFormat="1" ht="30" customHeight="1" x14ac:dyDescent="0.2">
      <c r="A26" s="428"/>
      <c r="B26" s="429"/>
      <c r="C26" s="430"/>
      <c r="D26" s="431" t="s">
        <v>505</v>
      </c>
      <c r="E26" s="432" t="s">
        <v>507</v>
      </c>
      <c r="F26" s="431" t="s">
        <v>473</v>
      </c>
      <c r="G26" s="431" t="s">
        <v>469</v>
      </c>
      <c r="H26" s="431" t="s">
        <v>457</v>
      </c>
      <c r="I26" s="431" t="s">
        <v>458</v>
      </c>
      <c r="J26" s="431">
        <v>1</v>
      </c>
      <c r="K26" s="433" t="s">
        <v>488</v>
      </c>
      <c r="L26" s="433" t="s">
        <v>490</v>
      </c>
      <c r="M26" s="434"/>
      <c r="N26" s="435" cm="1">
        <f t="array" ref="N26">IF(鎖售表[[#This Row],[產品]]="鎖匙扣",
    _xlfn.XLOOKUP(鎖售表[[#This Row],[對象]]&amp;鎖售表[[#This Row],[材料]]&amp;鎖售表[[#This Row],[數量]], 成本表_鎖匙扣!$A$2:$A$100&amp;成本表_鎖匙扣!$C$2:$C$100&amp;成本表_鎖匙扣!$D$2:$D$100, 成本表_鎖匙扣!$E$2:$E$100, 0),
    _xlfn.XLOOKUP(鎖售表[[#This Row],[對象]]&amp;鎖售表[[#This Row],[產品]]&amp;鎖售表[[#This Row],[材料]]&amp;鎖售表[[#This Row],[數量]], 成本表_吊飾!$A$2:$A$100&amp;成本表_吊飾!$B$2:$B$100&amp;成本表_吊飾!$C$2:$C$100&amp;成本表_吊飾!$D$2:$D$100, 成本表_吊飾!$E$2:$E$100, 0)
)
+ IF(ISNUMBER(M26),
    (
     IF(AND(A27="",M27=""),N27,0) + IF(AND(A27="",M27="",A28="",M28=""),N28,0) +
     IF(AND(A27="",M27="",A28="",M28="",A29="",M29=""),N29,0) + IF(AND(A27="",M27="",A28="",M28="",A29="",M29="",A30="",M30=""),N30,0) +
     IF(AND(A27="",M27="",A28="",M28="",A29="",M29="",A30="",M30="",A31="",M31=""),N31,0) + IF(AND(A27="",M27="",A28="",M28="",A29="",M29="",A30="",M30="",A31="",M31="",A32="",M32=""),N32,0) +
     IF(AND(A27="",M27="",A28="",M28="",A29="",M29="",A30="",M30="",A31="",M31="",A32="",M32="",A33="",M33=""),N33,0) +
     IF(AND(A27="",M27="",A28="",M28="",A29="",M29="",A30="",M30="",A31="",M31="",A32="",M32="",A33="",M33="",A34="",M34=""),N34,0)
    )
    - (
       INT( ( (H26="吊飾") + (IF(AND(A27="",M27=""),H27="吊飾",0)) + (IF(AND(A27="",M27="",A28="",M28=""),H28="吊飾",0)) + (IF(AND(A27="",M27="",A28="",M28="",A29="",M29=""),H29="吊飾",0)) + (IF(AND(A27="",M27="",A28="",M28="",A29="",M29="",A30="",M30=""),H30="吊飾",0)) + (IF(AND(A27="",M27="",A28="",M28="",A29="",M29="",A30="",M30="",A31="",M31=""),H31="吊飾",0)) + (IF(AND(A27="",M27="",A28="",M28="",A29="",M29="",A30="",M30="",A31="",M31="",A32="",M32=""),H32="吊飾",0)) + (IF(AND(A27="",M27="",A28="",M28="",A29="",M29="",A30="",M30="",A31="",M31="",A32="",M32="",A33="",M33=""),H33="吊飾",0)) ) / 2 ) * 220
       +
       MAX(0, ( (H26="鎖匙扣") + (IF(AND(A27="",M27=""),H27="鎖匙扣",0)) + (IF(AND(A27="",M27="",A28="",M28=""),H28="鎖匙扣",0)) + (IF(AND(A27="",M27="",A28="",M28="",A29="",M29=""),H29="鎖匙扣",0)) + (IF(AND(A27="",M27="",A28="",M28="",A29="",M29="",A30="",M30=""),H30="鎖匙扣",0)) + (IF(AND(A27="",M27="",A28="",M28="",A29="",M29="",A30="",M30="",A31="",M31=""),H31="鎖匙扣",0)) + (IF(AND(A27="",M27="",A28="",M28="",A29="",M29="",A30="",M30="",A31="",M31="",A32="",M32=""),H32="鎖匙扣",0)) + (IF(AND(A27="",M27="",A28="",M28="",A29="",M29="",A30="",M30="",A31="",M31="",A32="",M32="",A33="",M33=""),H33="鎖匙扣",0)) ) - 1 ) * 20
    ),
    0
)</f>
        <v>247</v>
      </c>
      <c r="O26" s="436"/>
      <c r="P26" s="437">
        <f t="shared" si="2"/>
        <v>-247</v>
      </c>
      <c r="Q26" s="438">
        <v>0</v>
      </c>
    </row>
    <row r="27" spans="1:17" ht="15.6" x14ac:dyDescent="0.2">
      <c r="A27" s="220"/>
      <c r="B27" s="221"/>
      <c r="C27" s="415"/>
      <c r="D27" s="222"/>
      <c r="E27" s="275"/>
      <c r="F27" s="223"/>
      <c r="G27" s="223"/>
      <c r="H27" s="223"/>
      <c r="I27" s="223"/>
      <c r="J27" s="222">
        <v>0</v>
      </c>
      <c r="K27" s="383"/>
      <c r="L27" s="383"/>
      <c r="M27" s="373"/>
      <c r="N27" s="224"/>
      <c r="O27" s="225"/>
      <c r="P27" s="226">
        <f t="shared" ref="P27:P29" si="3">IF(AND(H27="鎖匙扣",P28&lt;0,P29&lt;0,P30&lt;0,P31&lt;0,P32&lt;0), M27-SUM(N27:N32)-O27+100,
IF(AND(H27="鎖匙扣",P28&lt;0,P29&lt;0,P30&lt;0,P31&lt;0), M27-SUM(N27:N31)-O27+80,
IF(AND(H27="鎖匙扣",P28&lt;0,P29&lt;0,P30&lt;0), M27-SUM(N27:N30)-O27+60,
IF(AND(H27="鎖匙扣",P28&lt;0,P29&lt;0), M27-SUM(N27:N29)-O27+40,
IF(AND(H27="鎖匙扣",P28&lt;0), M27-SUM(N27:N28)-O27+20,
IF(H27="鎖匙扣",M27-N27-O27,
IF(AND(H27="吊飾",P28&lt;0,P29&lt;0,P30&lt;0,P31&lt;0,P32&lt;0), M27-SUM(N27:N32)-O27+IF(AND(J28=1,J29=1,J30=1,J31=1,J32=1),1100,0),
IF(AND(H27="吊飾",P28&lt;0,P29&lt;0,P30&lt;0,P31&lt;0), M27-SUM(N27:N31)-O27+IF(AND(J28=1,J29=1,J30=1,J31=1),880,0),
IF(AND(H27="吊飾",P28&lt;0,P29&lt;0,P30&lt;0), M27-SUM(N27:N30)-O27+IF(AND(J28=1,J29=1,J30=1),660,0),
IF(AND(H27="吊飾",P28&lt;0,P29&lt;0), M27-SUM(N27:N29)-O27+IF(AND(J28=1,J29=1),440,0),
IF(AND(H27="吊飾",P28&lt;0), M27-SUM(N27:N28)-O27+IF(J28=1,220,0),
IF(H27="吊飾",M27-N27-O27,
0))))))))))))</f>
        <v>0</v>
      </c>
      <c r="Q27" s="384"/>
    </row>
    <row r="28" spans="1:17" ht="15.6" x14ac:dyDescent="0.2">
      <c r="A28" s="220"/>
      <c r="B28" s="221"/>
      <c r="C28" s="415"/>
      <c r="D28" s="222"/>
      <c r="E28" s="275"/>
      <c r="F28" s="223"/>
      <c r="G28" s="223"/>
      <c r="H28" s="223"/>
      <c r="I28" s="223"/>
      <c r="J28" s="222">
        <v>0</v>
      </c>
      <c r="K28" s="383"/>
      <c r="L28" s="383"/>
      <c r="M28" s="373"/>
      <c r="N28" s="227"/>
      <c r="O28" s="225"/>
      <c r="P28" s="226">
        <f t="shared" si="3"/>
        <v>0</v>
      </c>
      <c r="Q28" s="384"/>
    </row>
    <row r="29" spans="1:17" ht="16.2" thickBot="1" x14ac:dyDescent="0.25">
      <c r="A29" s="220"/>
      <c r="B29" s="221"/>
      <c r="C29" s="415"/>
      <c r="D29" s="222"/>
      <c r="E29" s="275"/>
      <c r="F29" s="223"/>
      <c r="G29" s="223"/>
      <c r="H29" s="223"/>
      <c r="I29" s="223"/>
      <c r="J29" s="222">
        <v>0</v>
      </c>
      <c r="K29" s="383"/>
      <c r="L29" s="383"/>
      <c r="M29" s="373"/>
      <c r="N29" s="227"/>
      <c r="O29" s="225"/>
      <c r="P29" s="226">
        <f t="shared" si="3"/>
        <v>0</v>
      </c>
      <c r="Q29" s="384"/>
    </row>
    <row r="30" spans="1:17" ht="17.25" customHeight="1" x14ac:dyDescent="0.2">
      <c r="A30" s="212"/>
      <c r="B30" s="213"/>
      <c r="C30" s="416"/>
      <c r="D30" s="387"/>
      <c r="E30" s="406"/>
      <c r="F30" s="214"/>
      <c r="G30" s="214"/>
      <c r="H30" s="214"/>
      <c r="I30" s="214"/>
      <c r="J30" s="214"/>
      <c r="K30" s="374"/>
      <c r="L30" s="375"/>
      <c r="M30" s="375"/>
      <c r="N30" s="215"/>
      <c r="O30" s="215"/>
      <c r="P30" s="215"/>
      <c r="Q30" s="410"/>
    </row>
    <row r="31" spans="1:17" ht="17.25" customHeight="1" thickBot="1" x14ac:dyDescent="0.25">
      <c r="A31" s="216"/>
      <c r="B31" s="217"/>
      <c r="C31" s="417"/>
      <c r="D31" s="388"/>
      <c r="E31" s="407"/>
      <c r="F31" s="218"/>
      <c r="G31" s="218"/>
      <c r="H31" s="218"/>
      <c r="I31" s="218"/>
      <c r="J31" s="218"/>
      <c r="K31" s="376"/>
      <c r="L31" s="377"/>
      <c r="M31" s="377"/>
      <c r="N31" s="219"/>
      <c r="O31" s="219"/>
      <c r="P31" s="219"/>
      <c r="Q31" s="411"/>
    </row>
  </sheetData>
  <mergeCells count="1">
    <mergeCell ref="A1:C1"/>
  </mergeCells>
  <phoneticPr fontId="7" type="noConversion"/>
  <conditionalFormatting sqref="J6:J29">
    <cfRule type="cellIs" dxfId="3" priority="3" operator="equal">
      <formula>0</formula>
    </cfRule>
  </conditionalFormatting>
  <conditionalFormatting sqref="N1:N1048576">
    <cfRule type="cellIs" dxfId="2" priority="4" operator="greaterThan">
      <formula>M1</formula>
    </cfRule>
  </conditionalFormatting>
  <conditionalFormatting sqref="P2:P1048576">
    <cfRule type="cellIs" dxfId="1" priority="8" operator="lessThan">
      <formula>0</formula>
    </cfRule>
  </conditionalFormatting>
  <conditionalFormatting sqref="P27:P29">
    <cfRule type="cellIs" dxfId="0" priority="2" operator="equal">
      <formula>0</formula>
    </cfRule>
  </conditionalFormatting>
  <dataValidations count="1">
    <dataValidation type="list" allowBlank="1" showInputMessage="1" showErrorMessage="1" sqref="F1 F30:F1048576 G30:I30" xr:uid="{9C396511-D7AC-48B5-B7C6-43C6F4F629AA}">
      <formula1>#REF!</formula1>
    </dataValidation>
  </dataValidations>
  <printOptions horizontalCentered="1"/>
  <pageMargins left="0.25" right="0.25" top="0.75" bottom="0.75" header="0.3" footer="0.3"/>
  <pageSetup scale="49" fitToHeight="0" orientation="landscape" horizontalDpi="12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DB0950A-B1D2-4491-A98E-7E991B404B0D}">
          <x14:formula1>
            <xm:f>成本表_鎖匙扣!$L$29:$L$38</xm:f>
          </x14:formula1>
          <xm:sqref>J3</xm:sqref>
        </x14:dataValidation>
        <x14:dataValidation type="list" allowBlank="1" showInputMessage="1" showErrorMessage="1" xr:uid="{C9D1E313-7595-4DA3-A869-2F75E3802DCE}">
          <x14:formula1>
            <xm:f>成本表_鎖匙扣!$H$29:$H$34</xm:f>
          </x14:formula1>
          <xm:sqref>F3:F29</xm:sqref>
        </x14:dataValidation>
        <x14:dataValidation type="list" allowBlank="1" showInputMessage="1" showErrorMessage="1" xr:uid="{E26006E1-2AEC-4D62-A9D0-88AAEF22B98E}">
          <x14:formula1>
            <xm:f>成本表_鎖匙扣!$I$29:$I$31</xm:f>
          </x14:formula1>
          <xm:sqref>G3:G29</xm:sqref>
        </x14:dataValidation>
        <x14:dataValidation type="list" allowBlank="1" showInputMessage="1" showErrorMessage="1" xr:uid="{83C415DB-3538-4697-BB51-4A11C719E7A8}">
          <x14:formula1>
            <xm:f>成本表_鎖匙扣!$J$29:$J$30</xm:f>
          </x14:formula1>
          <xm:sqref>H3:H29</xm:sqref>
        </x14:dataValidation>
        <x14:dataValidation type="list" allowBlank="1" showInputMessage="1" showErrorMessage="1" xr:uid="{5DC495C7-A2B6-4AB0-A0F1-D2896F79B460}">
          <x14:formula1>
            <xm:f>成本表_鎖匙扣!$K$29:$K$33</xm:f>
          </x14:formula1>
          <xm:sqref>I3:I29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970A8-F29A-4400-A8D2-42E71C0C1FFD}">
  <sheetPr>
    <tabColor theme="8" tint="0.39997558519241921"/>
  </sheetPr>
  <dimension ref="A1:H11"/>
  <sheetViews>
    <sheetView zoomScale="115" zoomScaleNormal="115" workbookViewId="0">
      <selection activeCell="A4" sqref="A4"/>
    </sheetView>
  </sheetViews>
  <sheetFormatPr defaultColWidth="14.42578125" defaultRowHeight="28.2" customHeight="1" x14ac:dyDescent="0.2"/>
  <cols>
    <col min="1" max="1" width="17" bestFit="1" customWidth="1"/>
    <col min="3" max="3" width="17.42578125" customWidth="1"/>
    <col min="4" max="4" width="16.7109375" customWidth="1"/>
    <col min="5" max="5" width="22.42578125" customWidth="1"/>
    <col min="6" max="6" width="19.42578125" bestFit="1" customWidth="1"/>
    <col min="7" max="7" width="22.7109375" customWidth="1"/>
    <col min="8" max="8" width="24" customWidth="1"/>
    <col min="9" max="9" width="21.28515625" customWidth="1"/>
  </cols>
  <sheetData>
    <row r="1" spans="1:8" ht="28.2" customHeight="1" x14ac:dyDescent="0.2">
      <c r="A1" s="361" t="s">
        <v>427</v>
      </c>
      <c r="B1" s="391" t="s">
        <v>464</v>
      </c>
      <c r="C1" s="391" t="s">
        <v>447</v>
      </c>
      <c r="D1" s="391" t="s">
        <v>220</v>
      </c>
      <c r="E1" s="398" t="s">
        <v>18</v>
      </c>
      <c r="F1" s="398" t="s">
        <v>23</v>
      </c>
      <c r="G1" s="398" t="s">
        <v>451</v>
      </c>
      <c r="H1" s="398" t="s">
        <v>448</v>
      </c>
    </row>
    <row r="2" spans="1:8" ht="28.2" customHeight="1" x14ac:dyDescent="0.2">
      <c r="A2" s="360"/>
      <c r="B2" s="392"/>
      <c r="C2" s="392"/>
      <c r="D2" s="393"/>
      <c r="E2" s="399"/>
      <c r="F2" s="399"/>
      <c r="G2" s="399"/>
      <c r="H2" s="402"/>
    </row>
    <row r="3" spans="1:8" ht="28.2" customHeight="1" x14ac:dyDescent="0.2">
      <c r="A3" s="358"/>
      <c r="B3" s="394"/>
      <c r="C3" s="394"/>
      <c r="D3" s="395"/>
      <c r="E3" s="400"/>
      <c r="F3" s="400"/>
      <c r="G3" s="400"/>
      <c r="H3" s="403"/>
    </row>
    <row r="4" spans="1:8" ht="28.2" customHeight="1" x14ac:dyDescent="0.2">
      <c r="A4" s="421">
        <v>45941</v>
      </c>
      <c r="B4" s="396">
        <v>3000</v>
      </c>
      <c r="C4" s="396" t="s">
        <v>462</v>
      </c>
      <c r="D4" s="397"/>
      <c r="E4" s="401"/>
      <c r="F4" s="401"/>
      <c r="G4" s="401"/>
      <c r="H4" s="404"/>
    </row>
    <row r="5" spans="1:8" ht="28.2" customHeight="1" x14ac:dyDescent="0.2">
      <c r="A5" s="421">
        <v>45991</v>
      </c>
      <c r="B5" s="392">
        <v>3710</v>
      </c>
      <c r="C5" s="396" t="s">
        <v>463</v>
      </c>
      <c r="D5" s="397"/>
      <c r="E5" s="401"/>
      <c r="F5" s="401"/>
      <c r="G5" s="401"/>
      <c r="H5" s="404"/>
    </row>
    <row r="11" spans="1:8" ht="28.2" customHeight="1" x14ac:dyDescent="0.2">
      <c r="H11" s="38"/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BB7A2-8FEB-4DA0-AADC-1D2AA6EA963D}">
  <sheetPr codeName="工作表2">
    <tabColor theme="5" tint="0.39997558519241921"/>
  </sheetPr>
  <dimension ref="A1:AC122"/>
  <sheetViews>
    <sheetView topLeftCell="A13" zoomScale="25" zoomScaleNormal="25" workbookViewId="0">
      <selection activeCell="S28" sqref="S28"/>
    </sheetView>
  </sheetViews>
  <sheetFormatPr defaultColWidth="16.42578125" defaultRowHeight="22.5" customHeight="1" x14ac:dyDescent="0.2"/>
  <cols>
    <col min="1" max="5" width="16.42578125" style="4"/>
    <col min="6" max="6" width="27.85546875" style="5" customWidth="1"/>
    <col min="7" max="7" width="22.42578125" style="4" customWidth="1"/>
    <col min="8" max="8" width="21.42578125" style="4" customWidth="1"/>
    <col min="9" max="9" width="24.140625" style="5" customWidth="1"/>
    <col min="10" max="13" width="16.42578125" style="5"/>
    <col min="14" max="14" width="18.28515625" style="5" customWidth="1"/>
    <col min="15" max="15" width="16.42578125" style="5"/>
    <col min="16" max="16" width="21.42578125" style="5" customWidth="1"/>
    <col min="17" max="18" width="16.42578125" style="5"/>
    <col min="25" max="25" width="20.28515625" customWidth="1"/>
    <col min="30" max="16384" width="16.42578125" style="5"/>
  </cols>
  <sheetData>
    <row r="1" spans="1:27" ht="22.5" customHeight="1" thickBot="1" x14ac:dyDescent="0.25">
      <c r="A1" s="442" t="s">
        <v>261</v>
      </c>
      <c r="B1" s="442"/>
      <c r="H1" s="442" t="s">
        <v>261</v>
      </c>
      <c r="I1" s="442"/>
      <c r="V1" s="4"/>
      <c r="W1" s="4"/>
      <c r="X1" s="4"/>
      <c r="Y1" s="5"/>
      <c r="Z1" s="5"/>
      <c r="AA1" s="5"/>
    </row>
    <row r="2" spans="1:27" ht="22.5" customHeight="1" x14ac:dyDescent="0.2">
      <c r="A2" s="59" t="s">
        <v>177</v>
      </c>
      <c r="B2" s="52" t="s">
        <v>165</v>
      </c>
      <c r="C2" s="53" t="s">
        <v>125</v>
      </c>
      <c r="D2" s="54" t="s">
        <v>264</v>
      </c>
      <c r="E2" s="55" t="s">
        <v>265</v>
      </c>
      <c r="F2" s="55" t="s">
        <v>221</v>
      </c>
      <c r="G2" s="58"/>
      <c r="H2" s="55" t="s">
        <v>266</v>
      </c>
      <c r="I2" s="89" t="s">
        <v>267</v>
      </c>
      <c r="J2" s="55" t="s">
        <v>265</v>
      </c>
      <c r="K2" s="56" t="s">
        <v>164</v>
      </c>
      <c r="L2" s="57" t="s">
        <v>26</v>
      </c>
      <c r="M2" s="55" t="s">
        <v>268</v>
      </c>
      <c r="N2" s="55" t="s">
        <v>269</v>
      </c>
      <c r="O2" s="55" t="s">
        <v>270</v>
      </c>
      <c r="Q2" s="131" t="s">
        <v>277</v>
      </c>
      <c r="R2" s="132" t="s">
        <v>278</v>
      </c>
      <c r="S2" s="132" t="s">
        <v>279</v>
      </c>
      <c r="T2" s="131" t="s">
        <v>242</v>
      </c>
      <c r="U2" s="132" t="s">
        <v>243</v>
      </c>
      <c r="V2" s="131" t="s">
        <v>244</v>
      </c>
      <c r="W2" s="132" t="s">
        <v>245</v>
      </c>
      <c r="X2" s="132" t="s">
        <v>246</v>
      </c>
      <c r="Y2" s="131" t="s">
        <v>247</v>
      </c>
      <c r="Z2" s="132" t="s">
        <v>248</v>
      </c>
      <c r="AA2" s="133" t="s">
        <v>249</v>
      </c>
    </row>
    <row r="3" spans="1:27" ht="22.5" customHeight="1" x14ac:dyDescent="0.2">
      <c r="A3" s="23" t="s">
        <v>129</v>
      </c>
      <c r="B3" s="23" t="s">
        <v>205</v>
      </c>
      <c r="C3" s="23" t="s">
        <v>206</v>
      </c>
      <c r="D3" s="7">
        <v>1</v>
      </c>
      <c r="E3" s="7">
        <f>$J$3</f>
        <v>185</v>
      </c>
      <c r="F3" s="24" t="s">
        <v>4</v>
      </c>
      <c r="H3" s="90" t="s">
        <v>129</v>
      </c>
      <c r="I3" s="125" t="s">
        <v>9</v>
      </c>
      <c r="J3" s="46">
        <f>SUM(K3:O3)</f>
        <v>185</v>
      </c>
      <c r="K3" s="46">
        <v>60</v>
      </c>
      <c r="L3" s="46">
        <v>95</v>
      </c>
      <c r="M3" s="46">
        <v>10</v>
      </c>
      <c r="N3" s="46">
        <v>20</v>
      </c>
      <c r="O3" s="45" t="s">
        <v>206</v>
      </c>
      <c r="Q3" s="134" t="s">
        <v>223</v>
      </c>
      <c r="R3" s="77" t="s">
        <v>2</v>
      </c>
      <c r="S3" s="77">
        <f>SUM(J3,J4)</f>
        <v>290</v>
      </c>
      <c r="T3" s="135" t="s">
        <v>59</v>
      </c>
      <c r="U3" s="136">
        <f>SUM(J9,J10)</f>
        <v>406</v>
      </c>
      <c r="V3" s="137" t="s">
        <v>86</v>
      </c>
      <c r="W3" s="138" t="s">
        <v>77</v>
      </c>
      <c r="X3" s="138">
        <f>E24</f>
        <v>460</v>
      </c>
      <c r="Y3" s="139" t="s">
        <v>280</v>
      </c>
      <c r="Z3" s="140" t="s">
        <v>113</v>
      </c>
      <c r="AA3" s="141">
        <f>SUM(J24,J25)-120</f>
        <v>612</v>
      </c>
    </row>
    <row r="4" spans="1:27" ht="22.5" customHeight="1" x14ac:dyDescent="0.2">
      <c r="A4" s="23" t="s">
        <v>129</v>
      </c>
      <c r="B4" s="23" t="s">
        <v>205</v>
      </c>
      <c r="C4" s="23" t="s">
        <v>206</v>
      </c>
      <c r="D4" s="7">
        <v>2</v>
      </c>
      <c r="E4" s="7">
        <f t="shared" ref="E4:E12" si="0">SUM(E3,$J$4)</f>
        <v>290</v>
      </c>
      <c r="F4" s="7" t="s">
        <v>5</v>
      </c>
      <c r="H4" s="90" t="s">
        <v>129</v>
      </c>
      <c r="I4" s="125" t="s">
        <v>10</v>
      </c>
      <c r="J4" s="46">
        <f>SUM(K4:O4)</f>
        <v>105</v>
      </c>
      <c r="K4" s="46"/>
      <c r="L4" s="46">
        <v>95</v>
      </c>
      <c r="M4" s="46">
        <v>10</v>
      </c>
      <c r="N4" s="46"/>
      <c r="O4" s="46"/>
      <c r="Q4" s="142" t="s">
        <v>224</v>
      </c>
      <c r="R4" s="80" t="s">
        <v>29</v>
      </c>
      <c r="S4" s="80">
        <f t="shared" ref="S4:S11" si="1">SUM(S3,$J$4)</f>
        <v>395</v>
      </c>
      <c r="T4" s="143" t="s">
        <v>68</v>
      </c>
      <c r="U4" s="85">
        <f t="shared" ref="U4:U11" si="2">SUM(U3,$J$10)</f>
        <v>538</v>
      </c>
      <c r="V4" s="144" t="s">
        <v>87</v>
      </c>
      <c r="W4" s="145" t="s">
        <v>78</v>
      </c>
      <c r="X4" s="145">
        <f t="shared" ref="X4:X11" si="3">SUM(X3,$J$23)</f>
        <v>1047</v>
      </c>
      <c r="Y4" s="146" t="s">
        <v>281</v>
      </c>
      <c r="Z4" s="147" t="s">
        <v>114</v>
      </c>
      <c r="AA4" s="148">
        <f t="shared" ref="AA4:AA11" si="4">SUM(AA3,$J$25)</f>
        <v>1199</v>
      </c>
    </row>
    <row r="5" spans="1:27" ht="22.5" customHeight="1" x14ac:dyDescent="0.2">
      <c r="A5" s="23" t="s">
        <v>129</v>
      </c>
      <c r="B5" s="23" t="s">
        <v>205</v>
      </c>
      <c r="C5" s="23" t="s">
        <v>206</v>
      </c>
      <c r="D5" s="7">
        <v>3</v>
      </c>
      <c r="E5" s="7">
        <f t="shared" si="0"/>
        <v>395</v>
      </c>
      <c r="F5" s="7" t="s">
        <v>6</v>
      </c>
      <c r="H5" s="90" t="s">
        <v>129</v>
      </c>
      <c r="I5" s="125" t="s">
        <v>9</v>
      </c>
      <c r="J5" s="46">
        <f>SUM(K5:O5)</f>
        <v>212</v>
      </c>
      <c r="K5" s="46">
        <v>60</v>
      </c>
      <c r="L5" s="46">
        <v>122</v>
      </c>
      <c r="M5" s="46">
        <v>10</v>
      </c>
      <c r="N5" s="46">
        <v>20</v>
      </c>
      <c r="O5" s="45" t="s">
        <v>260</v>
      </c>
      <c r="Q5" s="142" t="s">
        <v>225</v>
      </c>
      <c r="R5" s="80" t="s">
        <v>30</v>
      </c>
      <c r="S5" s="80">
        <f t="shared" si="1"/>
        <v>500</v>
      </c>
      <c r="T5" s="143" t="s">
        <v>69</v>
      </c>
      <c r="U5" s="85">
        <f t="shared" si="2"/>
        <v>670</v>
      </c>
      <c r="V5" s="144" t="s">
        <v>88</v>
      </c>
      <c r="W5" s="145" t="s">
        <v>79</v>
      </c>
      <c r="X5" s="145">
        <f t="shared" si="3"/>
        <v>1634</v>
      </c>
      <c r="Y5" s="146" t="s">
        <v>282</v>
      </c>
      <c r="Z5" s="147" t="s">
        <v>115</v>
      </c>
      <c r="AA5" s="148">
        <f t="shared" si="4"/>
        <v>1786</v>
      </c>
    </row>
    <row r="6" spans="1:27" ht="22.5" customHeight="1" x14ac:dyDescent="0.2">
      <c r="A6" s="23" t="s">
        <v>129</v>
      </c>
      <c r="B6" s="23" t="s">
        <v>205</v>
      </c>
      <c r="C6" s="23" t="s">
        <v>206</v>
      </c>
      <c r="D6" s="7">
        <v>4</v>
      </c>
      <c r="E6" s="7">
        <f t="shared" si="0"/>
        <v>500</v>
      </c>
      <c r="F6" s="7" t="s">
        <v>7</v>
      </c>
      <c r="H6" s="90" t="s">
        <v>129</v>
      </c>
      <c r="I6" s="125" t="s">
        <v>10</v>
      </c>
      <c r="J6" s="46">
        <f>SUM(K6:O6)</f>
        <v>132</v>
      </c>
      <c r="K6" s="46"/>
      <c r="L6" s="46">
        <v>122</v>
      </c>
      <c r="M6" s="46">
        <v>10</v>
      </c>
      <c r="N6" s="46"/>
      <c r="O6" s="46"/>
      <c r="Q6" s="142" t="s">
        <v>283</v>
      </c>
      <c r="R6" s="80" t="s">
        <v>3</v>
      </c>
      <c r="S6" s="80">
        <f t="shared" si="1"/>
        <v>605</v>
      </c>
      <c r="T6" s="143" t="s">
        <v>70</v>
      </c>
      <c r="U6" s="85">
        <f t="shared" si="2"/>
        <v>802</v>
      </c>
      <c r="V6" s="144" t="s">
        <v>89</v>
      </c>
      <c r="W6" s="145" t="s">
        <v>80</v>
      </c>
      <c r="X6" s="145">
        <f t="shared" si="3"/>
        <v>2221</v>
      </c>
      <c r="Y6" s="146" t="s">
        <v>284</v>
      </c>
      <c r="Z6" s="147" t="s">
        <v>116</v>
      </c>
      <c r="AA6" s="148">
        <f t="shared" si="4"/>
        <v>2373</v>
      </c>
    </row>
    <row r="7" spans="1:27" ht="22.5" customHeight="1" x14ac:dyDescent="0.2">
      <c r="A7" s="23" t="s">
        <v>129</v>
      </c>
      <c r="B7" s="23" t="s">
        <v>205</v>
      </c>
      <c r="C7" s="23" t="s">
        <v>206</v>
      </c>
      <c r="D7" s="7">
        <v>5</v>
      </c>
      <c r="E7" s="7">
        <f t="shared" si="0"/>
        <v>605</v>
      </c>
      <c r="F7" s="7" t="s">
        <v>8</v>
      </c>
      <c r="H7" s="98" t="s">
        <v>159</v>
      </c>
      <c r="I7" s="126" t="s">
        <v>134</v>
      </c>
      <c r="J7" s="48">
        <f t="shared" ref="J7:J26" si="5">SUM(K7:O7)</f>
        <v>247</v>
      </c>
      <c r="K7" s="48">
        <v>122</v>
      </c>
      <c r="L7" s="48">
        <v>95</v>
      </c>
      <c r="M7" s="48">
        <v>10</v>
      </c>
      <c r="N7" s="48">
        <v>20</v>
      </c>
      <c r="O7" s="47" t="s">
        <v>206</v>
      </c>
      <c r="Q7" s="142" t="s">
        <v>227</v>
      </c>
      <c r="R7" s="80" t="s">
        <v>33</v>
      </c>
      <c r="S7" s="80">
        <f t="shared" si="1"/>
        <v>710</v>
      </c>
      <c r="T7" s="143" t="s">
        <v>71</v>
      </c>
      <c r="U7" s="85">
        <f t="shared" si="2"/>
        <v>934</v>
      </c>
      <c r="V7" s="144" t="s">
        <v>90</v>
      </c>
      <c r="W7" s="145" t="s">
        <v>81</v>
      </c>
      <c r="X7" s="145">
        <f t="shared" si="3"/>
        <v>2808</v>
      </c>
      <c r="Y7" s="146" t="s">
        <v>285</v>
      </c>
      <c r="Z7" s="147" t="s">
        <v>117</v>
      </c>
      <c r="AA7" s="148">
        <f t="shared" si="4"/>
        <v>2960</v>
      </c>
    </row>
    <row r="8" spans="1:27" ht="22.5" customHeight="1" x14ac:dyDescent="0.2">
      <c r="A8" s="23" t="s">
        <v>129</v>
      </c>
      <c r="B8" s="23" t="s">
        <v>205</v>
      </c>
      <c r="C8" s="23" t="s">
        <v>206</v>
      </c>
      <c r="D8" s="7">
        <v>6</v>
      </c>
      <c r="E8" s="7">
        <f t="shared" si="0"/>
        <v>710</v>
      </c>
      <c r="F8" s="7" t="s">
        <v>31</v>
      </c>
      <c r="H8" s="98" t="s">
        <v>159</v>
      </c>
      <c r="I8" s="126" t="s">
        <v>135</v>
      </c>
      <c r="J8" s="48">
        <f t="shared" si="5"/>
        <v>105</v>
      </c>
      <c r="K8" s="48"/>
      <c r="L8" s="48">
        <v>95</v>
      </c>
      <c r="M8" s="48">
        <v>10</v>
      </c>
      <c r="N8" s="48"/>
      <c r="O8" s="48"/>
      <c r="Q8" s="142" t="s">
        <v>228</v>
      </c>
      <c r="R8" s="80" t="s">
        <v>34</v>
      </c>
      <c r="S8" s="80">
        <f t="shared" si="1"/>
        <v>815</v>
      </c>
      <c r="T8" s="143" t="s">
        <v>72</v>
      </c>
      <c r="U8" s="85">
        <f t="shared" si="2"/>
        <v>1066</v>
      </c>
      <c r="V8" s="144" t="s">
        <v>91</v>
      </c>
      <c r="W8" s="145" t="s">
        <v>82</v>
      </c>
      <c r="X8" s="145">
        <f t="shared" si="3"/>
        <v>3395</v>
      </c>
      <c r="Y8" s="146" t="s">
        <v>286</v>
      </c>
      <c r="Z8" s="147" t="s">
        <v>118</v>
      </c>
      <c r="AA8" s="148">
        <f t="shared" si="4"/>
        <v>3547</v>
      </c>
    </row>
    <row r="9" spans="1:27" ht="22.5" customHeight="1" x14ac:dyDescent="0.2">
      <c r="A9" s="23" t="s">
        <v>129</v>
      </c>
      <c r="B9" s="23" t="s">
        <v>205</v>
      </c>
      <c r="C9" s="23" t="s">
        <v>206</v>
      </c>
      <c r="D9" s="7">
        <v>7</v>
      </c>
      <c r="E9" s="7">
        <f t="shared" si="0"/>
        <v>815</v>
      </c>
      <c r="F9" s="7" t="s">
        <v>32</v>
      </c>
      <c r="H9" s="98" t="s">
        <v>159</v>
      </c>
      <c r="I9" s="126" t="s">
        <v>134</v>
      </c>
      <c r="J9" s="48">
        <f t="shared" si="5"/>
        <v>274</v>
      </c>
      <c r="K9" s="48">
        <v>122</v>
      </c>
      <c r="L9" s="48">
        <v>122</v>
      </c>
      <c r="M9" s="48">
        <v>10</v>
      </c>
      <c r="N9" s="48">
        <v>20</v>
      </c>
      <c r="O9" s="47" t="s">
        <v>260</v>
      </c>
      <c r="Q9" s="142" t="s">
        <v>229</v>
      </c>
      <c r="R9" s="80" t="s">
        <v>37</v>
      </c>
      <c r="S9" s="80">
        <f t="shared" si="1"/>
        <v>920</v>
      </c>
      <c r="T9" s="143" t="s">
        <v>73</v>
      </c>
      <c r="U9" s="85">
        <f t="shared" si="2"/>
        <v>1198</v>
      </c>
      <c r="V9" s="144" t="s">
        <v>92</v>
      </c>
      <c r="W9" s="145" t="s">
        <v>83</v>
      </c>
      <c r="X9" s="145">
        <f t="shared" si="3"/>
        <v>3982</v>
      </c>
      <c r="Y9" s="146" t="s">
        <v>287</v>
      </c>
      <c r="Z9" s="147" t="s">
        <v>119</v>
      </c>
      <c r="AA9" s="148">
        <f t="shared" si="4"/>
        <v>4134</v>
      </c>
    </row>
    <row r="10" spans="1:27" ht="22.5" customHeight="1" x14ac:dyDescent="0.2">
      <c r="A10" s="23" t="s">
        <v>129</v>
      </c>
      <c r="B10" s="23" t="s">
        <v>205</v>
      </c>
      <c r="C10" s="23" t="s">
        <v>206</v>
      </c>
      <c r="D10" s="7">
        <v>8</v>
      </c>
      <c r="E10" s="7">
        <f t="shared" si="0"/>
        <v>920</v>
      </c>
      <c r="F10" s="7" t="s">
        <v>36</v>
      </c>
      <c r="H10" s="98" t="s">
        <v>159</v>
      </c>
      <c r="I10" s="126" t="s">
        <v>135</v>
      </c>
      <c r="J10" s="48">
        <f t="shared" si="5"/>
        <v>132</v>
      </c>
      <c r="K10" s="48"/>
      <c r="L10" s="48">
        <v>122</v>
      </c>
      <c r="M10" s="48">
        <v>10</v>
      </c>
      <c r="N10" s="48"/>
      <c r="O10" s="48"/>
      <c r="Q10" s="142" t="s">
        <v>230</v>
      </c>
      <c r="R10" s="80" t="s">
        <v>39</v>
      </c>
      <c r="S10" s="80">
        <f t="shared" si="1"/>
        <v>1025</v>
      </c>
      <c r="T10" s="143" t="s">
        <v>74</v>
      </c>
      <c r="U10" s="85">
        <f t="shared" si="2"/>
        <v>1330</v>
      </c>
      <c r="V10" s="144" t="s">
        <v>93</v>
      </c>
      <c r="W10" s="145" t="s">
        <v>84</v>
      </c>
      <c r="X10" s="145">
        <f t="shared" si="3"/>
        <v>4569</v>
      </c>
      <c r="Y10" s="146" t="s">
        <v>288</v>
      </c>
      <c r="Z10" s="147" t="s">
        <v>120</v>
      </c>
      <c r="AA10" s="148">
        <f t="shared" si="4"/>
        <v>4721</v>
      </c>
    </row>
    <row r="11" spans="1:27" ht="22.5" customHeight="1" thickBot="1" x14ac:dyDescent="0.25">
      <c r="A11" s="23" t="s">
        <v>129</v>
      </c>
      <c r="B11" s="23" t="s">
        <v>205</v>
      </c>
      <c r="C11" s="23" t="s">
        <v>206</v>
      </c>
      <c r="D11" s="7">
        <v>9</v>
      </c>
      <c r="E11" s="7">
        <f t="shared" si="0"/>
        <v>1025</v>
      </c>
      <c r="F11" s="7" t="s">
        <v>38</v>
      </c>
      <c r="H11" s="106" t="s">
        <v>251</v>
      </c>
      <c r="I11" s="127" t="s">
        <v>147</v>
      </c>
      <c r="J11" s="36">
        <f t="shared" si="5"/>
        <v>315</v>
      </c>
      <c r="K11" s="36">
        <v>150</v>
      </c>
      <c r="L11" s="36">
        <v>135</v>
      </c>
      <c r="M11" s="36">
        <v>10</v>
      </c>
      <c r="N11" s="36">
        <v>20</v>
      </c>
      <c r="O11" s="49" t="s">
        <v>206</v>
      </c>
      <c r="Q11" s="142" t="s">
        <v>231</v>
      </c>
      <c r="R11" s="80" t="s">
        <v>41</v>
      </c>
      <c r="S11" s="80">
        <f t="shared" si="1"/>
        <v>1130</v>
      </c>
      <c r="T11" s="143" t="s">
        <v>75</v>
      </c>
      <c r="U11" s="85">
        <f t="shared" si="2"/>
        <v>1462</v>
      </c>
      <c r="V11" s="144" t="s">
        <v>94</v>
      </c>
      <c r="W11" s="145" t="s">
        <v>85</v>
      </c>
      <c r="X11" s="145">
        <f t="shared" si="3"/>
        <v>5156</v>
      </c>
      <c r="Y11" s="146" t="s">
        <v>289</v>
      </c>
      <c r="Z11" s="147" t="s">
        <v>121</v>
      </c>
      <c r="AA11" s="148">
        <f t="shared" si="4"/>
        <v>5308</v>
      </c>
    </row>
    <row r="12" spans="1:27" ht="22.5" customHeight="1" x14ac:dyDescent="0.2">
      <c r="A12" s="23" t="s">
        <v>129</v>
      </c>
      <c r="B12" s="23" t="s">
        <v>205</v>
      </c>
      <c r="C12" s="23" t="s">
        <v>206</v>
      </c>
      <c r="D12" s="7">
        <v>10</v>
      </c>
      <c r="E12" s="7">
        <f t="shared" si="0"/>
        <v>1130</v>
      </c>
      <c r="F12" s="7" t="s">
        <v>40</v>
      </c>
      <c r="G12" s="5"/>
      <c r="H12" s="106" t="s">
        <v>251</v>
      </c>
      <c r="I12" s="127" t="s">
        <v>148</v>
      </c>
      <c r="J12" s="36">
        <f t="shared" si="5"/>
        <v>145</v>
      </c>
      <c r="K12" s="36"/>
      <c r="L12" s="36">
        <v>135</v>
      </c>
      <c r="M12" s="36">
        <v>10</v>
      </c>
      <c r="N12" s="36"/>
      <c r="O12" s="36"/>
      <c r="Q12" s="149" t="s">
        <v>290</v>
      </c>
      <c r="R12" s="150" t="s">
        <v>42</v>
      </c>
      <c r="S12" s="150">
        <f>SUM(J3,J4)+60</f>
        <v>350</v>
      </c>
      <c r="T12" s="151" t="s">
        <v>76</v>
      </c>
      <c r="U12" s="151">
        <f>SUM(J9,$J$10)+120</f>
        <v>526</v>
      </c>
      <c r="V12" s="152" t="s">
        <v>291</v>
      </c>
      <c r="W12" s="153" t="s">
        <v>95</v>
      </c>
      <c r="X12" s="153">
        <f>SUM(J22,J23)</f>
        <v>732</v>
      </c>
      <c r="Y12" s="154" t="s">
        <v>292</v>
      </c>
      <c r="Z12" s="155" t="s">
        <v>95</v>
      </c>
      <c r="AA12" s="156">
        <f>SUM(J24,J25)</f>
        <v>732</v>
      </c>
    </row>
    <row r="13" spans="1:27" ht="22.5" customHeight="1" x14ac:dyDescent="0.2">
      <c r="A13" s="19" t="s">
        <v>159</v>
      </c>
      <c r="B13" s="19" t="s">
        <v>205</v>
      </c>
      <c r="C13" s="19" t="s">
        <v>206</v>
      </c>
      <c r="D13" s="6">
        <v>1</v>
      </c>
      <c r="E13" s="6">
        <f>$J$7</f>
        <v>247</v>
      </c>
      <c r="F13" s="25" t="s">
        <v>27</v>
      </c>
      <c r="G13" s="5"/>
      <c r="H13" s="106" t="s">
        <v>250</v>
      </c>
      <c r="I13" s="127" t="s">
        <v>147</v>
      </c>
      <c r="J13" s="36">
        <f t="shared" si="5"/>
        <v>315</v>
      </c>
      <c r="K13" s="36">
        <v>150</v>
      </c>
      <c r="L13" s="36">
        <v>135</v>
      </c>
      <c r="M13" s="36">
        <v>10</v>
      </c>
      <c r="N13" s="36">
        <v>20</v>
      </c>
      <c r="O13" s="49" t="s">
        <v>260</v>
      </c>
      <c r="Q13" s="157" t="s">
        <v>293</v>
      </c>
      <c r="R13" s="82" t="s">
        <v>43</v>
      </c>
      <c r="S13" s="82">
        <f t="shared" ref="S13:S20" si="6">SUM(S12,$J$4)</f>
        <v>455</v>
      </c>
      <c r="T13" s="42" t="s">
        <v>60</v>
      </c>
      <c r="U13" s="42">
        <f t="shared" ref="U13:U20" si="7">SUM(U12,$J$10)</f>
        <v>658</v>
      </c>
      <c r="V13" s="158" t="s">
        <v>294</v>
      </c>
      <c r="W13" s="159" t="s">
        <v>96</v>
      </c>
      <c r="X13" s="159">
        <f t="shared" ref="X13:X20" si="8">SUM(X12,$J$23)</f>
        <v>1319</v>
      </c>
      <c r="Y13" s="160" t="s">
        <v>295</v>
      </c>
      <c r="Z13" s="161" t="s">
        <v>96</v>
      </c>
      <c r="AA13" s="162">
        <f t="shared" ref="AA13:AA20" si="9">SUM(AA12,$J$25)</f>
        <v>1319</v>
      </c>
    </row>
    <row r="14" spans="1:27" ht="22.5" customHeight="1" x14ac:dyDescent="0.2">
      <c r="A14" s="19" t="s">
        <v>159</v>
      </c>
      <c r="B14" s="19" t="s">
        <v>205</v>
      </c>
      <c r="C14" s="19" t="s">
        <v>206</v>
      </c>
      <c r="D14" s="6">
        <v>2</v>
      </c>
      <c r="E14" s="6">
        <f t="shared" ref="E14:E22" si="10">SUM(E13,$J$8)</f>
        <v>352</v>
      </c>
      <c r="F14" s="6" t="s">
        <v>35</v>
      </c>
      <c r="G14" s="5"/>
      <c r="H14" s="106" t="s">
        <v>250</v>
      </c>
      <c r="I14" s="127" t="s">
        <v>148</v>
      </c>
      <c r="J14" s="36">
        <f t="shared" si="5"/>
        <v>145</v>
      </c>
      <c r="K14" s="36"/>
      <c r="L14" s="36">
        <v>135</v>
      </c>
      <c r="M14" s="36">
        <v>10</v>
      </c>
      <c r="N14" s="36"/>
      <c r="O14" s="36"/>
      <c r="Q14" s="157" t="s">
        <v>296</v>
      </c>
      <c r="R14" s="82" t="s">
        <v>44</v>
      </c>
      <c r="S14" s="82">
        <f t="shared" si="6"/>
        <v>560</v>
      </c>
      <c r="T14" s="42" t="s">
        <v>61</v>
      </c>
      <c r="U14" s="42">
        <f t="shared" si="7"/>
        <v>790</v>
      </c>
      <c r="V14" s="158" t="s">
        <v>297</v>
      </c>
      <c r="W14" s="159" t="s">
        <v>97</v>
      </c>
      <c r="X14" s="159">
        <f t="shared" si="8"/>
        <v>1906</v>
      </c>
      <c r="Y14" s="160" t="s">
        <v>298</v>
      </c>
      <c r="Z14" s="161" t="s">
        <v>97</v>
      </c>
      <c r="AA14" s="162">
        <f t="shared" si="9"/>
        <v>1906</v>
      </c>
    </row>
    <row r="15" spans="1:27" ht="22.5" customHeight="1" x14ac:dyDescent="0.2">
      <c r="A15" s="19" t="s">
        <v>159</v>
      </c>
      <c r="B15" s="19" t="s">
        <v>205</v>
      </c>
      <c r="C15" s="19" t="s">
        <v>206</v>
      </c>
      <c r="D15" s="6">
        <v>3</v>
      </c>
      <c r="E15" s="6">
        <f t="shared" si="10"/>
        <v>457</v>
      </c>
      <c r="F15" s="6" t="s">
        <v>51</v>
      </c>
      <c r="G15" s="5"/>
      <c r="H15" s="110" t="s">
        <v>253</v>
      </c>
      <c r="I15" s="128" t="s">
        <v>147</v>
      </c>
      <c r="J15" s="51">
        <f t="shared" si="5"/>
        <v>375</v>
      </c>
      <c r="K15" s="51">
        <v>210</v>
      </c>
      <c r="L15" s="51">
        <v>135</v>
      </c>
      <c r="M15" s="51">
        <v>10</v>
      </c>
      <c r="N15" s="51">
        <v>20</v>
      </c>
      <c r="O15" s="50" t="s">
        <v>206</v>
      </c>
      <c r="Q15" s="157" t="s">
        <v>299</v>
      </c>
      <c r="R15" s="82" t="s">
        <v>45</v>
      </c>
      <c r="S15" s="82">
        <f t="shared" si="6"/>
        <v>665</v>
      </c>
      <c r="T15" s="42" t="s">
        <v>62</v>
      </c>
      <c r="U15" s="42">
        <f t="shared" si="7"/>
        <v>922</v>
      </c>
      <c r="V15" s="158" t="s">
        <v>300</v>
      </c>
      <c r="W15" s="159" t="s">
        <v>98</v>
      </c>
      <c r="X15" s="159">
        <f t="shared" si="8"/>
        <v>2493</v>
      </c>
      <c r="Y15" s="160" t="s">
        <v>301</v>
      </c>
      <c r="Z15" s="161" t="s">
        <v>98</v>
      </c>
      <c r="AA15" s="162">
        <f t="shared" si="9"/>
        <v>2493</v>
      </c>
    </row>
    <row r="16" spans="1:27" ht="22.5" customHeight="1" x14ac:dyDescent="0.2">
      <c r="A16" s="19" t="s">
        <v>159</v>
      </c>
      <c r="B16" s="19" t="s">
        <v>205</v>
      </c>
      <c r="C16" s="19" t="s">
        <v>206</v>
      </c>
      <c r="D16" s="6">
        <v>4</v>
      </c>
      <c r="E16" s="6">
        <f t="shared" si="10"/>
        <v>562</v>
      </c>
      <c r="F16" s="6" t="s">
        <v>52</v>
      </c>
      <c r="G16" s="5"/>
      <c r="H16" s="110" t="s">
        <v>253</v>
      </c>
      <c r="I16" s="128" t="s">
        <v>148</v>
      </c>
      <c r="J16" s="51">
        <f t="shared" si="5"/>
        <v>145</v>
      </c>
      <c r="K16" s="51"/>
      <c r="L16" s="51">
        <v>135</v>
      </c>
      <c r="M16" s="51">
        <v>10</v>
      </c>
      <c r="N16" s="51"/>
      <c r="O16" s="51"/>
      <c r="Q16" s="157" t="s">
        <v>302</v>
      </c>
      <c r="R16" s="82" t="s">
        <v>46</v>
      </c>
      <c r="S16" s="82">
        <f t="shared" si="6"/>
        <v>770</v>
      </c>
      <c r="T16" s="42" t="s">
        <v>63</v>
      </c>
      <c r="U16" s="42">
        <f t="shared" si="7"/>
        <v>1054</v>
      </c>
      <c r="V16" s="158" t="s">
        <v>303</v>
      </c>
      <c r="W16" s="159" t="s">
        <v>99</v>
      </c>
      <c r="X16" s="159">
        <f t="shared" si="8"/>
        <v>3080</v>
      </c>
      <c r="Y16" s="160" t="s">
        <v>304</v>
      </c>
      <c r="Z16" s="161" t="s">
        <v>99</v>
      </c>
      <c r="AA16" s="162">
        <f t="shared" si="9"/>
        <v>3080</v>
      </c>
    </row>
    <row r="17" spans="1:27" ht="22.5" customHeight="1" x14ac:dyDescent="0.2">
      <c r="A17" s="19" t="s">
        <v>159</v>
      </c>
      <c r="B17" s="19" t="s">
        <v>205</v>
      </c>
      <c r="C17" s="19" t="s">
        <v>206</v>
      </c>
      <c r="D17" s="6">
        <v>5</v>
      </c>
      <c r="E17" s="6">
        <f t="shared" si="10"/>
        <v>667</v>
      </c>
      <c r="F17" s="6" t="s">
        <v>53</v>
      </c>
      <c r="G17" s="5"/>
      <c r="H17" s="110" t="s">
        <v>253</v>
      </c>
      <c r="I17" s="128" t="s">
        <v>147</v>
      </c>
      <c r="J17" s="51">
        <f t="shared" si="5"/>
        <v>375</v>
      </c>
      <c r="K17" s="51">
        <v>210</v>
      </c>
      <c r="L17" s="51">
        <v>135</v>
      </c>
      <c r="M17" s="51">
        <v>10</v>
      </c>
      <c r="N17" s="51">
        <v>20</v>
      </c>
      <c r="O17" s="50" t="s">
        <v>260</v>
      </c>
      <c r="Q17" s="157" t="s">
        <v>305</v>
      </c>
      <c r="R17" s="82" t="s">
        <v>47</v>
      </c>
      <c r="S17" s="82">
        <f t="shared" si="6"/>
        <v>875</v>
      </c>
      <c r="T17" s="42" t="s">
        <v>64</v>
      </c>
      <c r="U17" s="42">
        <f t="shared" si="7"/>
        <v>1186</v>
      </c>
      <c r="V17" s="158" t="s">
        <v>306</v>
      </c>
      <c r="W17" s="159" t="s">
        <v>100</v>
      </c>
      <c r="X17" s="159">
        <f t="shared" si="8"/>
        <v>3667</v>
      </c>
      <c r="Y17" s="160" t="s">
        <v>307</v>
      </c>
      <c r="Z17" s="161" t="s">
        <v>100</v>
      </c>
      <c r="AA17" s="162">
        <f t="shared" si="9"/>
        <v>3667</v>
      </c>
    </row>
    <row r="18" spans="1:27" ht="22.5" customHeight="1" x14ac:dyDescent="0.2">
      <c r="A18" s="19" t="s">
        <v>159</v>
      </c>
      <c r="B18" s="19" t="s">
        <v>205</v>
      </c>
      <c r="C18" s="19" t="s">
        <v>206</v>
      </c>
      <c r="D18" s="6">
        <v>6</v>
      </c>
      <c r="E18" s="6">
        <f t="shared" si="10"/>
        <v>772</v>
      </c>
      <c r="F18" s="6" t="s">
        <v>54</v>
      </c>
      <c r="H18" s="110" t="s">
        <v>253</v>
      </c>
      <c r="I18" s="128" t="s">
        <v>148</v>
      </c>
      <c r="J18" s="51">
        <f t="shared" si="5"/>
        <v>145</v>
      </c>
      <c r="K18" s="51"/>
      <c r="L18" s="51">
        <v>135</v>
      </c>
      <c r="M18" s="51">
        <v>10</v>
      </c>
      <c r="N18" s="51"/>
      <c r="O18" s="51"/>
      <c r="Q18" s="157" t="s">
        <v>308</v>
      </c>
      <c r="R18" s="82" t="s">
        <v>48</v>
      </c>
      <c r="S18" s="82">
        <f t="shared" si="6"/>
        <v>980</v>
      </c>
      <c r="T18" s="42" t="s">
        <v>65</v>
      </c>
      <c r="U18" s="42">
        <f t="shared" si="7"/>
        <v>1318</v>
      </c>
      <c r="V18" s="158" t="s">
        <v>309</v>
      </c>
      <c r="W18" s="159" t="s">
        <v>101</v>
      </c>
      <c r="X18" s="159">
        <f t="shared" si="8"/>
        <v>4254</v>
      </c>
      <c r="Y18" s="160" t="s">
        <v>310</v>
      </c>
      <c r="Z18" s="161" t="s">
        <v>101</v>
      </c>
      <c r="AA18" s="162">
        <f t="shared" si="9"/>
        <v>4254</v>
      </c>
    </row>
    <row r="19" spans="1:27" ht="22.5" customHeight="1" x14ac:dyDescent="0.2">
      <c r="A19" s="19" t="s">
        <v>159</v>
      </c>
      <c r="B19" s="19" t="s">
        <v>205</v>
      </c>
      <c r="C19" s="19" t="s">
        <v>206</v>
      </c>
      <c r="D19" s="6">
        <v>7</v>
      </c>
      <c r="E19" s="6">
        <f t="shared" si="10"/>
        <v>877</v>
      </c>
      <c r="F19" s="6" t="s">
        <v>55</v>
      </c>
      <c r="H19" s="114" t="s">
        <v>255</v>
      </c>
      <c r="I19" s="129" t="s">
        <v>145</v>
      </c>
      <c r="J19" s="37">
        <f t="shared" si="5"/>
        <v>465</v>
      </c>
      <c r="K19" s="37">
        <v>300</v>
      </c>
      <c r="L19" s="37">
        <v>135</v>
      </c>
      <c r="M19" s="37">
        <v>10</v>
      </c>
      <c r="N19" s="37">
        <v>20</v>
      </c>
      <c r="O19" s="37" t="s">
        <v>262</v>
      </c>
      <c r="Q19" s="157" t="s">
        <v>311</v>
      </c>
      <c r="R19" s="82" t="s">
        <v>49</v>
      </c>
      <c r="S19" s="82">
        <f t="shared" si="6"/>
        <v>1085</v>
      </c>
      <c r="T19" s="42" t="s">
        <v>66</v>
      </c>
      <c r="U19" s="42">
        <f t="shared" si="7"/>
        <v>1450</v>
      </c>
      <c r="V19" s="158" t="s">
        <v>312</v>
      </c>
      <c r="W19" s="159" t="s">
        <v>102</v>
      </c>
      <c r="X19" s="159">
        <f t="shared" si="8"/>
        <v>4841</v>
      </c>
      <c r="Y19" s="160" t="s">
        <v>313</v>
      </c>
      <c r="Z19" s="161" t="s">
        <v>102</v>
      </c>
      <c r="AA19" s="162">
        <f t="shared" si="9"/>
        <v>4841</v>
      </c>
    </row>
    <row r="20" spans="1:27" ht="22.5" customHeight="1" thickBot="1" x14ac:dyDescent="0.25">
      <c r="A20" s="19" t="s">
        <v>159</v>
      </c>
      <c r="B20" s="19" t="s">
        <v>205</v>
      </c>
      <c r="C20" s="19" t="s">
        <v>206</v>
      </c>
      <c r="D20" s="6">
        <v>8</v>
      </c>
      <c r="E20" s="6">
        <f t="shared" si="10"/>
        <v>982</v>
      </c>
      <c r="F20" s="6" t="s">
        <v>56</v>
      </c>
      <c r="H20" s="114" t="s">
        <v>255</v>
      </c>
      <c r="I20" s="129" t="s">
        <v>146</v>
      </c>
      <c r="J20" s="37">
        <f t="shared" si="5"/>
        <v>145</v>
      </c>
      <c r="K20" s="37"/>
      <c r="L20" s="37">
        <v>135</v>
      </c>
      <c r="M20" s="37">
        <v>10</v>
      </c>
      <c r="N20" s="37"/>
      <c r="O20" s="37"/>
      <c r="Q20" s="157" t="s">
        <v>314</v>
      </c>
      <c r="R20" s="82" t="s">
        <v>50</v>
      </c>
      <c r="S20" s="82">
        <f t="shared" si="6"/>
        <v>1190</v>
      </c>
      <c r="T20" s="42" t="s">
        <v>67</v>
      </c>
      <c r="U20" s="42">
        <f t="shared" si="7"/>
        <v>1582</v>
      </c>
      <c r="V20" s="158" t="s">
        <v>315</v>
      </c>
      <c r="W20" s="159" t="s">
        <v>103</v>
      </c>
      <c r="X20" s="159">
        <f t="shared" si="8"/>
        <v>5428</v>
      </c>
      <c r="Y20" s="160" t="s">
        <v>316</v>
      </c>
      <c r="Z20" s="161" t="s">
        <v>103</v>
      </c>
      <c r="AA20" s="162">
        <f t="shared" si="9"/>
        <v>5428</v>
      </c>
    </row>
    <row r="21" spans="1:27" ht="22.5" customHeight="1" x14ac:dyDescent="0.2">
      <c r="A21" s="19" t="s">
        <v>159</v>
      </c>
      <c r="B21" s="19" t="s">
        <v>205</v>
      </c>
      <c r="C21" s="19" t="s">
        <v>206</v>
      </c>
      <c r="D21" s="6">
        <v>9</v>
      </c>
      <c r="E21" s="6">
        <f t="shared" si="10"/>
        <v>1087</v>
      </c>
      <c r="F21" s="6" t="s">
        <v>57</v>
      </c>
      <c r="H21" s="114" t="s">
        <v>255</v>
      </c>
      <c r="I21" s="129" t="s">
        <v>145</v>
      </c>
      <c r="J21" s="37">
        <f t="shared" si="5"/>
        <v>465</v>
      </c>
      <c r="K21" s="37">
        <v>300</v>
      </c>
      <c r="L21" s="37">
        <v>135</v>
      </c>
      <c r="M21" s="37">
        <v>10</v>
      </c>
      <c r="N21" s="37">
        <v>20</v>
      </c>
      <c r="O21" s="37" t="s">
        <v>263</v>
      </c>
      <c r="Q21" s="163" t="s">
        <v>122</v>
      </c>
      <c r="R21" s="163" t="s">
        <v>123</v>
      </c>
      <c r="S21" s="163" t="s">
        <v>124</v>
      </c>
      <c r="T21" s="163"/>
      <c r="U21" s="163"/>
      <c r="V21" s="164"/>
      <c r="W21" s="164"/>
      <c r="X21" s="164"/>
      <c r="Y21" s="163"/>
      <c r="Z21" s="163"/>
      <c r="AA21" s="163"/>
    </row>
    <row r="22" spans="1:27" s="4" customFormat="1" ht="22.5" customHeight="1" x14ac:dyDescent="0.2">
      <c r="A22" s="19" t="s">
        <v>159</v>
      </c>
      <c r="B22" s="19" t="s">
        <v>205</v>
      </c>
      <c r="C22" s="19" t="s">
        <v>206</v>
      </c>
      <c r="D22" s="6">
        <v>10</v>
      </c>
      <c r="E22" s="6">
        <f t="shared" si="10"/>
        <v>1192</v>
      </c>
      <c r="F22" s="6" t="s">
        <v>58</v>
      </c>
      <c r="H22" s="114" t="s">
        <v>255</v>
      </c>
      <c r="I22" s="129" t="s">
        <v>146</v>
      </c>
      <c r="J22" s="37">
        <f t="shared" si="5"/>
        <v>145</v>
      </c>
      <c r="K22" s="37"/>
      <c r="L22" s="37">
        <v>135</v>
      </c>
      <c r="M22" s="37">
        <v>10</v>
      </c>
      <c r="N22" s="37"/>
      <c r="O22" s="37"/>
    </row>
    <row r="23" spans="1:27" s="4" customFormat="1" ht="22.5" customHeight="1" x14ac:dyDescent="0.2">
      <c r="A23" s="27" t="s">
        <v>251</v>
      </c>
      <c r="B23" s="27" t="s">
        <v>205</v>
      </c>
      <c r="C23" s="27" t="s">
        <v>206</v>
      </c>
      <c r="D23" s="17">
        <v>1</v>
      </c>
      <c r="E23" s="17">
        <f>$J$11</f>
        <v>315</v>
      </c>
      <c r="F23" s="26" t="s">
        <v>136</v>
      </c>
      <c r="H23" s="118" t="s">
        <v>257</v>
      </c>
      <c r="I23" s="130" t="s">
        <v>145</v>
      </c>
      <c r="J23" s="43">
        <f t="shared" si="5"/>
        <v>587</v>
      </c>
      <c r="K23" s="43">
        <v>422</v>
      </c>
      <c r="L23" s="43">
        <v>135</v>
      </c>
      <c r="M23" s="43">
        <v>10</v>
      </c>
      <c r="N23" s="43">
        <v>20</v>
      </c>
      <c r="O23" s="43" t="s">
        <v>262</v>
      </c>
    </row>
    <row r="24" spans="1:27" s="4" customFormat="1" ht="22.5" customHeight="1" x14ac:dyDescent="0.2">
      <c r="A24" s="27" t="s">
        <v>251</v>
      </c>
      <c r="B24" s="27" t="s">
        <v>205</v>
      </c>
      <c r="C24" s="27" t="s">
        <v>206</v>
      </c>
      <c r="D24" s="17">
        <v>2</v>
      </c>
      <c r="E24" s="17">
        <f t="shared" ref="E24:E32" si="11">SUM(E23,$J$12)</f>
        <v>460</v>
      </c>
      <c r="F24" s="26" t="s">
        <v>137</v>
      </c>
      <c r="H24" s="118" t="s">
        <v>257</v>
      </c>
      <c r="I24" s="130" t="s">
        <v>146</v>
      </c>
      <c r="J24" s="43">
        <f t="shared" si="5"/>
        <v>145</v>
      </c>
      <c r="K24" s="43"/>
      <c r="L24" s="43">
        <v>135</v>
      </c>
      <c r="M24" s="43">
        <v>10</v>
      </c>
      <c r="N24" s="43"/>
      <c r="O24" s="43"/>
    </row>
    <row r="25" spans="1:27" s="4" customFormat="1" ht="22.5" customHeight="1" x14ac:dyDescent="0.2">
      <c r="A25" s="27" t="s">
        <v>250</v>
      </c>
      <c r="B25" s="27" t="s">
        <v>205</v>
      </c>
      <c r="C25" s="27" t="s">
        <v>206</v>
      </c>
      <c r="D25" s="17">
        <v>3</v>
      </c>
      <c r="E25" s="17">
        <f t="shared" si="11"/>
        <v>605</v>
      </c>
      <c r="F25" s="26" t="s">
        <v>138</v>
      </c>
      <c r="H25" s="118" t="s">
        <v>257</v>
      </c>
      <c r="I25" s="130" t="s">
        <v>145</v>
      </c>
      <c r="J25" s="43">
        <f t="shared" si="5"/>
        <v>587</v>
      </c>
      <c r="K25" s="43">
        <v>422</v>
      </c>
      <c r="L25" s="43">
        <v>135</v>
      </c>
      <c r="M25" s="43">
        <v>10</v>
      </c>
      <c r="N25" s="43">
        <v>20</v>
      </c>
      <c r="O25" s="43" t="s">
        <v>263</v>
      </c>
    </row>
    <row r="26" spans="1:27" s="4" customFormat="1" ht="22.5" customHeight="1" x14ac:dyDescent="0.2">
      <c r="A26" s="27" t="s">
        <v>250</v>
      </c>
      <c r="B26" s="27" t="s">
        <v>205</v>
      </c>
      <c r="C26" s="27" t="s">
        <v>206</v>
      </c>
      <c r="D26" s="17">
        <v>4</v>
      </c>
      <c r="E26" s="17">
        <f t="shared" si="11"/>
        <v>750</v>
      </c>
      <c r="F26" s="26" t="s">
        <v>139</v>
      </c>
      <c r="H26" s="122" t="s">
        <v>257</v>
      </c>
      <c r="I26" s="43" t="s">
        <v>146</v>
      </c>
      <c r="J26" s="43">
        <f t="shared" si="5"/>
        <v>145</v>
      </c>
      <c r="K26" s="43"/>
      <c r="L26" s="43">
        <v>135</v>
      </c>
      <c r="M26" s="43">
        <v>10</v>
      </c>
      <c r="N26" s="43"/>
      <c r="O26" s="43"/>
    </row>
    <row r="27" spans="1:27" s="4" customFormat="1" ht="22.5" customHeight="1" thickBot="1" x14ac:dyDescent="0.25">
      <c r="A27" s="27" t="s">
        <v>250</v>
      </c>
      <c r="B27" s="27" t="s">
        <v>205</v>
      </c>
      <c r="C27" s="27" t="s">
        <v>206</v>
      </c>
      <c r="D27" s="17">
        <v>5</v>
      </c>
      <c r="E27" s="17">
        <f t="shared" si="11"/>
        <v>895</v>
      </c>
      <c r="F27" s="26" t="s">
        <v>140</v>
      </c>
    </row>
    <row r="28" spans="1:27" s="4" customFormat="1" ht="22.5" customHeight="1" thickBot="1" x14ac:dyDescent="0.25">
      <c r="A28" s="27" t="s">
        <v>250</v>
      </c>
      <c r="B28" s="27" t="s">
        <v>205</v>
      </c>
      <c r="C28" s="27" t="s">
        <v>206</v>
      </c>
      <c r="D28" s="17">
        <v>6</v>
      </c>
      <c r="E28" s="17">
        <f t="shared" si="11"/>
        <v>1040</v>
      </c>
      <c r="F28" s="26" t="s">
        <v>149</v>
      </c>
      <c r="H28" s="261" t="s">
        <v>128</v>
      </c>
      <c r="I28" s="262" t="s">
        <v>132</v>
      </c>
      <c r="J28" s="263" t="s">
        <v>165</v>
      </c>
      <c r="K28" s="264" t="s">
        <v>125</v>
      </c>
      <c r="L28" s="265" t="s">
        <v>11</v>
      </c>
    </row>
    <row r="29" spans="1:27" s="4" customFormat="1" ht="22.5" customHeight="1" x14ac:dyDescent="0.2">
      <c r="A29" s="27" t="s">
        <v>250</v>
      </c>
      <c r="B29" s="27" t="s">
        <v>205</v>
      </c>
      <c r="C29" s="27" t="s">
        <v>206</v>
      </c>
      <c r="D29" s="17">
        <v>7</v>
      </c>
      <c r="E29" s="17">
        <f t="shared" si="11"/>
        <v>1185</v>
      </c>
      <c r="F29" s="26" t="s">
        <v>150</v>
      </c>
      <c r="H29" s="266" t="s">
        <v>129</v>
      </c>
      <c r="I29" s="44" t="s">
        <v>133</v>
      </c>
      <c r="J29" s="44" t="s">
        <v>205</v>
      </c>
      <c r="K29" s="44" t="s">
        <v>206</v>
      </c>
      <c r="L29" s="267">
        <v>1</v>
      </c>
    </row>
    <row r="30" spans="1:27" s="4" customFormat="1" ht="22.5" customHeight="1" x14ac:dyDescent="0.2">
      <c r="A30" s="27" t="s">
        <v>250</v>
      </c>
      <c r="B30" s="27" t="s">
        <v>205</v>
      </c>
      <c r="C30" s="27" t="s">
        <v>206</v>
      </c>
      <c r="D30" s="17">
        <v>8</v>
      </c>
      <c r="E30" s="17">
        <f t="shared" si="11"/>
        <v>1330</v>
      </c>
      <c r="F30" s="26" t="s">
        <v>151</v>
      </c>
      <c r="H30" s="268" t="s">
        <v>160</v>
      </c>
      <c r="I30" s="44" t="s">
        <v>13</v>
      </c>
      <c r="J30" s="44" t="s">
        <v>166</v>
      </c>
      <c r="K30" s="44" t="s">
        <v>207</v>
      </c>
      <c r="L30" s="267">
        <v>2</v>
      </c>
    </row>
    <row r="31" spans="1:27" s="4" customFormat="1" ht="22.5" customHeight="1" x14ac:dyDescent="0.2">
      <c r="A31" s="27" t="s">
        <v>250</v>
      </c>
      <c r="B31" s="27" t="s">
        <v>205</v>
      </c>
      <c r="C31" s="27" t="s">
        <v>206</v>
      </c>
      <c r="D31" s="17">
        <v>9</v>
      </c>
      <c r="E31" s="17">
        <f t="shared" si="11"/>
        <v>1475</v>
      </c>
      <c r="F31" s="26" t="s">
        <v>152</v>
      </c>
      <c r="H31" s="266" t="s">
        <v>251</v>
      </c>
      <c r="I31" s="44" t="s">
        <v>19</v>
      </c>
      <c r="K31" s="4" t="s">
        <v>208</v>
      </c>
      <c r="L31" s="267">
        <v>3</v>
      </c>
    </row>
    <row r="32" spans="1:27" s="4" customFormat="1" ht="22.5" customHeight="1" x14ac:dyDescent="0.2">
      <c r="A32" s="27" t="s">
        <v>250</v>
      </c>
      <c r="B32" s="27" t="s">
        <v>205</v>
      </c>
      <c r="C32" s="27" t="s">
        <v>206</v>
      </c>
      <c r="D32" s="17">
        <v>10</v>
      </c>
      <c r="E32" s="17">
        <f t="shared" si="11"/>
        <v>1620</v>
      </c>
      <c r="F32" s="26" t="s">
        <v>153</v>
      </c>
      <c r="H32" s="266" t="s">
        <v>253</v>
      </c>
      <c r="I32" s="5"/>
      <c r="J32" s="5"/>
      <c r="K32" s="44" t="s">
        <v>131</v>
      </c>
      <c r="L32" s="267">
        <v>4</v>
      </c>
    </row>
    <row r="33" spans="1:12" s="4" customFormat="1" ht="22.5" customHeight="1" x14ac:dyDescent="0.2">
      <c r="A33" s="28" t="s">
        <v>253</v>
      </c>
      <c r="B33" s="28" t="s">
        <v>205</v>
      </c>
      <c r="C33" s="28" t="s">
        <v>206</v>
      </c>
      <c r="D33" s="8">
        <v>1</v>
      </c>
      <c r="E33" s="8">
        <f>$J$15</f>
        <v>375</v>
      </c>
      <c r="F33" s="29" t="s">
        <v>28</v>
      </c>
      <c r="H33" s="268" t="s">
        <v>258</v>
      </c>
      <c r="I33" s="5"/>
      <c r="J33" s="5"/>
      <c r="K33" s="44" t="s">
        <v>260</v>
      </c>
      <c r="L33" s="267">
        <v>5</v>
      </c>
    </row>
    <row r="34" spans="1:12" s="4" customFormat="1" ht="22.5" customHeight="1" thickBot="1" x14ac:dyDescent="0.25">
      <c r="A34" s="28" t="s">
        <v>253</v>
      </c>
      <c r="B34" s="28" t="s">
        <v>205</v>
      </c>
      <c r="C34" s="28" t="s">
        <v>206</v>
      </c>
      <c r="D34" s="8">
        <v>2</v>
      </c>
      <c r="E34" s="8">
        <f t="shared" ref="E34:E42" si="12">SUM(E33,$J$16)</f>
        <v>520</v>
      </c>
      <c r="F34" s="29" t="s">
        <v>141</v>
      </c>
      <c r="H34" s="269" t="s">
        <v>259</v>
      </c>
      <c r="I34" s="65"/>
      <c r="J34" s="65"/>
      <c r="K34" s="65"/>
      <c r="L34" s="274">
        <v>6</v>
      </c>
    </row>
    <row r="35" spans="1:12" s="4" customFormat="1" ht="22.5" customHeight="1" x14ac:dyDescent="0.2">
      <c r="A35" s="28" t="s">
        <v>252</v>
      </c>
      <c r="B35" s="28" t="s">
        <v>205</v>
      </c>
      <c r="C35" s="28" t="s">
        <v>206</v>
      </c>
      <c r="D35" s="8">
        <v>3</v>
      </c>
      <c r="E35" s="8">
        <f t="shared" si="12"/>
        <v>665</v>
      </c>
      <c r="F35" s="29" t="s">
        <v>142</v>
      </c>
      <c r="H35" s="270"/>
      <c r="L35" s="267">
        <v>7</v>
      </c>
    </row>
    <row r="36" spans="1:12" s="4" customFormat="1" ht="22.5" customHeight="1" x14ac:dyDescent="0.2">
      <c r="A36" s="28" t="s">
        <v>252</v>
      </c>
      <c r="B36" s="28" t="s">
        <v>205</v>
      </c>
      <c r="C36" s="28" t="s">
        <v>206</v>
      </c>
      <c r="D36" s="8">
        <v>4</v>
      </c>
      <c r="E36" s="8">
        <f t="shared" si="12"/>
        <v>810</v>
      </c>
      <c r="F36" s="29" t="s">
        <v>143</v>
      </c>
      <c r="H36" s="270"/>
      <c r="L36" s="267">
        <v>8</v>
      </c>
    </row>
    <row r="37" spans="1:12" s="4" customFormat="1" ht="22.5" customHeight="1" x14ac:dyDescent="0.2">
      <c r="A37" s="28" t="s">
        <v>252</v>
      </c>
      <c r="B37" s="28" t="s">
        <v>205</v>
      </c>
      <c r="C37" s="28" t="s">
        <v>206</v>
      </c>
      <c r="D37" s="8">
        <v>5</v>
      </c>
      <c r="E37" s="8">
        <f t="shared" si="12"/>
        <v>955</v>
      </c>
      <c r="F37" s="29" t="s">
        <v>144</v>
      </c>
      <c r="H37" s="270"/>
      <c r="L37" s="267">
        <v>9</v>
      </c>
    </row>
    <row r="38" spans="1:12" s="4" customFormat="1" ht="22.5" customHeight="1" thickBot="1" x14ac:dyDescent="0.25">
      <c r="A38" s="28" t="s">
        <v>252</v>
      </c>
      <c r="B38" s="28" t="s">
        <v>205</v>
      </c>
      <c r="C38" s="28" t="s">
        <v>206</v>
      </c>
      <c r="D38" s="8">
        <v>6</v>
      </c>
      <c r="E38" s="8">
        <f t="shared" si="12"/>
        <v>1100</v>
      </c>
      <c r="F38" s="29" t="s">
        <v>154</v>
      </c>
      <c r="H38" s="271"/>
      <c r="I38" s="272"/>
      <c r="J38" s="272"/>
      <c r="K38" s="272"/>
      <c r="L38" s="273">
        <v>10</v>
      </c>
    </row>
    <row r="39" spans="1:12" s="4" customFormat="1" ht="22.5" customHeight="1" x14ac:dyDescent="0.2">
      <c r="A39" s="28" t="s">
        <v>252</v>
      </c>
      <c r="B39" s="28" t="s">
        <v>205</v>
      </c>
      <c r="C39" s="28" t="s">
        <v>206</v>
      </c>
      <c r="D39" s="8">
        <v>7</v>
      </c>
      <c r="E39" s="8">
        <f t="shared" si="12"/>
        <v>1245</v>
      </c>
      <c r="F39" s="29" t="s">
        <v>155</v>
      </c>
    </row>
    <row r="40" spans="1:12" s="4" customFormat="1" ht="22.5" customHeight="1" x14ac:dyDescent="0.2">
      <c r="A40" s="28" t="s">
        <v>252</v>
      </c>
      <c r="B40" s="28" t="s">
        <v>205</v>
      </c>
      <c r="C40" s="28" t="s">
        <v>206</v>
      </c>
      <c r="D40" s="8">
        <v>8</v>
      </c>
      <c r="E40" s="8">
        <f t="shared" si="12"/>
        <v>1390</v>
      </c>
      <c r="F40" s="29" t="s">
        <v>156</v>
      </c>
      <c r="I40" s="5"/>
      <c r="J40" s="5"/>
      <c r="K40" s="5"/>
      <c r="L40" s="5"/>
    </row>
    <row r="41" spans="1:12" s="4" customFormat="1" ht="22.5" customHeight="1" x14ac:dyDescent="0.2">
      <c r="A41" s="28" t="s">
        <v>252</v>
      </c>
      <c r="B41" s="28" t="s">
        <v>205</v>
      </c>
      <c r="C41" s="28" t="s">
        <v>206</v>
      </c>
      <c r="D41" s="8">
        <v>9</v>
      </c>
      <c r="E41" s="8">
        <f t="shared" si="12"/>
        <v>1535</v>
      </c>
      <c r="F41" s="29" t="s">
        <v>157</v>
      </c>
      <c r="I41" s="5"/>
      <c r="J41" s="5"/>
      <c r="K41" s="5"/>
      <c r="L41" s="5"/>
    </row>
    <row r="42" spans="1:12" s="4" customFormat="1" ht="22.5" customHeight="1" x14ac:dyDescent="0.2">
      <c r="A42" s="28" t="s">
        <v>252</v>
      </c>
      <c r="B42" s="28" t="s">
        <v>205</v>
      </c>
      <c r="C42" s="28" t="s">
        <v>206</v>
      </c>
      <c r="D42" s="8">
        <v>10</v>
      </c>
      <c r="E42" s="8">
        <f t="shared" si="12"/>
        <v>1680</v>
      </c>
      <c r="F42" s="29" t="s">
        <v>163</v>
      </c>
      <c r="I42" s="5"/>
      <c r="J42" s="5"/>
      <c r="K42" s="5"/>
      <c r="L42" s="5"/>
    </row>
    <row r="43" spans="1:12" s="4" customFormat="1" ht="22.5" customHeight="1" x14ac:dyDescent="0.2">
      <c r="A43" s="31" t="s">
        <v>255</v>
      </c>
      <c r="B43" s="31" t="s">
        <v>205</v>
      </c>
      <c r="C43" s="31" t="s">
        <v>206</v>
      </c>
      <c r="D43" s="18">
        <v>1</v>
      </c>
      <c r="E43" s="18">
        <f>$J$19</f>
        <v>465</v>
      </c>
      <c r="F43" s="31" t="s">
        <v>158</v>
      </c>
      <c r="I43" s="5"/>
      <c r="J43" s="5"/>
      <c r="K43" s="5"/>
      <c r="L43" s="5"/>
    </row>
    <row r="44" spans="1:12" s="4" customFormat="1" ht="22.5" customHeight="1" x14ac:dyDescent="0.2">
      <c r="A44" s="31" t="s">
        <v>255</v>
      </c>
      <c r="B44" s="31" t="s">
        <v>205</v>
      </c>
      <c r="C44" s="31" t="s">
        <v>206</v>
      </c>
      <c r="D44" s="18">
        <v>2</v>
      </c>
      <c r="E44" s="18">
        <f t="shared" ref="E44:E52" si="13">SUM(E43,$J$20)</f>
        <v>610</v>
      </c>
      <c r="F44" s="30" t="s">
        <v>104</v>
      </c>
      <c r="I44" s="5"/>
      <c r="J44" s="5"/>
      <c r="K44" s="5"/>
      <c r="L44" s="5"/>
    </row>
    <row r="45" spans="1:12" s="4" customFormat="1" ht="22.5" customHeight="1" x14ac:dyDescent="0.2">
      <c r="A45" s="31" t="s">
        <v>254</v>
      </c>
      <c r="B45" s="31" t="s">
        <v>205</v>
      </c>
      <c r="C45" s="31" t="s">
        <v>206</v>
      </c>
      <c r="D45" s="18">
        <v>3</v>
      </c>
      <c r="E45" s="18">
        <f t="shared" si="13"/>
        <v>755</v>
      </c>
      <c r="F45" s="30" t="s">
        <v>105</v>
      </c>
      <c r="I45" s="5"/>
      <c r="J45" s="5"/>
      <c r="K45" s="5"/>
      <c r="L45" s="5"/>
    </row>
    <row r="46" spans="1:12" s="4" customFormat="1" ht="22.5" customHeight="1" x14ac:dyDescent="0.2">
      <c r="A46" s="31" t="s">
        <v>254</v>
      </c>
      <c r="B46" s="31" t="s">
        <v>205</v>
      </c>
      <c r="C46" s="31" t="s">
        <v>206</v>
      </c>
      <c r="D46" s="18">
        <v>4</v>
      </c>
      <c r="E46" s="18">
        <f t="shared" si="13"/>
        <v>900</v>
      </c>
      <c r="F46" s="30" t="s">
        <v>106</v>
      </c>
      <c r="I46" s="5"/>
      <c r="J46" s="5"/>
      <c r="K46" s="5"/>
      <c r="L46" s="5"/>
    </row>
    <row r="47" spans="1:12" s="4" customFormat="1" ht="22.5" customHeight="1" x14ac:dyDescent="0.2">
      <c r="A47" s="31" t="s">
        <v>254</v>
      </c>
      <c r="B47" s="31" t="s">
        <v>205</v>
      </c>
      <c r="C47" s="31" t="s">
        <v>206</v>
      </c>
      <c r="D47" s="18">
        <v>5</v>
      </c>
      <c r="E47" s="18">
        <f t="shared" si="13"/>
        <v>1045</v>
      </c>
      <c r="F47" s="30" t="s">
        <v>107</v>
      </c>
      <c r="I47" s="5"/>
      <c r="J47" s="5"/>
      <c r="K47" s="5"/>
      <c r="L47" s="5"/>
    </row>
    <row r="48" spans="1:12" s="4" customFormat="1" ht="22.5" customHeight="1" x14ac:dyDescent="0.2">
      <c r="A48" s="31" t="s">
        <v>254</v>
      </c>
      <c r="B48" s="31" t="s">
        <v>205</v>
      </c>
      <c r="C48" s="31" t="s">
        <v>206</v>
      </c>
      <c r="D48" s="18">
        <v>6</v>
      </c>
      <c r="E48" s="18">
        <f t="shared" si="13"/>
        <v>1190</v>
      </c>
      <c r="F48" s="30" t="s">
        <v>108</v>
      </c>
      <c r="I48" s="5"/>
      <c r="J48" s="5"/>
      <c r="K48" s="5"/>
      <c r="L48" s="5"/>
    </row>
    <row r="49" spans="1:6" ht="22.5" customHeight="1" x14ac:dyDescent="0.2">
      <c r="A49" s="31" t="s">
        <v>254</v>
      </c>
      <c r="B49" s="31" t="s">
        <v>205</v>
      </c>
      <c r="C49" s="31" t="s">
        <v>206</v>
      </c>
      <c r="D49" s="18">
        <v>7</v>
      </c>
      <c r="E49" s="18">
        <f t="shared" si="13"/>
        <v>1335</v>
      </c>
      <c r="F49" s="30" t="s">
        <v>109</v>
      </c>
    </row>
    <row r="50" spans="1:6" ht="22.5" customHeight="1" x14ac:dyDescent="0.2">
      <c r="A50" s="31" t="s">
        <v>254</v>
      </c>
      <c r="B50" s="31" t="s">
        <v>205</v>
      </c>
      <c r="C50" s="31" t="s">
        <v>206</v>
      </c>
      <c r="D50" s="18">
        <v>8</v>
      </c>
      <c r="E50" s="18">
        <f t="shared" si="13"/>
        <v>1480</v>
      </c>
      <c r="F50" s="30" t="s">
        <v>110</v>
      </c>
    </row>
    <row r="51" spans="1:6" ht="22.5" customHeight="1" x14ac:dyDescent="0.2">
      <c r="A51" s="31" t="s">
        <v>254</v>
      </c>
      <c r="B51" s="31" t="s">
        <v>205</v>
      </c>
      <c r="C51" s="31" t="s">
        <v>206</v>
      </c>
      <c r="D51" s="18">
        <v>9</v>
      </c>
      <c r="E51" s="18">
        <f t="shared" si="13"/>
        <v>1625</v>
      </c>
      <c r="F51" s="30" t="s">
        <v>111</v>
      </c>
    </row>
    <row r="52" spans="1:6" ht="22.5" customHeight="1" x14ac:dyDescent="0.2">
      <c r="A52" s="31" t="s">
        <v>254</v>
      </c>
      <c r="B52" s="31" t="s">
        <v>205</v>
      </c>
      <c r="C52" s="31" t="s">
        <v>206</v>
      </c>
      <c r="D52" s="18">
        <v>10</v>
      </c>
      <c r="E52" s="18">
        <f t="shared" si="13"/>
        <v>1770</v>
      </c>
      <c r="F52" s="30" t="s">
        <v>112</v>
      </c>
    </row>
    <row r="53" spans="1:6" ht="22.5" customHeight="1" x14ac:dyDescent="0.2">
      <c r="A53" s="32" t="s">
        <v>257</v>
      </c>
      <c r="B53" s="32" t="s">
        <v>205</v>
      </c>
      <c r="C53" s="32" t="s">
        <v>206</v>
      </c>
      <c r="D53" s="9">
        <v>1</v>
      </c>
      <c r="E53" s="9">
        <f>$J$23</f>
        <v>587</v>
      </c>
      <c r="F53" s="32" t="s">
        <v>167</v>
      </c>
    </row>
    <row r="54" spans="1:6" ht="22.5" customHeight="1" x14ac:dyDescent="0.2">
      <c r="A54" s="32" t="s">
        <v>257</v>
      </c>
      <c r="B54" s="32" t="s">
        <v>205</v>
      </c>
      <c r="C54" s="32" t="s">
        <v>206</v>
      </c>
      <c r="D54" s="9">
        <v>2</v>
      </c>
      <c r="E54" s="9">
        <f t="shared" ref="E54:E62" si="14">SUM(E53,$J$24)</f>
        <v>732</v>
      </c>
      <c r="F54" s="32" t="s">
        <v>168</v>
      </c>
    </row>
    <row r="55" spans="1:6" s="4" customFormat="1" ht="22.5" customHeight="1" x14ac:dyDescent="0.2">
      <c r="A55" s="32" t="s">
        <v>256</v>
      </c>
      <c r="B55" s="32" t="s">
        <v>205</v>
      </c>
      <c r="C55" s="32" t="s">
        <v>206</v>
      </c>
      <c r="D55" s="9">
        <v>3</v>
      </c>
      <c r="E55" s="9">
        <f t="shared" si="14"/>
        <v>877</v>
      </c>
      <c r="F55" s="32" t="s">
        <v>169</v>
      </c>
    </row>
    <row r="56" spans="1:6" s="4" customFormat="1" ht="22.5" customHeight="1" x14ac:dyDescent="0.2">
      <c r="A56" s="32" t="s">
        <v>256</v>
      </c>
      <c r="B56" s="32" t="s">
        <v>205</v>
      </c>
      <c r="C56" s="32" t="s">
        <v>206</v>
      </c>
      <c r="D56" s="9">
        <v>4</v>
      </c>
      <c r="E56" s="9">
        <f t="shared" si="14"/>
        <v>1022</v>
      </c>
      <c r="F56" s="32" t="s">
        <v>170</v>
      </c>
    </row>
    <row r="57" spans="1:6" s="4" customFormat="1" ht="22.5" customHeight="1" x14ac:dyDescent="0.2">
      <c r="A57" s="32" t="s">
        <v>256</v>
      </c>
      <c r="B57" s="32" t="s">
        <v>205</v>
      </c>
      <c r="C57" s="32" t="s">
        <v>206</v>
      </c>
      <c r="D57" s="9">
        <v>5</v>
      </c>
      <c r="E57" s="9">
        <f t="shared" si="14"/>
        <v>1167</v>
      </c>
      <c r="F57" s="32" t="s">
        <v>171</v>
      </c>
    </row>
    <row r="58" spans="1:6" s="4" customFormat="1" ht="22.5" customHeight="1" x14ac:dyDescent="0.2">
      <c r="A58" s="32" t="s">
        <v>256</v>
      </c>
      <c r="B58" s="32" t="s">
        <v>205</v>
      </c>
      <c r="C58" s="32" t="s">
        <v>206</v>
      </c>
      <c r="D58" s="9">
        <v>6</v>
      </c>
      <c r="E58" s="9">
        <f t="shared" si="14"/>
        <v>1312</v>
      </c>
      <c r="F58" s="32" t="s">
        <v>172</v>
      </c>
    </row>
    <row r="59" spans="1:6" s="4" customFormat="1" ht="22.5" customHeight="1" x14ac:dyDescent="0.2">
      <c r="A59" s="32" t="s">
        <v>256</v>
      </c>
      <c r="B59" s="32" t="s">
        <v>205</v>
      </c>
      <c r="C59" s="32" t="s">
        <v>206</v>
      </c>
      <c r="D59" s="9">
        <v>7</v>
      </c>
      <c r="E59" s="9">
        <f t="shared" si="14"/>
        <v>1457</v>
      </c>
      <c r="F59" s="32" t="s">
        <v>173</v>
      </c>
    </row>
    <row r="60" spans="1:6" s="4" customFormat="1" ht="22.5" customHeight="1" x14ac:dyDescent="0.2">
      <c r="A60" s="32" t="s">
        <v>256</v>
      </c>
      <c r="B60" s="32" t="s">
        <v>205</v>
      </c>
      <c r="C60" s="32" t="s">
        <v>206</v>
      </c>
      <c r="D60" s="9">
        <v>8</v>
      </c>
      <c r="E60" s="9">
        <f t="shared" si="14"/>
        <v>1602</v>
      </c>
      <c r="F60" s="32" t="s">
        <v>174</v>
      </c>
    </row>
    <row r="61" spans="1:6" s="4" customFormat="1" ht="22.5" customHeight="1" x14ac:dyDescent="0.2">
      <c r="A61" s="32" t="s">
        <v>256</v>
      </c>
      <c r="B61" s="32" t="s">
        <v>205</v>
      </c>
      <c r="C61" s="32" t="s">
        <v>206</v>
      </c>
      <c r="D61" s="9">
        <v>9</v>
      </c>
      <c r="E61" s="9">
        <f t="shared" si="14"/>
        <v>1747</v>
      </c>
      <c r="F61" s="32" t="s">
        <v>175</v>
      </c>
    </row>
    <row r="62" spans="1:6" ht="22.5" customHeight="1" x14ac:dyDescent="0.2">
      <c r="A62" s="32" t="s">
        <v>256</v>
      </c>
      <c r="B62" s="32" t="s">
        <v>205</v>
      </c>
      <c r="C62" s="32" t="s">
        <v>206</v>
      </c>
      <c r="D62" s="9">
        <v>10</v>
      </c>
      <c r="E62" s="9">
        <f t="shared" si="14"/>
        <v>1892</v>
      </c>
      <c r="F62" s="32" t="s">
        <v>176</v>
      </c>
    </row>
    <row r="63" spans="1:6" ht="22.5" customHeight="1" x14ac:dyDescent="0.2">
      <c r="A63" s="23" t="s">
        <v>129</v>
      </c>
      <c r="B63" s="23" t="s">
        <v>205</v>
      </c>
      <c r="C63" s="23" t="s">
        <v>260</v>
      </c>
      <c r="D63" s="7">
        <v>1</v>
      </c>
      <c r="E63" s="7">
        <f>$J$5</f>
        <v>212</v>
      </c>
      <c r="F63" s="24" t="s">
        <v>4</v>
      </c>
    </row>
    <row r="64" spans="1:6" ht="22.5" customHeight="1" x14ac:dyDescent="0.2">
      <c r="A64" s="23" t="s">
        <v>129</v>
      </c>
      <c r="B64" s="23" t="s">
        <v>205</v>
      </c>
      <c r="C64" s="23" t="s">
        <v>260</v>
      </c>
      <c r="D64" s="7">
        <v>2</v>
      </c>
      <c r="E64" s="7">
        <f t="shared" ref="E64:E72" si="15">SUM(E63,$J$6)</f>
        <v>344</v>
      </c>
      <c r="F64" s="7" t="s">
        <v>5</v>
      </c>
    </row>
    <row r="65" spans="1:6" ht="22.5" customHeight="1" x14ac:dyDescent="0.2">
      <c r="A65" s="23" t="s">
        <v>129</v>
      </c>
      <c r="B65" s="23" t="s">
        <v>205</v>
      </c>
      <c r="C65" s="23" t="s">
        <v>260</v>
      </c>
      <c r="D65" s="7">
        <v>3</v>
      </c>
      <c r="E65" s="7">
        <f t="shared" si="15"/>
        <v>476</v>
      </c>
      <c r="F65" s="7" t="s">
        <v>6</v>
      </c>
    </row>
    <row r="66" spans="1:6" ht="22.5" customHeight="1" x14ac:dyDescent="0.2">
      <c r="A66" s="23" t="s">
        <v>129</v>
      </c>
      <c r="B66" s="23" t="s">
        <v>205</v>
      </c>
      <c r="C66" s="23" t="s">
        <v>260</v>
      </c>
      <c r="D66" s="7">
        <v>4</v>
      </c>
      <c r="E66" s="7">
        <f t="shared" si="15"/>
        <v>608</v>
      </c>
      <c r="F66" s="7" t="s">
        <v>7</v>
      </c>
    </row>
    <row r="67" spans="1:6" ht="22.5" customHeight="1" x14ac:dyDescent="0.2">
      <c r="A67" s="23" t="s">
        <v>129</v>
      </c>
      <c r="B67" s="23" t="s">
        <v>205</v>
      </c>
      <c r="C67" s="23" t="s">
        <v>260</v>
      </c>
      <c r="D67" s="7">
        <v>5</v>
      </c>
      <c r="E67" s="7">
        <f t="shared" si="15"/>
        <v>740</v>
      </c>
      <c r="F67" s="7" t="s">
        <v>8</v>
      </c>
    </row>
    <row r="68" spans="1:6" ht="22.5" customHeight="1" x14ac:dyDescent="0.2">
      <c r="A68" s="23" t="s">
        <v>129</v>
      </c>
      <c r="B68" s="23" t="s">
        <v>205</v>
      </c>
      <c r="C68" s="23" t="s">
        <v>260</v>
      </c>
      <c r="D68" s="7">
        <v>6</v>
      </c>
      <c r="E68" s="7">
        <f t="shared" si="15"/>
        <v>872</v>
      </c>
      <c r="F68" s="7" t="s">
        <v>31</v>
      </c>
    </row>
    <row r="69" spans="1:6" ht="22.5" customHeight="1" x14ac:dyDescent="0.2">
      <c r="A69" s="23" t="s">
        <v>129</v>
      </c>
      <c r="B69" s="23" t="s">
        <v>205</v>
      </c>
      <c r="C69" s="23" t="s">
        <v>260</v>
      </c>
      <c r="D69" s="7">
        <v>7</v>
      </c>
      <c r="E69" s="7">
        <f t="shared" si="15"/>
        <v>1004</v>
      </c>
      <c r="F69" s="7" t="s">
        <v>32</v>
      </c>
    </row>
    <row r="70" spans="1:6" ht="22.5" customHeight="1" x14ac:dyDescent="0.2">
      <c r="A70" s="23" t="s">
        <v>129</v>
      </c>
      <c r="B70" s="23" t="s">
        <v>205</v>
      </c>
      <c r="C70" s="23" t="s">
        <v>260</v>
      </c>
      <c r="D70" s="7">
        <v>8</v>
      </c>
      <c r="E70" s="7">
        <f t="shared" si="15"/>
        <v>1136</v>
      </c>
      <c r="F70" s="7" t="s">
        <v>36</v>
      </c>
    </row>
    <row r="71" spans="1:6" ht="22.5" customHeight="1" x14ac:dyDescent="0.2">
      <c r="A71" s="23" t="s">
        <v>129</v>
      </c>
      <c r="B71" s="23" t="s">
        <v>205</v>
      </c>
      <c r="C71" s="23" t="s">
        <v>260</v>
      </c>
      <c r="D71" s="7">
        <v>9</v>
      </c>
      <c r="E71" s="7">
        <f t="shared" si="15"/>
        <v>1268</v>
      </c>
      <c r="F71" s="7" t="s">
        <v>38</v>
      </c>
    </row>
    <row r="72" spans="1:6" ht="22.5" customHeight="1" x14ac:dyDescent="0.2">
      <c r="A72" s="23" t="s">
        <v>129</v>
      </c>
      <c r="B72" s="23" t="s">
        <v>205</v>
      </c>
      <c r="C72" s="23" t="s">
        <v>260</v>
      </c>
      <c r="D72" s="7">
        <v>10</v>
      </c>
      <c r="E72" s="7">
        <f t="shared" si="15"/>
        <v>1400</v>
      </c>
      <c r="F72" s="7" t="s">
        <v>40</v>
      </c>
    </row>
    <row r="73" spans="1:6" ht="22.5" customHeight="1" x14ac:dyDescent="0.2">
      <c r="A73" s="19" t="s">
        <v>159</v>
      </c>
      <c r="B73" s="19" t="s">
        <v>205</v>
      </c>
      <c r="C73" s="19" t="s">
        <v>260</v>
      </c>
      <c r="D73" s="6">
        <v>1</v>
      </c>
      <c r="E73" s="6">
        <f>$J$9</f>
        <v>274</v>
      </c>
      <c r="F73" s="25" t="s">
        <v>27</v>
      </c>
    </row>
    <row r="74" spans="1:6" ht="22.5" customHeight="1" x14ac:dyDescent="0.2">
      <c r="A74" s="19" t="s">
        <v>159</v>
      </c>
      <c r="B74" s="19" t="s">
        <v>205</v>
      </c>
      <c r="C74" s="19" t="s">
        <v>260</v>
      </c>
      <c r="D74" s="6">
        <v>2</v>
      </c>
      <c r="E74" s="6">
        <f t="shared" ref="E74:E82" si="16">SUM(E73,$J$10)</f>
        <v>406</v>
      </c>
      <c r="F74" s="6" t="s">
        <v>35</v>
      </c>
    </row>
    <row r="75" spans="1:6" ht="22.5" customHeight="1" x14ac:dyDescent="0.2">
      <c r="A75" s="19" t="s">
        <v>159</v>
      </c>
      <c r="B75" s="19" t="s">
        <v>205</v>
      </c>
      <c r="C75" s="19" t="s">
        <v>260</v>
      </c>
      <c r="D75" s="6">
        <v>3</v>
      </c>
      <c r="E75" s="6">
        <f t="shared" si="16"/>
        <v>538</v>
      </c>
      <c r="F75" s="6" t="s">
        <v>51</v>
      </c>
    </row>
    <row r="76" spans="1:6" ht="22.5" customHeight="1" x14ac:dyDescent="0.2">
      <c r="A76" s="19" t="s">
        <v>159</v>
      </c>
      <c r="B76" s="19" t="s">
        <v>205</v>
      </c>
      <c r="C76" s="19" t="s">
        <v>260</v>
      </c>
      <c r="D76" s="6">
        <v>4</v>
      </c>
      <c r="E76" s="6">
        <f t="shared" si="16"/>
        <v>670</v>
      </c>
      <c r="F76" s="6" t="s">
        <v>52</v>
      </c>
    </row>
    <row r="77" spans="1:6" ht="22.5" customHeight="1" x14ac:dyDescent="0.2">
      <c r="A77" s="19" t="s">
        <v>159</v>
      </c>
      <c r="B77" s="19" t="s">
        <v>205</v>
      </c>
      <c r="C77" s="19" t="s">
        <v>260</v>
      </c>
      <c r="D77" s="6">
        <v>5</v>
      </c>
      <c r="E77" s="6">
        <f t="shared" si="16"/>
        <v>802</v>
      </c>
      <c r="F77" s="6" t="s">
        <v>53</v>
      </c>
    </row>
    <row r="78" spans="1:6" ht="22.5" customHeight="1" x14ac:dyDescent="0.2">
      <c r="A78" s="19" t="s">
        <v>159</v>
      </c>
      <c r="B78" s="19" t="s">
        <v>205</v>
      </c>
      <c r="C78" s="19" t="s">
        <v>260</v>
      </c>
      <c r="D78" s="6">
        <v>6</v>
      </c>
      <c r="E78" s="6">
        <f t="shared" si="16"/>
        <v>934</v>
      </c>
      <c r="F78" s="6" t="s">
        <v>54</v>
      </c>
    </row>
    <row r="79" spans="1:6" ht="22.5" customHeight="1" x14ac:dyDescent="0.2">
      <c r="A79" s="19" t="s">
        <v>159</v>
      </c>
      <c r="B79" s="19" t="s">
        <v>205</v>
      </c>
      <c r="C79" s="19" t="s">
        <v>260</v>
      </c>
      <c r="D79" s="6">
        <v>7</v>
      </c>
      <c r="E79" s="6">
        <f t="shared" si="16"/>
        <v>1066</v>
      </c>
      <c r="F79" s="6" t="s">
        <v>55</v>
      </c>
    </row>
    <row r="80" spans="1:6" ht="22.5" customHeight="1" x14ac:dyDescent="0.2">
      <c r="A80" s="19" t="s">
        <v>159</v>
      </c>
      <c r="B80" s="19" t="s">
        <v>205</v>
      </c>
      <c r="C80" s="19" t="s">
        <v>260</v>
      </c>
      <c r="D80" s="6">
        <v>8</v>
      </c>
      <c r="E80" s="6">
        <f t="shared" si="16"/>
        <v>1198</v>
      </c>
      <c r="F80" s="6" t="s">
        <v>56</v>
      </c>
    </row>
    <row r="81" spans="1:6" ht="22.5" customHeight="1" x14ac:dyDescent="0.2">
      <c r="A81" s="19" t="s">
        <v>159</v>
      </c>
      <c r="B81" s="19" t="s">
        <v>205</v>
      </c>
      <c r="C81" s="19" t="s">
        <v>260</v>
      </c>
      <c r="D81" s="6">
        <v>9</v>
      </c>
      <c r="E81" s="6">
        <f t="shared" si="16"/>
        <v>1330</v>
      </c>
      <c r="F81" s="6" t="s">
        <v>57</v>
      </c>
    </row>
    <row r="82" spans="1:6" ht="22.5" customHeight="1" x14ac:dyDescent="0.2">
      <c r="A82" s="19" t="s">
        <v>159</v>
      </c>
      <c r="B82" s="19" t="s">
        <v>205</v>
      </c>
      <c r="C82" s="19" t="s">
        <v>260</v>
      </c>
      <c r="D82" s="6">
        <v>10</v>
      </c>
      <c r="E82" s="6">
        <f t="shared" si="16"/>
        <v>1462</v>
      </c>
      <c r="F82" s="6" t="s">
        <v>58</v>
      </c>
    </row>
    <row r="83" spans="1:6" ht="22.5" customHeight="1" x14ac:dyDescent="0.2">
      <c r="A83" s="27" t="s">
        <v>251</v>
      </c>
      <c r="B83" s="27" t="s">
        <v>205</v>
      </c>
      <c r="C83" s="23" t="s">
        <v>260</v>
      </c>
      <c r="D83" s="17">
        <v>1</v>
      </c>
      <c r="E83" s="17">
        <f>$J$13</f>
        <v>315</v>
      </c>
      <c r="F83" s="26" t="s">
        <v>136</v>
      </c>
    </row>
    <row r="84" spans="1:6" ht="22.5" customHeight="1" x14ac:dyDescent="0.2">
      <c r="A84" s="27" t="s">
        <v>251</v>
      </c>
      <c r="B84" s="27" t="s">
        <v>205</v>
      </c>
      <c r="C84" s="23" t="s">
        <v>260</v>
      </c>
      <c r="D84" s="17">
        <v>2</v>
      </c>
      <c r="E84" s="17">
        <f t="shared" ref="E84:E92" si="17">SUM(E83,$J$14)</f>
        <v>460</v>
      </c>
      <c r="F84" s="26" t="s">
        <v>137</v>
      </c>
    </row>
    <row r="85" spans="1:6" ht="22.5" customHeight="1" x14ac:dyDescent="0.2">
      <c r="A85" s="27" t="s">
        <v>250</v>
      </c>
      <c r="B85" s="27" t="s">
        <v>205</v>
      </c>
      <c r="C85" s="23" t="s">
        <v>260</v>
      </c>
      <c r="D85" s="17">
        <v>3</v>
      </c>
      <c r="E85" s="17">
        <f t="shared" si="17"/>
        <v>605</v>
      </c>
      <c r="F85" s="26" t="s">
        <v>138</v>
      </c>
    </row>
    <row r="86" spans="1:6" ht="22.5" customHeight="1" x14ac:dyDescent="0.2">
      <c r="A86" s="27" t="s">
        <v>250</v>
      </c>
      <c r="B86" s="27" t="s">
        <v>205</v>
      </c>
      <c r="C86" s="23" t="s">
        <v>260</v>
      </c>
      <c r="D86" s="17">
        <v>4</v>
      </c>
      <c r="E86" s="17">
        <f t="shared" si="17"/>
        <v>750</v>
      </c>
      <c r="F86" s="26" t="s">
        <v>139</v>
      </c>
    </row>
    <row r="87" spans="1:6" ht="22.5" customHeight="1" x14ac:dyDescent="0.2">
      <c r="A87" s="27" t="s">
        <v>250</v>
      </c>
      <c r="B87" s="27" t="s">
        <v>205</v>
      </c>
      <c r="C87" s="23" t="s">
        <v>260</v>
      </c>
      <c r="D87" s="17">
        <v>5</v>
      </c>
      <c r="E87" s="17">
        <f t="shared" si="17"/>
        <v>895</v>
      </c>
      <c r="F87" s="26" t="s">
        <v>140</v>
      </c>
    </row>
    <row r="88" spans="1:6" ht="22.5" customHeight="1" x14ac:dyDescent="0.2">
      <c r="A88" s="27" t="s">
        <v>250</v>
      </c>
      <c r="B88" s="27" t="s">
        <v>205</v>
      </c>
      <c r="C88" s="23" t="s">
        <v>260</v>
      </c>
      <c r="D88" s="17">
        <v>6</v>
      </c>
      <c r="E88" s="17">
        <f t="shared" si="17"/>
        <v>1040</v>
      </c>
      <c r="F88" s="26" t="s">
        <v>149</v>
      </c>
    </row>
    <row r="89" spans="1:6" ht="22.5" customHeight="1" x14ac:dyDescent="0.2">
      <c r="A89" s="27" t="s">
        <v>250</v>
      </c>
      <c r="B89" s="27" t="s">
        <v>205</v>
      </c>
      <c r="C89" s="23" t="s">
        <v>260</v>
      </c>
      <c r="D89" s="17">
        <v>7</v>
      </c>
      <c r="E89" s="17">
        <f t="shared" si="17"/>
        <v>1185</v>
      </c>
      <c r="F89" s="26" t="s">
        <v>150</v>
      </c>
    </row>
    <row r="90" spans="1:6" ht="22.5" customHeight="1" x14ac:dyDescent="0.2">
      <c r="A90" s="27" t="s">
        <v>250</v>
      </c>
      <c r="B90" s="27" t="s">
        <v>205</v>
      </c>
      <c r="C90" s="23" t="s">
        <v>260</v>
      </c>
      <c r="D90" s="17">
        <v>8</v>
      </c>
      <c r="E90" s="17">
        <f t="shared" si="17"/>
        <v>1330</v>
      </c>
      <c r="F90" s="26" t="s">
        <v>151</v>
      </c>
    </row>
    <row r="91" spans="1:6" ht="22.5" customHeight="1" x14ac:dyDescent="0.2">
      <c r="A91" s="27" t="s">
        <v>250</v>
      </c>
      <c r="B91" s="27" t="s">
        <v>205</v>
      </c>
      <c r="C91" s="23" t="s">
        <v>260</v>
      </c>
      <c r="D91" s="17">
        <v>9</v>
      </c>
      <c r="E91" s="17">
        <f t="shared" si="17"/>
        <v>1475</v>
      </c>
      <c r="F91" s="26" t="s">
        <v>152</v>
      </c>
    </row>
    <row r="92" spans="1:6" ht="22.5" customHeight="1" x14ac:dyDescent="0.2">
      <c r="A92" s="27" t="s">
        <v>250</v>
      </c>
      <c r="B92" s="27" t="s">
        <v>205</v>
      </c>
      <c r="C92" s="23" t="s">
        <v>260</v>
      </c>
      <c r="D92" s="17">
        <v>10</v>
      </c>
      <c r="E92" s="17">
        <f t="shared" si="17"/>
        <v>1620</v>
      </c>
      <c r="F92" s="26" t="s">
        <v>153</v>
      </c>
    </row>
    <row r="93" spans="1:6" ht="22.5" customHeight="1" x14ac:dyDescent="0.2">
      <c r="A93" s="28" t="s">
        <v>253</v>
      </c>
      <c r="B93" s="28" t="s">
        <v>205</v>
      </c>
      <c r="C93" s="28" t="s">
        <v>260</v>
      </c>
      <c r="D93" s="8">
        <v>1</v>
      </c>
      <c r="E93" s="8">
        <f>$J$17</f>
        <v>375</v>
      </c>
      <c r="F93" s="29" t="s">
        <v>28</v>
      </c>
    </row>
    <row r="94" spans="1:6" ht="22.5" customHeight="1" x14ac:dyDescent="0.2">
      <c r="A94" s="28" t="s">
        <v>253</v>
      </c>
      <c r="B94" s="28" t="s">
        <v>205</v>
      </c>
      <c r="C94" s="28" t="s">
        <v>260</v>
      </c>
      <c r="D94" s="8">
        <v>2</v>
      </c>
      <c r="E94" s="8">
        <f t="shared" ref="E94:E102" si="18">SUM(E93,$J$18)</f>
        <v>520</v>
      </c>
      <c r="F94" s="29" t="s">
        <v>141</v>
      </c>
    </row>
    <row r="95" spans="1:6" ht="22.5" customHeight="1" x14ac:dyDescent="0.2">
      <c r="A95" s="28" t="s">
        <v>252</v>
      </c>
      <c r="B95" s="28" t="s">
        <v>205</v>
      </c>
      <c r="C95" s="28" t="s">
        <v>260</v>
      </c>
      <c r="D95" s="8">
        <v>3</v>
      </c>
      <c r="E95" s="8">
        <f t="shared" si="18"/>
        <v>665</v>
      </c>
      <c r="F95" s="29" t="s">
        <v>142</v>
      </c>
    </row>
    <row r="96" spans="1:6" ht="22.5" customHeight="1" x14ac:dyDescent="0.2">
      <c r="A96" s="28" t="s">
        <v>252</v>
      </c>
      <c r="B96" s="28" t="s">
        <v>205</v>
      </c>
      <c r="C96" s="28" t="s">
        <v>260</v>
      </c>
      <c r="D96" s="8">
        <v>4</v>
      </c>
      <c r="E96" s="8">
        <f t="shared" si="18"/>
        <v>810</v>
      </c>
      <c r="F96" s="29" t="s">
        <v>143</v>
      </c>
    </row>
    <row r="97" spans="1:6" ht="22.5" customHeight="1" x14ac:dyDescent="0.2">
      <c r="A97" s="28" t="s">
        <v>252</v>
      </c>
      <c r="B97" s="28" t="s">
        <v>205</v>
      </c>
      <c r="C97" s="28" t="s">
        <v>260</v>
      </c>
      <c r="D97" s="8">
        <v>5</v>
      </c>
      <c r="E97" s="8">
        <f t="shared" si="18"/>
        <v>955</v>
      </c>
      <c r="F97" s="29" t="s">
        <v>144</v>
      </c>
    </row>
    <row r="98" spans="1:6" ht="22.5" customHeight="1" x14ac:dyDescent="0.2">
      <c r="A98" s="28" t="s">
        <v>252</v>
      </c>
      <c r="B98" s="28" t="s">
        <v>205</v>
      </c>
      <c r="C98" s="28" t="s">
        <v>260</v>
      </c>
      <c r="D98" s="8">
        <v>6</v>
      </c>
      <c r="E98" s="8">
        <f t="shared" si="18"/>
        <v>1100</v>
      </c>
      <c r="F98" s="29" t="s">
        <v>154</v>
      </c>
    </row>
    <row r="99" spans="1:6" ht="22.5" customHeight="1" x14ac:dyDescent="0.2">
      <c r="A99" s="28" t="s">
        <v>252</v>
      </c>
      <c r="B99" s="28" t="s">
        <v>205</v>
      </c>
      <c r="C99" s="28" t="s">
        <v>260</v>
      </c>
      <c r="D99" s="8">
        <v>7</v>
      </c>
      <c r="E99" s="8">
        <f t="shared" si="18"/>
        <v>1245</v>
      </c>
      <c r="F99" s="29" t="s">
        <v>155</v>
      </c>
    </row>
    <row r="100" spans="1:6" ht="22.5" customHeight="1" x14ac:dyDescent="0.2">
      <c r="A100" s="28" t="s">
        <v>252</v>
      </c>
      <c r="B100" s="28" t="s">
        <v>205</v>
      </c>
      <c r="C100" s="28" t="s">
        <v>260</v>
      </c>
      <c r="D100" s="8">
        <v>8</v>
      </c>
      <c r="E100" s="8">
        <f t="shared" si="18"/>
        <v>1390</v>
      </c>
      <c r="F100" s="29" t="s">
        <v>156</v>
      </c>
    </row>
    <row r="101" spans="1:6" ht="22.5" customHeight="1" x14ac:dyDescent="0.2">
      <c r="A101" s="28" t="s">
        <v>252</v>
      </c>
      <c r="B101" s="28" t="s">
        <v>205</v>
      </c>
      <c r="C101" s="28" t="s">
        <v>260</v>
      </c>
      <c r="D101" s="8">
        <v>9</v>
      </c>
      <c r="E101" s="8">
        <f t="shared" si="18"/>
        <v>1535</v>
      </c>
      <c r="F101" s="29" t="s">
        <v>157</v>
      </c>
    </row>
    <row r="102" spans="1:6" ht="22.5" customHeight="1" x14ac:dyDescent="0.2">
      <c r="A102" s="28" t="s">
        <v>252</v>
      </c>
      <c r="B102" s="28" t="s">
        <v>205</v>
      </c>
      <c r="C102" s="28" t="s">
        <v>260</v>
      </c>
      <c r="D102" s="8">
        <v>10</v>
      </c>
      <c r="E102" s="8">
        <f t="shared" si="18"/>
        <v>1680</v>
      </c>
      <c r="F102" s="29" t="s">
        <v>163</v>
      </c>
    </row>
    <row r="103" spans="1:6" ht="22.5" customHeight="1" x14ac:dyDescent="0.2">
      <c r="A103" s="31" t="s">
        <v>255</v>
      </c>
      <c r="B103" s="31" t="s">
        <v>205</v>
      </c>
      <c r="C103" s="31" t="s">
        <v>260</v>
      </c>
      <c r="D103" s="18">
        <v>1</v>
      </c>
      <c r="E103" s="18">
        <f>$J$21</f>
        <v>465</v>
      </c>
      <c r="F103" s="31" t="s">
        <v>158</v>
      </c>
    </row>
    <row r="104" spans="1:6" ht="22.5" customHeight="1" x14ac:dyDescent="0.2">
      <c r="A104" s="31" t="s">
        <v>255</v>
      </c>
      <c r="B104" s="31" t="s">
        <v>205</v>
      </c>
      <c r="C104" s="31" t="s">
        <v>260</v>
      </c>
      <c r="D104" s="18">
        <v>2</v>
      </c>
      <c r="E104" s="18">
        <f t="shared" ref="E104:E112" si="19">SUM(E103,$J$22)</f>
        <v>610</v>
      </c>
      <c r="F104" s="30" t="s">
        <v>104</v>
      </c>
    </row>
    <row r="105" spans="1:6" ht="22.5" customHeight="1" x14ac:dyDescent="0.2">
      <c r="A105" s="31" t="s">
        <v>254</v>
      </c>
      <c r="B105" s="31" t="s">
        <v>205</v>
      </c>
      <c r="C105" s="31" t="s">
        <v>260</v>
      </c>
      <c r="D105" s="18">
        <v>3</v>
      </c>
      <c r="E105" s="18">
        <f t="shared" si="19"/>
        <v>755</v>
      </c>
      <c r="F105" s="30" t="s">
        <v>105</v>
      </c>
    </row>
    <row r="106" spans="1:6" ht="22.5" customHeight="1" x14ac:dyDescent="0.2">
      <c r="A106" s="31" t="s">
        <v>254</v>
      </c>
      <c r="B106" s="31" t="s">
        <v>205</v>
      </c>
      <c r="C106" s="31" t="s">
        <v>260</v>
      </c>
      <c r="D106" s="18">
        <v>4</v>
      </c>
      <c r="E106" s="18">
        <f t="shared" si="19"/>
        <v>900</v>
      </c>
      <c r="F106" s="30" t="s">
        <v>106</v>
      </c>
    </row>
    <row r="107" spans="1:6" ht="22.5" customHeight="1" x14ac:dyDescent="0.2">
      <c r="A107" s="31" t="s">
        <v>254</v>
      </c>
      <c r="B107" s="31" t="s">
        <v>205</v>
      </c>
      <c r="C107" s="31" t="s">
        <v>260</v>
      </c>
      <c r="D107" s="18">
        <v>5</v>
      </c>
      <c r="E107" s="18">
        <f t="shared" si="19"/>
        <v>1045</v>
      </c>
      <c r="F107" s="30" t="s">
        <v>107</v>
      </c>
    </row>
    <row r="108" spans="1:6" ht="22.5" customHeight="1" x14ac:dyDescent="0.2">
      <c r="A108" s="31" t="s">
        <v>254</v>
      </c>
      <c r="B108" s="31" t="s">
        <v>205</v>
      </c>
      <c r="C108" s="31" t="s">
        <v>260</v>
      </c>
      <c r="D108" s="18">
        <v>6</v>
      </c>
      <c r="E108" s="18">
        <f t="shared" si="19"/>
        <v>1190</v>
      </c>
      <c r="F108" s="30" t="s">
        <v>108</v>
      </c>
    </row>
    <row r="109" spans="1:6" ht="22.5" customHeight="1" x14ac:dyDescent="0.2">
      <c r="A109" s="31" t="s">
        <v>254</v>
      </c>
      <c r="B109" s="31" t="s">
        <v>205</v>
      </c>
      <c r="C109" s="31" t="s">
        <v>260</v>
      </c>
      <c r="D109" s="18">
        <v>7</v>
      </c>
      <c r="E109" s="18">
        <f t="shared" si="19"/>
        <v>1335</v>
      </c>
      <c r="F109" s="30" t="s">
        <v>109</v>
      </c>
    </row>
    <row r="110" spans="1:6" ht="22.5" customHeight="1" x14ac:dyDescent="0.2">
      <c r="A110" s="31" t="s">
        <v>254</v>
      </c>
      <c r="B110" s="31" t="s">
        <v>205</v>
      </c>
      <c r="C110" s="31" t="s">
        <v>260</v>
      </c>
      <c r="D110" s="18">
        <v>8</v>
      </c>
      <c r="E110" s="18">
        <f t="shared" si="19"/>
        <v>1480</v>
      </c>
      <c r="F110" s="30" t="s">
        <v>110</v>
      </c>
    </row>
    <row r="111" spans="1:6" ht="22.5" customHeight="1" x14ac:dyDescent="0.2">
      <c r="A111" s="31" t="s">
        <v>254</v>
      </c>
      <c r="B111" s="31" t="s">
        <v>205</v>
      </c>
      <c r="C111" s="31" t="s">
        <v>260</v>
      </c>
      <c r="D111" s="18">
        <v>9</v>
      </c>
      <c r="E111" s="18">
        <f t="shared" si="19"/>
        <v>1625</v>
      </c>
      <c r="F111" s="30" t="s">
        <v>111</v>
      </c>
    </row>
    <row r="112" spans="1:6" ht="22.5" customHeight="1" x14ac:dyDescent="0.2">
      <c r="A112" s="31" t="s">
        <v>254</v>
      </c>
      <c r="B112" s="31" t="s">
        <v>205</v>
      </c>
      <c r="C112" s="31" t="s">
        <v>260</v>
      </c>
      <c r="D112" s="18">
        <v>10</v>
      </c>
      <c r="E112" s="18">
        <f t="shared" si="19"/>
        <v>1770</v>
      </c>
      <c r="F112" s="30" t="s">
        <v>112</v>
      </c>
    </row>
    <row r="113" spans="1:6" ht="22.5" customHeight="1" x14ac:dyDescent="0.2">
      <c r="A113" s="32" t="s">
        <v>257</v>
      </c>
      <c r="B113" s="32" t="s">
        <v>205</v>
      </c>
      <c r="C113" s="32" t="s">
        <v>260</v>
      </c>
      <c r="D113" s="9">
        <v>1</v>
      </c>
      <c r="E113" s="9">
        <f>$J$25</f>
        <v>587</v>
      </c>
      <c r="F113" s="32" t="s">
        <v>167</v>
      </c>
    </row>
    <row r="114" spans="1:6" ht="22.5" customHeight="1" x14ac:dyDescent="0.2">
      <c r="A114" s="32" t="s">
        <v>257</v>
      </c>
      <c r="B114" s="32" t="s">
        <v>205</v>
      </c>
      <c r="C114" s="32" t="s">
        <v>260</v>
      </c>
      <c r="D114" s="9">
        <v>2</v>
      </c>
      <c r="E114" s="9">
        <f t="shared" ref="E114:E122" si="20">SUM(E113,$J$26)</f>
        <v>732</v>
      </c>
      <c r="F114" s="32" t="s">
        <v>168</v>
      </c>
    </row>
    <row r="115" spans="1:6" ht="22.5" customHeight="1" x14ac:dyDescent="0.2">
      <c r="A115" s="32" t="s">
        <v>256</v>
      </c>
      <c r="B115" s="32" t="s">
        <v>205</v>
      </c>
      <c r="C115" s="32" t="s">
        <v>260</v>
      </c>
      <c r="D115" s="9">
        <v>3</v>
      </c>
      <c r="E115" s="9">
        <f t="shared" si="20"/>
        <v>877</v>
      </c>
      <c r="F115" s="32" t="s">
        <v>169</v>
      </c>
    </row>
    <row r="116" spans="1:6" ht="22.5" customHeight="1" x14ac:dyDescent="0.2">
      <c r="A116" s="32" t="s">
        <v>256</v>
      </c>
      <c r="B116" s="32" t="s">
        <v>205</v>
      </c>
      <c r="C116" s="32" t="s">
        <v>260</v>
      </c>
      <c r="D116" s="9">
        <v>4</v>
      </c>
      <c r="E116" s="9">
        <f t="shared" si="20"/>
        <v>1022</v>
      </c>
      <c r="F116" s="32" t="s">
        <v>170</v>
      </c>
    </row>
    <row r="117" spans="1:6" ht="22.5" customHeight="1" x14ac:dyDescent="0.2">
      <c r="A117" s="32" t="s">
        <v>256</v>
      </c>
      <c r="B117" s="32" t="s">
        <v>205</v>
      </c>
      <c r="C117" s="32" t="s">
        <v>260</v>
      </c>
      <c r="D117" s="9">
        <v>5</v>
      </c>
      <c r="E117" s="9">
        <f t="shared" si="20"/>
        <v>1167</v>
      </c>
      <c r="F117" s="32" t="s">
        <v>171</v>
      </c>
    </row>
    <row r="118" spans="1:6" ht="22.5" customHeight="1" x14ac:dyDescent="0.2">
      <c r="A118" s="32" t="s">
        <v>256</v>
      </c>
      <c r="B118" s="32" t="s">
        <v>205</v>
      </c>
      <c r="C118" s="32" t="s">
        <v>260</v>
      </c>
      <c r="D118" s="9">
        <v>6</v>
      </c>
      <c r="E118" s="9">
        <f t="shared" si="20"/>
        <v>1312</v>
      </c>
      <c r="F118" s="32" t="s">
        <v>172</v>
      </c>
    </row>
    <row r="119" spans="1:6" ht="22.5" customHeight="1" x14ac:dyDescent="0.2">
      <c r="A119" s="32" t="s">
        <v>256</v>
      </c>
      <c r="B119" s="32" t="s">
        <v>205</v>
      </c>
      <c r="C119" s="32" t="s">
        <v>260</v>
      </c>
      <c r="D119" s="9">
        <v>7</v>
      </c>
      <c r="E119" s="9">
        <f t="shared" si="20"/>
        <v>1457</v>
      </c>
      <c r="F119" s="32" t="s">
        <v>173</v>
      </c>
    </row>
    <row r="120" spans="1:6" ht="22.5" customHeight="1" x14ac:dyDescent="0.2">
      <c r="A120" s="32" t="s">
        <v>256</v>
      </c>
      <c r="B120" s="32" t="s">
        <v>205</v>
      </c>
      <c r="C120" s="32" t="s">
        <v>260</v>
      </c>
      <c r="D120" s="9">
        <v>8</v>
      </c>
      <c r="E120" s="9">
        <f t="shared" si="20"/>
        <v>1602</v>
      </c>
      <c r="F120" s="32" t="s">
        <v>174</v>
      </c>
    </row>
    <row r="121" spans="1:6" ht="22.5" customHeight="1" x14ac:dyDescent="0.2">
      <c r="A121" s="32" t="s">
        <v>256</v>
      </c>
      <c r="B121" s="32" t="s">
        <v>205</v>
      </c>
      <c r="C121" s="32" t="s">
        <v>260</v>
      </c>
      <c r="D121" s="9">
        <v>9</v>
      </c>
      <c r="E121" s="9">
        <f t="shared" si="20"/>
        <v>1747</v>
      </c>
      <c r="F121" s="32" t="s">
        <v>175</v>
      </c>
    </row>
    <row r="122" spans="1:6" ht="22.5" customHeight="1" x14ac:dyDescent="0.2">
      <c r="A122" s="32" t="s">
        <v>256</v>
      </c>
      <c r="B122" s="32" t="s">
        <v>205</v>
      </c>
      <c r="C122" s="32" t="s">
        <v>260</v>
      </c>
      <c r="D122" s="9">
        <v>10</v>
      </c>
      <c r="E122" s="9">
        <f t="shared" si="20"/>
        <v>1892</v>
      </c>
      <c r="F122" s="32" t="s">
        <v>176</v>
      </c>
    </row>
  </sheetData>
  <dataConsolidate/>
  <mergeCells count="2">
    <mergeCell ref="H1:I1"/>
    <mergeCell ref="A1:B1"/>
  </mergeCells>
  <phoneticPr fontId="7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7DFB2-AFD5-477F-BE2A-638196B02708}">
  <sheetPr codeName="工作表3">
    <tabColor theme="6" tint="0.39997558519241921"/>
  </sheetPr>
  <dimension ref="A1:S42"/>
  <sheetViews>
    <sheetView tabSelected="1" zoomScale="55" zoomScaleNormal="55" workbookViewId="0">
      <selection activeCell="O14" sqref="O14"/>
    </sheetView>
  </sheetViews>
  <sheetFormatPr defaultColWidth="16.42578125" defaultRowHeight="22.5" customHeight="1" x14ac:dyDescent="0.2"/>
  <cols>
    <col min="1" max="7" width="16.42578125" style="5"/>
    <col min="8" max="8" width="21.42578125" style="5" customWidth="1"/>
    <col min="9" max="9" width="16.42578125" style="5"/>
    <col min="17" max="16384" width="16.42578125" style="5"/>
  </cols>
  <sheetData>
    <row r="1" spans="1:19" ht="22.5" customHeight="1" x14ac:dyDescent="0.2">
      <c r="A1" s="442" t="s">
        <v>461</v>
      </c>
      <c r="B1" s="442"/>
      <c r="H1" s="442" t="s">
        <v>461</v>
      </c>
      <c r="I1" s="442"/>
      <c r="J1" s="5"/>
      <c r="K1" s="5"/>
      <c r="L1" s="5"/>
      <c r="M1" s="5"/>
      <c r="N1" s="5"/>
      <c r="O1" s="5"/>
    </row>
    <row r="2" spans="1:19" ht="22.5" customHeight="1" thickBot="1" x14ac:dyDescent="0.25">
      <c r="A2" s="59" t="s">
        <v>177</v>
      </c>
      <c r="B2" s="52" t="s">
        <v>165</v>
      </c>
      <c r="C2" s="53" t="s">
        <v>125</v>
      </c>
      <c r="D2" s="54" t="s">
        <v>264</v>
      </c>
      <c r="E2" s="55" t="s">
        <v>265</v>
      </c>
      <c r="F2" s="55" t="s">
        <v>221</v>
      </c>
      <c r="H2" s="88" t="s">
        <v>266</v>
      </c>
      <c r="I2" s="88" t="s">
        <v>267</v>
      </c>
      <c r="J2" s="89" t="s">
        <v>265</v>
      </c>
      <c r="K2" s="89" t="s">
        <v>275</v>
      </c>
      <c r="L2" s="89" t="s">
        <v>276</v>
      </c>
      <c r="M2" s="89" t="s">
        <v>268</v>
      </c>
      <c r="N2" s="89" t="s">
        <v>269</v>
      </c>
      <c r="O2" s="74" t="s">
        <v>270</v>
      </c>
    </row>
    <row r="3" spans="1:19" ht="22.5" customHeight="1" x14ac:dyDescent="0.2">
      <c r="A3" s="75" t="s">
        <v>129</v>
      </c>
      <c r="B3" s="76" t="s">
        <v>166</v>
      </c>
      <c r="C3" s="76" t="s">
        <v>207</v>
      </c>
      <c r="D3" s="77">
        <v>1</v>
      </c>
      <c r="E3" s="77">
        <f>$J$3</f>
        <v>425</v>
      </c>
      <c r="F3" s="78" t="s">
        <v>222</v>
      </c>
      <c r="H3" s="90" t="s">
        <v>129</v>
      </c>
      <c r="I3" s="91" t="s">
        <v>213</v>
      </c>
      <c r="J3" s="92">
        <f t="shared" ref="J3:J10" si="0">SUM(K3:O3)</f>
        <v>425</v>
      </c>
      <c r="K3" s="92">
        <v>60</v>
      </c>
      <c r="L3" s="92">
        <v>260</v>
      </c>
      <c r="M3" s="92">
        <v>70</v>
      </c>
      <c r="N3" s="92">
        <v>35</v>
      </c>
      <c r="O3" s="93" t="s">
        <v>273</v>
      </c>
    </row>
    <row r="4" spans="1:19" ht="22.5" customHeight="1" x14ac:dyDescent="0.2">
      <c r="A4" s="79" t="s">
        <v>129</v>
      </c>
      <c r="B4" s="79" t="s">
        <v>166</v>
      </c>
      <c r="C4" s="79" t="s">
        <v>207</v>
      </c>
      <c r="D4" s="80">
        <v>2</v>
      </c>
      <c r="E4" s="80">
        <f>SUM(E3,$J$4)</f>
        <v>685</v>
      </c>
      <c r="F4" s="80" t="s">
        <v>223</v>
      </c>
      <c r="H4" s="90" t="s">
        <v>129</v>
      </c>
      <c r="I4" s="91" t="s">
        <v>214</v>
      </c>
      <c r="J4" s="92">
        <f t="shared" si="0"/>
        <v>260</v>
      </c>
      <c r="K4" s="92"/>
      <c r="L4" s="92">
        <v>260</v>
      </c>
      <c r="M4" s="92"/>
      <c r="N4" s="92"/>
      <c r="O4" s="93"/>
    </row>
    <row r="5" spans="1:19" ht="22.5" customHeight="1" x14ac:dyDescent="0.2">
      <c r="A5" s="79" t="s">
        <v>129</v>
      </c>
      <c r="B5" s="79" t="s">
        <v>166</v>
      </c>
      <c r="C5" s="79" t="s">
        <v>210</v>
      </c>
      <c r="D5" s="80">
        <v>3</v>
      </c>
      <c r="E5" s="80">
        <f t="shared" ref="E5:E12" si="1">SUM(E4,$J$4)</f>
        <v>945</v>
      </c>
      <c r="F5" s="80" t="s">
        <v>224</v>
      </c>
      <c r="H5" s="94" t="s">
        <v>129</v>
      </c>
      <c r="I5" s="95" t="s">
        <v>211</v>
      </c>
      <c r="J5" s="96">
        <f t="shared" si="0"/>
        <v>481</v>
      </c>
      <c r="K5" s="96">
        <v>60</v>
      </c>
      <c r="L5" s="96">
        <f>260+56</f>
        <v>316</v>
      </c>
      <c r="M5" s="96">
        <v>70</v>
      </c>
      <c r="N5" s="96">
        <v>35</v>
      </c>
      <c r="O5" s="97" t="s">
        <v>274</v>
      </c>
    </row>
    <row r="6" spans="1:19" ht="22.5" customHeight="1" x14ac:dyDescent="0.2">
      <c r="A6" s="79" t="s">
        <v>129</v>
      </c>
      <c r="B6" s="79" t="s">
        <v>166</v>
      </c>
      <c r="C6" s="79" t="s">
        <v>210</v>
      </c>
      <c r="D6" s="80">
        <v>4</v>
      </c>
      <c r="E6" s="80">
        <f t="shared" si="1"/>
        <v>1205</v>
      </c>
      <c r="F6" s="80" t="s">
        <v>225</v>
      </c>
      <c r="H6" s="94" t="s">
        <v>129</v>
      </c>
      <c r="I6" s="95" t="s">
        <v>212</v>
      </c>
      <c r="J6" s="96">
        <f t="shared" si="0"/>
        <v>316</v>
      </c>
      <c r="K6" s="96"/>
      <c r="L6" s="96">
        <f>260+56</f>
        <v>316</v>
      </c>
      <c r="M6" s="96"/>
      <c r="N6" s="96"/>
      <c r="O6" s="97"/>
    </row>
    <row r="7" spans="1:19" ht="22.5" customHeight="1" x14ac:dyDescent="0.2">
      <c r="A7" s="79" t="s">
        <v>129</v>
      </c>
      <c r="B7" s="79" t="s">
        <v>166</v>
      </c>
      <c r="C7" s="79" t="s">
        <v>210</v>
      </c>
      <c r="D7" s="80">
        <v>5</v>
      </c>
      <c r="E7" s="80">
        <f t="shared" si="1"/>
        <v>1465</v>
      </c>
      <c r="F7" s="80" t="s">
        <v>226</v>
      </c>
      <c r="H7" s="98" t="s">
        <v>159</v>
      </c>
      <c r="I7" s="99" t="s">
        <v>216</v>
      </c>
      <c r="J7" s="100">
        <f t="shared" si="0"/>
        <v>487</v>
      </c>
      <c r="K7" s="100">
        <v>122</v>
      </c>
      <c r="L7" s="100">
        <f>L3</f>
        <v>260</v>
      </c>
      <c r="M7" s="100">
        <v>70</v>
      </c>
      <c r="N7" s="100">
        <v>35</v>
      </c>
      <c r="O7" s="101" t="s">
        <v>273</v>
      </c>
    </row>
    <row r="8" spans="1:19" ht="22.5" customHeight="1" x14ac:dyDescent="0.2">
      <c r="A8" s="79" t="s">
        <v>129</v>
      </c>
      <c r="B8" s="79" t="s">
        <v>166</v>
      </c>
      <c r="C8" s="79" t="s">
        <v>210</v>
      </c>
      <c r="D8" s="80">
        <v>6</v>
      </c>
      <c r="E8" s="80">
        <f t="shared" si="1"/>
        <v>1725</v>
      </c>
      <c r="F8" s="80" t="s">
        <v>227</v>
      </c>
      <c r="H8" s="98" t="s">
        <v>159</v>
      </c>
      <c r="I8" s="99" t="s">
        <v>217</v>
      </c>
      <c r="J8" s="100">
        <f t="shared" si="0"/>
        <v>260</v>
      </c>
      <c r="K8" s="100"/>
      <c r="L8" s="100">
        <f>L3</f>
        <v>260</v>
      </c>
      <c r="M8" s="100"/>
      <c r="N8" s="100"/>
      <c r="O8" s="101"/>
    </row>
    <row r="9" spans="1:19" ht="22.5" customHeight="1" x14ac:dyDescent="0.2">
      <c r="A9" s="79" t="s">
        <v>129</v>
      </c>
      <c r="B9" s="79" t="s">
        <v>166</v>
      </c>
      <c r="C9" s="79" t="s">
        <v>210</v>
      </c>
      <c r="D9" s="80">
        <v>7</v>
      </c>
      <c r="E9" s="80">
        <f t="shared" si="1"/>
        <v>1985</v>
      </c>
      <c r="F9" s="80" t="s">
        <v>228</v>
      </c>
      <c r="H9" s="102" t="s">
        <v>159</v>
      </c>
      <c r="I9" s="103" t="s">
        <v>218</v>
      </c>
      <c r="J9" s="104">
        <f t="shared" si="0"/>
        <v>543</v>
      </c>
      <c r="K9" s="104">
        <v>122</v>
      </c>
      <c r="L9" s="104">
        <f>L5</f>
        <v>316</v>
      </c>
      <c r="M9" s="104">
        <v>70</v>
      </c>
      <c r="N9" s="104">
        <v>35</v>
      </c>
      <c r="O9" s="105" t="s">
        <v>274</v>
      </c>
    </row>
    <row r="10" spans="1:19" ht="22.5" customHeight="1" x14ac:dyDescent="0.2">
      <c r="A10" s="79" t="s">
        <v>129</v>
      </c>
      <c r="B10" s="79" t="s">
        <v>166</v>
      </c>
      <c r="C10" s="79" t="s">
        <v>210</v>
      </c>
      <c r="D10" s="80">
        <v>8</v>
      </c>
      <c r="E10" s="80">
        <f t="shared" si="1"/>
        <v>2245</v>
      </c>
      <c r="F10" s="80" t="s">
        <v>229</v>
      </c>
      <c r="H10" s="102" t="s">
        <v>159</v>
      </c>
      <c r="I10" s="103" t="s">
        <v>219</v>
      </c>
      <c r="J10" s="104">
        <f t="shared" si="0"/>
        <v>316</v>
      </c>
      <c r="K10" s="104"/>
      <c r="L10" s="104">
        <f>L5</f>
        <v>316</v>
      </c>
      <c r="M10" s="104"/>
      <c r="N10" s="104"/>
      <c r="O10" s="105"/>
    </row>
    <row r="11" spans="1:19" ht="22.5" customHeight="1" x14ac:dyDescent="0.2">
      <c r="A11" s="79" t="s">
        <v>129</v>
      </c>
      <c r="B11" s="79" t="s">
        <v>166</v>
      </c>
      <c r="C11" s="79" t="s">
        <v>210</v>
      </c>
      <c r="D11" s="80">
        <v>9</v>
      </c>
      <c r="E11" s="80">
        <f t="shared" si="1"/>
        <v>2505</v>
      </c>
      <c r="F11" s="80" t="s">
        <v>230</v>
      </c>
      <c r="H11" s="106"/>
      <c r="I11" s="107"/>
      <c r="J11" s="108"/>
      <c r="K11" s="108"/>
      <c r="L11" s="108"/>
      <c r="M11" s="108"/>
      <c r="N11" s="108"/>
      <c r="O11" s="109"/>
    </row>
    <row r="12" spans="1:19" ht="22.5" customHeight="1" x14ac:dyDescent="0.2">
      <c r="A12" s="79" t="s">
        <v>129</v>
      </c>
      <c r="B12" s="79" t="s">
        <v>166</v>
      </c>
      <c r="C12" s="79" t="s">
        <v>210</v>
      </c>
      <c r="D12" s="80">
        <v>10</v>
      </c>
      <c r="E12" s="80">
        <f t="shared" si="1"/>
        <v>2765</v>
      </c>
      <c r="F12" s="80" t="s">
        <v>231</v>
      </c>
      <c r="H12" s="106"/>
      <c r="I12" s="107"/>
      <c r="J12" s="108"/>
      <c r="K12" s="108"/>
      <c r="L12" s="108"/>
      <c r="M12" s="108"/>
      <c r="N12" s="108"/>
      <c r="O12" s="109"/>
      <c r="S12" s="420"/>
    </row>
    <row r="13" spans="1:19" ht="22.5" customHeight="1" x14ac:dyDescent="0.2">
      <c r="A13" s="81" t="s">
        <v>129</v>
      </c>
      <c r="B13" s="81" t="s">
        <v>166</v>
      </c>
      <c r="C13" s="81" t="s">
        <v>215</v>
      </c>
      <c r="D13" s="82">
        <v>1</v>
      </c>
      <c r="E13" s="82">
        <f>$J$5</f>
        <v>481</v>
      </c>
      <c r="F13" s="83" t="s">
        <v>222</v>
      </c>
      <c r="H13" s="106"/>
      <c r="I13" s="107"/>
      <c r="J13" s="108"/>
      <c r="K13" s="108"/>
      <c r="L13" s="108"/>
      <c r="M13" s="108"/>
      <c r="N13" s="108"/>
      <c r="O13" s="109"/>
    </row>
    <row r="14" spans="1:19" ht="22.5" customHeight="1" x14ac:dyDescent="0.2">
      <c r="A14" s="81" t="s">
        <v>129</v>
      </c>
      <c r="B14" s="81" t="s">
        <v>166</v>
      </c>
      <c r="C14" s="81" t="s">
        <v>215</v>
      </c>
      <c r="D14" s="82">
        <v>2</v>
      </c>
      <c r="E14" s="82">
        <f>SUM(E13,$J$6)</f>
        <v>797</v>
      </c>
      <c r="F14" s="82" t="s">
        <v>223</v>
      </c>
      <c r="H14" s="106"/>
      <c r="I14" s="107"/>
      <c r="J14" s="108"/>
      <c r="K14" s="108"/>
      <c r="L14" s="108"/>
      <c r="M14" s="108"/>
      <c r="N14" s="108"/>
      <c r="O14" s="109"/>
    </row>
    <row r="15" spans="1:19" ht="22.5" customHeight="1" x14ac:dyDescent="0.2">
      <c r="A15" s="81" t="s">
        <v>129</v>
      </c>
      <c r="B15" s="81" t="s">
        <v>166</v>
      </c>
      <c r="C15" s="81" t="s">
        <v>209</v>
      </c>
      <c r="D15" s="82">
        <v>3</v>
      </c>
      <c r="E15" s="82">
        <f t="shared" ref="E15:E22" si="2">SUM(E14,$J$6)</f>
        <v>1113</v>
      </c>
      <c r="F15" s="82" t="s">
        <v>224</v>
      </c>
      <c r="H15" s="110"/>
      <c r="I15" s="111"/>
      <c r="J15" s="112"/>
      <c r="K15" s="112"/>
      <c r="L15" s="112"/>
      <c r="M15" s="112"/>
      <c r="N15" s="112"/>
      <c r="O15" s="113"/>
    </row>
    <row r="16" spans="1:19" ht="22.5" customHeight="1" x14ac:dyDescent="0.2">
      <c r="A16" s="81" t="s">
        <v>129</v>
      </c>
      <c r="B16" s="81" t="s">
        <v>166</v>
      </c>
      <c r="C16" s="81" t="s">
        <v>209</v>
      </c>
      <c r="D16" s="82">
        <v>4</v>
      </c>
      <c r="E16" s="82">
        <f t="shared" si="2"/>
        <v>1429</v>
      </c>
      <c r="F16" s="82" t="s">
        <v>225</v>
      </c>
      <c r="H16" s="110"/>
      <c r="I16" s="111"/>
      <c r="J16" s="112"/>
      <c r="K16" s="112"/>
      <c r="L16" s="112"/>
      <c r="M16" s="112"/>
      <c r="N16" s="112"/>
      <c r="O16" s="113"/>
    </row>
    <row r="17" spans="1:15" ht="22.5" customHeight="1" x14ac:dyDescent="0.2">
      <c r="A17" s="81" t="s">
        <v>129</v>
      </c>
      <c r="B17" s="81" t="s">
        <v>166</v>
      </c>
      <c r="C17" s="81" t="s">
        <v>209</v>
      </c>
      <c r="D17" s="82">
        <v>5</v>
      </c>
      <c r="E17" s="82">
        <f t="shared" si="2"/>
        <v>1745</v>
      </c>
      <c r="F17" s="82" t="s">
        <v>226</v>
      </c>
      <c r="H17" s="110"/>
      <c r="I17" s="111"/>
      <c r="J17" s="112"/>
      <c r="K17" s="112"/>
      <c r="L17" s="112"/>
      <c r="M17" s="112"/>
      <c r="N17" s="112"/>
      <c r="O17" s="113"/>
    </row>
    <row r="18" spans="1:15" ht="22.5" customHeight="1" x14ac:dyDescent="0.2">
      <c r="A18" s="81" t="s">
        <v>129</v>
      </c>
      <c r="B18" s="81" t="s">
        <v>166</v>
      </c>
      <c r="C18" s="81" t="s">
        <v>209</v>
      </c>
      <c r="D18" s="82">
        <v>6</v>
      </c>
      <c r="E18" s="82">
        <f t="shared" si="2"/>
        <v>2061</v>
      </c>
      <c r="F18" s="82" t="s">
        <v>227</v>
      </c>
      <c r="H18" s="110"/>
      <c r="I18" s="111"/>
      <c r="J18" s="112"/>
      <c r="K18" s="112"/>
      <c r="L18" s="112"/>
      <c r="M18" s="112"/>
      <c r="N18" s="112"/>
      <c r="O18" s="113"/>
    </row>
    <row r="19" spans="1:15" ht="22.5" customHeight="1" x14ac:dyDescent="0.2">
      <c r="A19" s="81" t="s">
        <v>129</v>
      </c>
      <c r="B19" s="81" t="s">
        <v>166</v>
      </c>
      <c r="C19" s="81" t="s">
        <v>209</v>
      </c>
      <c r="D19" s="82">
        <v>7</v>
      </c>
      <c r="E19" s="82">
        <f t="shared" si="2"/>
        <v>2377</v>
      </c>
      <c r="F19" s="82" t="s">
        <v>228</v>
      </c>
      <c r="H19" s="114"/>
      <c r="I19" s="115"/>
      <c r="J19" s="116"/>
      <c r="K19" s="116"/>
      <c r="L19" s="116"/>
      <c r="M19" s="116"/>
      <c r="N19" s="116"/>
      <c r="O19" s="117"/>
    </row>
    <row r="20" spans="1:15" ht="22.5" customHeight="1" x14ac:dyDescent="0.2">
      <c r="A20" s="81" t="s">
        <v>129</v>
      </c>
      <c r="B20" s="81" t="s">
        <v>166</v>
      </c>
      <c r="C20" s="81" t="s">
        <v>209</v>
      </c>
      <c r="D20" s="82">
        <v>8</v>
      </c>
      <c r="E20" s="82">
        <f t="shared" si="2"/>
        <v>2693</v>
      </c>
      <c r="F20" s="82" t="s">
        <v>229</v>
      </c>
      <c r="H20" s="114"/>
      <c r="I20" s="115"/>
      <c r="J20" s="116"/>
      <c r="K20" s="116"/>
      <c r="L20" s="116"/>
      <c r="M20" s="116"/>
      <c r="N20" s="116"/>
      <c r="O20" s="117"/>
    </row>
    <row r="21" spans="1:15" ht="22.5" customHeight="1" x14ac:dyDescent="0.2">
      <c r="A21" s="81" t="s">
        <v>129</v>
      </c>
      <c r="B21" s="81" t="s">
        <v>166</v>
      </c>
      <c r="C21" s="81" t="s">
        <v>209</v>
      </c>
      <c r="D21" s="82">
        <v>9</v>
      </c>
      <c r="E21" s="82">
        <f t="shared" si="2"/>
        <v>3009</v>
      </c>
      <c r="F21" s="82" t="s">
        <v>230</v>
      </c>
      <c r="H21" s="114"/>
      <c r="I21" s="115"/>
      <c r="J21" s="116"/>
      <c r="K21" s="116"/>
      <c r="L21" s="116"/>
      <c r="M21" s="116"/>
      <c r="N21" s="116"/>
      <c r="O21" s="117"/>
    </row>
    <row r="22" spans="1:15" s="4" customFormat="1" ht="22.5" customHeight="1" x14ac:dyDescent="0.2">
      <c r="A22" s="81" t="s">
        <v>129</v>
      </c>
      <c r="B22" s="81" t="s">
        <v>166</v>
      </c>
      <c r="C22" s="81" t="s">
        <v>209</v>
      </c>
      <c r="D22" s="82">
        <v>10</v>
      </c>
      <c r="E22" s="82">
        <f t="shared" si="2"/>
        <v>3325</v>
      </c>
      <c r="F22" s="82" t="s">
        <v>231</v>
      </c>
      <c r="G22" s="5"/>
      <c r="H22" s="114"/>
      <c r="I22" s="115"/>
      <c r="J22" s="116"/>
      <c r="K22" s="116"/>
      <c r="L22" s="116"/>
      <c r="M22" s="116"/>
      <c r="N22" s="116"/>
      <c r="O22" s="117"/>
    </row>
    <row r="23" spans="1:15" s="4" customFormat="1" ht="22.5" customHeight="1" x14ac:dyDescent="0.2">
      <c r="A23" s="84" t="s">
        <v>159</v>
      </c>
      <c r="B23" s="84" t="s">
        <v>166</v>
      </c>
      <c r="C23" s="84" t="s">
        <v>207</v>
      </c>
      <c r="D23" s="85">
        <v>1</v>
      </c>
      <c r="E23" s="85">
        <f>$J$7</f>
        <v>487</v>
      </c>
      <c r="F23" s="86" t="s">
        <v>232</v>
      </c>
      <c r="G23" s="5"/>
      <c r="H23" s="118"/>
      <c r="I23" s="119"/>
      <c r="J23" s="120"/>
      <c r="K23" s="120"/>
      <c r="L23" s="120"/>
      <c r="M23" s="120"/>
      <c r="N23" s="120"/>
      <c r="O23" s="121"/>
    </row>
    <row r="24" spans="1:15" s="4" customFormat="1" ht="22.5" customHeight="1" x14ac:dyDescent="0.2">
      <c r="A24" s="84" t="s">
        <v>159</v>
      </c>
      <c r="B24" s="84" t="s">
        <v>166</v>
      </c>
      <c r="C24" s="84" t="s">
        <v>207</v>
      </c>
      <c r="D24" s="85">
        <v>2</v>
      </c>
      <c r="E24" s="85">
        <f>SUM(E23,$J$8)</f>
        <v>747</v>
      </c>
      <c r="F24" s="85" t="s">
        <v>233</v>
      </c>
      <c r="G24" s="5"/>
      <c r="H24" s="118"/>
      <c r="I24" s="119"/>
      <c r="J24" s="120"/>
      <c r="K24" s="120"/>
      <c r="L24" s="120"/>
      <c r="M24" s="120"/>
      <c r="N24" s="120"/>
      <c r="O24" s="121"/>
    </row>
    <row r="25" spans="1:15" s="4" customFormat="1" ht="22.5" customHeight="1" x14ac:dyDescent="0.2">
      <c r="A25" s="84" t="s">
        <v>159</v>
      </c>
      <c r="B25" s="84" t="s">
        <v>166</v>
      </c>
      <c r="C25" s="84" t="s">
        <v>210</v>
      </c>
      <c r="D25" s="85">
        <v>3</v>
      </c>
      <c r="E25" s="85">
        <f t="shared" ref="E25:E32" si="3">SUM(E24,$J$8)</f>
        <v>1007</v>
      </c>
      <c r="F25" s="85" t="s">
        <v>234</v>
      </c>
      <c r="G25" s="5"/>
      <c r="H25" s="118"/>
      <c r="I25" s="119"/>
      <c r="J25" s="120"/>
      <c r="K25" s="120"/>
      <c r="L25" s="120"/>
      <c r="M25" s="120"/>
      <c r="N25" s="120"/>
      <c r="O25" s="121"/>
    </row>
    <row r="26" spans="1:15" s="4" customFormat="1" ht="22.5" customHeight="1" x14ac:dyDescent="0.2">
      <c r="A26" s="84" t="s">
        <v>159</v>
      </c>
      <c r="B26" s="84" t="s">
        <v>166</v>
      </c>
      <c r="C26" s="84" t="s">
        <v>210</v>
      </c>
      <c r="D26" s="85">
        <v>4</v>
      </c>
      <c r="E26" s="85">
        <f t="shared" si="3"/>
        <v>1267</v>
      </c>
      <c r="F26" s="85" t="s">
        <v>235</v>
      </c>
      <c r="G26" s="5"/>
      <c r="H26" s="122"/>
      <c r="I26" s="123"/>
      <c r="J26" s="124"/>
      <c r="K26" s="124"/>
      <c r="L26" s="124"/>
      <c r="M26" s="124"/>
      <c r="N26" s="124"/>
      <c r="O26" s="73"/>
    </row>
    <row r="27" spans="1:15" s="4" customFormat="1" ht="22.5" customHeight="1" x14ac:dyDescent="0.2">
      <c r="A27" s="84" t="s">
        <v>159</v>
      </c>
      <c r="B27" s="84" t="s">
        <v>166</v>
      </c>
      <c r="C27" s="84" t="s">
        <v>210</v>
      </c>
      <c r="D27" s="85">
        <v>5</v>
      </c>
      <c r="E27" s="85">
        <f t="shared" si="3"/>
        <v>1527</v>
      </c>
      <c r="F27" s="85" t="s">
        <v>236</v>
      </c>
      <c r="G27" s="5"/>
      <c r="H27" s="5" t="s">
        <v>122</v>
      </c>
      <c r="I27" s="5" t="s">
        <v>123</v>
      </c>
      <c r="J27" s="5" t="s">
        <v>124</v>
      </c>
    </row>
    <row r="28" spans="1:15" s="4" customFormat="1" ht="22.5" customHeight="1" thickBot="1" x14ac:dyDescent="0.25">
      <c r="A28" s="84" t="s">
        <v>159</v>
      </c>
      <c r="B28" s="84" t="s">
        <v>166</v>
      </c>
      <c r="C28" s="84" t="s">
        <v>210</v>
      </c>
      <c r="D28" s="85">
        <v>6</v>
      </c>
      <c r="E28" s="85">
        <f t="shared" si="3"/>
        <v>1787</v>
      </c>
      <c r="F28" s="85" t="s">
        <v>237</v>
      </c>
      <c r="G28" s="5"/>
    </row>
    <row r="29" spans="1:15" s="4" customFormat="1" ht="22.5" customHeight="1" thickBot="1" x14ac:dyDescent="0.25">
      <c r="A29" s="84" t="s">
        <v>159</v>
      </c>
      <c r="B29" s="84" t="s">
        <v>166</v>
      </c>
      <c r="C29" s="84" t="s">
        <v>210</v>
      </c>
      <c r="D29" s="85">
        <v>7</v>
      </c>
      <c r="E29" s="85">
        <f t="shared" si="3"/>
        <v>2047</v>
      </c>
      <c r="F29" s="85" t="s">
        <v>238</v>
      </c>
      <c r="G29" s="5"/>
      <c r="H29" s="67" t="s">
        <v>128</v>
      </c>
      <c r="I29" s="68" t="s">
        <v>132</v>
      </c>
      <c r="J29" s="69" t="s">
        <v>165</v>
      </c>
      <c r="K29" s="70" t="s">
        <v>125</v>
      </c>
      <c r="L29" s="71" t="s">
        <v>11</v>
      </c>
    </row>
    <row r="30" spans="1:15" s="4" customFormat="1" ht="22.5" customHeight="1" x14ac:dyDescent="0.2">
      <c r="A30" s="84" t="s">
        <v>159</v>
      </c>
      <c r="B30" s="84" t="s">
        <v>166</v>
      </c>
      <c r="C30" s="84" t="s">
        <v>210</v>
      </c>
      <c r="D30" s="85">
        <v>8</v>
      </c>
      <c r="E30" s="85">
        <f t="shared" si="3"/>
        <v>2307</v>
      </c>
      <c r="F30" s="85" t="s">
        <v>239</v>
      </c>
      <c r="G30" s="5"/>
      <c r="H30" s="60" t="s">
        <v>129</v>
      </c>
      <c r="I30" s="44" t="s">
        <v>133</v>
      </c>
      <c r="J30" s="44" t="s">
        <v>205</v>
      </c>
      <c r="K30" s="44" t="s">
        <v>206</v>
      </c>
      <c r="L30" s="61"/>
    </row>
    <row r="31" spans="1:15" s="4" customFormat="1" ht="22.5" customHeight="1" x14ac:dyDescent="0.2">
      <c r="A31" s="84" t="s">
        <v>159</v>
      </c>
      <c r="B31" s="84" t="s">
        <v>166</v>
      </c>
      <c r="C31" s="84" t="s">
        <v>210</v>
      </c>
      <c r="D31" s="85">
        <v>9</v>
      </c>
      <c r="E31" s="85">
        <f t="shared" si="3"/>
        <v>2567</v>
      </c>
      <c r="F31" s="85" t="s">
        <v>240</v>
      </c>
      <c r="G31" s="5"/>
      <c r="H31" s="60" t="s">
        <v>127</v>
      </c>
      <c r="I31" s="44" t="s">
        <v>13</v>
      </c>
      <c r="J31" s="44" t="s">
        <v>166</v>
      </c>
      <c r="K31" s="44" t="s">
        <v>207</v>
      </c>
      <c r="L31" s="61"/>
    </row>
    <row r="32" spans="1:15" s="4" customFormat="1" ht="22.5" customHeight="1" x14ac:dyDescent="0.2">
      <c r="A32" s="84" t="s">
        <v>159</v>
      </c>
      <c r="B32" s="84" t="s">
        <v>166</v>
      </c>
      <c r="C32" s="84" t="s">
        <v>210</v>
      </c>
      <c r="D32" s="85">
        <v>10</v>
      </c>
      <c r="E32" s="85">
        <f t="shared" si="3"/>
        <v>2827</v>
      </c>
      <c r="F32" s="85" t="s">
        <v>241</v>
      </c>
      <c r="G32" s="5"/>
      <c r="H32" s="60" t="s">
        <v>126</v>
      </c>
      <c r="I32" s="44" t="s">
        <v>19</v>
      </c>
      <c r="K32" s="4" t="s">
        <v>208</v>
      </c>
      <c r="L32" s="61"/>
    </row>
    <row r="33" spans="1:12" s="4" customFormat="1" ht="22.5" customHeight="1" x14ac:dyDescent="0.2">
      <c r="A33" s="41" t="s">
        <v>159</v>
      </c>
      <c r="B33" s="41" t="s">
        <v>166</v>
      </c>
      <c r="C33" s="41" t="s">
        <v>215</v>
      </c>
      <c r="D33" s="42">
        <v>1</v>
      </c>
      <c r="E33" s="42">
        <f>$J$9</f>
        <v>543</v>
      </c>
      <c r="F33" s="87" t="s">
        <v>232</v>
      </c>
      <c r="G33" s="5"/>
      <c r="H33" s="62" t="s">
        <v>160</v>
      </c>
      <c r="I33" s="5"/>
      <c r="J33" s="5"/>
      <c r="K33" s="44" t="s">
        <v>131</v>
      </c>
      <c r="L33" s="63"/>
    </row>
    <row r="34" spans="1:12" s="4" customFormat="1" ht="22.5" customHeight="1" x14ac:dyDescent="0.2">
      <c r="A34" s="41" t="s">
        <v>159</v>
      </c>
      <c r="B34" s="41" t="s">
        <v>166</v>
      </c>
      <c r="C34" s="41" t="s">
        <v>215</v>
      </c>
      <c r="D34" s="42">
        <v>2</v>
      </c>
      <c r="E34" s="42">
        <f>SUM(E33,$J$10)</f>
        <v>859</v>
      </c>
      <c r="F34" s="42" t="s">
        <v>233</v>
      </c>
      <c r="G34" s="5"/>
      <c r="H34" s="62" t="s">
        <v>161</v>
      </c>
      <c r="I34" s="5"/>
      <c r="J34" s="5"/>
      <c r="K34" s="44"/>
      <c r="L34" s="63"/>
    </row>
    <row r="35" spans="1:12" s="4" customFormat="1" ht="22.5" customHeight="1" thickBot="1" x14ac:dyDescent="0.25">
      <c r="A35" s="41" t="s">
        <v>159</v>
      </c>
      <c r="B35" s="41" t="s">
        <v>166</v>
      </c>
      <c r="C35" s="41" t="s">
        <v>209</v>
      </c>
      <c r="D35" s="42">
        <v>3</v>
      </c>
      <c r="E35" s="42">
        <f t="shared" ref="E35:E42" si="4">SUM(E34,$J$10)</f>
        <v>1175</v>
      </c>
      <c r="F35" s="42" t="s">
        <v>234</v>
      </c>
      <c r="G35" s="5"/>
      <c r="H35" s="64" t="s">
        <v>162</v>
      </c>
      <c r="I35" s="65"/>
      <c r="J35" s="65"/>
      <c r="K35" s="65"/>
      <c r="L35" s="66"/>
    </row>
    <row r="36" spans="1:12" s="4" customFormat="1" ht="22.5" customHeight="1" x14ac:dyDescent="0.2">
      <c r="A36" s="41" t="s">
        <v>159</v>
      </c>
      <c r="B36" s="41" t="s">
        <v>166</v>
      </c>
      <c r="C36" s="41" t="s">
        <v>209</v>
      </c>
      <c r="D36" s="42">
        <v>4</v>
      </c>
      <c r="E36" s="42">
        <f t="shared" si="4"/>
        <v>1491</v>
      </c>
      <c r="F36" s="42" t="s">
        <v>235</v>
      </c>
      <c r="G36" s="5"/>
      <c r="H36" s="5"/>
      <c r="I36" s="5"/>
    </row>
    <row r="37" spans="1:12" s="4" customFormat="1" ht="22.5" customHeight="1" x14ac:dyDescent="0.2">
      <c r="A37" s="41" t="s">
        <v>159</v>
      </c>
      <c r="B37" s="41" t="s">
        <v>166</v>
      </c>
      <c r="C37" s="41" t="s">
        <v>209</v>
      </c>
      <c r="D37" s="42">
        <v>5</v>
      </c>
      <c r="E37" s="42">
        <f t="shared" si="4"/>
        <v>1807</v>
      </c>
      <c r="F37" s="42" t="s">
        <v>236</v>
      </c>
      <c r="G37" s="5"/>
      <c r="H37" s="5"/>
      <c r="I37" s="5"/>
    </row>
    <row r="38" spans="1:12" s="4" customFormat="1" ht="22.5" customHeight="1" x14ac:dyDescent="0.2">
      <c r="A38" s="41" t="s">
        <v>159</v>
      </c>
      <c r="B38" s="41" t="s">
        <v>166</v>
      </c>
      <c r="C38" s="41" t="s">
        <v>209</v>
      </c>
      <c r="D38" s="42">
        <v>6</v>
      </c>
      <c r="E38" s="42">
        <f t="shared" si="4"/>
        <v>2123</v>
      </c>
      <c r="F38" s="42" t="s">
        <v>237</v>
      </c>
      <c r="G38" s="5"/>
      <c r="H38" s="5"/>
      <c r="I38" s="5"/>
    </row>
    <row r="39" spans="1:12" s="4" customFormat="1" ht="22.5" customHeight="1" x14ac:dyDescent="0.2">
      <c r="A39" s="41" t="s">
        <v>159</v>
      </c>
      <c r="B39" s="41" t="s">
        <v>166</v>
      </c>
      <c r="C39" s="41" t="s">
        <v>209</v>
      </c>
      <c r="D39" s="42">
        <v>7</v>
      </c>
      <c r="E39" s="42">
        <f t="shared" si="4"/>
        <v>2439</v>
      </c>
      <c r="F39" s="42" t="s">
        <v>238</v>
      </c>
      <c r="G39" s="5"/>
      <c r="H39" s="5"/>
      <c r="I39" s="5"/>
    </row>
    <row r="40" spans="1:12" s="4" customFormat="1" ht="22.5" customHeight="1" x14ac:dyDescent="0.2">
      <c r="A40" s="41" t="s">
        <v>159</v>
      </c>
      <c r="B40" s="41" t="s">
        <v>166</v>
      </c>
      <c r="C40" s="41" t="s">
        <v>209</v>
      </c>
      <c r="D40" s="42">
        <v>8</v>
      </c>
      <c r="E40" s="42">
        <f t="shared" si="4"/>
        <v>2755</v>
      </c>
      <c r="F40" s="42" t="s">
        <v>239</v>
      </c>
      <c r="G40" s="5"/>
      <c r="H40" s="5"/>
      <c r="I40" s="5"/>
    </row>
    <row r="41" spans="1:12" s="4" customFormat="1" ht="22.5" customHeight="1" x14ac:dyDescent="0.2">
      <c r="A41" s="41" t="s">
        <v>159</v>
      </c>
      <c r="B41" s="41" t="s">
        <v>166</v>
      </c>
      <c r="C41" s="41" t="s">
        <v>209</v>
      </c>
      <c r="D41" s="42">
        <v>9</v>
      </c>
      <c r="E41" s="42">
        <f t="shared" si="4"/>
        <v>3071</v>
      </c>
      <c r="F41" s="42" t="s">
        <v>240</v>
      </c>
      <c r="G41" s="5"/>
      <c r="H41" s="5"/>
      <c r="I41" s="5"/>
    </row>
    <row r="42" spans="1:12" ht="22.5" customHeight="1" x14ac:dyDescent="0.2">
      <c r="A42" s="39" t="s">
        <v>159</v>
      </c>
      <c r="B42" s="39" t="s">
        <v>166</v>
      </c>
      <c r="C42" s="39" t="s">
        <v>209</v>
      </c>
      <c r="D42" s="40">
        <v>10</v>
      </c>
      <c r="E42" s="40">
        <f t="shared" si="4"/>
        <v>3387</v>
      </c>
      <c r="F42" s="40" t="s">
        <v>241</v>
      </c>
    </row>
  </sheetData>
  <mergeCells count="2">
    <mergeCell ref="H1:I1"/>
    <mergeCell ref="A1:B1"/>
  </mergeCells>
  <phoneticPr fontId="7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C6BE0-617B-4F74-B791-D83B7738C0F0}">
  <sheetPr codeName="工作表4">
    <tabColor theme="7" tint="0.39997558519241921"/>
  </sheetPr>
  <dimension ref="A1:AA46"/>
  <sheetViews>
    <sheetView topLeftCell="G11" zoomScaleNormal="100" workbookViewId="0">
      <selection activeCell="N13" sqref="N13"/>
    </sheetView>
  </sheetViews>
  <sheetFormatPr defaultRowHeight="10.199999999999999" x14ac:dyDescent="0.2"/>
  <cols>
    <col min="1" max="1" width="38.42578125" bestFit="1" customWidth="1"/>
    <col min="2" max="2" width="8.42578125" customWidth="1"/>
    <col min="4" max="4" width="9.140625" customWidth="1"/>
    <col min="6" max="6" width="8.28515625" customWidth="1"/>
    <col min="7" max="7" width="34.140625" bestFit="1" customWidth="1"/>
    <col min="8" max="8" width="11.42578125" customWidth="1"/>
    <col min="9" max="9" width="11.7109375" customWidth="1"/>
    <col min="10" max="10" width="9.7109375" customWidth="1"/>
    <col min="11" max="11" width="10.7109375" customWidth="1"/>
    <col min="12" max="12" width="10.28515625" customWidth="1"/>
    <col min="13" max="14" width="10.7109375" customWidth="1"/>
    <col min="15" max="19" width="10.42578125" customWidth="1"/>
    <col min="20" max="20" width="12.28515625" customWidth="1"/>
    <col min="21" max="21" width="12.140625" customWidth="1"/>
    <col min="22" max="22" width="11.42578125" customWidth="1"/>
    <col min="23" max="23" width="11.7109375" customWidth="1"/>
    <col min="25" max="25" width="10.42578125" customWidth="1"/>
    <col min="26" max="26" width="30" customWidth="1"/>
    <col min="27" max="27" width="25.7109375" customWidth="1"/>
  </cols>
  <sheetData>
    <row r="1" spans="1:13" ht="13.8" thickBot="1" x14ac:dyDescent="0.25">
      <c r="A1" s="443" t="s">
        <v>432</v>
      </c>
      <c r="B1" s="444"/>
      <c r="C1" s="444"/>
      <c r="D1" s="14"/>
      <c r="E1" s="14"/>
      <c r="F1" s="14"/>
      <c r="G1" s="14"/>
      <c r="H1" s="14"/>
      <c r="I1" s="14"/>
      <c r="J1" s="14"/>
      <c r="K1" s="15"/>
    </row>
    <row r="2" spans="1:13" ht="11.4" customHeight="1" x14ac:dyDescent="0.2"/>
    <row r="4" spans="1:13" ht="11.4" x14ac:dyDescent="0.2">
      <c r="A4" s="190" t="s">
        <v>178</v>
      </c>
      <c r="B4" s="35" t="s">
        <v>322</v>
      </c>
      <c r="C4" s="35" t="s">
        <v>323</v>
      </c>
      <c r="D4" s="35" t="s">
        <v>324</v>
      </c>
      <c r="E4" s="35" t="s">
        <v>325</v>
      </c>
      <c r="G4" s="210" t="s">
        <v>178</v>
      </c>
      <c r="H4" s="211" t="s">
        <v>322</v>
      </c>
      <c r="I4" s="211" t="s">
        <v>323</v>
      </c>
      <c r="J4" s="211" t="s">
        <v>324</v>
      </c>
      <c r="K4" s="211" t="s">
        <v>325</v>
      </c>
    </row>
    <row r="5" spans="1:13" ht="24" customHeight="1" x14ac:dyDescent="0.2">
      <c r="A5" s="199" t="s">
        <v>331</v>
      </c>
      <c r="B5" s="171">
        <v>580</v>
      </c>
      <c r="C5" s="172">
        <v>480</v>
      </c>
      <c r="D5" s="172">
        <v>433</v>
      </c>
      <c r="E5" s="173">
        <v>400</v>
      </c>
      <c r="G5" s="205" t="s">
        <v>318</v>
      </c>
      <c r="H5" s="205">
        <v>580</v>
      </c>
      <c r="I5" s="202">
        <v>480</v>
      </c>
      <c r="J5" s="202">
        <v>433</v>
      </c>
      <c r="K5" s="203">
        <v>400</v>
      </c>
      <c r="M5" t="s">
        <v>433</v>
      </c>
    </row>
    <row r="6" spans="1:13" ht="15" customHeight="1" x14ac:dyDescent="0.2">
      <c r="A6" s="174" t="s">
        <v>21</v>
      </c>
      <c r="B6" s="166">
        <v>1280</v>
      </c>
      <c r="C6" s="165">
        <v>1280</v>
      </c>
      <c r="D6" s="165">
        <v>1280</v>
      </c>
      <c r="E6" s="167">
        <v>1280</v>
      </c>
      <c r="G6" s="174" t="s">
        <v>21</v>
      </c>
      <c r="H6" s="166">
        <v>1280</v>
      </c>
      <c r="I6" s="165">
        <v>1280</v>
      </c>
      <c r="J6" s="165">
        <v>1280</v>
      </c>
      <c r="K6" s="167">
        <v>1280</v>
      </c>
      <c r="M6" t="s">
        <v>434</v>
      </c>
    </row>
    <row r="7" spans="1:13" ht="15" customHeight="1" x14ac:dyDescent="0.2">
      <c r="A7" s="166" t="s">
        <v>326</v>
      </c>
      <c r="B7" s="166">
        <v>580</v>
      </c>
      <c r="C7" s="165">
        <v>960</v>
      </c>
      <c r="D7" s="165">
        <v>1299</v>
      </c>
      <c r="E7" s="167">
        <v>1600</v>
      </c>
      <c r="G7" s="166" t="s">
        <v>326</v>
      </c>
      <c r="H7" s="166">
        <v>580</v>
      </c>
      <c r="I7" s="165">
        <v>960</v>
      </c>
      <c r="J7" s="165">
        <v>1299</v>
      </c>
      <c r="K7" s="167">
        <v>1600</v>
      </c>
      <c r="M7" t="s">
        <v>435</v>
      </c>
    </row>
    <row r="8" spans="1:13" ht="15" customHeight="1" x14ac:dyDescent="0.2">
      <c r="A8" s="175" t="s">
        <v>321</v>
      </c>
      <c r="B8" s="176">
        <f>SUM(B6:B7)</f>
        <v>1860</v>
      </c>
      <c r="C8" s="177">
        <f>SUM(C6:C7)</f>
        <v>2240</v>
      </c>
      <c r="D8" s="177">
        <f>SUM(D6:D7)</f>
        <v>2579</v>
      </c>
      <c r="E8" s="178">
        <f>SUM(E6:E7)</f>
        <v>2880</v>
      </c>
      <c r="G8" s="175" t="s">
        <v>321</v>
      </c>
      <c r="H8" s="176">
        <f>SUM(H6:H7)</f>
        <v>1860</v>
      </c>
      <c r="I8" s="177">
        <f>SUM(I6:I7)</f>
        <v>2240</v>
      </c>
      <c r="J8" s="177">
        <f>SUM(J6:J7)</f>
        <v>2579</v>
      </c>
      <c r="K8" s="178">
        <f>SUM(K6:K7)</f>
        <v>2880</v>
      </c>
      <c r="M8" t="s">
        <v>436</v>
      </c>
    </row>
    <row r="9" spans="1:13" ht="15" customHeight="1" x14ac:dyDescent="0.2">
      <c r="A9" s="179"/>
      <c r="B9" s="169"/>
      <c r="C9" s="169"/>
      <c r="D9" s="169"/>
      <c r="E9" s="170"/>
      <c r="G9" s="179"/>
      <c r="H9" s="169"/>
      <c r="I9" s="169"/>
      <c r="J9" s="169"/>
      <c r="K9" s="170"/>
      <c r="M9" t="s">
        <v>437</v>
      </c>
    </row>
    <row r="10" spans="1:13" ht="15" customHeight="1" x14ac:dyDescent="0.2">
      <c r="A10" s="180" t="s">
        <v>332</v>
      </c>
      <c r="B10" s="181">
        <v>780</v>
      </c>
      <c r="C10" s="182">
        <v>580</v>
      </c>
      <c r="D10" s="182">
        <v>480</v>
      </c>
      <c r="E10" s="183">
        <v>433</v>
      </c>
      <c r="G10" s="206" t="s">
        <v>320</v>
      </c>
      <c r="H10" s="207">
        <v>780</v>
      </c>
      <c r="I10" s="208">
        <v>580</v>
      </c>
      <c r="J10" s="208">
        <v>480</v>
      </c>
      <c r="K10" s="209">
        <v>433</v>
      </c>
      <c r="M10" t="s">
        <v>438</v>
      </c>
    </row>
    <row r="11" spans="1:13" ht="15" customHeight="1" x14ac:dyDescent="0.2">
      <c r="A11" s="166" t="s">
        <v>317</v>
      </c>
      <c r="B11" s="166">
        <v>1280</v>
      </c>
      <c r="C11" s="165">
        <v>1280</v>
      </c>
      <c r="D11" s="165">
        <v>1280</v>
      </c>
      <c r="E11" s="167">
        <v>1280</v>
      </c>
      <c r="G11" s="166" t="s">
        <v>317</v>
      </c>
      <c r="H11" s="166">
        <v>1280</v>
      </c>
      <c r="I11" s="165">
        <v>1280</v>
      </c>
      <c r="J11" s="165">
        <v>1280</v>
      </c>
      <c r="K11" s="167">
        <v>1280</v>
      </c>
    </row>
    <row r="12" spans="1:13" s="16" customFormat="1" ht="15" customHeight="1" x14ac:dyDescent="0.2">
      <c r="A12" s="184" t="s">
        <v>328</v>
      </c>
      <c r="B12" s="166">
        <v>780</v>
      </c>
      <c r="C12" s="165">
        <v>1160</v>
      </c>
      <c r="D12" s="165">
        <v>1440</v>
      </c>
      <c r="E12" s="167">
        <v>1732</v>
      </c>
      <c r="G12" s="184" t="s">
        <v>328</v>
      </c>
      <c r="H12" s="166">
        <v>780</v>
      </c>
      <c r="I12" s="165">
        <v>1160</v>
      </c>
      <c r="J12" s="165">
        <v>1440</v>
      </c>
      <c r="K12" s="167">
        <v>1732</v>
      </c>
      <c r="M12" s="16" t="s">
        <v>439</v>
      </c>
    </row>
    <row r="13" spans="1:13" ht="15" customHeight="1" x14ac:dyDescent="0.2">
      <c r="A13" s="185" t="s">
        <v>321</v>
      </c>
      <c r="B13" s="176">
        <f>SUM(B11:B12)</f>
        <v>2060</v>
      </c>
      <c r="C13" s="177">
        <f>SUM(C11:C12)</f>
        <v>2440</v>
      </c>
      <c r="D13" s="177">
        <f>SUM(D11:D12)</f>
        <v>2720</v>
      </c>
      <c r="E13" s="178">
        <f>SUM(E11:E12)</f>
        <v>3012</v>
      </c>
      <c r="G13" s="185" t="s">
        <v>321</v>
      </c>
      <c r="H13" s="176">
        <f>SUM(H11:H12)</f>
        <v>2060</v>
      </c>
      <c r="I13" s="177">
        <f>SUM(I11:I12)</f>
        <v>2440</v>
      </c>
      <c r="J13" s="177">
        <f>SUM(J11:J12)</f>
        <v>2720</v>
      </c>
      <c r="K13" s="178">
        <f>SUM(K11:K12)</f>
        <v>3012</v>
      </c>
      <c r="M13" t="s">
        <v>440</v>
      </c>
    </row>
    <row r="14" spans="1:13" ht="15" customHeight="1" x14ac:dyDescent="0.2">
      <c r="A14" s="179"/>
      <c r="B14" s="169"/>
      <c r="C14" s="169"/>
      <c r="D14" s="186"/>
      <c r="E14" s="187"/>
      <c r="G14" s="179"/>
      <c r="H14" s="169"/>
      <c r="I14" s="169"/>
      <c r="J14" s="186"/>
      <c r="K14" s="187"/>
      <c r="M14" t="s">
        <v>441</v>
      </c>
    </row>
    <row r="15" spans="1:13" ht="15" customHeight="1" x14ac:dyDescent="0.2">
      <c r="A15" s="188" t="s">
        <v>333</v>
      </c>
      <c r="B15" s="171">
        <v>1080</v>
      </c>
      <c r="C15" s="172">
        <v>860</v>
      </c>
      <c r="D15" s="172">
        <v>780</v>
      </c>
      <c r="E15" s="173">
        <v>580</v>
      </c>
      <c r="G15" s="204" t="s">
        <v>319</v>
      </c>
      <c r="H15" s="205">
        <v>1080</v>
      </c>
      <c r="I15" s="202">
        <v>860</v>
      </c>
      <c r="J15" s="202">
        <v>780</v>
      </c>
      <c r="K15" s="203">
        <v>580</v>
      </c>
      <c r="M15" t="s">
        <v>442</v>
      </c>
    </row>
    <row r="16" spans="1:13" ht="15" customHeight="1" x14ac:dyDescent="0.2">
      <c r="A16" s="166" t="s">
        <v>317</v>
      </c>
      <c r="B16" s="166">
        <v>1280</v>
      </c>
      <c r="C16" s="165">
        <v>1280</v>
      </c>
      <c r="D16" s="165">
        <v>1280</v>
      </c>
      <c r="E16" s="167">
        <v>1280</v>
      </c>
      <c r="G16" s="166" t="s">
        <v>317</v>
      </c>
      <c r="H16" s="166">
        <v>1280</v>
      </c>
      <c r="I16" s="165">
        <v>1280</v>
      </c>
      <c r="J16" s="165">
        <v>1280</v>
      </c>
      <c r="K16" s="167">
        <v>1280</v>
      </c>
      <c r="M16" t="s">
        <v>443</v>
      </c>
    </row>
    <row r="17" spans="1:27" ht="15" customHeight="1" x14ac:dyDescent="0.2">
      <c r="A17" s="184" t="s">
        <v>327</v>
      </c>
      <c r="B17" s="166">
        <v>1080</v>
      </c>
      <c r="C17" s="165">
        <v>1720</v>
      </c>
      <c r="D17" s="165">
        <v>2340</v>
      </c>
      <c r="E17" s="167">
        <v>2320</v>
      </c>
      <c r="G17" s="184" t="s">
        <v>327</v>
      </c>
      <c r="H17" s="166">
        <v>1080</v>
      </c>
      <c r="I17" s="165">
        <v>1720</v>
      </c>
      <c r="J17" s="165">
        <v>2340</v>
      </c>
      <c r="K17" s="167">
        <v>2320</v>
      </c>
      <c r="M17" t="s">
        <v>444</v>
      </c>
    </row>
    <row r="18" spans="1:27" ht="15" customHeight="1" x14ac:dyDescent="0.2">
      <c r="A18" s="175"/>
      <c r="B18" s="176">
        <f>SUM(B16:B17)</f>
        <v>2360</v>
      </c>
      <c r="C18" s="177">
        <f>SUM(C16:C17)</f>
        <v>3000</v>
      </c>
      <c r="D18" s="177">
        <f>SUM(D16:D17)</f>
        <v>3620</v>
      </c>
      <c r="E18" s="178">
        <f>SUM(E16:E17)</f>
        <v>3600</v>
      </c>
      <c r="G18" s="175"/>
      <c r="H18" s="176">
        <f>SUM(H16:H17)</f>
        <v>2360</v>
      </c>
      <c r="I18" s="177">
        <f>SUM(I16:I17)</f>
        <v>3000</v>
      </c>
      <c r="J18" s="177">
        <f>SUM(J16:J17)</f>
        <v>3620</v>
      </c>
      <c r="K18" s="178">
        <f>SUM(K16:K17)</f>
        <v>3600</v>
      </c>
      <c r="M18" t="s">
        <v>445</v>
      </c>
    </row>
    <row r="19" spans="1:27" ht="15" customHeight="1" x14ac:dyDescent="0.2">
      <c r="A19" s="179"/>
      <c r="B19" s="169"/>
      <c r="C19" s="169"/>
      <c r="D19" s="186"/>
      <c r="E19" s="187"/>
      <c r="G19" s="179"/>
      <c r="H19" s="169"/>
      <c r="I19" s="169"/>
      <c r="J19" s="186"/>
      <c r="K19" s="187"/>
    </row>
    <row r="20" spans="1:27" ht="15" customHeight="1" x14ac:dyDescent="0.2">
      <c r="A20" s="188" t="s">
        <v>333</v>
      </c>
      <c r="B20" s="171">
        <v>1080</v>
      </c>
      <c r="C20" s="172">
        <v>860</v>
      </c>
      <c r="D20" s="172">
        <v>780</v>
      </c>
      <c r="E20" s="173">
        <v>580</v>
      </c>
      <c r="G20" s="204" t="s">
        <v>319</v>
      </c>
      <c r="H20" s="205">
        <v>1080</v>
      </c>
      <c r="I20" s="202">
        <v>860</v>
      </c>
      <c r="J20" s="202">
        <v>780</v>
      </c>
      <c r="K20" s="203">
        <v>580</v>
      </c>
    </row>
    <row r="21" spans="1:27" ht="15" customHeight="1" x14ac:dyDescent="0.2">
      <c r="A21" s="166" t="s">
        <v>317</v>
      </c>
      <c r="B21" s="166">
        <v>1280</v>
      </c>
      <c r="C21" s="165">
        <v>1280</v>
      </c>
      <c r="D21" s="165">
        <v>1280</v>
      </c>
      <c r="E21" s="167">
        <v>1280</v>
      </c>
      <c r="G21" s="166" t="s">
        <v>317</v>
      </c>
      <c r="H21" s="166">
        <v>1280</v>
      </c>
      <c r="I21" s="165">
        <v>1280</v>
      </c>
      <c r="J21" s="165">
        <v>1280</v>
      </c>
      <c r="K21" s="167">
        <v>1280</v>
      </c>
    </row>
    <row r="22" spans="1:27" ht="15" customHeight="1" x14ac:dyDescent="0.2">
      <c r="A22" s="184" t="s">
        <v>327</v>
      </c>
      <c r="B22" s="166">
        <v>1080</v>
      </c>
      <c r="C22" s="165">
        <v>1720</v>
      </c>
      <c r="D22" s="165">
        <v>2340</v>
      </c>
      <c r="E22" s="167">
        <v>2320</v>
      </c>
      <c r="G22" s="184" t="s">
        <v>327</v>
      </c>
      <c r="H22" s="166">
        <v>1080</v>
      </c>
      <c r="I22" s="165">
        <v>1720</v>
      </c>
      <c r="J22" s="165">
        <v>2340</v>
      </c>
      <c r="K22" s="167">
        <v>2320</v>
      </c>
    </row>
    <row r="23" spans="1:27" ht="11.4" x14ac:dyDescent="0.2">
      <c r="A23" s="175"/>
      <c r="B23" s="176">
        <f>SUM(B21:B22)</f>
        <v>2360</v>
      </c>
      <c r="C23" s="177">
        <f>SUM(C21:C22)</f>
        <v>3000</v>
      </c>
      <c r="D23" s="177">
        <f>SUM(D21:D22)</f>
        <v>3620</v>
      </c>
      <c r="E23" s="178">
        <f>SUM(E21:E22)</f>
        <v>3600</v>
      </c>
      <c r="G23" s="175"/>
      <c r="H23" s="176">
        <f>SUM(H21:H22)</f>
        <v>2360</v>
      </c>
      <c r="I23" s="177">
        <f>SUM(I21:I22)</f>
        <v>3000</v>
      </c>
      <c r="J23" s="177">
        <f>SUM(J21:J22)</f>
        <v>3620</v>
      </c>
      <c r="K23" s="178">
        <f>SUM(K21:K22)</f>
        <v>3600</v>
      </c>
    </row>
    <row r="24" spans="1:27" ht="11.4" x14ac:dyDescent="0.2">
      <c r="A24" s="191"/>
      <c r="B24" s="169"/>
      <c r="C24" s="169"/>
      <c r="D24" s="169"/>
      <c r="E24" s="170"/>
      <c r="G24" s="191"/>
      <c r="H24" s="169"/>
      <c r="I24" s="169"/>
      <c r="J24" s="169"/>
      <c r="K24" s="170"/>
    </row>
    <row r="25" spans="1:27" ht="11.4" x14ac:dyDescent="0.2">
      <c r="A25" s="192" t="s">
        <v>330</v>
      </c>
      <c r="B25" s="189">
        <v>1580</v>
      </c>
      <c r="C25" s="172">
        <v>1380</v>
      </c>
      <c r="D25" s="172">
        <v>1080</v>
      </c>
      <c r="E25" s="173">
        <v>980</v>
      </c>
      <c r="G25" s="200" t="s">
        <v>330</v>
      </c>
      <c r="H25" s="201">
        <v>1580</v>
      </c>
      <c r="I25" s="202">
        <v>1380</v>
      </c>
      <c r="J25" s="202">
        <v>1080</v>
      </c>
      <c r="K25" s="203">
        <v>980</v>
      </c>
    </row>
    <row r="26" spans="1:27" ht="11.4" x14ac:dyDescent="0.2">
      <c r="A26" s="175" t="s">
        <v>329</v>
      </c>
      <c r="B26" s="166"/>
      <c r="C26" s="165"/>
      <c r="D26" s="165"/>
      <c r="E26" s="167"/>
      <c r="G26" s="175" t="s">
        <v>329</v>
      </c>
      <c r="H26" s="166"/>
      <c r="I26" s="165"/>
      <c r="J26" s="165"/>
      <c r="K26" s="167"/>
    </row>
    <row r="27" spans="1:27" ht="11.4" x14ac:dyDescent="0.2">
      <c r="A27" s="185" t="s">
        <v>321</v>
      </c>
      <c r="B27" s="168"/>
      <c r="C27" s="169"/>
      <c r="D27" s="169"/>
      <c r="E27" s="170"/>
      <c r="G27" s="185" t="s">
        <v>321</v>
      </c>
      <c r="H27" s="168"/>
      <c r="I27" s="169"/>
      <c r="J27" s="169"/>
      <c r="K27" s="170"/>
    </row>
    <row r="29" spans="1:27" ht="12" thickBot="1" x14ac:dyDescent="0.25">
      <c r="A29" s="13" t="s">
        <v>205</v>
      </c>
    </row>
    <row r="30" spans="1:27" s="165" customFormat="1" ht="29.4" customHeight="1" x14ac:dyDescent="0.2">
      <c r="A30" s="307" t="s">
        <v>389</v>
      </c>
      <c r="B30" s="308" t="s">
        <v>178</v>
      </c>
      <c r="C30" s="309" t="s">
        <v>21</v>
      </c>
      <c r="D30" s="310" t="s">
        <v>390</v>
      </c>
      <c r="E30" s="310" t="s">
        <v>391</v>
      </c>
      <c r="F30" s="310" t="s">
        <v>392</v>
      </c>
      <c r="G30" s="310" t="s">
        <v>393</v>
      </c>
      <c r="H30" s="310" t="s">
        <v>394</v>
      </c>
      <c r="I30" s="310" t="s">
        <v>395</v>
      </c>
      <c r="J30" s="310" t="s">
        <v>396</v>
      </c>
      <c r="K30" s="310" t="s">
        <v>397</v>
      </c>
      <c r="L30" s="310" t="s">
        <v>398</v>
      </c>
      <c r="M30" s="310" t="s">
        <v>399</v>
      </c>
      <c r="N30" s="310" t="s">
        <v>400</v>
      </c>
      <c r="O30" s="310" t="s">
        <v>401</v>
      </c>
      <c r="P30" s="311" t="s">
        <v>402</v>
      </c>
      <c r="Q30" s="311" t="s">
        <v>403</v>
      </c>
      <c r="R30" s="311" t="s">
        <v>404</v>
      </c>
      <c r="S30" s="312" t="s">
        <v>405</v>
      </c>
      <c r="T30" s="313" t="s">
        <v>406</v>
      </c>
      <c r="U30" s="310" t="s">
        <v>407</v>
      </c>
      <c r="V30" s="310" t="s">
        <v>408</v>
      </c>
      <c r="W30" s="310" t="s">
        <v>409</v>
      </c>
      <c r="X30" s="314" t="s">
        <v>410</v>
      </c>
      <c r="Y30" s="308" t="s">
        <v>23</v>
      </c>
      <c r="Z30" s="309" t="s">
        <v>22</v>
      </c>
      <c r="AA30" s="315" t="s">
        <v>411</v>
      </c>
    </row>
    <row r="31" spans="1:27" ht="11.4" x14ac:dyDescent="0.2">
      <c r="A31" s="316"/>
      <c r="B31" s="317" t="s">
        <v>412</v>
      </c>
      <c r="C31" s="318">
        <v>1280</v>
      </c>
      <c r="D31" s="319">
        <v>580</v>
      </c>
      <c r="E31" s="319"/>
      <c r="F31" s="319"/>
      <c r="G31" s="320"/>
      <c r="H31" s="321"/>
      <c r="I31" s="319"/>
      <c r="J31" s="319"/>
      <c r="K31" s="320"/>
      <c r="L31" s="321"/>
      <c r="M31" s="319"/>
      <c r="N31" s="319"/>
      <c r="O31" s="320"/>
      <c r="P31" s="321"/>
      <c r="Q31" s="319"/>
      <c r="R31" s="319"/>
      <c r="S31" s="320"/>
      <c r="T31" s="319"/>
      <c r="U31" s="319"/>
      <c r="V31" s="319"/>
      <c r="W31" s="319"/>
      <c r="X31" s="321">
        <v>2060</v>
      </c>
      <c r="Y31" s="320"/>
      <c r="Z31" s="322" t="s">
        <v>413</v>
      </c>
      <c r="AA31" s="323" t="s">
        <v>414</v>
      </c>
    </row>
    <row r="32" spans="1:27" ht="11.4" x14ac:dyDescent="0.2">
      <c r="A32" s="324"/>
      <c r="B32" s="325"/>
      <c r="C32" s="326">
        <v>1280</v>
      </c>
      <c r="D32" s="325">
        <v>480</v>
      </c>
      <c r="E32" s="325">
        <v>480</v>
      </c>
      <c r="F32" s="325"/>
      <c r="G32" s="327"/>
      <c r="H32" s="328"/>
      <c r="I32" s="325"/>
      <c r="J32" s="325"/>
      <c r="K32" s="327"/>
      <c r="L32" s="328"/>
      <c r="M32" s="325"/>
      <c r="N32" s="325"/>
      <c r="O32" s="327"/>
      <c r="P32" s="328"/>
      <c r="Q32" s="325"/>
      <c r="R32" s="325"/>
      <c r="S32" s="327"/>
      <c r="T32" s="325"/>
      <c r="U32" s="325"/>
      <c r="V32" s="325"/>
      <c r="W32" s="325"/>
      <c r="X32" s="328">
        <v>2440</v>
      </c>
      <c r="Y32" s="327"/>
      <c r="Z32" s="329" t="s">
        <v>415</v>
      </c>
      <c r="AA32" s="330" t="s">
        <v>416</v>
      </c>
    </row>
    <row r="33" spans="1:27" ht="11.4" x14ac:dyDescent="0.2">
      <c r="A33" s="324"/>
      <c r="B33" s="325"/>
      <c r="C33" s="331">
        <v>1280</v>
      </c>
      <c r="D33" s="325">
        <v>433</v>
      </c>
      <c r="E33" s="325">
        <v>433</v>
      </c>
      <c r="F33" s="325">
        <v>433</v>
      </c>
      <c r="G33" s="327"/>
      <c r="H33" s="328"/>
      <c r="I33" s="325"/>
      <c r="J33" s="325"/>
      <c r="K33" s="327"/>
      <c r="L33" s="328"/>
      <c r="M33" s="325"/>
      <c r="N33" s="325"/>
      <c r="O33" s="327"/>
      <c r="P33" s="328"/>
      <c r="Q33" s="325"/>
      <c r="R33" s="325"/>
      <c r="S33" s="327"/>
      <c r="T33" s="325"/>
      <c r="U33" s="325"/>
      <c r="V33" s="325"/>
      <c r="W33" s="325"/>
      <c r="X33" s="328">
        <v>2720</v>
      </c>
      <c r="Y33" s="327"/>
      <c r="Z33" s="329" t="s">
        <v>417</v>
      </c>
      <c r="AA33" s="330" t="s">
        <v>418</v>
      </c>
    </row>
    <row r="34" spans="1:27" ht="11.4" x14ac:dyDescent="0.2">
      <c r="A34" s="332"/>
      <c r="B34" s="333"/>
      <c r="C34" s="334">
        <v>1280</v>
      </c>
      <c r="D34" s="333">
        <v>400</v>
      </c>
      <c r="E34" s="333">
        <v>400</v>
      </c>
      <c r="F34" s="333">
        <v>400</v>
      </c>
      <c r="G34" s="335">
        <v>400</v>
      </c>
      <c r="H34" s="336"/>
      <c r="I34" s="333"/>
      <c r="J34" s="333"/>
      <c r="K34" s="335"/>
      <c r="L34" s="336"/>
      <c r="M34" s="333"/>
      <c r="N34" s="333"/>
      <c r="O34" s="335"/>
      <c r="P34" s="336"/>
      <c r="Q34" s="333"/>
      <c r="R34" s="333"/>
      <c r="S34" s="335"/>
      <c r="T34" s="333"/>
      <c r="U34" s="333"/>
      <c r="V34" s="333"/>
      <c r="W34" s="333"/>
      <c r="X34" s="336">
        <v>3012</v>
      </c>
      <c r="Y34" s="335"/>
      <c r="Z34" s="337" t="s">
        <v>417</v>
      </c>
      <c r="AA34" s="338" t="s">
        <v>418</v>
      </c>
    </row>
    <row r="35" spans="1:27" ht="11.4" x14ac:dyDescent="0.2">
      <c r="A35" s="316"/>
      <c r="B35" s="317" t="s">
        <v>419</v>
      </c>
      <c r="C35" s="318">
        <v>1280</v>
      </c>
      <c r="D35" s="319"/>
      <c r="E35" s="319"/>
      <c r="F35" s="319"/>
      <c r="G35" s="320"/>
      <c r="H35" s="321">
        <v>780</v>
      </c>
      <c r="I35" s="319"/>
      <c r="J35" s="319"/>
      <c r="K35" s="320"/>
      <c r="L35" s="321"/>
      <c r="M35" s="319"/>
      <c r="N35" s="319"/>
      <c r="O35" s="320"/>
      <c r="P35" s="321"/>
      <c r="Q35" s="319"/>
      <c r="R35" s="319"/>
      <c r="S35" s="320"/>
      <c r="T35" s="319"/>
      <c r="U35" s="319"/>
      <c r="V35" s="319"/>
      <c r="W35" s="319"/>
      <c r="X35" s="321">
        <v>2360</v>
      </c>
      <c r="Y35" s="320"/>
      <c r="Z35" s="322"/>
      <c r="AA35" s="323"/>
    </row>
    <row r="36" spans="1:27" ht="11.4" x14ac:dyDescent="0.2">
      <c r="A36" s="324"/>
      <c r="B36" s="325"/>
      <c r="C36" s="326">
        <v>1280</v>
      </c>
      <c r="D36" s="325"/>
      <c r="E36" s="325"/>
      <c r="F36" s="325"/>
      <c r="G36" s="327"/>
      <c r="H36" s="328">
        <v>580</v>
      </c>
      <c r="I36" s="325">
        <v>580</v>
      </c>
      <c r="J36" s="325"/>
      <c r="K36" s="327"/>
      <c r="L36" s="328"/>
      <c r="M36" s="325"/>
      <c r="N36" s="325"/>
      <c r="O36" s="327"/>
      <c r="P36" s="328"/>
      <c r="Q36" s="325"/>
      <c r="R36" s="325"/>
      <c r="S36" s="327"/>
      <c r="T36" s="325"/>
      <c r="U36" s="325"/>
      <c r="V36" s="325"/>
      <c r="W36" s="325"/>
      <c r="X36" s="328">
        <v>3000</v>
      </c>
      <c r="Y36" s="327"/>
      <c r="Z36" s="329"/>
      <c r="AA36" s="330"/>
    </row>
    <row r="37" spans="1:27" ht="11.4" x14ac:dyDescent="0.2">
      <c r="A37" s="324"/>
      <c r="B37" s="325"/>
      <c r="C37" s="331">
        <v>1280</v>
      </c>
      <c r="D37" s="325"/>
      <c r="E37" s="325"/>
      <c r="F37" s="325"/>
      <c r="G37" s="327"/>
      <c r="H37" s="328">
        <v>480</v>
      </c>
      <c r="I37" s="325">
        <v>480</v>
      </c>
      <c r="J37" s="325">
        <v>480</v>
      </c>
      <c r="K37" s="327"/>
      <c r="L37" s="328"/>
      <c r="M37" s="325"/>
      <c r="N37" s="325"/>
      <c r="O37" s="327"/>
      <c r="P37" s="328"/>
      <c r="Q37" s="325"/>
      <c r="R37" s="325"/>
      <c r="S37" s="327"/>
      <c r="T37" s="325"/>
      <c r="U37" s="325"/>
      <c r="V37" s="325"/>
      <c r="W37" s="325"/>
      <c r="X37" s="328">
        <v>3620</v>
      </c>
      <c r="Y37" s="327"/>
      <c r="Z37" s="329"/>
      <c r="AA37" s="330"/>
    </row>
    <row r="38" spans="1:27" ht="11.4" x14ac:dyDescent="0.2">
      <c r="A38" s="332"/>
      <c r="B38" s="333"/>
      <c r="C38" s="334">
        <v>1280</v>
      </c>
      <c r="D38" s="333"/>
      <c r="E38" s="333"/>
      <c r="F38" s="333"/>
      <c r="G38" s="335"/>
      <c r="H38" s="336">
        <v>433</v>
      </c>
      <c r="I38" s="333">
        <v>433</v>
      </c>
      <c r="J38" s="333">
        <v>433</v>
      </c>
      <c r="K38" s="335">
        <v>433</v>
      </c>
      <c r="L38" s="336"/>
      <c r="M38" s="333"/>
      <c r="N38" s="333"/>
      <c r="O38" s="335"/>
      <c r="P38" s="336"/>
      <c r="Q38" s="333"/>
      <c r="R38" s="333"/>
      <c r="S38" s="335"/>
      <c r="T38" s="333"/>
      <c r="U38" s="333"/>
      <c r="V38" s="333"/>
      <c r="W38" s="333"/>
      <c r="X38" s="336">
        <v>3600</v>
      </c>
      <c r="Y38" s="335"/>
      <c r="Z38" s="337"/>
      <c r="AA38" s="338"/>
    </row>
    <row r="39" spans="1:27" ht="11.4" x14ac:dyDescent="0.2">
      <c r="A39" s="316"/>
      <c r="B39" s="339" t="s">
        <v>420</v>
      </c>
      <c r="C39" s="318">
        <v>1280</v>
      </c>
      <c r="D39" s="319"/>
      <c r="E39" s="319"/>
      <c r="F39" s="319"/>
      <c r="G39" s="320"/>
      <c r="H39" s="321"/>
      <c r="I39" s="319"/>
      <c r="J39" s="319"/>
      <c r="K39" s="320"/>
      <c r="L39" s="321">
        <v>1080</v>
      </c>
      <c r="M39" s="319"/>
      <c r="N39" s="319"/>
      <c r="O39" s="320"/>
      <c r="P39" s="321"/>
      <c r="Q39" s="319"/>
      <c r="R39" s="319"/>
      <c r="S39" s="320"/>
      <c r="T39" s="319"/>
      <c r="U39" s="319"/>
      <c r="V39" s="319"/>
      <c r="W39" s="319"/>
      <c r="X39" s="321">
        <v>0</v>
      </c>
      <c r="Y39" s="320"/>
      <c r="Z39" s="322"/>
      <c r="AA39" s="323"/>
    </row>
    <row r="40" spans="1:27" ht="11.4" x14ac:dyDescent="0.2">
      <c r="A40" s="324"/>
      <c r="B40" s="325"/>
      <c r="C40" s="326">
        <v>1280</v>
      </c>
      <c r="D40" s="325"/>
      <c r="E40" s="325"/>
      <c r="F40" s="325"/>
      <c r="G40" s="327"/>
      <c r="H40" s="328"/>
      <c r="I40" s="325"/>
      <c r="J40" s="325"/>
      <c r="K40" s="327"/>
      <c r="L40" s="328">
        <v>860</v>
      </c>
      <c r="M40" s="325">
        <v>860</v>
      </c>
      <c r="N40" s="325"/>
      <c r="O40" s="327"/>
      <c r="P40" s="328"/>
      <c r="Q40" s="325"/>
      <c r="R40" s="325"/>
      <c r="S40" s="327"/>
      <c r="T40" s="325"/>
      <c r="U40" s="325"/>
      <c r="V40" s="325"/>
      <c r="W40" s="325"/>
      <c r="X40" s="328">
        <v>0</v>
      </c>
      <c r="Y40" s="327"/>
      <c r="Z40" s="329"/>
      <c r="AA40" s="330"/>
    </row>
    <row r="41" spans="1:27" ht="11.4" x14ac:dyDescent="0.2">
      <c r="A41" s="324"/>
      <c r="B41" s="325"/>
      <c r="C41" s="331">
        <v>1280</v>
      </c>
      <c r="D41" s="325"/>
      <c r="E41" s="325"/>
      <c r="F41" s="325"/>
      <c r="G41" s="327"/>
      <c r="H41" s="328"/>
      <c r="I41" s="325"/>
      <c r="J41" s="325"/>
      <c r="K41" s="327"/>
      <c r="L41" s="328">
        <v>780</v>
      </c>
      <c r="M41" s="325">
        <v>780</v>
      </c>
      <c r="N41" s="325">
        <v>780</v>
      </c>
      <c r="O41" s="327"/>
      <c r="P41" s="328"/>
      <c r="Q41" s="325"/>
      <c r="R41" s="325"/>
      <c r="S41" s="327"/>
      <c r="T41" s="325"/>
      <c r="U41" s="325"/>
      <c r="V41" s="325"/>
      <c r="W41" s="325"/>
      <c r="X41" s="328">
        <v>0</v>
      </c>
      <c r="Y41" s="327"/>
      <c r="Z41" s="329"/>
      <c r="AA41" s="330"/>
    </row>
    <row r="42" spans="1:27" ht="11.4" x14ac:dyDescent="0.2">
      <c r="A42" s="332"/>
      <c r="B42" s="333"/>
      <c r="C42" s="334">
        <v>1280</v>
      </c>
      <c r="D42" s="333"/>
      <c r="E42" s="333"/>
      <c r="F42" s="333"/>
      <c r="G42" s="335"/>
      <c r="H42" s="336"/>
      <c r="I42" s="333"/>
      <c r="J42" s="333"/>
      <c r="K42" s="335"/>
      <c r="L42" s="336">
        <v>580</v>
      </c>
      <c r="M42" s="333">
        <v>580</v>
      </c>
      <c r="N42" s="333">
        <v>580</v>
      </c>
      <c r="O42" s="335">
        <v>580</v>
      </c>
      <c r="P42" s="336"/>
      <c r="Q42" s="333"/>
      <c r="R42" s="333"/>
      <c r="S42" s="335"/>
      <c r="T42" s="333"/>
      <c r="U42" s="333"/>
      <c r="V42" s="333"/>
      <c r="W42" s="333"/>
      <c r="X42" s="336">
        <v>0</v>
      </c>
      <c r="Y42" s="335"/>
      <c r="Z42" s="337"/>
      <c r="AA42" s="338"/>
    </row>
    <row r="43" spans="1:27" ht="11.4" x14ac:dyDescent="0.2">
      <c r="A43" s="340"/>
      <c r="B43" s="341" t="s">
        <v>421</v>
      </c>
      <c r="C43" s="342"/>
      <c r="D43" s="343"/>
      <c r="E43" s="342"/>
      <c r="F43" s="342"/>
      <c r="G43" s="344"/>
      <c r="H43" s="343"/>
      <c r="I43" s="342"/>
      <c r="J43" s="342"/>
      <c r="K43" s="344"/>
      <c r="L43" s="343"/>
      <c r="M43" s="342"/>
      <c r="N43" s="342"/>
      <c r="O43" s="344"/>
      <c r="P43" s="343"/>
      <c r="Q43" s="342"/>
      <c r="R43" s="342"/>
      <c r="S43" s="344"/>
      <c r="T43" s="342"/>
      <c r="U43" s="342"/>
      <c r="V43" s="342"/>
      <c r="W43" s="342"/>
      <c r="X43" s="343">
        <v>0</v>
      </c>
      <c r="Y43" s="344"/>
      <c r="Z43" s="345" t="s">
        <v>422</v>
      </c>
      <c r="AA43" s="346"/>
    </row>
    <row r="44" spans="1:27" ht="11.4" x14ac:dyDescent="0.2">
      <c r="A44" s="347"/>
      <c r="B44" s="344"/>
      <c r="C44" s="342"/>
      <c r="D44" s="343"/>
      <c r="E44" s="342"/>
      <c r="F44" s="342"/>
      <c r="G44" s="344"/>
      <c r="H44" s="343"/>
      <c r="I44" s="342"/>
      <c r="J44" s="342"/>
      <c r="K44" s="344"/>
      <c r="L44" s="343"/>
      <c r="M44" s="342"/>
      <c r="N44" s="342"/>
      <c r="O44" s="344"/>
      <c r="P44" s="343">
        <v>1380</v>
      </c>
      <c r="Q44" s="342">
        <v>1380</v>
      </c>
      <c r="R44" s="342"/>
      <c r="S44" s="344"/>
      <c r="T44" s="342"/>
      <c r="U44" s="342"/>
      <c r="V44" s="342"/>
      <c r="W44" s="342"/>
      <c r="X44" s="343">
        <v>0</v>
      </c>
      <c r="Y44" s="344"/>
      <c r="Z44" s="348" t="s">
        <v>423</v>
      </c>
      <c r="AA44" s="349"/>
    </row>
    <row r="45" spans="1:27" ht="11.4" x14ac:dyDescent="0.2">
      <c r="A45" s="347"/>
      <c r="B45" s="344"/>
      <c r="C45" s="350"/>
      <c r="D45" s="343"/>
      <c r="E45" s="342"/>
      <c r="F45" s="342"/>
      <c r="G45" s="344"/>
      <c r="H45" s="343"/>
      <c r="I45" s="342"/>
      <c r="J45" s="342"/>
      <c r="K45" s="344"/>
      <c r="L45" s="343"/>
      <c r="M45" s="342"/>
      <c r="N45" s="342"/>
      <c r="O45" s="344"/>
      <c r="P45" s="343">
        <v>1080</v>
      </c>
      <c r="Q45" s="342">
        <v>1080</v>
      </c>
      <c r="R45" s="342">
        <v>1080</v>
      </c>
      <c r="S45" s="344"/>
      <c r="T45" s="342"/>
      <c r="U45" s="342"/>
      <c r="V45" s="342"/>
      <c r="W45" s="342"/>
      <c r="X45" s="343">
        <v>0</v>
      </c>
      <c r="Y45" s="344"/>
      <c r="Z45" s="348" t="s">
        <v>424</v>
      </c>
      <c r="AA45" s="349"/>
    </row>
    <row r="46" spans="1:27" ht="12" thickBot="1" x14ac:dyDescent="0.25">
      <c r="A46" s="351"/>
      <c r="B46" s="352"/>
      <c r="C46" s="353"/>
      <c r="D46" s="354"/>
      <c r="E46" s="355"/>
      <c r="F46" s="355"/>
      <c r="G46" s="352"/>
      <c r="H46" s="354"/>
      <c r="I46" s="355"/>
      <c r="J46" s="355"/>
      <c r="K46" s="352"/>
      <c r="L46" s="354"/>
      <c r="M46" s="355"/>
      <c r="N46" s="355"/>
      <c r="O46" s="352"/>
      <c r="P46" s="354">
        <v>980</v>
      </c>
      <c r="Q46" s="355">
        <v>980</v>
      </c>
      <c r="R46" s="355">
        <v>980</v>
      </c>
      <c r="S46" s="352">
        <v>980</v>
      </c>
      <c r="T46" s="355"/>
      <c r="U46" s="355"/>
      <c r="V46" s="355"/>
      <c r="W46" s="355"/>
      <c r="X46" s="354">
        <v>0</v>
      </c>
      <c r="Y46" s="352"/>
      <c r="Z46" s="356" t="s">
        <v>425</v>
      </c>
      <c r="AA46" s="357"/>
    </row>
  </sheetData>
  <mergeCells count="1">
    <mergeCell ref="A1:C1"/>
  </mergeCells>
  <phoneticPr fontId="7" type="noConversion"/>
  <pageMargins left="0.7" right="0.7" top="0.75" bottom="0.75" header="0.3" footer="0.3"/>
  <pageSetup paperSize="9" orientation="portrait" horizontalDpi="1200" verticalDpi="1200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D14BE-48E8-4BB9-A103-3388A51FA811}">
  <sheetPr codeName="工作表6">
    <tabColor theme="8" tint="0.39997558519241921"/>
  </sheetPr>
  <dimension ref="A1:H11"/>
  <sheetViews>
    <sheetView zoomScale="115" zoomScaleNormal="115" workbookViewId="0">
      <selection activeCell="F4" sqref="F4"/>
    </sheetView>
  </sheetViews>
  <sheetFormatPr defaultColWidth="14.42578125" defaultRowHeight="28.2" customHeight="1" x14ac:dyDescent="0.2"/>
  <cols>
    <col min="3" max="3" width="17.42578125" customWidth="1"/>
    <col min="4" max="4" width="16.7109375" customWidth="1"/>
    <col min="5" max="5" width="22.42578125" customWidth="1"/>
    <col min="6" max="6" width="19.42578125" bestFit="1" customWidth="1"/>
    <col min="7" max="7" width="22.7109375" customWidth="1"/>
    <col min="8" max="8" width="24" customWidth="1"/>
    <col min="9" max="9" width="21.28515625" customWidth="1"/>
  </cols>
  <sheetData>
    <row r="1" spans="1:8" ht="28.2" customHeight="1" x14ac:dyDescent="0.2">
      <c r="A1" s="361" t="s">
        <v>427</v>
      </c>
      <c r="B1" s="391" t="s">
        <v>166</v>
      </c>
      <c r="C1" s="391" t="s">
        <v>447</v>
      </c>
      <c r="D1" s="391" t="s">
        <v>220</v>
      </c>
      <c r="E1" s="398" t="s">
        <v>18</v>
      </c>
      <c r="F1" s="398" t="s">
        <v>23</v>
      </c>
      <c r="G1" s="398" t="s">
        <v>451</v>
      </c>
      <c r="H1" s="398" t="s">
        <v>448</v>
      </c>
    </row>
    <row r="2" spans="1:8" ht="28.2" customHeight="1" x14ac:dyDescent="0.2">
      <c r="A2" s="360" t="s">
        <v>341</v>
      </c>
      <c r="B2" s="392">
        <v>0</v>
      </c>
      <c r="C2" s="392">
        <v>143</v>
      </c>
      <c r="D2" s="393">
        <v>143</v>
      </c>
      <c r="E2" s="399">
        <v>66910</v>
      </c>
      <c r="F2" s="399">
        <v>28866</v>
      </c>
      <c r="G2" s="399">
        <f>(E2-F2)</f>
        <v>38044</v>
      </c>
      <c r="H2" s="402">
        <f>(E2-F2)/E2</f>
        <v>0.56858466596921242</v>
      </c>
    </row>
    <row r="3" spans="1:8" ht="28.2" customHeight="1" x14ac:dyDescent="0.2">
      <c r="A3" s="358" t="s">
        <v>342</v>
      </c>
      <c r="B3" s="394">
        <v>19</v>
      </c>
      <c r="C3" s="394">
        <v>170</v>
      </c>
      <c r="D3" s="395">
        <v>189</v>
      </c>
      <c r="E3" s="400">
        <v>107457</v>
      </c>
      <c r="F3" s="400">
        <v>41631</v>
      </c>
      <c r="G3" s="400">
        <v>65826</v>
      </c>
      <c r="H3" s="403">
        <v>0.61</v>
      </c>
    </row>
    <row r="4" spans="1:8" ht="28.2" customHeight="1" x14ac:dyDescent="0.2">
      <c r="A4" s="359" t="s">
        <v>426</v>
      </c>
      <c r="B4" s="396">
        <v>46</v>
      </c>
      <c r="C4" s="396">
        <v>213</v>
      </c>
      <c r="D4" s="397">
        <v>259</v>
      </c>
      <c r="E4" s="401">
        <v>190758</v>
      </c>
      <c r="F4" s="401">
        <v>75251</v>
      </c>
      <c r="G4" s="401">
        <v>139960</v>
      </c>
      <c r="H4" s="404">
        <v>0.73</v>
      </c>
    </row>
    <row r="5" spans="1:8" ht="28.2" customHeight="1" x14ac:dyDescent="0.2">
      <c r="A5" s="359" t="s">
        <v>452</v>
      </c>
      <c r="B5" s="396">
        <f>SUMIF(銷售_2026!H:H, "吊飾", 銷售_2026!J:J)</f>
        <v>3</v>
      </c>
      <c r="C5" s="396">
        <f>SUMIF(銷售_2026!H:H, "鎖匙扣",銷售_2026!J:J)</f>
        <v>40</v>
      </c>
      <c r="D5" s="397">
        <f>銷售_2026!J1</f>
        <v>43</v>
      </c>
      <c r="E5" s="401">
        <f>銷售_2026!M1</f>
        <v>28980</v>
      </c>
      <c r="F5" s="401">
        <f>銷售_2026!N1</f>
        <v>10670</v>
      </c>
      <c r="G5" s="401">
        <f>銷售_2026!P1</f>
        <v>22079</v>
      </c>
      <c r="H5" s="404">
        <f>銷售_2026!Q1</f>
        <v>0.76187025534851627</v>
      </c>
    </row>
    <row r="11" spans="1:8" ht="28.2" customHeight="1" x14ac:dyDescent="0.2">
      <c r="H11" s="38"/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6C1EC-91A5-4EE8-B3A5-1E75BE1F22A4}">
  <sheetPr codeName="工作表5">
    <tabColor theme="9" tint="0.39997558519241921"/>
  </sheetPr>
  <dimension ref="A1:T56"/>
  <sheetViews>
    <sheetView view="pageBreakPreview" topLeftCell="A26" zoomScaleNormal="50" zoomScaleSheetLayoutView="100" workbookViewId="0">
      <selection activeCell="X13" sqref="X13"/>
    </sheetView>
  </sheetViews>
  <sheetFormatPr defaultRowHeight="10.199999999999999" x14ac:dyDescent="0.2"/>
  <cols>
    <col min="2" max="2" width="13.85546875" customWidth="1"/>
  </cols>
  <sheetData>
    <row r="1" spans="1:17" ht="21.6" customHeight="1" x14ac:dyDescent="0.2">
      <c r="A1" s="445" t="s">
        <v>181</v>
      </c>
      <c r="B1" s="445"/>
    </row>
    <row r="3" spans="1:17" x14ac:dyDescent="0.2">
      <c r="Q3" t="s">
        <v>181</v>
      </c>
    </row>
    <row r="19" spans="2:13" ht="11.4" x14ac:dyDescent="0.2">
      <c r="B19" s="35" t="s">
        <v>182</v>
      </c>
      <c r="E19" s="35" t="s">
        <v>183</v>
      </c>
      <c r="I19" s="35" t="s">
        <v>185</v>
      </c>
      <c r="M19" s="13" t="s">
        <v>185</v>
      </c>
    </row>
    <row r="20" spans="2:13" ht="15.6" x14ac:dyDescent="0.2">
      <c r="B20" s="34" t="s">
        <v>1</v>
      </c>
      <c r="E20" t="s">
        <v>184</v>
      </c>
      <c r="I20" t="s">
        <v>24</v>
      </c>
      <c r="M20" t="s">
        <v>180</v>
      </c>
    </row>
    <row r="41" spans="2:19" x14ac:dyDescent="0.2">
      <c r="B41" t="s">
        <v>187</v>
      </c>
      <c r="E41" t="s">
        <v>192</v>
      </c>
      <c r="H41" t="s">
        <v>186</v>
      </c>
      <c r="L41" t="s">
        <v>194</v>
      </c>
      <c r="P41" t="s">
        <v>186</v>
      </c>
      <c r="S41" t="s">
        <v>187</v>
      </c>
    </row>
    <row r="42" spans="2:19" ht="11.4" x14ac:dyDescent="0.2">
      <c r="B42" s="13" t="s">
        <v>188</v>
      </c>
      <c r="E42" s="13" t="s">
        <v>191</v>
      </c>
      <c r="H42" s="13" t="s">
        <v>191</v>
      </c>
      <c r="L42" s="13" t="s">
        <v>183</v>
      </c>
      <c r="P42" s="13" t="s">
        <v>197</v>
      </c>
      <c r="S42" s="13" t="s">
        <v>195</v>
      </c>
    </row>
    <row r="43" spans="2:19" x14ac:dyDescent="0.2">
      <c r="B43" t="s">
        <v>189</v>
      </c>
      <c r="E43" t="s">
        <v>190</v>
      </c>
      <c r="H43" t="s">
        <v>193</v>
      </c>
      <c r="L43" t="s">
        <v>25</v>
      </c>
      <c r="P43" t="s">
        <v>196</v>
      </c>
      <c r="S43" t="s">
        <v>20</v>
      </c>
    </row>
    <row r="53" spans="5:20" ht="11.4" x14ac:dyDescent="0.2">
      <c r="O53" s="13" t="s">
        <v>198</v>
      </c>
      <c r="P53">
        <v>4.8</v>
      </c>
      <c r="T53">
        <v>4.8</v>
      </c>
    </row>
    <row r="54" spans="5:20" ht="11.4" x14ac:dyDescent="0.2">
      <c r="E54" s="13" t="s">
        <v>198</v>
      </c>
      <c r="F54" t="s">
        <v>199</v>
      </c>
      <c r="O54" s="13" t="s">
        <v>203</v>
      </c>
      <c r="P54">
        <v>18.2</v>
      </c>
      <c r="T54">
        <v>13.2</v>
      </c>
    </row>
    <row r="55" spans="5:20" ht="11.4" x14ac:dyDescent="0.2">
      <c r="E55" s="13" t="s">
        <v>200</v>
      </c>
      <c r="F55" t="s">
        <v>201</v>
      </c>
      <c r="P55" t="s">
        <v>204</v>
      </c>
      <c r="T55">
        <v>18</v>
      </c>
    </row>
    <row r="56" spans="5:20" x14ac:dyDescent="0.2">
      <c r="F56" t="s">
        <v>202</v>
      </c>
    </row>
  </sheetData>
  <mergeCells count="1">
    <mergeCell ref="A1:B1"/>
  </mergeCells>
  <phoneticPr fontId="7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D883F-2D68-4FB1-BFA7-DAD749B50673}">
  <sheetPr codeName="工作表7">
    <tabColor theme="5" tint="0.39997558519241921"/>
  </sheetPr>
  <dimension ref="A1:AB122"/>
  <sheetViews>
    <sheetView zoomScale="70" zoomScaleNormal="70" workbookViewId="0">
      <selection activeCell="K30" sqref="K30"/>
    </sheetView>
  </sheetViews>
  <sheetFormatPr defaultColWidth="16.42578125" defaultRowHeight="22.5" customHeight="1" x14ac:dyDescent="0.2"/>
  <cols>
    <col min="1" max="5" width="16.42578125" style="4"/>
    <col min="6" max="6" width="27.85546875" style="5" customWidth="1"/>
    <col min="7" max="7" width="22.42578125" style="4" customWidth="1"/>
    <col min="8" max="8" width="66.42578125" style="4" bestFit="1" customWidth="1"/>
    <col min="9" max="12" width="10.85546875" style="5" bestFit="1" customWidth="1"/>
    <col min="13" max="13" width="16.42578125" style="5"/>
    <col min="14" max="14" width="21.42578125" style="5" customWidth="1"/>
    <col min="15" max="16" width="16.42578125" style="5"/>
    <col min="27" max="27" width="16.42578125" customWidth="1"/>
    <col min="28" max="16384" width="16.42578125" style="5"/>
  </cols>
  <sheetData>
    <row r="1" spans="1:25" ht="22.5" customHeight="1" thickBot="1" x14ac:dyDescent="0.25">
      <c r="A1" s="442" t="s">
        <v>261</v>
      </c>
      <c r="B1" s="442"/>
      <c r="H1" s="4" t="s">
        <v>261</v>
      </c>
      <c r="T1" s="4"/>
      <c r="U1" s="4"/>
      <c r="V1" s="4"/>
      <c r="W1" s="5"/>
      <c r="X1" s="5"/>
      <c r="Y1" s="5"/>
    </row>
    <row r="2" spans="1:25" ht="22.5" customHeight="1" x14ac:dyDescent="0.2">
      <c r="A2" s="59" t="s">
        <v>177</v>
      </c>
      <c r="B2" s="52" t="s">
        <v>165</v>
      </c>
      <c r="C2" s="53" t="s">
        <v>125</v>
      </c>
      <c r="D2" s="54" t="s">
        <v>264</v>
      </c>
      <c r="E2" s="56" t="s">
        <v>334</v>
      </c>
      <c r="F2" s="55" t="s">
        <v>221</v>
      </c>
      <c r="G2" s="58"/>
      <c r="H2" s="228" t="s">
        <v>178</v>
      </c>
      <c r="I2" s="229" t="s">
        <v>322</v>
      </c>
      <c r="J2" s="229" t="s">
        <v>323</v>
      </c>
      <c r="K2" s="229" t="s">
        <v>324</v>
      </c>
      <c r="L2" s="229" t="s">
        <v>325</v>
      </c>
      <c r="O2" s="131" t="s">
        <v>277</v>
      </c>
      <c r="P2" s="132" t="s">
        <v>278</v>
      </c>
      <c r="Q2" s="132" t="s">
        <v>279</v>
      </c>
      <c r="R2" s="131" t="s">
        <v>242</v>
      </c>
      <c r="S2" s="132" t="s">
        <v>243</v>
      </c>
      <c r="T2" s="131" t="s">
        <v>244</v>
      </c>
      <c r="U2" s="132" t="s">
        <v>245</v>
      </c>
      <c r="V2" s="132" t="s">
        <v>246</v>
      </c>
      <c r="W2" s="131" t="s">
        <v>247</v>
      </c>
      <c r="X2" s="132" t="s">
        <v>248</v>
      </c>
      <c r="Y2" s="133" t="s">
        <v>249</v>
      </c>
    </row>
    <row r="3" spans="1:25" ht="22.5" customHeight="1" x14ac:dyDescent="0.2">
      <c r="A3" s="23" t="s">
        <v>129</v>
      </c>
      <c r="B3" s="23" t="s">
        <v>205</v>
      </c>
      <c r="C3" s="23" t="s">
        <v>206</v>
      </c>
      <c r="D3" s="7">
        <v>1</v>
      </c>
      <c r="E3" s="7">
        <f>$Q$25</f>
        <v>185</v>
      </c>
      <c r="F3" s="24" t="s">
        <v>4</v>
      </c>
      <c r="H3" s="230" t="s">
        <v>335</v>
      </c>
      <c r="I3" s="231">
        <v>580</v>
      </c>
      <c r="J3" s="232">
        <v>480</v>
      </c>
      <c r="K3" s="232">
        <v>433</v>
      </c>
      <c r="L3" s="233">
        <v>400</v>
      </c>
      <c r="O3" s="134" t="s">
        <v>223</v>
      </c>
      <c r="P3" s="77" t="s">
        <v>2</v>
      </c>
      <c r="Q3" s="77">
        <f>SUM(Q25,Q26)</f>
        <v>290</v>
      </c>
      <c r="R3" s="135" t="s">
        <v>59</v>
      </c>
      <c r="S3" s="136">
        <f>SUM(Q31,Q32)</f>
        <v>406</v>
      </c>
      <c r="T3" s="137" t="s">
        <v>86</v>
      </c>
      <c r="U3" s="138" t="s">
        <v>77</v>
      </c>
      <c r="V3" s="138">
        <f>E24</f>
        <v>460</v>
      </c>
      <c r="W3" s="139" t="s">
        <v>280</v>
      </c>
      <c r="X3" s="140" t="s">
        <v>113</v>
      </c>
      <c r="Y3" s="141">
        <f>SUM(Q46,Q47)-120</f>
        <v>612</v>
      </c>
    </row>
    <row r="4" spans="1:25" ht="22.5" customHeight="1" x14ac:dyDescent="0.2">
      <c r="A4" s="23" t="s">
        <v>129</v>
      </c>
      <c r="B4" s="23" t="s">
        <v>205</v>
      </c>
      <c r="C4" s="23" t="s">
        <v>206</v>
      </c>
      <c r="D4" s="7">
        <v>2</v>
      </c>
      <c r="E4" s="7">
        <f t="shared" ref="E4:E12" si="0">SUM(E3,$Q$26)</f>
        <v>290</v>
      </c>
      <c r="F4" s="7" t="s">
        <v>5</v>
      </c>
      <c r="H4" s="234" t="s">
        <v>21</v>
      </c>
      <c r="I4" s="235">
        <v>1280</v>
      </c>
      <c r="J4" s="236">
        <v>1280</v>
      </c>
      <c r="K4" s="236">
        <v>1280</v>
      </c>
      <c r="L4" s="237">
        <v>1280</v>
      </c>
      <c r="O4" s="142" t="s">
        <v>224</v>
      </c>
      <c r="P4" s="80" t="s">
        <v>29</v>
      </c>
      <c r="Q4" s="80">
        <f t="shared" ref="Q4:Q11" si="1">SUM(Q3,$Q$26)</f>
        <v>395</v>
      </c>
      <c r="R4" s="143" t="s">
        <v>68</v>
      </c>
      <c r="S4" s="85">
        <f t="shared" ref="S4:S11" si="2">SUM(S3,$Q$32)</f>
        <v>538</v>
      </c>
      <c r="T4" s="144" t="s">
        <v>87</v>
      </c>
      <c r="U4" s="145" t="s">
        <v>78</v>
      </c>
      <c r="V4" s="145">
        <f t="shared" ref="V4:V11" si="3">SUM(V3,$Q$45)</f>
        <v>1047</v>
      </c>
      <c r="W4" s="146" t="s">
        <v>281</v>
      </c>
      <c r="X4" s="147" t="s">
        <v>114</v>
      </c>
      <c r="Y4" s="148">
        <f t="shared" ref="Y4:Y11" si="4">SUM(Y3,$Q$47)</f>
        <v>1199</v>
      </c>
    </row>
    <row r="5" spans="1:25" ht="22.5" customHeight="1" x14ac:dyDescent="0.2">
      <c r="A5" s="23" t="s">
        <v>129</v>
      </c>
      <c r="B5" s="23" t="s">
        <v>205</v>
      </c>
      <c r="C5" s="23" t="s">
        <v>206</v>
      </c>
      <c r="D5" s="7">
        <v>3</v>
      </c>
      <c r="E5" s="7">
        <f t="shared" si="0"/>
        <v>395</v>
      </c>
      <c r="F5" s="7" t="s">
        <v>6</v>
      </c>
      <c r="H5" s="235" t="s">
        <v>336</v>
      </c>
      <c r="I5" s="235">
        <v>580</v>
      </c>
      <c r="J5" s="236">
        <v>960</v>
      </c>
      <c r="K5" s="236">
        <v>1299</v>
      </c>
      <c r="L5" s="237">
        <v>1600</v>
      </c>
      <c r="O5" s="142" t="s">
        <v>225</v>
      </c>
      <c r="P5" s="80" t="s">
        <v>30</v>
      </c>
      <c r="Q5" s="80">
        <f t="shared" si="1"/>
        <v>500</v>
      </c>
      <c r="R5" s="143" t="s">
        <v>69</v>
      </c>
      <c r="S5" s="85">
        <f t="shared" si="2"/>
        <v>670</v>
      </c>
      <c r="T5" s="144" t="s">
        <v>88</v>
      </c>
      <c r="U5" s="145" t="s">
        <v>79</v>
      </c>
      <c r="V5" s="145">
        <f t="shared" si="3"/>
        <v>1634</v>
      </c>
      <c r="W5" s="146" t="s">
        <v>282</v>
      </c>
      <c r="X5" s="147" t="s">
        <v>115</v>
      </c>
      <c r="Y5" s="148">
        <f t="shared" si="4"/>
        <v>1786</v>
      </c>
    </row>
    <row r="6" spans="1:25" ht="22.5" customHeight="1" x14ac:dyDescent="0.2">
      <c r="A6" s="23" t="s">
        <v>129</v>
      </c>
      <c r="B6" s="23" t="s">
        <v>205</v>
      </c>
      <c r="C6" s="23" t="s">
        <v>206</v>
      </c>
      <c r="D6" s="7">
        <v>4</v>
      </c>
      <c r="E6" s="7">
        <f t="shared" si="0"/>
        <v>500</v>
      </c>
      <c r="F6" s="7" t="s">
        <v>7</v>
      </c>
      <c r="H6" s="238" t="s">
        <v>321</v>
      </c>
      <c r="I6" s="239">
        <f>SUM(I4:I5)</f>
        <v>1860</v>
      </c>
      <c r="J6" s="240">
        <f>SUM(J4:J5)</f>
        <v>2240</v>
      </c>
      <c r="K6" s="240">
        <f>SUM(K4:K5)</f>
        <v>2579</v>
      </c>
      <c r="L6" s="241">
        <f>SUM(L4:L5)</f>
        <v>2880</v>
      </c>
      <c r="O6" s="142" t="s">
        <v>283</v>
      </c>
      <c r="P6" s="80" t="s">
        <v>3</v>
      </c>
      <c r="Q6" s="80">
        <f t="shared" si="1"/>
        <v>605</v>
      </c>
      <c r="R6" s="143" t="s">
        <v>70</v>
      </c>
      <c r="S6" s="85">
        <f t="shared" si="2"/>
        <v>802</v>
      </c>
      <c r="T6" s="144" t="s">
        <v>89</v>
      </c>
      <c r="U6" s="145" t="s">
        <v>80</v>
      </c>
      <c r="V6" s="145">
        <f t="shared" si="3"/>
        <v>2221</v>
      </c>
      <c r="W6" s="146" t="s">
        <v>284</v>
      </c>
      <c r="X6" s="147" t="s">
        <v>116</v>
      </c>
      <c r="Y6" s="148">
        <f t="shared" si="4"/>
        <v>2373</v>
      </c>
    </row>
    <row r="7" spans="1:25" ht="22.5" customHeight="1" x14ac:dyDescent="0.2">
      <c r="A7" s="23" t="s">
        <v>129</v>
      </c>
      <c r="B7" s="23" t="s">
        <v>205</v>
      </c>
      <c r="C7" s="23" t="s">
        <v>206</v>
      </c>
      <c r="D7" s="7">
        <v>5</v>
      </c>
      <c r="E7" s="7">
        <f t="shared" si="0"/>
        <v>605</v>
      </c>
      <c r="F7" s="7" t="s">
        <v>8</v>
      </c>
      <c r="H7" s="242"/>
      <c r="I7" s="243"/>
      <c r="J7" s="243"/>
      <c r="K7" s="243"/>
      <c r="L7" s="244"/>
      <c r="O7" s="142" t="s">
        <v>227</v>
      </c>
      <c r="P7" s="80" t="s">
        <v>33</v>
      </c>
      <c r="Q7" s="80">
        <f t="shared" si="1"/>
        <v>710</v>
      </c>
      <c r="R7" s="143" t="s">
        <v>71</v>
      </c>
      <c r="S7" s="85">
        <f t="shared" si="2"/>
        <v>934</v>
      </c>
      <c r="T7" s="144" t="s">
        <v>90</v>
      </c>
      <c r="U7" s="145" t="s">
        <v>81</v>
      </c>
      <c r="V7" s="145">
        <f t="shared" si="3"/>
        <v>2808</v>
      </c>
      <c r="W7" s="146" t="s">
        <v>285</v>
      </c>
      <c r="X7" s="147" t="s">
        <v>117</v>
      </c>
      <c r="Y7" s="148">
        <f t="shared" si="4"/>
        <v>2960</v>
      </c>
    </row>
    <row r="8" spans="1:25" ht="22.5" customHeight="1" x14ac:dyDescent="0.2">
      <c r="A8" s="23" t="s">
        <v>129</v>
      </c>
      <c r="B8" s="23" t="s">
        <v>205</v>
      </c>
      <c r="C8" s="23" t="s">
        <v>206</v>
      </c>
      <c r="D8" s="7">
        <v>6</v>
      </c>
      <c r="E8" s="7">
        <f t="shared" si="0"/>
        <v>710</v>
      </c>
      <c r="F8" s="7" t="s">
        <v>31</v>
      </c>
      <c r="H8" s="245" t="s">
        <v>337</v>
      </c>
      <c r="I8" s="246">
        <v>780</v>
      </c>
      <c r="J8" s="247">
        <v>580</v>
      </c>
      <c r="K8" s="247">
        <v>480</v>
      </c>
      <c r="L8" s="248">
        <v>433</v>
      </c>
      <c r="O8" s="142" t="s">
        <v>228</v>
      </c>
      <c r="P8" s="80" t="s">
        <v>34</v>
      </c>
      <c r="Q8" s="80">
        <f t="shared" si="1"/>
        <v>815</v>
      </c>
      <c r="R8" s="143" t="s">
        <v>72</v>
      </c>
      <c r="S8" s="85">
        <f t="shared" si="2"/>
        <v>1066</v>
      </c>
      <c r="T8" s="144" t="s">
        <v>91</v>
      </c>
      <c r="U8" s="145" t="s">
        <v>82</v>
      </c>
      <c r="V8" s="145">
        <f t="shared" si="3"/>
        <v>3395</v>
      </c>
      <c r="W8" s="146" t="s">
        <v>286</v>
      </c>
      <c r="X8" s="147" t="s">
        <v>118</v>
      </c>
      <c r="Y8" s="148">
        <f t="shared" si="4"/>
        <v>3547</v>
      </c>
    </row>
    <row r="9" spans="1:25" ht="22.5" customHeight="1" x14ac:dyDescent="0.2">
      <c r="A9" s="23" t="s">
        <v>129</v>
      </c>
      <c r="B9" s="23" t="s">
        <v>205</v>
      </c>
      <c r="C9" s="23" t="s">
        <v>206</v>
      </c>
      <c r="D9" s="7">
        <v>7</v>
      </c>
      <c r="E9" s="7">
        <f t="shared" si="0"/>
        <v>815</v>
      </c>
      <c r="F9" s="7" t="s">
        <v>32</v>
      </c>
      <c r="H9" s="235" t="s">
        <v>317</v>
      </c>
      <c r="I9" s="235">
        <v>1280</v>
      </c>
      <c r="J9" s="236">
        <v>1280</v>
      </c>
      <c r="K9" s="236">
        <v>1280</v>
      </c>
      <c r="L9" s="237">
        <v>1280</v>
      </c>
      <c r="O9" s="142" t="s">
        <v>229</v>
      </c>
      <c r="P9" s="80" t="s">
        <v>37</v>
      </c>
      <c r="Q9" s="80">
        <f t="shared" si="1"/>
        <v>920</v>
      </c>
      <c r="R9" s="143" t="s">
        <v>73</v>
      </c>
      <c r="S9" s="85">
        <f t="shared" si="2"/>
        <v>1198</v>
      </c>
      <c r="T9" s="144" t="s">
        <v>92</v>
      </c>
      <c r="U9" s="145" t="s">
        <v>83</v>
      </c>
      <c r="V9" s="145">
        <f t="shared" si="3"/>
        <v>3982</v>
      </c>
      <c r="W9" s="146" t="s">
        <v>287</v>
      </c>
      <c r="X9" s="147" t="s">
        <v>119</v>
      </c>
      <c r="Y9" s="148">
        <f t="shared" si="4"/>
        <v>4134</v>
      </c>
    </row>
    <row r="10" spans="1:25" ht="22.5" customHeight="1" x14ac:dyDescent="0.2">
      <c r="A10" s="23" t="s">
        <v>129</v>
      </c>
      <c r="B10" s="23" t="s">
        <v>205</v>
      </c>
      <c r="C10" s="23" t="s">
        <v>206</v>
      </c>
      <c r="D10" s="7">
        <v>8</v>
      </c>
      <c r="E10" s="7">
        <f t="shared" si="0"/>
        <v>920</v>
      </c>
      <c r="F10" s="7" t="s">
        <v>36</v>
      </c>
      <c r="H10" s="249" t="s">
        <v>338</v>
      </c>
      <c r="I10" s="235">
        <v>780</v>
      </c>
      <c r="J10" s="236">
        <v>1160</v>
      </c>
      <c r="K10" s="236">
        <v>1440</v>
      </c>
      <c r="L10" s="237">
        <v>1732</v>
      </c>
      <c r="O10" s="142" t="s">
        <v>230</v>
      </c>
      <c r="P10" s="80" t="s">
        <v>39</v>
      </c>
      <c r="Q10" s="80">
        <f t="shared" si="1"/>
        <v>1025</v>
      </c>
      <c r="R10" s="143" t="s">
        <v>74</v>
      </c>
      <c r="S10" s="85">
        <f t="shared" si="2"/>
        <v>1330</v>
      </c>
      <c r="T10" s="144" t="s">
        <v>93</v>
      </c>
      <c r="U10" s="145" t="s">
        <v>84</v>
      </c>
      <c r="V10" s="145">
        <f t="shared" si="3"/>
        <v>4569</v>
      </c>
      <c r="W10" s="146" t="s">
        <v>288</v>
      </c>
      <c r="X10" s="147" t="s">
        <v>120</v>
      </c>
      <c r="Y10" s="148">
        <f t="shared" si="4"/>
        <v>4721</v>
      </c>
    </row>
    <row r="11" spans="1:25" ht="22.5" customHeight="1" thickBot="1" x14ac:dyDescent="0.25">
      <c r="A11" s="23" t="s">
        <v>129</v>
      </c>
      <c r="B11" s="23" t="s">
        <v>205</v>
      </c>
      <c r="C11" s="23" t="s">
        <v>206</v>
      </c>
      <c r="D11" s="7">
        <v>9</v>
      </c>
      <c r="E11" s="7">
        <f t="shared" si="0"/>
        <v>1025</v>
      </c>
      <c r="F11" s="7" t="s">
        <v>38</v>
      </c>
      <c r="H11" s="250" t="s">
        <v>321</v>
      </c>
      <c r="I11" s="239">
        <f>SUM(I9:I10)</f>
        <v>2060</v>
      </c>
      <c r="J11" s="240">
        <f>SUM(J9:J10)</f>
        <v>2440</v>
      </c>
      <c r="K11" s="240">
        <f>SUM(K9:K10)</f>
        <v>2720</v>
      </c>
      <c r="L11" s="241">
        <f>SUM(L9:L10)</f>
        <v>3012</v>
      </c>
      <c r="O11" s="142" t="s">
        <v>231</v>
      </c>
      <c r="P11" s="80" t="s">
        <v>41</v>
      </c>
      <c r="Q11" s="80">
        <f t="shared" si="1"/>
        <v>1130</v>
      </c>
      <c r="R11" s="143" t="s">
        <v>75</v>
      </c>
      <c r="S11" s="85">
        <f t="shared" si="2"/>
        <v>1462</v>
      </c>
      <c r="T11" s="144" t="s">
        <v>94</v>
      </c>
      <c r="U11" s="145" t="s">
        <v>85</v>
      </c>
      <c r="V11" s="145">
        <f t="shared" si="3"/>
        <v>5156</v>
      </c>
      <c r="W11" s="146" t="s">
        <v>289</v>
      </c>
      <c r="X11" s="147" t="s">
        <v>121</v>
      </c>
      <c r="Y11" s="148">
        <f t="shared" si="4"/>
        <v>5308</v>
      </c>
    </row>
    <row r="12" spans="1:25" ht="22.5" customHeight="1" x14ac:dyDescent="0.2">
      <c r="A12" s="23" t="s">
        <v>129</v>
      </c>
      <c r="B12" s="23" t="s">
        <v>205</v>
      </c>
      <c r="C12" s="23" t="s">
        <v>206</v>
      </c>
      <c r="D12" s="7">
        <v>10</v>
      </c>
      <c r="E12" s="7">
        <f t="shared" si="0"/>
        <v>1130</v>
      </c>
      <c r="F12" s="7" t="s">
        <v>40</v>
      </c>
      <c r="G12" s="5"/>
      <c r="H12" s="242"/>
      <c r="I12" s="243"/>
      <c r="J12" s="243"/>
      <c r="K12" s="251"/>
      <c r="L12" s="252"/>
      <c r="O12" s="149" t="s">
        <v>290</v>
      </c>
      <c r="P12" s="150" t="s">
        <v>42</v>
      </c>
      <c r="Q12" s="150">
        <f>SUM(Q25,Q26)+60</f>
        <v>350</v>
      </c>
      <c r="R12" s="151" t="s">
        <v>76</v>
      </c>
      <c r="S12" s="151">
        <f>SUM(Q31,$Q$32)+120</f>
        <v>526</v>
      </c>
      <c r="T12" s="152" t="s">
        <v>291</v>
      </c>
      <c r="U12" s="153" t="s">
        <v>95</v>
      </c>
      <c r="V12" s="153">
        <f>SUM(Q44,Q45)</f>
        <v>732</v>
      </c>
      <c r="W12" s="154" t="s">
        <v>292</v>
      </c>
      <c r="X12" s="155" t="s">
        <v>95</v>
      </c>
      <c r="Y12" s="156">
        <f>SUM(Q46,Q47)</f>
        <v>732</v>
      </c>
    </row>
    <row r="13" spans="1:25" ht="22.5" customHeight="1" x14ac:dyDescent="0.2">
      <c r="A13" s="19" t="s">
        <v>159</v>
      </c>
      <c r="B13" s="19" t="s">
        <v>205</v>
      </c>
      <c r="C13" s="19" t="s">
        <v>206</v>
      </c>
      <c r="D13" s="6">
        <v>1</v>
      </c>
      <c r="E13" s="6">
        <f>$Q$29</f>
        <v>247</v>
      </c>
      <c r="F13" s="25" t="s">
        <v>27</v>
      </c>
      <c r="G13" s="5"/>
      <c r="H13" s="253" t="s">
        <v>339</v>
      </c>
      <c r="I13" s="231">
        <v>1080</v>
      </c>
      <c r="J13" s="232">
        <v>860</v>
      </c>
      <c r="K13" s="232">
        <v>780</v>
      </c>
      <c r="L13" s="233">
        <v>580</v>
      </c>
      <c r="O13" s="157" t="s">
        <v>293</v>
      </c>
      <c r="P13" s="82" t="s">
        <v>43</v>
      </c>
      <c r="Q13" s="82">
        <f t="shared" ref="Q13:Q20" si="5">SUM(Q12,$Q$26)</f>
        <v>455</v>
      </c>
      <c r="R13" s="42" t="s">
        <v>60</v>
      </c>
      <c r="S13" s="42">
        <f t="shared" ref="S13:S20" si="6">SUM(S12,$Q$32)</f>
        <v>658</v>
      </c>
      <c r="T13" s="158" t="s">
        <v>294</v>
      </c>
      <c r="U13" s="159" t="s">
        <v>96</v>
      </c>
      <c r="V13" s="159">
        <f t="shared" ref="V13:V20" si="7">SUM(V12,$Q$45)</f>
        <v>1319</v>
      </c>
      <c r="W13" s="160" t="s">
        <v>295</v>
      </c>
      <c r="X13" s="161" t="s">
        <v>96</v>
      </c>
      <c r="Y13" s="162">
        <f t="shared" ref="Y13:Y20" si="8">SUM(Y12,$Q$47)</f>
        <v>1319</v>
      </c>
    </row>
    <row r="14" spans="1:25" ht="22.5" customHeight="1" x14ac:dyDescent="0.2">
      <c r="A14" s="19" t="s">
        <v>159</v>
      </c>
      <c r="B14" s="19" t="s">
        <v>205</v>
      </c>
      <c r="C14" s="19" t="s">
        <v>206</v>
      </c>
      <c r="D14" s="6">
        <v>2</v>
      </c>
      <c r="E14" s="6">
        <f t="shared" ref="E14:E22" si="9">SUM(E13,$Q$30)</f>
        <v>352</v>
      </c>
      <c r="F14" s="6" t="s">
        <v>35</v>
      </c>
      <c r="G14" s="5"/>
      <c r="H14" s="235" t="s">
        <v>317</v>
      </c>
      <c r="I14" s="235">
        <v>1280</v>
      </c>
      <c r="J14" s="236">
        <v>1280</v>
      </c>
      <c r="K14" s="236">
        <v>1280</v>
      </c>
      <c r="L14" s="237">
        <v>1280</v>
      </c>
      <c r="O14" s="157" t="s">
        <v>296</v>
      </c>
      <c r="P14" s="82" t="s">
        <v>44</v>
      </c>
      <c r="Q14" s="82">
        <f t="shared" si="5"/>
        <v>560</v>
      </c>
      <c r="R14" s="42" t="s">
        <v>61</v>
      </c>
      <c r="S14" s="42">
        <f t="shared" si="6"/>
        <v>790</v>
      </c>
      <c r="T14" s="158" t="s">
        <v>297</v>
      </c>
      <c r="U14" s="159" t="s">
        <v>97</v>
      </c>
      <c r="V14" s="159">
        <f t="shared" si="7"/>
        <v>1906</v>
      </c>
      <c r="W14" s="160" t="s">
        <v>298</v>
      </c>
      <c r="X14" s="161" t="s">
        <v>97</v>
      </c>
      <c r="Y14" s="162">
        <f t="shared" si="8"/>
        <v>1906</v>
      </c>
    </row>
    <row r="15" spans="1:25" ht="22.5" customHeight="1" x14ac:dyDescent="0.2">
      <c r="A15" s="19" t="s">
        <v>159</v>
      </c>
      <c r="B15" s="19" t="s">
        <v>205</v>
      </c>
      <c r="C15" s="19" t="s">
        <v>206</v>
      </c>
      <c r="D15" s="6">
        <v>3</v>
      </c>
      <c r="E15" s="6">
        <f t="shared" si="9"/>
        <v>457</v>
      </c>
      <c r="F15" s="6" t="s">
        <v>51</v>
      </c>
      <c r="G15" s="5"/>
      <c r="H15" s="249" t="s">
        <v>340</v>
      </c>
      <c r="I15" s="235">
        <v>1080</v>
      </c>
      <c r="J15" s="236">
        <v>1720</v>
      </c>
      <c r="K15" s="236">
        <v>2340</v>
      </c>
      <c r="L15" s="237">
        <v>2320</v>
      </c>
      <c r="O15" s="157" t="s">
        <v>299</v>
      </c>
      <c r="P15" s="82" t="s">
        <v>45</v>
      </c>
      <c r="Q15" s="82">
        <f t="shared" si="5"/>
        <v>665</v>
      </c>
      <c r="R15" s="42" t="s">
        <v>62</v>
      </c>
      <c r="S15" s="42">
        <f t="shared" si="6"/>
        <v>922</v>
      </c>
      <c r="T15" s="158" t="s">
        <v>300</v>
      </c>
      <c r="U15" s="159" t="s">
        <v>98</v>
      </c>
      <c r="V15" s="159">
        <f t="shared" si="7"/>
        <v>2493</v>
      </c>
      <c r="W15" s="160" t="s">
        <v>301</v>
      </c>
      <c r="X15" s="161" t="s">
        <v>98</v>
      </c>
      <c r="Y15" s="162">
        <f t="shared" si="8"/>
        <v>2493</v>
      </c>
    </row>
    <row r="16" spans="1:25" ht="22.5" customHeight="1" x14ac:dyDescent="0.2">
      <c r="A16" s="19" t="s">
        <v>159</v>
      </c>
      <c r="B16" s="19" t="s">
        <v>205</v>
      </c>
      <c r="C16" s="19" t="s">
        <v>206</v>
      </c>
      <c r="D16" s="6">
        <v>4</v>
      </c>
      <c r="E16" s="6">
        <f t="shared" si="9"/>
        <v>562</v>
      </c>
      <c r="F16" s="6" t="s">
        <v>52</v>
      </c>
      <c r="G16" s="5"/>
      <c r="H16" s="238"/>
      <c r="I16" s="239">
        <f>SUM(I14:I15)</f>
        <v>2360</v>
      </c>
      <c r="J16" s="240">
        <f>SUM(J14:J15)</f>
        <v>3000</v>
      </c>
      <c r="K16" s="240">
        <f>SUM(K14:K15)</f>
        <v>3620</v>
      </c>
      <c r="L16" s="241">
        <f>SUM(L14:L15)</f>
        <v>3600</v>
      </c>
      <c r="O16" s="157" t="s">
        <v>302</v>
      </c>
      <c r="P16" s="82" t="s">
        <v>46</v>
      </c>
      <c r="Q16" s="82">
        <f t="shared" si="5"/>
        <v>770</v>
      </c>
      <c r="R16" s="42" t="s">
        <v>63</v>
      </c>
      <c r="S16" s="42">
        <f t="shared" si="6"/>
        <v>1054</v>
      </c>
      <c r="T16" s="158" t="s">
        <v>303</v>
      </c>
      <c r="U16" s="159" t="s">
        <v>99</v>
      </c>
      <c r="V16" s="159">
        <f t="shared" si="7"/>
        <v>3080</v>
      </c>
      <c r="W16" s="160" t="s">
        <v>304</v>
      </c>
      <c r="X16" s="161" t="s">
        <v>99</v>
      </c>
      <c r="Y16" s="162">
        <f t="shared" si="8"/>
        <v>3080</v>
      </c>
    </row>
    <row r="17" spans="1:28" ht="22.5" customHeight="1" x14ac:dyDescent="0.2">
      <c r="A17" s="19" t="s">
        <v>159</v>
      </c>
      <c r="B17" s="19" t="s">
        <v>205</v>
      </c>
      <c r="C17" s="19" t="s">
        <v>206</v>
      </c>
      <c r="D17" s="6">
        <v>5</v>
      </c>
      <c r="E17" s="6">
        <f t="shared" si="9"/>
        <v>667</v>
      </c>
      <c r="F17" s="6" t="s">
        <v>53</v>
      </c>
      <c r="G17" s="5"/>
      <c r="H17" s="242"/>
      <c r="I17" s="243"/>
      <c r="J17" s="243"/>
      <c r="K17" s="251"/>
      <c r="L17" s="252"/>
      <c r="O17" s="157" t="s">
        <v>305</v>
      </c>
      <c r="P17" s="82" t="s">
        <v>47</v>
      </c>
      <c r="Q17" s="82">
        <f t="shared" si="5"/>
        <v>875</v>
      </c>
      <c r="R17" s="42" t="s">
        <v>64</v>
      </c>
      <c r="S17" s="42">
        <f t="shared" si="6"/>
        <v>1186</v>
      </c>
      <c r="T17" s="158" t="s">
        <v>306</v>
      </c>
      <c r="U17" s="159" t="s">
        <v>100</v>
      </c>
      <c r="V17" s="159">
        <f t="shared" si="7"/>
        <v>3667</v>
      </c>
      <c r="W17" s="160" t="s">
        <v>307</v>
      </c>
      <c r="X17" s="161" t="s">
        <v>100</v>
      </c>
      <c r="Y17" s="162">
        <f t="shared" si="8"/>
        <v>3667</v>
      </c>
    </row>
    <row r="18" spans="1:28" ht="22.5" customHeight="1" x14ac:dyDescent="0.2">
      <c r="A18" s="19" t="s">
        <v>159</v>
      </c>
      <c r="B18" s="19" t="s">
        <v>205</v>
      </c>
      <c r="C18" s="19" t="s">
        <v>206</v>
      </c>
      <c r="D18" s="6">
        <v>6</v>
      </c>
      <c r="E18" s="6">
        <f t="shared" si="9"/>
        <v>772</v>
      </c>
      <c r="F18" s="6" t="s">
        <v>54</v>
      </c>
      <c r="H18" s="253" t="s">
        <v>339</v>
      </c>
      <c r="I18" s="231">
        <v>1080</v>
      </c>
      <c r="J18" s="232">
        <v>860</v>
      </c>
      <c r="K18" s="232">
        <v>780</v>
      </c>
      <c r="L18" s="233">
        <v>580</v>
      </c>
      <c r="O18" s="157" t="s">
        <v>308</v>
      </c>
      <c r="P18" s="82" t="s">
        <v>48</v>
      </c>
      <c r="Q18" s="82">
        <f t="shared" si="5"/>
        <v>980</v>
      </c>
      <c r="R18" s="42" t="s">
        <v>65</v>
      </c>
      <c r="S18" s="42">
        <f t="shared" si="6"/>
        <v>1318</v>
      </c>
      <c r="T18" s="158" t="s">
        <v>309</v>
      </c>
      <c r="U18" s="159" t="s">
        <v>101</v>
      </c>
      <c r="V18" s="159">
        <f t="shared" si="7"/>
        <v>4254</v>
      </c>
      <c r="W18" s="160" t="s">
        <v>310</v>
      </c>
      <c r="X18" s="161" t="s">
        <v>101</v>
      </c>
      <c r="Y18" s="162">
        <f t="shared" si="8"/>
        <v>4254</v>
      </c>
    </row>
    <row r="19" spans="1:28" ht="22.5" customHeight="1" x14ac:dyDescent="0.2">
      <c r="A19" s="19" t="s">
        <v>159</v>
      </c>
      <c r="B19" s="19" t="s">
        <v>205</v>
      </c>
      <c r="C19" s="19" t="s">
        <v>206</v>
      </c>
      <c r="D19" s="6">
        <v>7</v>
      </c>
      <c r="E19" s="6">
        <f t="shared" si="9"/>
        <v>877</v>
      </c>
      <c r="F19" s="6" t="s">
        <v>55</v>
      </c>
      <c r="H19" s="235" t="s">
        <v>317</v>
      </c>
      <c r="I19" s="235">
        <v>1280</v>
      </c>
      <c r="J19" s="236">
        <v>1280</v>
      </c>
      <c r="K19" s="236">
        <v>1280</v>
      </c>
      <c r="L19" s="237">
        <v>1280</v>
      </c>
      <c r="O19" s="157" t="s">
        <v>311</v>
      </c>
      <c r="P19" s="82" t="s">
        <v>49</v>
      </c>
      <c r="Q19" s="82">
        <f t="shared" si="5"/>
        <v>1085</v>
      </c>
      <c r="R19" s="42" t="s">
        <v>66</v>
      </c>
      <c r="S19" s="42">
        <f t="shared" si="6"/>
        <v>1450</v>
      </c>
      <c r="T19" s="158" t="s">
        <v>312</v>
      </c>
      <c r="U19" s="159" t="s">
        <v>102</v>
      </c>
      <c r="V19" s="159">
        <f t="shared" si="7"/>
        <v>4841</v>
      </c>
      <c r="W19" s="160" t="s">
        <v>313</v>
      </c>
      <c r="X19" s="161" t="s">
        <v>102</v>
      </c>
      <c r="Y19" s="162">
        <f t="shared" si="8"/>
        <v>4841</v>
      </c>
    </row>
    <row r="20" spans="1:28" ht="22.5" customHeight="1" thickBot="1" x14ac:dyDescent="0.25">
      <c r="A20" s="19" t="s">
        <v>159</v>
      </c>
      <c r="B20" s="19" t="s">
        <v>205</v>
      </c>
      <c r="C20" s="19" t="s">
        <v>206</v>
      </c>
      <c r="D20" s="6">
        <v>8</v>
      </c>
      <c r="E20" s="6">
        <f t="shared" si="9"/>
        <v>982</v>
      </c>
      <c r="F20" s="6" t="s">
        <v>56</v>
      </c>
      <c r="H20" s="249" t="s">
        <v>340</v>
      </c>
      <c r="I20" s="235">
        <v>1080</v>
      </c>
      <c r="J20" s="236">
        <v>1720</v>
      </c>
      <c r="K20" s="236">
        <v>2340</v>
      </c>
      <c r="L20" s="237">
        <v>2320</v>
      </c>
      <c r="O20" s="157" t="s">
        <v>314</v>
      </c>
      <c r="P20" s="82" t="s">
        <v>50</v>
      </c>
      <c r="Q20" s="82">
        <f t="shared" si="5"/>
        <v>1190</v>
      </c>
      <c r="R20" s="42" t="s">
        <v>67</v>
      </c>
      <c r="S20" s="42">
        <f t="shared" si="6"/>
        <v>1582</v>
      </c>
      <c r="T20" s="158" t="s">
        <v>315</v>
      </c>
      <c r="U20" s="159" t="s">
        <v>103</v>
      </c>
      <c r="V20" s="159">
        <f t="shared" si="7"/>
        <v>5428</v>
      </c>
      <c r="W20" s="160" t="s">
        <v>316</v>
      </c>
      <c r="X20" s="161" t="s">
        <v>103</v>
      </c>
      <c r="Y20" s="162">
        <f t="shared" si="8"/>
        <v>5428</v>
      </c>
    </row>
    <row r="21" spans="1:28" ht="22.5" customHeight="1" x14ac:dyDescent="0.2">
      <c r="A21" s="19" t="s">
        <v>159</v>
      </c>
      <c r="B21" s="19" t="s">
        <v>205</v>
      </c>
      <c r="C21" s="19" t="s">
        <v>206</v>
      </c>
      <c r="D21" s="6">
        <v>9</v>
      </c>
      <c r="E21" s="6">
        <f t="shared" si="9"/>
        <v>1087</v>
      </c>
      <c r="F21" s="6" t="s">
        <v>57</v>
      </c>
      <c r="H21" s="238"/>
      <c r="I21" s="239">
        <f>SUM(I19:I20)</f>
        <v>2360</v>
      </c>
      <c r="J21" s="240">
        <f>SUM(J19:J20)</f>
        <v>3000</v>
      </c>
      <c r="K21" s="240">
        <f>SUM(K19:K20)</f>
        <v>3620</v>
      </c>
      <c r="L21" s="241">
        <f>SUM(L19:L20)</f>
        <v>3600</v>
      </c>
      <c r="O21" s="163" t="s">
        <v>122</v>
      </c>
      <c r="P21" s="163" t="s">
        <v>123</v>
      </c>
      <c r="Q21" s="163" t="s">
        <v>124</v>
      </c>
      <c r="R21" s="163"/>
      <c r="S21" s="163"/>
      <c r="T21" s="164"/>
      <c r="U21" s="164"/>
      <c r="V21" s="164"/>
      <c r="W21" s="163"/>
      <c r="X21" s="163"/>
      <c r="Y21" s="163"/>
    </row>
    <row r="22" spans="1:28" s="4" customFormat="1" ht="22.5" customHeight="1" x14ac:dyDescent="0.2">
      <c r="A22" s="19" t="s">
        <v>159</v>
      </c>
      <c r="B22" s="19" t="s">
        <v>205</v>
      </c>
      <c r="C22" s="19" t="s">
        <v>206</v>
      </c>
      <c r="D22" s="6">
        <v>10</v>
      </c>
      <c r="E22" s="6">
        <f t="shared" si="9"/>
        <v>1192</v>
      </c>
      <c r="F22" s="6" t="s">
        <v>58</v>
      </c>
      <c r="H22" s="254"/>
      <c r="I22" s="243"/>
      <c r="J22" s="243"/>
      <c r="K22" s="243"/>
      <c r="L22" s="244"/>
    </row>
    <row r="23" spans="1:28" s="4" customFormat="1" ht="22.5" customHeight="1" thickBot="1" x14ac:dyDescent="0.25">
      <c r="A23" s="27" t="s">
        <v>251</v>
      </c>
      <c r="B23" s="27" t="s">
        <v>205</v>
      </c>
      <c r="C23" s="27" t="s">
        <v>206</v>
      </c>
      <c r="D23" s="17">
        <v>1</v>
      </c>
      <c r="E23" s="17">
        <f>$Q$33</f>
        <v>315</v>
      </c>
      <c r="F23" s="26" t="s">
        <v>136</v>
      </c>
      <c r="H23" s="255" t="s">
        <v>330</v>
      </c>
      <c r="I23" s="256">
        <v>1580</v>
      </c>
      <c r="J23" s="232">
        <v>1380</v>
      </c>
      <c r="K23" s="232">
        <v>1080</v>
      </c>
      <c r="L23" s="233">
        <v>980</v>
      </c>
      <c r="O23" s="442" t="s">
        <v>261</v>
      </c>
      <c r="P23" s="442"/>
      <c r="Q23" s="5"/>
      <c r="R23" s="5"/>
      <c r="S23" s="5"/>
      <c r="T23" s="5"/>
      <c r="U23" s="5"/>
      <c r="V23" s="5"/>
    </row>
    <row r="24" spans="1:28" s="4" customFormat="1" ht="22.5" customHeight="1" thickBot="1" x14ac:dyDescent="0.25">
      <c r="A24" s="27" t="s">
        <v>251</v>
      </c>
      <c r="B24" s="27" t="s">
        <v>205</v>
      </c>
      <c r="C24" s="27" t="s">
        <v>206</v>
      </c>
      <c r="D24" s="17">
        <v>2</v>
      </c>
      <c r="E24" s="17">
        <f t="shared" ref="E24:E32" si="10">SUM(E23,$Q$34)</f>
        <v>460</v>
      </c>
      <c r="F24" s="26" t="s">
        <v>137</v>
      </c>
      <c r="H24" s="238" t="s">
        <v>329</v>
      </c>
      <c r="I24" s="235"/>
      <c r="J24" s="236"/>
      <c r="K24" s="236"/>
      <c r="L24" s="237"/>
      <c r="O24" s="55" t="s">
        <v>266</v>
      </c>
      <c r="P24" s="89" t="s">
        <v>267</v>
      </c>
      <c r="Q24" s="55" t="s">
        <v>265</v>
      </c>
      <c r="R24" s="56" t="s">
        <v>164</v>
      </c>
      <c r="S24" s="57" t="s">
        <v>26</v>
      </c>
      <c r="T24" s="55" t="s">
        <v>268</v>
      </c>
      <c r="U24" s="55" t="s">
        <v>269</v>
      </c>
      <c r="V24" s="55" t="s">
        <v>270</v>
      </c>
      <c r="X24" s="67" t="s">
        <v>128</v>
      </c>
      <c r="Y24" s="68" t="s">
        <v>132</v>
      </c>
      <c r="Z24" s="69" t="s">
        <v>165</v>
      </c>
      <c r="AA24" s="70" t="s">
        <v>125</v>
      </c>
      <c r="AB24" s="71" t="s">
        <v>11</v>
      </c>
    </row>
    <row r="25" spans="1:28" s="4" customFormat="1" ht="22.5" customHeight="1" x14ac:dyDescent="0.2">
      <c r="A25" s="27" t="s">
        <v>250</v>
      </c>
      <c r="B25" s="27" t="s">
        <v>205</v>
      </c>
      <c r="C25" s="27" t="s">
        <v>206</v>
      </c>
      <c r="D25" s="17">
        <v>3</v>
      </c>
      <c r="E25" s="17">
        <f t="shared" si="10"/>
        <v>605</v>
      </c>
      <c r="F25" s="26" t="s">
        <v>138</v>
      </c>
      <c r="H25" s="250" t="s">
        <v>321</v>
      </c>
      <c r="I25" s="257"/>
      <c r="J25" s="243"/>
      <c r="K25" s="243"/>
      <c r="L25" s="244"/>
      <c r="O25" s="90" t="s">
        <v>129</v>
      </c>
      <c r="P25" s="125" t="s">
        <v>9</v>
      </c>
      <c r="Q25" s="46">
        <f>SUM(R25:V25)</f>
        <v>185</v>
      </c>
      <c r="R25" s="46">
        <v>60</v>
      </c>
      <c r="S25" s="46">
        <v>95</v>
      </c>
      <c r="T25" s="46">
        <v>10</v>
      </c>
      <c r="U25" s="46">
        <v>20</v>
      </c>
      <c r="V25" s="45" t="s">
        <v>206</v>
      </c>
      <c r="X25" s="60" t="s">
        <v>129</v>
      </c>
      <c r="Y25" s="44" t="s">
        <v>133</v>
      </c>
      <c r="Z25" s="44" t="s">
        <v>205</v>
      </c>
      <c r="AA25" s="44" t="s">
        <v>206</v>
      </c>
      <c r="AB25" s="61"/>
    </row>
    <row r="26" spans="1:28" s="4" customFormat="1" ht="22.5" customHeight="1" x14ac:dyDescent="0.2">
      <c r="A26" s="27" t="s">
        <v>250</v>
      </c>
      <c r="B26" s="27" t="s">
        <v>205</v>
      </c>
      <c r="C26" s="27" t="s">
        <v>206</v>
      </c>
      <c r="D26" s="17">
        <v>4</v>
      </c>
      <c r="E26" s="17">
        <f t="shared" si="10"/>
        <v>750</v>
      </c>
      <c r="F26" s="26" t="s">
        <v>139</v>
      </c>
      <c r="O26" s="90" t="s">
        <v>129</v>
      </c>
      <c r="P26" s="125" t="s">
        <v>10</v>
      </c>
      <c r="Q26" s="46">
        <f>SUM(R26:V26)</f>
        <v>105</v>
      </c>
      <c r="R26" s="46"/>
      <c r="S26" s="46">
        <v>95</v>
      </c>
      <c r="T26" s="46">
        <v>10</v>
      </c>
      <c r="U26" s="46"/>
      <c r="V26" s="46"/>
      <c r="X26" s="62" t="s">
        <v>160</v>
      </c>
      <c r="Y26" s="44" t="s">
        <v>13</v>
      </c>
      <c r="Z26" s="44" t="s">
        <v>166</v>
      </c>
      <c r="AA26" s="44" t="s">
        <v>207</v>
      </c>
      <c r="AB26" s="61"/>
    </row>
    <row r="27" spans="1:28" s="4" customFormat="1" ht="22.5" customHeight="1" x14ac:dyDescent="0.2">
      <c r="A27" s="27" t="s">
        <v>250</v>
      </c>
      <c r="B27" s="27" t="s">
        <v>205</v>
      </c>
      <c r="C27" s="27" t="s">
        <v>206</v>
      </c>
      <c r="D27" s="17">
        <v>5</v>
      </c>
      <c r="E27" s="17">
        <f t="shared" si="10"/>
        <v>895</v>
      </c>
      <c r="F27" s="26" t="s">
        <v>140</v>
      </c>
      <c r="O27" s="90" t="s">
        <v>129</v>
      </c>
      <c r="P27" s="125" t="s">
        <v>9</v>
      </c>
      <c r="Q27" s="46">
        <f>SUM(R27:V27)</f>
        <v>212</v>
      </c>
      <c r="R27" s="46">
        <v>60</v>
      </c>
      <c r="S27" s="46">
        <v>122</v>
      </c>
      <c r="T27" s="46">
        <v>10</v>
      </c>
      <c r="U27" s="46">
        <v>20</v>
      </c>
      <c r="V27" s="45" t="s">
        <v>260</v>
      </c>
      <c r="X27" s="60" t="s">
        <v>251</v>
      </c>
      <c r="Y27" s="44" t="s">
        <v>19</v>
      </c>
      <c r="AA27" s="4" t="s">
        <v>208</v>
      </c>
      <c r="AB27" s="61"/>
    </row>
    <row r="28" spans="1:28" s="4" customFormat="1" ht="22.5" customHeight="1" x14ac:dyDescent="0.2">
      <c r="A28" s="27" t="s">
        <v>250</v>
      </c>
      <c r="B28" s="27" t="s">
        <v>205</v>
      </c>
      <c r="C28" s="27" t="s">
        <v>206</v>
      </c>
      <c r="D28" s="17">
        <v>6</v>
      </c>
      <c r="E28" s="17">
        <f t="shared" si="10"/>
        <v>1040</v>
      </c>
      <c r="F28" s="26" t="s">
        <v>149</v>
      </c>
      <c r="O28" s="90" t="s">
        <v>129</v>
      </c>
      <c r="P28" s="125" t="s">
        <v>10</v>
      </c>
      <c r="Q28" s="46">
        <f>SUM(R28:V28)</f>
        <v>132</v>
      </c>
      <c r="R28" s="46"/>
      <c r="S28" s="46">
        <v>122</v>
      </c>
      <c r="T28" s="46">
        <v>10</v>
      </c>
      <c r="U28" s="46"/>
      <c r="V28" s="46"/>
      <c r="X28" s="60" t="s">
        <v>253</v>
      </c>
      <c r="Y28" s="5"/>
      <c r="Z28" s="5"/>
      <c r="AA28" s="44" t="s">
        <v>131</v>
      </c>
      <c r="AB28" s="63"/>
    </row>
    <row r="29" spans="1:28" s="4" customFormat="1" ht="22.5" customHeight="1" x14ac:dyDescent="0.2">
      <c r="A29" s="27" t="s">
        <v>250</v>
      </c>
      <c r="B29" s="27" t="s">
        <v>205</v>
      </c>
      <c r="C29" s="27" t="s">
        <v>206</v>
      </c>
      <c r="D29" s="17">
        <v>7</v>
      </c>
      <c r="E29" s="17">
        <f t="shared" si="10"/>
        <v>1185</v>
      </c>
      <c r="F29" s="26" t="s">
        <v>150</v>
      </c>
      <c r="O29" s="98" t="s">
        <v>159</v>
      </c>
      <c r="P29" s="126" t="s">
        <v>134</v>
      </c>
      <c r="Q29" s="48">
        <f t="shared" ref="Q29:Q48" si="11">SUM(R29:V29)</f>
        <v>247</v>
      </c>
      <c r="R29" s="48">
        <v>122</v>
      </c>
      <c r="S29" s="48">
        <v>95</v>
      </c>
      <c r="T29" s="48">
        <v>10</v>
      </c>
      <c r="U29" s="48">
        <v>20</v>
      </c>
      <c r="V29" s="47" t="s">
        <v>206</v>
      </c>
      <c r="X29" s="62" t="s">
        <v>258</v>
      </c>
      <c r="Y29" s="5"/>
      <c r="Z29" s="5"/>
      <c r="AA29" s="44" t="s">
        <v>260</v>
      </c>
      <c r="AB29" s="63"/>
    </row>
    <row r="30" spans="1:28" s="4" customFormat="1" ht="22.5" customHeight="1" thickBot="1" x14ac:dyDescent="0.25">
      <c r="A30" s="27" t="s">
        <v>250</v>
      </c>
      <c r="B30" s="27" t="s">
        <v>205</v>
      </c>
      <c r="C30" s="27" t="s">
        <v>206</v>
      </c>
      <c r="D30" s="17">
        <v>8</v>
      </c>
      <c r="E30" s="17">
        <f t="shared" si="10"/>
        <v>1330</v>
      </c>
      <c r="F30" s="26" t="s">
        <v>151</v>
      </c>
      <c r="O30" s="98" t="s">
        <v>159</v>
      </c>
      <c r="P30" s="126" t="s">
        <v>135</v>
      </c>
      <c r="Q30" s="48">
        <f t="shared" si="11"/>
        <v>105</v>
      </c>
      <c r="R30" s="48"/>
      <c r="S30" s="48">
        <v>95</v>
      </c>
      <c r="T30" s="48">
        <v>10</v>
      </c>
      <c r="U30" s="48"/>
      <c r="V30" s="48"/>
      <c r="X30" s="72" t="s">
        <v>259</v>
      </c>
      <c r="Y30" s="65"/>
      <c r="Z30" s="65"/>
      <c r="AA30" s="65"/>
      <c r="AB30" s="66"/>
    </row>
    <row r="31" spans="1:28" s="4" customFormat="1" ht="22.5" customHeight="1" x14ac:dyDescent="0.2">
      <c r="A31" s="27" t="s">
        <v>250</v>
      </c>
      <c r="B31" s="27" t="s">
        <v>205</v>
      </c>
      <c r="C31" s="27" t="s">
        <v>206</v>
      </c>
      <c r="D31" s="17">
        <v>9</v>
      </c>
      <c r="E31" s="17">
        <f t="shared" si="10"/>
        <v>1475</v>
      </c>
      <c r="F31" s="26" t="s">
        <v>152</v>
      </c>
      <c r="O31" s="98" t="s">
        <v>159</v>
      </c>
      <c r="P31" s="126" t="s">
        <v>134</v>
      </c>
      <c r="Q31" s="48">
        <f t="shared" si="11"/>
        <v>274</v>
      </c>
      <c r="R31" s="48">
        <v>122</v>
      </c>
      <c r="S31" s="48">
        <v>122</v>
      </c>
      <c r="T31" s="48">
        <v>10</v>
      </c>
      <c r="U31" s="48">
        <v>20</v>
      </c>
      <c r="V31" s="47" t="s">
        <v>260</v>
      </c>
    </row>
    <row r="32" spans="1:28" s="4" customFormat="1" ht="22.5" customHeight="1" x14ac:dyDescent="0.2">
      <c r="A32" s="27" t="s">
        <v>250</v>
      </c>
      <c r="B32" s="27" t="s">
        <v>205</v>
      </c>
      <c r="C32" s="27" t="s">
        <v>206</v>
      </c>
      <c r="D32" s="17">
        <v>10</v>
      </c>
      <c r="E32" s="17">
        <f t="shared" si="10"/>
        <v>1620</v>
      </c>
      <c r="F32" s="26" t="s">
        <v>153</v>
      </c>
      <c r="O32" s="98" t="s">
        <v>159</v>
      </c>
      <c r="P32" s="126" t="s">
        <v>135</v>
      </c>
      <c r="Q32" s="48">
        <f t="shared" si="11"/>
        <v>132</v>
      </c>
      <c r="R32" s="48"/>
      <c r="S32" s="48">
        <v>122</v>
      </c>
      <c r="T32" s="48">
        <v>10</v>
      </c>
      <c r="U32" s="48"/>
      <c r="V32" s="48"/>
    </row>
    <row r="33" spans="1:22" s="4" customFormat="1" ht="22.5" customHeight="1" x14ac:dyDescent="0.2">
      <c r="A33" s="28" t="s">
        <v>253</v>
      </c>
      <c r="B33" s="28" t="s">
        <v>205</v>
      </c>
      <c r="C33" s="28" t="s">
        <v>206</v>
      </c>
      <c r="D33" s="8">
        <v>1</v>
      </c>
      <c r="E33" s="8">
        <f>$Q$37</f>
        <v>375</v>
      </c>
      <c r="F33" s="29" t="s">
        <v>28</v>
      </c>
      <c r="O33" s="106" t="s">
        <v>251</v>
      </c>
      <c r="P33" s="127" t="s">
        <v>147</v>
      </c>
      <c r="Q33" s="36">
        <f t="shared" si="11"/>
        <v>315</v>
      </c>
      <c r="R33" s="36">
        <v>150</v>
      </c>
      <c r="S33" s="36">
        <v>135</v>
      </c>
      <c r="T33" s="36">
        <v>10</v>
      </c>
      <c r="U33" s="36">
        <v>20</v>
      </c>
      <c r="V33" s="49" t="s">
        <v>206</v>
      </c>
    </row>
    <row r="34" spans="1:22" s="4" customFormat="1" ht="22.5" customHeight="1" x14ac:dyDescent="0.2">
      <c r="A34" s="28" t="s">
        <v>253</v>
      </c>
      <c r="B34" s="28" t="s">
        <v>205</v>
      </c>
      <c r="C34" s="28" t="s">
        <v>206</v>
      </c>
      <c r="D34" s="8">
        <v>2</v>
      </c>
      <c r="E34" s="8">
        <f t="shared" ref="E34:E42" si="12">SUM(E33,$Q$38)</f>
        <v>520</v>
      </c>
      <c r="F34" s="29" t="s">
        <v>141</v>
      </c>
      <c r="O34" s="106" t="s">
        <v>251</v>
      </c>
      <c r="P34" s="127" t="s">
        <v>148</v>
      </c>
      <c r="Q34" s="36">
        <f t="shared" si="11"/>
        <v>145</v>
      </c>
      <c r="R34" s="36"/>
      <c r="S34" s="36">
        <v>135</v>
      </c>
      <c r="T34" s="36">
        <v>10</v>
      </c>
      <c r="U34" s="36"/>
      <c r="V34" s="36"/>
    </row>
    <row r="35" spans="1:22" s="4" customFormat="1" ht="22.5" customHeight="1" x14ac:dyDescent="0.2">
      <c r="A35" s="28" t="s">
        <v>252</v>
      </c>
      <c r="B35" s="28" t="s">
        <v>205</v>
      </c>
      <c r="C35" s="28" t="s">
        <v>206</v>
      </c>
      <c r="D35" s="8">
        <v>3</v>
      </c>
      <c r="E35" s="8">
        <f t="shared" si="12"/>
        <v>665</v>
      </c>
      <c r="F35" s="29" t="s">
        <v>142</v>
      </c>
      <c r="O35" s="106" t="s">
        <v>250</v>
      </c>
      <c r="P35" s="127" t="s">
        <v>147</v>
      </c>
      <c r="Q35" s="36">
        <f t="shared" si="11"/>
        <v>315</v>
      </c>
      <c r="R35" s="36">
        <v>150</v>
      </c>
      <c r="S35" s="36">
        <v>135</v>
      </c>
      <c r="T35" s="36">
        <v>10</v>
      </c>
      <c r="U35" s="36">
        <v>20</v>
      </c>
      <c r="V35" s="49" t="s">
        <v>260</v>
      </c>
    </row>
    <row r="36" spans="1:22" s="4" customFormat="1" ht="22.5" customHeight="1" x14ac:dyDescent="0.2">
      <c r="A36" s="28" t="s">
        <v>252</v>
      </c>
      <c r="B36" s="28" t="s">
        <v>205</v>
      </c>
      <c r="C36" s="28" t="s">
        <v>206</v>
      </c>
      <c r="D36" s="8">
        <v>4</v>
      </c>
      <c r="E36" s="8">
        <f t="shared" si="12"/>
        <v>810</v>
      </c>
      <c r="F36" s="29" t="s">
        <v>143</v>
      </c>
      <c r="O36" s="106" t="s">
        <v>250</v>
      </c>
      <c r="P36" s="127" t="s">
        <v>148</v>
      </c>
      <c r="Q36" s="36">
        <f t="shared" si="11"/>
        <v>145</v>
      </c>
      <c r="R36" s="36"/>
      <c r="S36" s="36">
        <v>135</v>
      </c>
      <c r="T36" s="36">
        <v>10</v>
      </c>
      <c r="U36" s="36"/>
      <c r="V36" s="36"/>
    </row>
    <row r="37" spans="1:22" s="4" customFormat="1" ht="22.5" customHeight="1" x14ac:dyDescent="0.2">
      <c r="A37" s="28" t="s">
        <v>252</v>
      </c>
      <c r="B37" s="28" t="s">
        <v>205</v>
      </c>
      <c r="C37" s="28" t="s">
        <v>206</v>
      </c>
      <c r="D37" s="8">
        <v>5</v>
      </c>
      <c r="E37" s="8">
        <f t="shared" si="12"/>
        <v>955</v>
      </c>
      <c r="F37" s="29" t="s">
        <v>144</v>
      </c>
      <c r="O37" s="110" t="s">
        <v>253</v>
      </c>
      <c r="P37" s="128" t="s">
        <v>147</v>
      </c>
      <c r="Q37" s="51">
        <f t="shared" si="11"/>
        <v>375</v>
      </c>
      <c r="R37" s="51">
        <v>210</v>
      </c>
      <c r="S37" s="51">
        <v>135</v>
      </c>
      <c r="T37" s="51">
        <v>10</v>
      </c>
      <c r="U37" s="51">
        <v>20</v>
      </c>
      <c r="V37" s="50" t="s">
        <v>206</v>
      </c>
    </row>
    <row r="38" spans="1:22" s="4" customFormat="1" ht="22.5" customHeight="1" x14ac:dyDescent="0.2">
      <c r="A38" s="28" t="s">
        <v>252</v>
      </c>
      <c r="B38" s="28" t="s">
        <v>205</v>
      </c>
      <c r="C38" s="28" t="s">
        <v>206</v>
      </c>
      <c r="D38" s="8">
        <v>6</v>
      </c>
      <c r="E38" s="8">
        <f t="shared" si="12"/>
        <v>1100</v>
      </c>
      <c r="F38" s="29" t="s">
        <v>154</v>
      </c>
      <c r="O38" s="110" t="s">
        <v>253</v>
      </c>
      <c r="P38" s="128" t="s">
        <v>148</v>
      </c>
      <c r="Q38" s="51">
        <f t="shared" si="11"/>
        <v>145</v>
      </c>
      <c r="R38" s="51"/>
      <c r="S38" s="51">
        <v>135</v>
      </c>
      <c r="T38" s="51">
        <v>10</v>
      </c>
      <c r="U38" s="51"/>
      <c r="V38" s="51"/>
    </row>
    <row r="39" spans="1:22" s="4" customFormat="1" ht="22.5" customHeight="1" x14ac:dyDescent="0.2">
      <c r="A39" s="28" t="s">
        <v>252</v>
      </c>
      <c r="B39" s="28" t="s">
        <v>205</v>
      </c>
      <c r="C39" s="28" t="s">
        <v>206</v>
      </c>
      <c r="D39" s="8">
        <v>7</v>
      </c>
      <c r="E39" s="8">
        <f t="shared" si="12"/>
        <v>1245</v>
      </c>
      <c r="F39" s="29" t="s">
        <v>155</v>
      </c>
      <c r="O39" s="110" t="s">
        <v>253</v>
      </c>
      <c r="P39" s="128" t="s">
        <v>147</v>
      </c>
      <c r="Q39" s="51">
        <f t="shared" si="11"/>
        <v>375</v>
      </c>
      <c r="R39" s="51">
        <v>210</v>
      </c>
      <c r="S39" s="51">
        <v>135</v>
      </c>
      <c r="T39" s="51">
        <v>10</v>
      </c>
      <c r="U39" s="51">
        <v>20</v>
      </c>
      <c r="V39" s="50" t="s">
        <v>260</v>
      </c>
    </row>
    <row r="40" spans="1:22" s="4" customFormat="1" ht="22.5" customHeight="1" x14ac:dyDescent="0.2">
      <c r="A40" s="28" t="s">
        <v>252</v>
      </c>
      <c r="B40" s="28" t="s">
        <v>205</v>
      </c>
      <c r="C40" s="28" t="s">
        <v>206</v>
      </c>
      <c r="D40" s="8">
        <v>8</v>
      </c>
      <c r="E40" s="8">
        <f t="shared" si="12"/>
        <v>1390</v>
      </c>
      <c r="F40" s="29" t="s">
        <v>156</v>
      </c>
      <c r="O40" s="110" t="s">
        <v>253</v>
      </c>
      <c r="P40" s="128" t="s">
        <v>148</v>
      </c>
      <c r="Q40" s="51">
        <f t="shared" si="11"/>
        <v>145</v>
      </c>
      <c r="R40" s="51"/>
      <c r="S40" s="51">
        <v>135</v>
      </c>
      <c r="T40" s="51">
        <v>10</v>
      </c>
      <c r="U40" s="51"/>
      <c r="V40" s="51"/>
    </row>
    <row r="41" spans="1:22" s="4" customFormat="1" ht="22.5" customHeight="1" x14ac:dyDescent="0.2">
      <c r="A41" s="28" t="s">
        <v>252</v>
      </c>
      <c r="B41" s="28" t="s">
        <v>205</v>
      </c>
      <c r="C41" s="28" t="s">
        <v>206</v>
      </c>
      <c r="D41" s="8">
        <v>9</v>
      </c>
      <c r="E41" s="8">
        <f t="shared" si="12"/>
        <v>1535</v>
      </c>
      <c r="F41" s="29" t="s">
        <v>157</v>
      </c>
      <c r="O41" s="114" t="s">
        <v>255</v>
      </c>
      <c r="P41" s="129" t="s">
        <v>145</v>
      </c>
      <c r="Q41" s="37">
        <f t="shared" si="11"/>
        <v>465</v>
      </c>
      <c r="R41" s="37">
        <v>300</v>
      </c>
      <c r="S41" s="37">
        <v>135</v>
      </c>
      <c r="T41" s="37">
        <v>10</v>
      </c>
      <c r="U41" s="37">
        <v>20</v>
      </c>
      <c r="V41" s="37" t="s">
        <v>262</v>
      </c>
    </row>
    <row r="42" spans="1:22" s="4" customFormat="1" ht="22.5" customHeight="1" x14ac:dyDescent="0.2">
      <c r="A42" s="28" t="s">
        <v>252</v>
      </c>
      <c r="B42" s="28" t="s">
        <v>205</v>
      </c>
      <c r="C42" s="28" t="s">
        <v>206</v>
      </c>
      <c r="D42" s="8">
        <v>10</v>
      </c>
      <c r="E42" s="8">
        <f t="shared" si="12"/>
        <v>1680</v>
      </c>
      <c r="F42" s="29" t="s">
        <v>163</v>
      </c>
      <c r="O42" s="114" t="s">
        <v>255</v>
      </c>
      <c r="P42" s="129" t="s">
        <v>146</v>
      </c>
      <c r="Q42" s="37">
        <f t="shared" si="11"/>
        <v>145</v>
      </c>
      <c r="R42" s="37"/>
      <c r="S42" s="37">
        <v>135</v>
      </c>
      <c r="T42" s="37">
        <v>10</v>
      </c>
      <c r="U42" s="37"/>
      <c r="V42" s="37"/>
    </row>
    <row r="43" spans="1:22" s="4" customFormat="1" ht="22.5" customHeight="1" x14ac:dyDescent="0.2">
      <c r="A43" s="31" t="s">
        <v>255</v>
      </c>
      <c r="B43" s="31" t="s">
        <v>205</v>
      </c>
      <c r="C43" s="31" t="s">
        <v>206</v>
      </c>
      <c r="D43" s="18">
        <v>1</v>
      </c>
      <c r="E43" s="18">
        <f>$Q$41</f>
        <v>465</v>
      </c>
      <c r="F43" s="31" t="s">
        <v>158</v>
      </c>
      <c r="O43" s="114" t="s">
        <v>255</v>
      </c>
      <c r="P43" s="129" t="s">
        <v>145</v>
      </c>
      <c r="Q43" s="37">
        <f t="shared" si="11"/>
        <v>465</v>
      </c>
      <c r="R43" s="37">
        <v>300</v>
      </c>
      <c r="S43" s="37">
        <v>135</v>
      </c>
      <c r="T43" s="37">
        <v>10</v>
      </c>
      <c r="U43" s="37">
        <v>20</v>
      </c>
      <c r="V43" s="37" t="s">
        <v>263</v>
      </c>
    </row>
    <row r="44" spans="1:22" s="4" customFormat="1" ht="22.5" customHeight="1" x14ac:dyDescent="0.2">
      <c r="A44" s="31" t="s">
        <v>255</v>
      </c>
      <c r="B44" s="31" t="s">
        <v>205</v>
      </c>
      <c r="C44" s="31" t="s">
        <v>206</v>
      </c>
      <c r="D44" s="18">
        <v>2</v>
      </c>
      <c r="E44" s="18">
        <f t="shared" ref="E44:E52" si="13">SUM(E43,$Q$42)</f>
        <v>610</v>
      </c>
      <c r="F44" s="30" t="s">
        <v>104</v>
      </c>
      <c r="O44" s="114" t="s">
        <v>255</v>
      </c>
      <c r="P44" s="129" t="s">
        <v>146</v>
      </c>
      <c r="Q44" s="37">
        <f t="shared" si="11"/>
        <v>145</v>
      </c>
      <c r="R44" s="37"/>
      <c r="S44" s="37">
        <v>135</v>
      </c>
      <c r="T44" s="37">
        <v>10</v>
      </c>
      <c r="U44" s="37"/>
      <c r="V44" s="37"/>
    </row>
    <row r="45" spans="1:22" s="4" customFormat="1" ht="22.5" customHeight="1" x14ac:dyDescent="0.2">
      <c r="A45" s="31" t="s">
        <v>254</v>
      </c>
      <c r="B45" s="31" t="s">
        <v>205</v>
      </c>
      <c r="C45" s="31" t="s">
        <v>206</v>
      </c>
      <c r="D45" s="18">
        <v>3</v>
      </c>
      <c r="E45" s="18">
        <f t="shared" si="13"/>
        <v>755</v>
      </c>
      <c r="F45" s="30" t="s">
        <v>105</v>
      </c>
      <c r="O45" s="118" t="s">
        <v>257</v>
      </c>
      <c r="P45" s="130" t="s">
        <v>145</v>
      </c>
      <c r="Q45" s="43">
        <f t="shared" si="11"/>
        <v>587</v>
      </c>
      <c r="R45" s="43">
        <v>422</v>
      </c>
      <c r="S45" s="43">
        <v>135</v>
      </c>
      <c r="T45" s="43">
        <v>10</v>
      </c>
      <c r="U45" s="43">
        <v>20</v>
      </c>
      <c r="V45" s="43" t="s">
        <v>262</v>
      </c>
    </row>
    <row r="46" spans="1:22" s="4" customFormat="1" ht="22.5" customHeight="1" x14ac:dyDescent="0.2">
      <c r="A46" s="31" t="s">
        <v>254</v>
      </c>
      <c r="B46" s="31" t="s">
        <v>205</v>
      </c>
      <c r="C46" s="31" t="s">
        <v>206</v>
      </c>
      <c r="D46" s="18">
        <v>4</v>
      </c>
      <c r="E46" s="18">
        <f t="shared" si="13"/>
        <v>900</v>
      </c>
      <c r="F46" s="30" t="s">
        <v>106</v>
      </c>
      <c r="O46" s="118" t="s">
        <v>257</v>
      </c>
      <c r="P46" s="130" t="s">
        <v>146</v>
      </c>
      <c r="Q46" s="43">
        <f t="shared" si="11"/>
        <v>145</v>
      </c>
      <c r="R46" s="43"/>
      <c r="S46" s="43">
        <v>135</v>
      </c>
      <c r="T46" s="43">
        <v>10</v>
      </c>
      <c r="U46" s="43"/>
      <c r="V46" s="43"/>
    </row>
    <row r="47" spans="1:22" s="4" customFormat="1" ht="22.5" customHeight="1" x14ac:dyDescent="0.2">
      <c r="A47" s="31" t="s">
        <v>254</v>
      </c>
      <c r="B47" s="31" t="s">
        <v>205</v>
      </c>
      <c r="C47" s="31" t="s">
        <v>206</v>
      </c>
      <c r="D47" s="18">
        <v>5</v>
      </c>
      <c r="E47" s="18">
        <f t="shared" si="13"/>
        <v>1045</v>
      </c>
      <c r="F47" s="30" t="s">
        <v>107</v>
      </c>
      <c r="O47" s="118" t="s">
        <v>257</v>
      </c>
      <c r="P47" s="130" t="s">
        <v>145</v>
      </c>
      <c r="Q47" s="43">
        <f t="shared" si="11"/>
        <v>587</v>
      </c>
      <c r="R47" s="43">
        <v>422</v>
      </c>
      <c r="S47" s="43">
        <v>135</v>
      </c>
      <c r="T47" s="43">
        <v>10</v>
      </c>
      <c r="U47" s="43">
        <v>20</v>
      </c>
      <c r="V47" s="43" t="s">
        <v>263</v>
      </c>
    </row>
    <row r="48" spans="1:22" s="4" customFormat="1" ht="22.5" customHeight="1" x14ac:dyDescent="0.2">
      <c r="A48" s="31" t="s">
        <v>254</v>
      </c>
      <c r="B48" s="31" t="s">
        <v>205</v>
      </c>
      <c r="C48" s="31" t="s">
        <v>206</v>
      </c>
      <c r="D48" s="18">
        <v>6</v>
      </c>
      <c r="E48" s="18">
        <f t="shared" si="13"/>
        <v>1190</v>
      </c>
      <c r="F48" s="30" t="s">
        <v>108</v>
      </c>
      <c r="O48" s="122" t="s">
        <v>257</v>
      </c>
      <c r="P48" s="43" t="s">
        <v>146</v>
      </c>
      <c r="Q48" s="43">
        <f t="shared" si="11"/>
        <v>145</v>
      </c>
      <c r="R48" s="43"/>
      <c r="S48" s="43">
        <v>135</v>
      </c>
      <c r="T48" s="43">
        <v>10</v>
      </c>
      <c r="U48" s="43"/>
      <c r="V48" s="43"/>
    </row>
    <row r="49" spans="1:6" ht="22.5" customHeight="1" x14ac:dyDescent="0.2">
      <c r="A49" s="31" t="s">
        <v>254</v>
      </c>
      <c r="B49" s="31" t="s">
        <v>205</v>
      </c>
      <c r="C49" s="31" t="s">
        <v>206</v>
      </c>
      <c r="D49" s="18">
        <v>7</v>
      </c>
      <c r="E49" s="18">
        <f t="shared" si="13"/>
        <v>1335</v>
      </c>
      <c r="F49" s="30" t="s">
        <v>109</v>
      </c>
    </row>
    <row r="50" spans="1:6" ht="22.5" customHeight="1" x14ac:dyDescent="0.2">
      <c r="A50" s="31" t="s">
        <v>254</v>
      </c>
      <c r="B50" s="31" t="s">
        <v>205</v>
      </c>
      <c r="C50" s="31" t="s">
        <v>206</v>
      </c>
      <c r="D50" s="18">
        <v>8</v>
      </c>
      <c r="E50" s="18">
        <f t="shared" si="13"/>
        <v>1480</v>
      </c>
      <c r="F50" s="30" t="s">
        <v>110</v>
      </c>
    </row>
    <row r="51" spans="1:6" ht="22.5" customHeight="1" x14ac:dyDescent="0.2">
      <c r="A51" s="31" t="s">
        <v>254</v>
      </c>
      <c r="B51" s="31" t="s">
        <v>205</v>
      </c>
      <c r="C51" s="31" t="s">
        <v>206</v>
      </c>
      <c r="D51" s="18">
        <v>9</v>
      </c>
      <c r="E51" s="18">
        <f t="shared" si="13"/>
        <v>1625</v>
      </c>
      <c r="F51" s="30" t="s">
        <v>111</v>
      </c>
    </row>
    <row r="52" spans="1:6" ht="22.5" customHeight="1" x14ac:dyDescent="0.2">
      <c r="A52" s="31" t="s">
        <v>254</v>
      </c>
      <c r="B52" s="31" t="s">
        <v>205</v>
      </c>
      <c r="C52" s="31" t="s">
        <v>206</v>
      </c>
      <c r="D52" s="18">
        <v>10</v>
      </c>
      <c r="E52" s="18">
        <f t="shared" si="13"/>
        <v>1770</v>
      </c>
      <c r="F52" s="30" t="s">
        <v>112</v>
      </c>
    </row>
    <row r="53" spans="1:6" ht="22.5" customHeight="1" x14ac:dyDescent="0.2">
      <c r="A53" s="32" t="s">
        <v>257</v>
      </c>
      <c r="B53" s="32" t="s">
        <v>205</v>
      </c>
      <c r="C53" s="32" t="s">
        <v>206</v>
      </c>
      <c r="D53" s="9">
        <v>1</v>
      </c>
      <c r="E53" s="9">
        <f>$Q$45</f>
        <v>587</v>
      </c>
      <c r="F53" s="32" t="s">
        <v>167</v>
      </c>
    </row>
    <row r="54" spans="1:6" ht="22.5" customHeight="1" x14ac:dyDescent="0.2">
      <c r="A54" s="32" t="s">
        <v>257</v>
      </c>
      <c r="B54" s="32" t="s">
        <v>205</v>
      </c>
      <c r="C54" s="32" t="s">
        <v>206</v>
      </c>
      <c r="D54" s="9">
        <v>2</v>
      </c>
      <c r="E54" s="9">
        <f t="shared" ref="E54:E62" si="14">SUM(E53,$Q$46)</f>
        <v>732</v>
      </c>
      <c r="F54" s="32" t="s">
        <v>168</v>
      </c>
    </row>
    <row r="55" spans="1:6" s="4" customFormat="1" ht="22.5" customHeight="1" x14ac:dyDescent="0.2">
      <c r="A55" s="32" t="s">
        <v>256</v>
      </c>
      <c r="B55" s="32" t="s">
        <v>205</v>
      </c>
      <c r="C55" s="32" t="s">
        <v>206</v>
      </c>
      <c r="D55" s="9">
        <v>3</v>
      </c>
      <c r="E55" s="9">
        <f t="shared" si="14"/>
        <v>877</v>
      </c>
      <c r="F55" s="32" t="s">
        <v>169</v>
      </c>
    </row>
    <row r="56" spans="1:6" s="4" customFormat="1" ht="22.5" customHeight="1" x14ac:dyDescent="0.2">
      <c r="A56" s="32" t="s">
        <v>256</v>
      </c>
      <c r="B56" s="32" t="s">
        <v>205</v>
      </c>
      <c r="C56" s="32" t="s">
        <v>206</v>
      </c>
      <c r="D56" s="9">
        <v>4</v>
      </c>
      <c r="E56" s="9">
        <f t="shared" si="14"/>
        <v>1022</v>
      </c>
      <c r="F56" s="32" t="s">
        <v>170</v>
      </c>
    </row>
    <row r="57" spans="1:6" s="4" customFormat="1" ht="22.5" customHeight="1" x14ac:dyDescent="0.2">
      <c r="A57" s="32" t="s">
        <v>256</v>
      </c>
      <c r="B57" s="32" t="s">
        <v>205</v>
      </c>
      <c r="C57" s="32" t="s">
        <v>206</v>
      </c>
      <c r="D57" s="9">
        <v>5</v>
      </c>
      <c r="E57" s="9">
        <f t="shared" si="14"/>
        <v>1167</v>
      </c>
      <c r="F57" s="32" t="s">
        <v>171</v>
      </c>
    </row>
    <row r="58" spans="1:6" s="4" customFormat="1" ht="22.5" customHeight="1" x14ac:dyDescent="0.2">
      <c r="A58" s="32" t="s">
        <v>256</v>
      </c>
      <c r="B58" s="32" t="s">
        <v>205</v>
      </c>
      <c r="C58" s="32" t="s">
        <v>206</v>
      </c>
      <c r="D58" s="9">
        <v>6</v>
      </c>
      <c r="E58" s="9">
        <f t="shared" si="14"/>
        <v>1312</v>
      </c>
      <c r="F58" s="32" t="s">
        <v>172</v>
      </c>
    </row>
    <row r="59" spans="1:6" s="4" customFormat="1" ht="22.5" customHeight="1" x14ac:dyDescent="0.2">
      <c r="A59" s="32" t="s">
        <v>256</v>
      </c>
      <c r="B59" s="32" t="s">
        <v>205</v>
      </c>
      <c r="C59" s="32" t="s">
        <v>206</v>
      </c>
      <c r="D59" s="9">
        <v>7</v>
      </c>
      <c r="E59" s="9">
        <f t="shared" si="14"/>
        <v>1457</v>
      </c>
      <c r="F59" s="32" t="s">
        <v>173</v>
      </c>
    </row>
    <row r="60" spans="1:6" s="4" customFormat="1" ht="22.5" customHeight="1" x14ac:dyDescent="0.2">
      <c r="A60" s="32" t="s">
        <v>256</v>
      </c>
      <c r="B60" s="32" t="s">
        <v>205</v>
      </c>
      <c r="C60" s="32" t="s">
        <v>206</v>
      </c>
      <c r="D60" s="9">
        <v>8</v>
      </c>
      <c r="E60" s="9">
        <f t="shared" si="14"/>
        <v>1602</v>
      </c>
      <c r="F60" s="32" t="s">
        <v>174</v>
      </c>
    </row>
    <row r="61" spans="1:6" s="4" customFormat="1" ht="22.5" customHeight="1" x14ac:dyDescent="0.2">
      <c r="A61" s="32" t="s">
        <v>256</v>
      </c>
      <c r="B61" s="32" t="s">
        <v>205</v>
      </c>
      <c r="C61" s="32" t="s">
        <v>206</v>
      </c>
      <c r="D61" s="9">
        <v>9</v>
      </c>
      <c r="E61" s="9">
        <f t="shared" si="14"/>
        <v>1747</v>
      </c>
      <c r="F61" s="32" t="s">
        <v>175</v>
      </c>
    </row>
    <row r="62" spans="1:6" ht="22.5" customHeight="1" x14ac:dyDescent="0.2">
      <c r="A62" s="32" t="s">
        <v>256</v>
      </c>
      <c r="B62" s="32" t="s">
        <v>205</v>
      </c>
      <c r="C62" s="32" t="s">
        <v>206</v>
      </c>
      <c r="D62" s="9">
        <v>10</v>
      </c>
      <c r="E62" s="9">
        <f t="shared" si="14"/>
        <v>1892</v>
      </c>
      <c r="F62" s="32" t="s">
        <v>176</v>
      </c>
    </row>
    <row r="63" spans="1:6" ht="22.5" customHeight="1" x14ac:dyDescent="0.2">
      <c r="A63" s="23" t="s">
        <v>129</v>
      </c>
      <c r="B63" s="23" t="s">
        <v>205</v>
      </c>
      <c r="C63" s="23" t="s">
        <v>260</v>
      </c>
      <c r="D63" s="7">
        <v>1</v>
      </c>
      <c r="E63" s="7">
        <f>$Q$27</f>
        <v>212</v>
      </c>
      <c r="F63" s="24" t="s">
        <v>4</v>
      </c>
    </row>
    <row r="64" spans="1:6" ht="22.5" customHeight="1" x14ac:dyDescent="0.2">
      <c r="A64" s="23" t="s">
        <v>129</v>
      </c>
      <c r="B64" s="23" t="s">
        <v>205</v>
      </c>
      <c r="C64" s="23" t="s">
        <v>260</v>
      </c>
      <c r="D64" s="7">
        <v>2</v>
      </c>
      <c r="E64" s="7">
        <f t="shared" ref="E64:E72" si="15">SUM(E63,$Q$28)</f>
        <v>344</v>
      </c>
      <c r="F64" s="7" t="s">
        <v>5</v>
      </c>
    </row>
    <row r="65" spans="1:6" ht="22.5" customHeight="1" x14ac:dyDescent="0.2">
      <c r="A65" s="23" t="s">
        <v>129</v>
      </c>
      <c r="B65" s="23" t="s">
        <v>205</v>
      </c>
      <c r="C65" s="23" t="s">
        <v>260</v>
      </c>
      <c r="D65" s="7">
        <v>3</v>
      </c>
      <c r="E65" s="7">
        <f t="shared" si="15"/>
        <v>476</v>
      </c>
      <c r="F65" s="7" t="s">
        <v>6</v>
      </c>
    </row>
    <row r="66" spans="1:6" ht="22.5" customHeight="1" x14ac:dyDescent="0.2">
      <c r="A66" s="23" t="s">
        <v>129</v>
      </c>
      <c r="B66" s="23" t="s">
        <v>205</v>
      </c>
      <c r="C66" s="23" t="s">
        <v>260</v>
      </c>
      <c r="D66" s="7">
        <v>4</v>
      </c>
      <c r="E66" s="7">
        <f t="shared" si="15"/>
        <v>608</v>
      </c>
      <c r="F66" s="7" t="s">
        <v>7</v>
      </c>
    </row>
    <row r="67" spans="1:6" ht="22.5" customHeight="1" x14ac:dyDescent="0.2">
      <c r="A67" s="23" t="s">
        <v>129</v>
      </c>
      <c r="B67" s="23" t="s">
        <v>205</v>
      </c>
      <c r="C67" s="23" t="s">
        <v>260</v>
      </c>
      <c r="D67" s="7">
        <v>5</v>
      </c>
      <c r="E67" s="7">
        <f t="shared" si="15"/>
        <v>740</v>
      </c>
      <c r="F67" s="7" t="s">
        <v>8</v>
      </c>
    </row>
    <row r="68" spans="1:6" ht="22.5" customHeight="1" x14ac:dyDescent="0.2">
      <c r="A68" s="23" t="s">
        <v>129</v>
      </c>
      <c r="B68" s="23" t="s">
        <v>205</v>
      </c>
      <c r="C68" s="23" t="s">
        <v>260</v>
      </c>
      <c r="D68" s="7">
        <v>6</v>
      </c>
      <c r="E68" s="7">
        <f t="shared" si="15"/>
        <v>872</v>
      </c>
      <c r="F68" s="7" t="s">
        <v>31</v>
      </c>
    </row>
    <row r="69" spans="1:6" ht="22.5" customHeight="1" x14ac:dyDescent="0.2">
      <c r="A69" s="23" t="s">
        <v>129</v>
      </c>
      <c r="B69" s="23" t="s">
        <v>205</v>
      </c>
      <c r="C69" s="23" t="s">
        <v>260</v>
      </c>
      <c r="D69" s="7">
        <v>7</v>
      </c>
      <c r="E69" s="7">
        <f t="shared" si="15"/>
        <v>1004</v>
      </c>
      <c r="F69" s="7" t="s">
        <v>32</v>
      </c>
    </row>
    <row r="70" spans="1:6" ht="22.5" customHeight="1" x14ac:dyDescent="0.2">
      <c r="A70" s="23" t="s">
        <v>129</v>
      </c>
      <c r="B70" s="23" t="s">
        <v>205</v>
      </c>
      <c r="C70" s="23" t="s">
        <v>260</v>
      </c>
      <c r="D70" s="7">
        <v>8</v>
      </c>
      <c r="E70" s="7">
        <f t="shared" si="15"/>
        <v>1136</v>
      </c>
      <c r="F70" s="7" t="s">
        <v>36</v>
      </c>
    </row>
    <row r="71" spans="1:6" ht="22.5" customHeight="1" x14ac:dyDescent="0.2">
      <c r="A71" s="23" t="s">
        <v>129</v>
      </c>
      <c r="B71" s="23" t="s">
        <v>205</v>
      </c>
      <c r="C71" s="23" t="s">
        <v>260</v>
      </c>
      <c r="D71" s="7">
        <v>9</v>
      </c>
      <c r="E71" s="7">
        <f t="shared" si="15"/>
        <v>1268</v>
      </c>
      <c r="F71" s="7" t="s">
        <v>38</v>
      </c>
    </row>
    <row r="72" spans="1:6" ht="22.5" customHeight="1" x14ac:dyDescent="0.2">
      <c r="A72" s="23" t="s">
        <v>129</v>
      </c>
      <c r="B72" s="23" t="s">
        <v>205</v>
      </c>
      <c r="C72" s="23" t="s">
        <v>260</v>
      </c>
      <c r="D72" s="7">
        <v>10</v>
      </c>
      <c r="E72" s="7">
        <f t="shared" si="15"/>
        <v>1400</v>
      </c>
      <c r="F72" s="7" t="s">
        <v>40</v>
      </c>
    </row>
    <row r="73" spans="1:6" ht="22.5" customHeight="1" x14ac:dyDescent="0.2">
      <c r="A73" s="19" t="s">
        <v>159</v>
      </c>
      <c r="B73" s="19" t="s">
        <v>205</v>
      </c>
      <c r="C73" s="19" t="s">
        <v>260</v>
      </c>
      <c r="D73" s="6">
        <v>1</v>
      </c>
      <c r="E73" s="6">
        <f>$Q$31</f>
        <v>274</v>
      </c>
      <c r="F73" s="25" t="s">
        <v>27</v>
      </c>
    </row>
    <row r="74" spans="1:6" ht="22.5" customHeight="1" x14ac:dyDescent="0.2">
      <c r="A74" s="19" t="s">
        <v>159</v>
      </c>
      <c r="B74" s="19" t="s">
        <v>205</v>
      </c>
      <c r="C74" s="19" t="s">
        <v>260</v>
      </c>
      <c r="D74" s="6">
        <v>2</v>
      </c>
      <c r="E74" s="6">
        <f t="shared" ref="E74:E82" si="16">SUM(E73,$Q$32)</f>
        <v>406</v>
      </c>
      <c r="F74" s="6" t="s">
        <v>35</v>
      </c>
    </row>
    <row r="75" spans="1:6" ht="22.5" customHeight="1" x14ac:dyDescent="0.2">
      <c r="A75" s="19" t="s">
        <v>159</v>
      </c>
      <c r="B75" s="19" t="s">
        <v>205</v>
      </c>
      <c r="C75" s="19" t="s">
        <v>260</v>
      </c>
      <c r="D75" s="6">
        <v>3</v>
      </c>
      <c r="E75" s="6">
        <f t="shared" si="16"/>
        <v>538</v>
      </c>
      <c r="F75" s="6" t="s">
        <v>51</v>
      </c>
    </row>
    <row r="76" spans="1:6" ht="22.5" customHeight="1" x14ac:dyDescent="0.2">
      <c r="A76" s="19" t="s">
        <v>159</v>
      </c>
      <c r="B76" s="19" t="s">
        <v>205</v>
      </c>
      <c r="C76" s="19" t="s">
        <v>260</v>
      </c>
      <c r="D76" s="6">
        <v>4</v>
      </c>
      <c r="E76" s="6">
        <f t="shared" si="16"/>
        <v>670</v>
      </c>
      <c r="F76" s="6" t="s">
        <v>52</v>
      </c>
    </row>
    <row r="77" spans="1:6" ht="22.5" customHeight="1" x14ac:dyDescent="0.2">
      <c r="A77" s="19" t="s">
        <v>159</v>
      </c>
      <c r="B77" s="19" t="s">
        <v>205</v>
      </c>
      <c r="C77" s="19" t="s">
        <v>260</v>
      </c>
      <c r="D77" s="6">
        <v>5</v>
      </c>
      <c r="E77" s="6">
        <f t="shared" si="16"/>
        <v>802</v>
      </c>
      <c r="F77" s="6" t="s">
        <v>53</v>
      </c>
    </row>
    <row r="78" spans="1:6" ht="22.5" customHeight="1" x14ac:dyDescent="0.2">
      <c r="A78" s="19" t="s">
        <v>159</v>
      </c>
      <c r="B78" s="19" t="s">
        <v>205</v>
      </c>
      <c r="C78" s="19" t="s">
        <v>260</v>
      </c>
      <c r="D78" s="6">
        <v>6</v>
      </c>
      <c r="E78" s="6">
        <f t="shared" si="16"/>
        <v>934</v>
      </c>
      <c r="F78" s="6" t="s">
        <v>54</v>
      </c>
    </row>
    <row r="79" spans="1:6" ht="22.5" customHeight="1" x14ac:dyDescent="0.2">
      <c r="A79" s="19" t="s">
        <v>159</v>
      </c>
      <c r="B79" s="19" t="s">
        <v>205</v>
      </c>
      <c r="C79" s="19" t="s">
        <v>260</v>
      </c>
      <c r="D79" s="6">
        <v>7</v>
      </c>
      <c r="E79" s="6">
        <f t="shared" si="16"/>
        <v>1066</v>
      </c>
      <c r="F79" s="6" t="s">
        <v>55</v>
      </c>
    </row>
    <row r="80" spans="1:6" ht="22.5" customHeight="1" x14ac:dyDescent="0.2">
      <c r="A80" s="19" t="s">
        <v>159</v>
      </c>
      <c r="B80" s="19" t="s">
        <v>205</v>
      </c>
      <c r="C80" s="19" t="s">
        <v>260</v>
      </c>
      <c r="D80" s="6">
        <v>8</v>
      </c>
      <c r="E80" s="6">
        <f t="shared" si="16"/>
        <v>1198</v>
      </c>
      <c r="F80" s="6" t="s">
        <v>56</v>
      </c>
    </row>
    <row r="81" spans="1:6" ht="22.5" customHeight="1" x14ac:dyDescent="0.2">
      <c r="A81" s="19" t="s">
        <v>159</v>
      </c>
      <c r="B81" s="19" t="s">
        <v>205</v>
      </c>
      <c r="C81" s="19" t="s">
        <v>260</v>
      </c>
      <c r="D81" s="6">
        <v>9</v>
      </c>
      <c r="E81" s="6">
        <f t="shared" si="16"/>
        <v>1330</v>
      </c>
      <c r="F81" s="6" t="s">
        <v>57</v>
      </c>
    </row>
    <row r="82" spans="1:6" ht="22.5" customHeight="1" x14ac:dyDescent="0.2">
      <c r="A82" s="19" t="s">
        <v>159</v>
      </c>
      <c r="B82" s="19" t="s">
        <v>205</v>
      </c>
      <c r="C82" s="19" t="s">
        <v>260</v>
      </c>
      <c r="D82" s="6">
        <v>10</v>
      </c>
      <c r="E82" s="6">
        <f t="shared" si="16"/>
        <v>1462</v>
      </c>
      <c r="F82" s="6" t="s">
        <v>58</v>
      </c>
    </row>
    <row r="83" spans="1:6" ht="22.5" customHeight="1" x14ac:dyDescent="0.2">
      <c r="A83" s="27" t="s">
        <v>251</v>
      </c>
      <c r="B83" s="27" t="s">
        <v>205</v>
      </c>
      <c r="C83" s="23" t="s">
        <v>260</v>
      </c>
      <c r="D83" s="17">
        <v>1</v>
      </c>
      <c r="E83" s="17">
        <f>$Q$35</f>
        <v>315</v>
      </c>
      <c r="F83" s="26" t="s">
        <v>136</v>
      </c>
    </row>
    <row r="84" spans="1:6" ht="22.5" customHeight="1" x14ac:dyDescent="0.2">
      <c r="A84" s="27" t="s">
        <v>251</v>
      </c>
      <c r="B84" s="27" t="s">
        <v>205</v>
      </c>
      <c r="C84" s="23" t="s">
        <v>260</v>
      </c>
      <c r="D84" s="17">
        <v>2</v>
      </c>
      <c r="E84" s="17">
        <f t="shared" ref="E84:E92" si="17">SUM(E83,$Q$36)</f>
        <v>460</v>
      </c>
      <c r="F84" s="26" t="s">
        <v>137</v>
      </c>
    </row>
    <row r="85" spans="1:6" ht="22.5" customHeight="1" x14ac:dyDescent="0.2">
      <c r="A85" s="27" t="s">
        <v>250</v>
      </c>
      <c r="B85" s="27" t="s">
        <v>205</v>
      </c>
      <c r="C85" s="23" t="s">
        <v>260</v>
      </c>
      <c r="D85" s="17">
        <v>3</v>
      </c>
      <c r="E85" s="17">
        <f t="shared" si="17"/>
        <v>605</v>
      </c>
      <c r="F85" s="26" t="s">
        <v>138</v>
      </c>
    </row>
    <row r="86" spans="1:6" ht="22.5" customHeight="1" x14ac:dyDescent="0.2">
      <c r="A86" s="27" t="s">
        <v>250</v>
      </c>
      <c r="B86" s="27" t="s">
        <v>205</v>
      </c>
      <c r="C86" s="23" t="s">
        <v>260</v>
      </c>
      <c r="D86" s="17">
        <v>4</v>
      </c>
      <c r="E86" s="17">
        <f t="shared" si="17"/>
        <v>750</v>
      </c>
      <c r="F86" s="26" t="s">
        <v>139</v>
      </c>
    </row>
    <row r="87" spans="1:6" ht="22.5" customHeight="1" x14ac:dyDescent="0.2">
      <c r="A87" s="27" t="s">
        <v>250</v>
      </c>
      <c r="B87" s="27" t="s">
        <v>205</v>
      </c>
      <c r="C87" s="23" t="s">
        <v>260</v>
      </c>
      <c r="D87" s="17">
        <v>5</v>
      </c>
      <c r="E87" s="17">
        <f t="shared" si="17"/>
        <v>895</v>
      </c>
      <c r="F87" s="26" t="s">
        <v>140</v>
      </c>
    </row>
    <row r="88" spans="1:6" ht="22.5" customHeight="1" x14ac:dyDescent="0.2">
      <c r="A88" s="27" t="s">
        <v>250</v>
      </c>
      <c r="B88" s="27" t="s">
        <v>205</v>
      </c>
      <c r="C88" s="23" t="s">
        <v>260</v>
      </c>
      <c r="D88" s="17">
        <v>6</v>
      </c>
      <c r="E88" s="17">
        <f t="shared" si="17"/>
        <v>1040</v>
      </c>
      <c r="F88" s="26" t="s">
        <v>149</v>
      </c>
    </row>
    <row r="89" spans="1:6" ht="22.5" customHeight="1" x14ac:dyDescent="0.2">
      <c r="A89" s="27" t="s">
        <v>250</v>
      </c>
      <c r="B89" s="27" t="s">
        <v>205</v>
      </c>
      <c r="C89" s="23" t="s">
        <v>260</v>
      </c>
      <c r="D89" s="17">
        <v>7</v>
      </c>
      <c r="E89" s="17">
        <f t="shared" si="17"/>
        <v>1185</v>
      </c>
      <c r="F89" s="26" t="s">
        <v>150</v>
      </c>
    </row>
    <row r="90" spans="1:6" ht="22.5" customHeight="1" x14ac:dyDescent="0.2">
      <c r="A90" s="27" t="s">
        <v>250</v>
      </c>
      <c r="B90" s="27" t="s">
        <v>205</v>
      </c>
      <c r="C90" s="23" t="s">
        <v>260</v>
      </c>
      <c r="D90" s="17">
        <v>8</v>
      </c>
      <c r="E90" s="17">
        <f t="shared" si="17"/>
        <v>1330</v>
      </c>
      <c r="F90" s="26" t="s">
        <v>151</v>
      </c>
    </row>
    <row r="91" spans="1:6" ht="22.5" customHeight="1" x14ac:dyDescent="0.2">
      <c r="A91" s="27" t="s">
        <v>250</v>
      </c>
      <c r="B91" s="27" t="s">
        <v>205</v>
      </c>
      <c r="C91" s="23" t="s">
        <v>260</v>
      </c>
      <c r="D91" s="17">
        <v>9</v>
      </c>
      <c r="E91" s="17">
        <f t="shared" si="17"/>
        <v>1475</v>
      </c>
      <c r="F91" s="26" t="s">
        <v>152</v>
      </c>
    </row>
    <row r="92" spans="1:6" ht="22.5" customHeight="1" x14ac:dyDescent="0.2">
      <c r="A92" s="27" t="s">
        <v>250</v>
      </c>
      <c r="B92" s="27" t="s">
        <v>205</v>
      </c>
      <c r="C92" s="23" t="s">
        <v>260</v>
      </c>
      <c r="D92" s="17">
        <v>10</v>
      </c>
      <c r="E92" s="17">
        <f t="shared" si="17"/>
        <v>1620</v>
      </c>
      <c r="F92" s="26" t="s">
        <v>153</v>
      </c>
    </row>
    <row r="93" spans="1:6" ht="22.5" customHeight="1" x14ac:dyDescent="0.2">
      <c r="A93" s="28" t="s">
        <v>253</v>
      </c>
      <c r="B93" s="28" t="s">
        <v>205</v>
      </c>
      <c r="C93" s="28" t="s">
        <v>260</v>
      </c>
      <c r="D93" s="8">
        <v>1</v>
      </c>
      <c r="E93" s="8">
        <f>$Q$39</f>
        <v>375</v>
      </c>
      <c r="F93" s="29" t="s">
        <v>28</v>
      </c>
    </row>
    <row r="94" spans="1:6" ht="22.5" customHeight="1" x14ac:dyDescent="0.2">
      <c r="A94" s="28" t="s">
        <v>253</v>
      </c>
      <c r="B94" s="28" t="s">
        <v>205</v>
      </c>
      <c r="C94" s="28" t="s">
        <v>260</v>
      </c>
      <c r="D94" s="8">
        <v>2</v>
      </c>
      <c r="E94" s="8">
        <f t="shared" ref="E94:E102" si="18">SUM(E93,$Q$40)</f>
        <v>520</v>
      </c>
      <c r="F94" s="29" t="s">
        <v>141</v>
      </c>
    </row>
    <row r="95" spans="1:6" ht="22.5" customHeight="1" x14ac:dyDescent="0.2">
      <c r="A95" s="28" t="s">
        <v>252</v>
      </c>
      <c r="B95" s="28" t="s">
        <v>205</v>
      </c>
      <c r="C95" s="28" t="s">
        <v>260</v>
      </c>
      <c r="D95" s="8">
        <v>3</v>
      </c>
      <c r="E95" s="8">
        <f t="shared" si="18"/>
        <v>665</v>
      </c>
      <c r="F95" s="29" t="s">
        <v>142</v>
      </c>
    </row>
    <row r="96" spans="1:6" ht="22.5" customHeight="1" x14ac:dyDescent="0.2">
      <c r="A96" s="28" t="s">
        <v>252</v>
      </c>
      <c r="B96" s="28" t="s">
        <v>205</v>
      </c>
      <c r="C96" s="28" t="s">
        <v>260</v>
      </c>
      <c r="D96" s="8">
        <v>4</v>
      </c>
      <c r="E96" s="8">
        <f t="shared" si="18"/>
        <v>810</v>
      </c>
      <c r="F96" s="29" t="s">
        <v>143</v>
      </c>
    </row>
    <row r="97" spans="1:6" ht="22.5" customHeight="1" x14ac:dyDescent="0.2">
      <c r="A97" s="28" t="s">
        <v>252</v>
      </c>
      <c r="B97" s="28" t="s">
        <v>205</v>
      </c>
      <c r="C97" s="28" t="s">
        <v>260</v>
      </c>
      <c r="D97" s="8">
        <v>5</v>
      </c>
      <c r="E97" s="8">
        <f t="shared" si="18"/>
        <v>955</v>
      </c>
      <c r="F97" s="29" t="s">
        <v>144</v>
      </c>
    </row>
    <row r="98" spans="1:6" ht="22.5" customHeight="1" x14ac:dyDescent="0.2">
      <c r="A98" s="28" t="s">
        <v>252</v>
      </c>
      <c r="B98" s="28" t="s">
        <v>205</v>
      </c>
      <c r="C98" s="28" t="s">
        <v>260</v>
      </c>
      <c r="D98" s="8">
        <v>6</v>
      </c>
      <c r="E98" s="8">
        <f t="shared" si="18"/>
        <v>1100</v>
      </c>
      <c r="F98" s="29" t="s">
        <v>154</v>
      </c>
    </row>
    <row r="99" spans="1:6" ht="22.5" customHeight="1" x14ac:dyDescent="0.2">
      <c r="A99" s="28" t="s">
        <v>252</v>
      </c>
      <c r="B99" s="28" t="s">
        <v>205</v>
      </c>
      <c r="C99" s="28" t="s">
        <v>260</v>
      </c>
      <c r="D99" s="8">
        <v>7</v>
      </c>
      <c r="E99" s="8">
        <f t="shared" si="18"/>
        <v>1245</v>
      </c>
      <c r="F99" s="29" t="s">
        <v>155</v>
      </c>
    </row>
    <row r="100" spans="1:6" ht="22.5" customHeight="1" x14ac:dyDescent="0.2">
      <c r="A100" s="28" t="s">
        <v>252</v>
      </c>
      <c r="B100" s="28" t="s">
        <v>205</v>
      </c>
      <c r="C100" s="28" t="s">
        <v>260</v>
      </c>
      <c r="D100" s="8">
        <v>8</v>
      </c>
      <c r="E100" s="8">
        <f t="shared" si="18"/>
        <v>1390</v>
      </c>
      <c r="F100" s="29" t="s">
        <v>156</v>
      </c>
    </row>
    <row r="101" spans="1:6" ht="22.5" customHeight="1" x14ac:dyDescent="0.2">
      <c r="A101" s="28" t="s">
        <v>252</v>
      </c>
      <c r="B101" s="28" t="s">
        <v>205</v>
      </c>
      <c r="C101" s="28" t="s">
        <v>260</v>
      </c>
      <c r="D101" s="8">
        <v>9</v>
      </c>
      <c r="E101" s="8">
        <f t="shared" si="18"/>
        <v>1535</v>
      </c>
      <c r="F101" s="29" t="s">
        <v>157</v>
      </c>
    </row>
    <row r="102" spans="1:6" ht="22.5" customHeight="1" x14ac:dyDescent="0.2">
      <c r="A102" s="28" t="s">
        <v>252</v>
      </c>
      <c r="B102" s="28" t="s">
        <v>205</v>
      </c>
      <c r="C102" s="28" t="s">
        <v>260</v>
      </c>
      <c r="D102" s="8">
        <v>10</v>
      </c>
      <c r="E102" s="8">
        <f t="shared" si="18"/>
        <v>1680</v>
      </c>
      <c r="F102" s="29" t="s">
        <v>163</v>
      </c>
    </row>
    <row r="103" spans="1:6" ht="22.5" customHeight="1" x14ac:dyDescent="0.2">
      <c r="A103" s="31" t="s">
        <v>255</v>
      </c>
      <c r="B103" s="31" t="s">
        <v>205</v>
      </c>
      <c r="C103" s="31" t="s">
        <v>260</v>
      </c>
      <c r="D103" s="18">
        <v>1</v>
      </c>
      <c r="E103" s="18">
        <f>$Q$43</f>
        <v>465</v>
      </c>
      <c r="F103" s="31" t="s">
        <v>158</v>
      </c>
    </row>
    <row r="104" spans="1:6" ht="22.5" customHeight="1" x14ac:dyDescent="0.2">
      <c r="A104" s="31" t="s">
        <v>255</v>
      </c>
      <c r="B104" s="31" t="s">
        <v>205</v>
      </c>
      <c r="C104" s="31" t="s">
        <v>260</v>
      </c>
      <c r="D104" s="18">
        <v>2</v>
      </c>
      <c r="E104" s="18">
        <f t="shared" ref="E104:E112" si="19">SUM(E103,$Q$44)</f>
        <v>610</v>
      </c>
      <c r="F104" s="30" t="s">
        <v>104</v>
      </c>
    </row>
    <row r="105" spans="1:6" ht="22.5" customHeight="1" x14ac:dyDescent="0.2">
      <c r="A105" s="31" t="s">
        <v>254</v>
      </c>
      <c r="B105" s="31" t="s">
        <v>205</v>
      </c>
      <c r="C105" s="31" t="s">
        <v>260</v>
      </c>
      <c r="D105" s="18">
        <v>3</v>
      </c>
      <c r="E105" s="18">
        <f t="shared" si="19"/>
        <v>755</v>
      </c>
      <c r="F105" s="30" t="s">
        <v>105</v>
      </c>
    </row>
    <row r="106" spans="1:6" ht="22.5" customHeight="1" x14ac:dyDescent="0.2">
      <c r="A106" s="31" t="s">
        <v>254</v>
      </c>
      <c r="B106" s="31" t="s">
        <v>205</v>
      </c>
      <c r="C106" s="31" t="s">
        <v>260</v>
      </c>
      <c r="D106" s="18">
        <v>4</v>
      </c>
      <c r="E106" s="18">
        <f t="shared" si="19"/>
        <v>900</v>
      </c>
      <c r="F106" s="30" t="s">
        <v>106</v>
      </c>
    </row>
    <row r="107" spans="1:6" ht="22.5" customHeight="1" x14ac:dyDescent="0.2">
      <c r="A107" s="31" t="s">
        <v>254</v>
      </c>
      <c r="B107" s="31" t="s">
        <v>205</v>
      </c>
      <c r="C107" s="31" t="s">
        <v>260</v>
      </c>
      <c r="D107" s="18">
        <v>5</v>
      </c>
      <c r="E107" s="18">
        <f t="shared" si="19"/>
        <v>1045</v>
      </c>
      <c r="F107" s="30" t="s">
        <v>107</v>
      </c>
    </row>
    <row r="108" spans="1:6" ht="22.5" customHeight="1" x14ac:dyDescent="0.2">
      <c r="A108" s="31" t="s">
        <v>254</v>
      </c>
      <c r="B108" s="31" t="s">
        <v>205</v>
      </c>
      <c r="C108" s="31" t="s">
        <v>260</v>
      </c>
      <c r="D108" s="18">
        <v>6</v>
      </c>
      <c r="E108" s="18">
        <f t="shared" si="19"/>
        <v>1190</v>
      </c>
      <c r="F108" s="30" t="s">
        <v>108</v>
      </c>
    </row>
    <row r="109" spans="1:6" ht="22.5" customHeight="1" x14ac:dyDescent="0.2">
      <c r="A109" s="31" t="s">
        <v>254</v>
      </c>
      <c r="B109" s="31" t="s">
        <v>205</v>
      </c>
      <c r="C109" s="31" t="s">
        <v>260</v>
      </c>
      <c r="D109" s="18">
        <v>7</v>
      </c>
      <c r="E109" s="18">
        <f t="shared" si="19"/>
        <v>1335</v>
      </c>
      <c r="F109" s="30" t="s">
        <v>109</v>
      </c>
    </row>
    <row r="110" spans="1:6" ht="22.5" customHeight="1" x14ac:dyDescent="0.2">
      <c r="A110" s="31" t="s">
        <v>254</v>
      </c>
      <c r="B110" s="31" t="s">
        <v>205</v>
      </c>
      <c r="C110" s="31" t="s">
        <v>260</v>
      </c>
      <c r="D110" s="18">
        <v>8</v>
      </c>
      <c r="E110" s="18">
        <f t="shared" si="19"/>
        <v>1480</v>
      </c>
      <c r="F110" s="30" t="s">
        <v>110</v>
      </c>
    </row>
    <row r="111" spans="1:6" ht="22.5" customHeight="1" x14ac:dyDescent="0.2">
      <c r="A111" s="31" t="s">
        <v>254</v>
      </c>
      <c r="B111" s="31" t="s">
        <v>205</v>
      </c>
      <c r="C111" s="31" t="s">
        <v>260</v>
      </c>
      <c r="D111" s="18">
        <v>9</v>
      </c>
      <c r="E111" s="18">
        <f t="shared" si="19"/>
        <v>1625</v>
      </c>
      <c r="F111" s="30" t="s">
        <v>111</v>
      </c>
    </row>
    <row r="112" spans="1:6" ht="22.5" customHeight="1" x14ac:dyDescent="0.2">
      <c r="A112" s="31" t="s">
        <v>254</v>
      </c>
      <c r="B112" s="31" t="s">
        <v>205</v>
      </c>
      <c r="C112" s="31" t="s">
        <v>260</v>
      </c>
      <c r="D112" s="18">
        <v>10</v>
      </c>
      <c r="E112" s="18">
        <f t="shared" si="19"/>
        <v>1770</v>
      </c>
      <c r="F112" s="30" t="s">
        <v>112</v>
      </c>
    </row>
    <row r="113" spans="1:6" ht="22.5" customHeight="1" x14ac:dyDescent="0.2">
      <c r="A113" s="32" t="s">
        <v>257</v>
      </c>
      <c r="B113" s="32" t="s">
        <v>205</v>
      </c>
      <c r="C113" s="32" t="s">
        <v>260</v>
      </c>
      <c r="D113" s="9">
        <v>1</v>
      </c>
      <c r="E113" s="9">
        <f>$Q$47</f>
        <v>587</v>
      </c>
      <c r="F113" s="32" t="s">
        <v>167</v>
      </c>
    </row>
    <row r="114" spans="1:6" ht="22.5" customHeight="1" x14ac:dyDescent="0.2">
      <c r="A114" s="32" t="s">
        <v>257</v>
      </c>
      <c r="B114" s="32" t="s">
        <v>205</v>
      </c>
      <c r="C114" s="32" t="s">
        <v>260</v>
      </c>
      <c r="D114" s="9">
        <v>2</v>
      </c>
      <c r="E114" s="9">
        <f t="shared" ref="E114:E122" si="20">SUM(E113,$Q$48)</f>
        <v>732</v>
      </c>
      <c r="F114" s="32" t="s">
        <v>168</v>
      </c>
    </row>
    <row r="115" spans="1:6" ht="22.5" customHeight="1" x14ac:dyDescent="0.2">
      <c r="A115" s="32" t="s">
        <v>256</v>
      </c>
      <c r="B115" s="32" t="s">
        <v>205</v>
      </c>
      <c r="C115" s="32" t="s">
        <v>260</v>
      </c>
      <c r="D115" s="9">
        <v>3</v>
      </c>
      <c r="E115" s="9">
        <f t="shared" si="20"/>
        <v>877</v>
      </c>
      <c r="F115" s="32" t="s">
        <v>169</v>
      </c>
    </row>
    <row r="116" spans="1:6" ht="22.5" customHeight="1" x14ac:dyDescent="0.2">
      <c r="A116" s="32" t="s">
        <v>256</v>
      </c>
      <c r="B116" s="32" t="s">
        <v>205</v>
      </c>
      <c r="C116" s="32" t="s">
        <v>260</v>
      </c>
      <c r="D116" s="9">
        <v>4</v>
      </c>
      <c r="E116" s="9">
        <f t="shared" si="20"/>
        <v>1022</v>
      </c>
      <c r="F116" s="32" t="s">
        <v>170</v>
      </c>
    </row>
    <row r="117" spans="1:6" ht="22.5" customHeight="1" x14ac:dyDescent="0.2">
      <c r="A117" s="32" t="s">
        <v>256</v>
      </c>
      <c r="B117" s="32" t="s">
        <v>205</v>
      </c>
      <c r="C117" s="32" t="s">
        <v>260</v>
      </c>
      <c r="D117" s="9">
        <v>5</v>
      </c>
      <c r="E117" s="9">
        <f t="shared" si="20"/>
        <v>1167</v>
      </c>
      <c r="F117" s="32" t="s">
        <v>171</v>
      </c>
    </row>
    <row r="118" spans="1:6" ht="22.5" customHeight="1" x14ac:dyDescent="0.2">
      <c r="A118" s="32" t="s">
        <v>256</v>
      </c>
      <c r="B118" s="32" t="s">
        <v>205</v>
      </c>
      <c r="C118" s="32" t="s">
        <v>260</v>
      </c>
      <c r="D118" s="9">
        <v>6</v>
      </c>
      <c r="E118" s="9">
        <f t="shared" si="20"/>
        <v>1312</v>
      </c>
      <c r="F118" s="32" t="s">
        <v>172</v>
      </c>
    </row>
    <row r="119" spans="1:6" ht="22.5" customHeight="1" x14ac:dyDescent="0.2">
      <c r="A119" s="32" t="s">
        <v>256</v>
      </c>
      <c r="B119" s="32" t="s">
        <v>205</v>
      </c>
      <c r="C119" s="32" t="s">
        <v>260</v>
      </c>
      <c r="D119" s="9">
        <v>7</v>
      </c>
      <c r="E119" s="9">
        <f t="shared" si="20"/>
        <v>1457</v>
      </c>
      <c r="F119" s="32" t="s">
        <v>173</v>
      </c>
    </row>
    <row r="120" spans="1:6" ht="22.5" customHeight="1" x14ac:dyDescent="0.2">
      <c r="A120" s="32" t="s">
        <v>256</v>
      </c>
      <c r="B120" s="32" t="s">
        <v>205</v>
      </c>
      <c r="C120" s="32" t="s">
        <v>260</v>
      </c>
      <c r="D120" s="9">
        <v>8</v>
      </c>
      <c r="E120" s="9">
        <f t="shared" si="20"/>
        <v>1602</v>
      </c>
      <c r="F120" s="32" t="s">
        <v>174</v>
      </c>
    </row>
    <row r="121" spans="1:6" ht="22.5" customHeight="1" x14ac:dyDescent="0.2">
      <c r="A121" s="32" t="s">
        <v>256</v>
      </c>
      <c r="B121" s="32" t="s">
        <v>205</v>
      </c>
      <c r="C121" s="32" t="s">
        <v>260</v>
      </c>
      <c r="D121" s="9">
        <v>9</v>
      </c>
      <c r="E121" s="9">
        <f t="shared" si="20"/>
        <v>1747</v>
      </c>
      <c r="F121" s="32" t="s">
        <v>175</v>
      </c>
    </row>
    <row r="122" spans="1:6" ht="22.5" customHeight="1" x14ac:dyDescent="0.2">
      <c r="A122" s="32" t="s">
        <v>256</v>
      </c>
      <c r="B122" s="32" t="s">
        <v>205</v>
      </c>
      <c r="C122" s="32" t="s">
        <v>260</v>
      </c>
      <c r="D122" s="9">
        <v>10</v>
      </c>
      <c r="E122" s="9">
        <f t="shared" si="20"/>
        <v>1892</v>
      </c>
      <c r="F122" s="32" t="s">
        <v>176</v>
      </c>
    </row>
  </sheetData>
  <dataConsolidate/>
  <mergeCells count="2">
    <mergeCell ref="A1:B1"/>
    <mergeCell ref="O23:P23"/>
  </mergeCells>
  <phoneticPr fontId="7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58A92-1DA5-4EBB-AB15-1729B5ADCCF1}">
  <sheetPr codeName="工作表8"/>
  <dimension ref="B2:H24"/>
  <sheetViews>
    <sheetView zoomScaleNormal="100" workbookViewId="0">
      <selection activeCell="F7" sqref="F7"/>
    </sheetView>
  </sheetViews>
  <sheetFormatPr defaultColWidth="13.42578125" defaultRowHeight="21" customHeight="1" x14ac:dyDescent="0.2"/>
  <cols>
    <col min="1" max="1" width="44.42578125" style="277" customWidth="1"/>
    <col min="2" max="3" width="13.42578125" style="277"/>
    <col min="4" max="4" width="34.7109375" style="277" customWidth="1"/>
    <col min="5" max="7" width="18.85546875" style="277" customWidth="1"/>
    <col min="8" max="16384" width="13.42578125" style="277"/>
  </cols>
  <sheetData>
    <row r="2" spans="2:8" ht="52.2" customHeight="1" x14ac:dyDescent="0.2">
      <c r="B2" s="276"/>
      <c r="C2" s="276"/>
      <c r="D2" s="276"/>
      <c r="E2" s="276"/>
      <c r="F2" s="276"/>
      <c r="G2" s="276"/>
      <c r="H2" s="276"/>
    </row>
    <row r="3" spans="2:8" ht="34.5" customHeight="1" x14ac:dyDescent="0.2">
      <c r="B3" s="276"/>
      <c r="C3" s="278" t="s">
        <v>343</v>
      </c>
      <c r="D3" s="278"/>
      <c r="E3" s="276"/>
      <c r="F3" s="276"/>
      <c r="G3" s="276"/>
      <c r="H3" s="276"/>
    </row>
    <row r="4" spans="2:8" ht="36.450000000000003" customHeight="1" x14ac:dyDescent="0.2">
      <c r="B4" s="276"/>
      <c r="C4" s="276"/>
      <c r="D4" s="276"/>
      <c r="E4" s="276"/>
      <c r="F4" s="276"/>
      <c r="G4" s="276"/>
      <c r="H4" s="276"/>
    </row>
    <row r="5" spans="2:8" ht="21" customHeight="1" x14ac:dyDescent="0.2">
      <c r="B5" s="276"/>
      <c r="C5" s="279" t="s">
        <v>344</v>
      </c>
      <c r="D5" s="165" t="str">
        <f>_xlfn.XLOOKUP($D$6,客戶!C:C,客戶!B:B)</f>
        <v>ABC</v>
      </c>
      <c r="E5" s="276"/>
      <c r="F5" s="276"/>
      <c r="G5" s="276"/>
      <c r="H5" s="276"/>
    </row>
    <row r="6" spans="2:8" ht="21" customHeight="1" x14ac:dyDescent="0.2">
      <c r="B6" s="276"/>
      <c r="C6" s="279" t="s">
        <v>345</v>
      </c>
      <c r="D6" s="165" t="s">
        <v>381</v>
      </c>
      <c r="E6" s="276"/>
      <c r="F6" s="280" t="s">
        <v>346</v>
      </c>
      <c r="G6" s="281">
        <v>6</v>
      </c>
      <c r="H6" s="276"/>
    </row>
    <row r="7" spans="2:8" ht="21" customHeight="1" x14ac:dyDescent="0.2">
      <c r="B7" s="276"/>
      <c r="C7" s="279" t="s">
        <v>347</v>
      </c>
      <c r="D7" s="305" t="s">
        <v>377</v>
      </c>
      <c r="E7" s="276"/>
      <c r="F7" s="282" t="s">
        <v>348</v>
      </c>
      <c r="G7" s="283">
        <v>44926</v>
      </c>
      <c r="H7" s="276"/>
    </row>
    <row r="8" spans="2:8" ht="37.200000000000003" customHeight="1" x14ac:dyDescent="0.2">
      <c r="B8" s="276"/>
      <c r="C8" s="276"/>
      <c r="D8" s="276"/>
      <c r="E8" s="276"/>
      <c r="F8" s="276"/>
      <c r="G8" s="276"/>
      <c r="H8" s="276"/>
    </row>
    <row r="9" spans="2:8" ht="28.5" customHeight="1" thickBot="1" x14ac:dyDescent="0.25">
      <c r="B9" s="276"/>
      <c r="C9" s="284" t="s">
        <v>349</v>
      </c>
      <c r="D9" s="284" t="s">
        <v>446</v>
      </c>
      <c r="E9" s="284" t="s">
        <v>350</v>
      </c>
      <c r="F9" s="284" t="s">
        <v>351</v>
      </c>
      <c r="G9" s="285" t="s">
        <v>352</v>
      </c>
      <c r="H9" s="276"/>
    </row>
    <row r="10" spans="2:8" ht="28.5" customHeight="1" x14ac:dyDescent="0.2">
      <c r="B10" s="276"/>
      <c r="C10" s="286" t="s">
        <v>386</v>
      </c>
      <c r="D10" s="390" t="s">
        <v>353</v>
      </c>
      <c r="E10" s="286">
        <v>2</v>
      </c>
      <c r="F10" s="287">
        <v>690</v>
      </c>
      <c r="G10" s="288">
        <f>IF(OR(E10="",F10=""),"",E10*F10)</f>
        <v>1380</v>
      </c>
      <c r="H10" s="276"/>
    </row>
    <row r="11" spans="2:8" ht="28.5" customHeight="1" x14ac:dyDescent="0.2">
      <c r="B11" s="276"/>
      <c r="C11" s="289" t="s">
        <v>387</v>
      </c>
      <c r="D11" s="289" t="s">
        <v>354</v>
      </c>
      <c r="E11" s="289">
        <v>1</v>
      </c>
      <c r="F11" s="287">
        <v>810</v>
      </c>
      <c r="G11" s="288">
        <f t="shared" ref="G11:G16" si="0">IF(OR(E11="",F11=""),"",E11*F11)</f>
        <v>810</v>
      </c>
      <c r="H11" s="276"/>
    </row>
    <row r="12" spans="2:8" ht="28.5" customHeight="1" x14ac:dyDescent="0.2">
      <c r="B12" s="276"/>
      <c r="C12" s="289"/>
      <c r="D12" s="289"/>
      <c r="E12" s="289"/>
      <c r="F12" s="287" t="s">
        <v>388</v>
      </c>
      <c r="G12" s="288" t="str">
        <f t="shared" si="0"/>
        <v/>
      </c>
      <c r="H12" s="276"/>
    </row>
    <row r="13" spans="2:8" ht="28.5" customHeight="1" x14ac:dyDescent="0.2">
      <c r="B13" s="276"/>
      <c r="C13" s="289" t="s">
        <v>388</v>
      </c>
      <c r="D13" s="289"/>
      <c r="E13" s="289"/>
      <c r="F13" s="287" t="s">
        <v>388</v>
      </c>
      <c r="G13" s="288" t="str">
        <f t="shared" si="0"/>
        <v/>
      </c>
      <c r="H13" s="276"/>
    </row>
    <row r="14" spans="2:8" ht="28.5" customHeight="1" x14ac:dyDescent="0.2">
      <c r="B14" s="276"/>
      <c r="C14" s="289" t="s">
        <v>388</v>
      </c>
      <c r="D14" s="289"/>
      <c r="E14" s="289"/>
      <c r="F14" s="287" t="s">
        <v>388</v>
      </c>
      <c r="G14" s="288" t="str">
        <f t="shared" si="0"/>
        <v/>
      </c>
      <c r="H14" s="276"/>
    </row>
    <row r="15" spans="2:8" ht="28.5" customHeight="1" x14ac:dyDescent="0.2">
      <c r="B15" s="276"/>
      <c r="C15" s="289" t="s">
        <v>388</v>
      </c>
      <c r="D15" s="289"/>
      <c r="E15" s="289"/>
      <c r="F15" s="287" t="s">
        <v>388</v>
      </c>
      <c r="G15" s="288" t="str">
        <f t="shared" si="0"/>
        <v/>
      </c>
      <c r="H15" s="276"/>
    </row>
    <row r="16" spans="2:8" ht="28.5" customHeight="1" x14ac:dyDescent="0.2">
      <c r="B16" s="276"/>
      <c r="C16" s="290" t="s">
        <v>388</v>
      </c>
      <c r="D16" s="290"/>
      <c r="E16" s="290"/>
      <c r="F16" s="287" t="s">
        <v>388</v>
      </c>
      <c r="G16" s="288" t="str">
        <f t="shared" si="0"/>
        <v/>
      </c>
      <c r="H16" s="276"/>
    </row>
    <row r="17" spans="2:8" ht="28.5" customHeight="1" x14ac:dyDescent="0.2">
      <c r="B17" s="276"/>
      <c r="C17" s="276"/>
      <c r="D17" s="276"/>
      <c r="E17" s="276"/>
      <c r="F17" s="291" t="s">
        <v>355</v>
      </c>
      <c r="G17" s="292">
        <f>SUM(G10:G16)</f>
        <v>2190</v>
      </c>
      <c r="H17" s="276"/>
    </row>
    <row r="18" spans="2:8" ht="28.5" customHeight="1" x14ac:dyDescent="0.2">
      <c r="B18" s="276"/>
      <c r="C18" s="276"/>
      <c r="D18" s="276"/>
      <c r="E18" s="276"/>
      <c r="F18" s="293" t="s">
        <v>356</v>
      </c>
      <c r="G18" s="294">
        <f>IF(G10="",0,50)</f>
        <v>50</v>
      </c>
      <c r="H18" s="276"/>
    </row>
    <row r="19" spans="2:8" ht="28.5" customHeight="1" thickBot="1" x14ac:dyDescent="0.25">
      <c r="B19" s="276"/>
      <c r="C19" s="276"/>
      <c r="D19" s="276"/>
      <c r="E19" s="276"/>
      <c r="F19" s="295" t="s">
        <v>357</v>
      </c>
      <c r="G19" s="296">
        <f>G17+G18</f>
        <v>2240</v>
      </c>
      <c r="H19" s="276"/>
    </row>
    <row r="20" spans="2:8" ht="21" customHeight="1" x14ac:dyDescent="0.2">
      <c r="B20" s="276"/>
      <c r="C20" s="276"/>
      <c r="D20" s="276"/>
      <c r="E20" s="276"/>
      <c r="F20" s="276"/>
      <c r="G20" s="276"/>
      <c r="H20" s="276"/>
    </row>
    <row r="21" spans="2:8" ht="28.95" customHeight="1" x14ac:dyDescent="0.2">
      <c r="B21" s="276"/>
      <c r="C21" s="297" t="s">
        <v>358</v>
      </c>
      <c r="D21" s="276"/>
      <c r="E21" s="276"/>
      <c r="F21" s="276"/>
      <c r="G21" s="276"/>
      <c r="H21" s="276"/>
    </row>
    <row r="22" spans="2:8" ht="28.95" customHeight="1" x14ac:dyDescent="0.2">
      <c r="B22" s="276"/>
      <c r="C22" s="298"/>
      <c r="D22" s="299"/>
      <c r="E22" s="299"/>
      <c r="F22" s="299"/>
      <c r="G22" s="300"/>
      <c r="H22" s="276"/>
    </row>
    <row r="23" spans="2:8" ht="28.95" customHeight="1" x14ac:dyDescent="0.2">
      <c r="B23" s="276"/>
      <c r="C23" s="301"/>
      <c r="D23" s="302"/>
      <c r="E23" s="302"/>
      <c r="F23" s="302"/>
      <c r="G23" s="303"/>
      <c r="H23" s="276"/>
    </row>
    <row r="24" spans="2:8" ht="57.45" customHeight="1" x14ac:dyDescent="0.2">
      <c r="B24" s="276"/>
      <c r="C24" s="276"/>
      <c r="D24" s="276"/>
      <c r="E24" s="276"/>
      <c r="F24" s="276"/>
      <c r="G24" s="276"/>
      <c r="H24" s="276"/>
    </row>
  </sheetData>
  <phoneticPr fontId="67" type="noConversion"/>
  <dataValidations count="1">
    <dataValidation type="list" allowBlank="1" showInputMessage="1" showErrorMessage="1" sqref="D10:D16" xr:uid="{8739FA0E-D65D-464D-BEC5-AEEAB15FDC99}">
      <formula1>產品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B5315BF-CF82-43D9-B690-C17DD228F34E}">
          <x14:formula1>
            <xm:f>客戶!$B$2:$B$19</xm:f>
          </x14:formula1>
          <xm:sqref>D7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CAE5F-004A-4C1A-9C96-BE743E2552C4}">
  <sheetPr codeName="工作表9"/>
  <dimension ref="A1:D8"/>
  <sheetViews>
    <sheetView workbookViewId="0">
      <selection activeCell="C12" sqref="C12"/>
    </sheetView>
  </sheetViews>
  <sheetFormatPr defaultColWidth="12.42578125" defaultRowHeight="20.7" customHeight="1" x14ac:dyDescent="0.2"/>
  <cols>
    <col min="2" max="2" width="16.7109375" style="165" customWidth="1"/>
    <col min="3" max="3" width="23.28515625" style="165" customWidth="1"/>
    <col min="4" max="4" width="40" style="165" customWidth="1"/>
  </cols>
  <sheetData>
    <row r="1" spans="1:4" ht="22.2" customHeight="1" thickBot="1" x14ac:dyDescent="0.25">
      <c r="A1" s="304" t="s">
        <v>382</v>
      </c>
      <c r="B1" s="304" t="s">
        <v>362</v>
      </c>
      <c r="C1" s="304" t="s">
        <v>359</v>
      </c>
      <c r="D1" s="304" t="s">
        <v>360</v>
      </c>
    </row>
    <row r="2" spans="1:4" ht="20.7" customHeight="1" x14ac:dyDescent="0.2">
      <c r="A2" s="165">
        <v>1</v>
      </c>
      <c r="B2" s="165" t="s">
        <v>363</v>
      </c>
      <c r="C2" s="165" t="s">
        <v>364</v>
      </c>
      <c r="D2" s="165" t="s">
        <v>361</v>
      </c>
    </row>
    <row r="3" spans="1:4" ht="20.7" customHeight="1" x14ac:dyDescent="0.2">
      <c r="A3" s="165">
        <v>2</v>
      </c>
      <c r="B3" s="165" t="s">
        <v>365</v>
      </c>
      <c r="C3" s="165" t="s">
        <v>366</v>
      </c>
      <c r="D3" s="165" t="s">
        <v>367</v>
      </c>
    </row>
    <row r="4" spans="1:4" ht="20.7" customHeight="1" x14ac:dyDescent="0.2">
      <c r="A4" s="165">
        <v>3</v>
      </c>
      <c r="B4" s="165" t="s">
        <v>368</v>
      </c>
      <c r="C4" s="165" t="s">
        <v>369</v>
      </c>
      <c r="D4" s="165" t="s">
        <v>370</v>
      </c>
    </row>
    <row r="5" spans="1:4" ht="20.7" customHeight="1" x14ac:dyDescent="0.2">
      <c r="A5" s="165">
        <v>4</v>
      </c>
      <c r="B5" s="165" t="s">
        <v>371</v>
      </c>
      <c r="C5" s="165" t="s">
        <v>372</v>
      </c>
      <c r="D5" s="165" t="s">
        <v>373</v>
      </c>
    </row>
    <row r="6" spans="1:4" ht="20.7" customHeight="1" x14ac:dyDescent="0.2">
      <c r="A6" s="165">
        <v>5</v>
      </c>
      <c r="B6" s="165" t="s">
        <v>374</v>
      </c>
      <c r="C6" s="165" t="s">
        <v>375</v>
      </c>
      <c r="D6" s="165" t="s">
        <v>376</v>
      </c>
    </row>
    <row r="7" spans="1:4" ht="20.7" customHeight="1" x14ac:dyDescent="0.2">
      <c r="A7" s="165">
        <v>6</v>
      </c>
      <c r="B7" s="165" t="s">
        <v>378</v>
      </c>
      <c r="C7" s="165" t="s">
        <v>379</v>
      </c>
      <c r="D7" s="165" t="s">
        <v>380</v>
      </c>
    </row>
    <row r="8" spans="1:4" ht="20.7" customHeight="1" x14ac:dyDescent="0.2">
      <c r="A8" s="165" t="e">
        <f>銷售_2026!#REF!</f>
        <v>#REF!</v>
      </c>
      <c r="B8" s="165" t="s">
        <v>385</v>
      </c>
      <c r="C8" s="165" t="s">
        <v>383</v>
      </c>
      <c r="D8" s="165" t="s">
        <v>384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4.xml>��
</file>

<file path=customXml/item5.xml>��b,gh�_��Scbb,gh�_��Scb\a�Kbs�"u�TPg�exeϑb,g"u�T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PDescription xmlns="c66daf58-3c46-4c48-8560-c485e881f7f9" xsi:nil="true"/>
    <AssetExpire xmlns="c66daf58-3c46-4c48-8560-c485e881f7f9">2029-01-01T08:00:00+00:00</AssetExpire>
    <CampaignTagsTaxHTField0 xmlns="c66daf58-3c46-4c48-8560-c485e881f7f9">
      <Terms xmlns="http://schemas.microsoft.com/office/infopath/2007/PartnerControls"/>
    </CampaignTagsTaxHTField0>
    <IntlLangReviewDate xmlns="c66daf58-3c46-4c48-8560-c485e881f7f9" xsi:nil="true"/>
    <TPFriendlyName xmlns="c66daf58-3c46-4c48-8560-c485e881f7f9" xsi:nil="true"/>
    <IntlLangReview xmlns="c66daf58-3c46-4c48-8560-c485e881f7f9">false</IntlLangReview>
    <LocLastLocAttemptVersionLookup xmlns="c66daf58-3c46-4c48-8560-c485e881f7f9">845880</LocLastLocAttemptVersionLookup>
    <PolicheckWords xmlns="c66daf58-3c46-4c48-8560-c485e881f7f9" xsi:nil="true"/>
    <SubmitterId xmlns="c66daf58-3c46-4c48-8560-c485e881f7f9" xsi:nil="true"/>
    <AcquiredFrom xmlns="c66daf58-3c46-4c48-8560-c485e881f7f9">Internal MS</AcquiredFrom>
    <EditorialStatus xmlns="c66daf58-3c46-4c48-8560-c485e881f7f9" xsi:nil="true"/>
    <Markets xmlns="c66daf58-3c46-4c48-8560-c485e881f7f9"/>
    <OriginAsset xmlns="c66daf58-3c46-4c48-8560-c485e881f7f9" xsi:nil="true"/>
    <AssetStart xmlns="c66daf58-3c46-4c48-8560-c485e881f7f9">2012-06-28T22:27:47+00:00</AssetStart>
    <FriendlyTitle xmlns="c66daf58-3c46-4c48-8560-c485e881f7f9" xsi:nil="true"/>
    <MarketSpecific xmlns="c66daf58-3c46-4c48-8560-c485e881f7f9">false</MarketSpecific>
    <TPNamespace xmlns="c66daf58-3c46-4c48-8560-c485e881f7f9" xsi:nil="true"/>
    <PublishStatusLookup xmlns="c66daf58-3c46-4c48-8560-c485e881f7f9">
      <Value>477855</Value>
    </PublishStatusLookup>
    <APAuthor xmlns="c66daf58-3c46-4c48-8560-c485e881f7f9">
      <UserInfo>
        <DisplayName/>
        <AccountId>2566</AccountId>
        <AccountType/>
      </UserInfo>
    </APAuthor>
    <TPCommandLine xmlns="c66daf58-3c46-4c48-8560-c485e881f7f9" xsi:nil="true"/>
    <IntlLangReviewer xmlns="c66daf58-3c46-4c48-8560-c485e881f7f9" xsi:nil="true"/>
    <OpenTemplate xmlns="c66daf58-3c46-4c48-8560-c485e881f7f9">true</OpenTemplate>
    <CSXSubmissionDate xmlns="c66daf58-3c46-4c48-8560-c485e881f7f9" xsi:nil="true"/>
    <TaxCatchAll xmlns="c66daf58-3c46-4c48-8560-c485e881f7f9"/>
    <Manager xmlns="c66daf58-3c46-4c48-8560-c485e881f7f9" xsi:nil="true"/>
    <NumericId xmlns="c66daf58-3c46-4c48-8560-c485e881f7f9" xsi:nil="true"/>
    <ParentAssetId xmlns="c66daf58-3c46-4c48-8560-c485e881f7f9" xsi:nil="true"/>
    <OriginalSourceMarket xmlns="c66daf58-3c46-4c48-8560-c485e881f7f9">english</OriginalSourceMarket>
    <ApprovalStatus xmlns="c66daf58-3c46-4c48-8560-c485e881f7f9">InProgress</ApprovalStatus>
    <TPComponent xmlns="c66daf58-3c46-4c48-8560-c485e881f7f9" xsi:nil="true"/>
    <EditorialTags xmlns="c66daf58-3c46-4c48-8560-c485e881f7f9" xsi:nil="true"/>
    <TPExecutable xmlns="c66daf58-3c46-4c48-8560-c485e881f7f9" xsi:nil="true"/>
    <TPLaunchHelpLink xmlns="c66daf58-3c46-4c48-8560-c485e881f7f9" xsi:nil="true"/>
    <LocComments xmlns="c66daf58-3c46-4c48-8560-c485e881f7f9" xsi:nil="true"/>
    <LocRecommendedHandoff xmlns="c66daf58-3c46-4c48-8560-c485e881f7f9" xsi:nil="true"/>
    <SourceTitle xmlns="c66daf58-3c46-4c48-8560-c485e881f7f9" xsi:nil="true"/>
    <CSXUpdate xmlns="c66daf58-3c46-4c48-8560-c485e881f7f9">false</CSXUpdate>
    <IntlLocPriority xmlns="c66daf58-3c46-4c48-8560-c485e881f7f9" xsi:nil="true"/>
    <UAProjectedTotalWords xmlns="c66daf58-3c46-4c48-8560-c485e881f7f9" xsi:nil="true"/>
    <AssetType xmlns="c66daf58-3c46-4c48-8560-c485e881f7f9" xsi:nil="true"/>
    <MachineTranslated xmlns="c66daf58-3c46-4c48-8560-c485e881f7f9">false</MachineTranslated>
    <OutputCachingOn xmlns="c66daf58-3c46-4c48-8560-c485e881f7f9">false</OutputCachingOn>
    <TemplateStatus xmlns="c66daf58-3c46-4c48-8560-c485e881f7f9">Complete</TemplateStatus>
    <IsSearchable xmlns="c66daf58-3c46-4c48-8560-c485e881f7f9">false</IsSearchable>
    <ContentItem xmlns="c66daf58-3c46-4c48-8560-c485e881f7f9" xsi:nil="true"/>
    <HandoffToMSDN xmlns="c66daf58-3c46-4c48-8560-c485e881f7f9" xsi:nil="true"/>
    <ShowIn xmlns="c66daf58-3c46-4c48-8560-c485e881f7f9">Show everywhere</ShowIn>
    <ThumbnailAssetId xmlns="c66daf58-3c46-4c48-8560-c485e881f7f9" xsi:nil="true"/>
    <UALocComments xmlns="c66daf58-3c46-4c48-8560-c485e881f7f9" xsi:nil="true"/>
    <UALocRecommendation xmlns="c66daf58-3c46-4c48-8560-c485e881f7f9">Localize</UALocRecommendation>
    <LastModifiedDateTime xmlns="c66daf58-3c46-4c48-8560-c485e881f7f9" xsi:nil="true"/>
    <LegacyData xmlns="c66daf58-3c46-4c48-8560-c485e881f7f9" xsi:nil="true"/>
    <LocManualTestRequired xmlns="c66daf58-3c46-4c48-8560-c485e881f7f9">false</LocManualTestRequired>
    <LocMarketGroupTiers2 xmlns="c66daf58-3c46-4c48-8560-c485e881f7f9" xsi:nil="true"/>
    <ClipArtFilename xmlns="c66daf58-3c46-4c48-8560-c485e881f7f9" xsi:nil="true"/>
    <TPApplication xmlns="c66daf58-3c46-4c48-8560-c485e881f7f9" xsi:nil="true"/>
    <CSXHash xmlns="c66daf58-3c46-4c48-8560-c485e881f7f9" xsi:nil="true"/>
    <DirectSourceMarket xmlns="c66daf58-3c46-4c48-8560-c485e881f7f9">english</DirectSourceMarket>
    <PrimaryImageGen xmlns="c66daf58-3c46-4c48-8560-c485e881f7f9">false</PrimaryImageGen>
    <PlannedPubDate xmlns="c66daf58-3c46-4c48-8560-c485e881f7f9" xsi:nil="true"/>
    <CSXSubmissionMarket xmlns="c66daf58-3c46-4c48-8560-c485e881f7f9" xsi:nil="true"/>
    <Downloads xmlns="c66daf58-3c46-4c48-8560-c485e881f7f9">0</Downloads>
    <ArtSampleDocs xmlns="c66daf58-3c46-4c48-8560-c485e881f7f9" xsi:nil="true"/>
    <TrustLevel xmlns="c66daf58-3c46-4c48-8560-c485e881f7f9">1 Microsoft Managed Content</TrustLevel>
    <BlockPublish xmlns="c66daf58-3c46-4c48-8560-c485e881f7f9">false</BlockPublish>
    <TPLaunchHelpLinkType xmlns="c66daf58-3c46-4c48-8560-c485e881f7f9">Template</TPLaunchHelpLinkType>
    <LocalizationTagsTaxHTField0 xmlns="c66daf58-3c46-4c48-8560-c485e881f7f9">
      <Terms xmlns="http://schemas.microsoft.com/office/infopath/2007/PartnerControls"/>
    </LocalizationTagsTaxHTField0>
    <BusinessGroup xmlns="c66daf58-3c46-4c48-8560-c485e881f7f9" xsi:nil="true"/>
    <Providers xmlns="c66daf58-3c46-4c48-8560-c485e881f7f9" xsi:nil="true"/>
    <TemplateTemplateType xmlns="c66daf58-3c46-4c48-8560-c485e881f7f9">Excel Spreadsheet Template</TemplateTemplateType>
    <TimesCloned xmlns="c66daf58-3c46-4c48-8560-c485e881f7f9" xsi:nil="true"/>
    <TPAppVersion xmlns="c66daf58-3c46-4c48-8560-c485e881f7f9" xsi:nil="true"/>
    <VoteCount xmlns="c66daf58-3c46-4c48-8560-c485e881f7f9" xsi:nil="true"/>
    <AverageRating xmlns="c66daf58-3c46-4c48-8560-c485e881f7f9" xsi:nil="true"/>
    <FeatureTagsTaxHTField0 xmlns="c66daf58-3c46-4c48-8560-c485e881f7f9">
      <Terms xmlns="http://schemas.microsoft.com/office/infopath/2007/PartnerControls"/>
    </FeatureTagsTaxHTField0>
    <Provider xmlns="c66daf58-3c46-4c48-8560-c485e881f7f9" xsi:nil="true"/>
    <UACurrentWords xmlns="c66daf58-3c46-4c48-8560-c485e881f7f9" xsi:nil="true"/>
    <AssetId xmlns="c66daf58-3c46-4c48-8560-c485e881f7f9">TP102929974</AssetId>
    <TPClientViewer xmlns="c66daf58-3c46-4c48-8560-c485e881f7f9" xsi:nil="true"/>
    <DSATActionTaken xmlns="c66daf58-3c46-4c48-8560-c485e881f7f9" xsi:nil="true"/>
    <APEditor xmlns="c66daf58-3c46-4c48-8560-c485e881f7f9">
      <UserInfo>
        <DisplayName/>
        <AccountId xsi:nil="true"/>
        <AccountType/>
      </UserInfo>
    </APEditor>
    <TPInstallLocation xmlns="c66daf58-3c46-4c48-8560-c485e881f7f9" xsi:nil="true"/>
    <OOCacheId xmlns="c66daf58-3c46-4c48-8560-c485e881f7f9" xsi:nil="true"/>
    <IsDeleted xmlns="c66daf58-3c46-4c48-8560-c485e881f7f9">false</IsDeleted>
    <PublishTargets xmlns="c66daf58-3c46-4c48-8560-c485e881f7f9">OfficeOnlineVNext</PublishTargets>
    <ApprovalLog xmlns="c66daf58-3c46-4c48-8560-c485e881f7f9" xsi:nil="true"/>
    <BugNumber xmlns="c66daf58-3c46-4c48-8560-c485e881f7f9" xsi:nil="true"/>
    <CrawlForDependencies xmlns="c66daf58-3c46-4c48-8560-c485e881f7f9">false</CrawlForDependencies>
    <InternalTagsTaxHTField0 xmlns="c66daf58-3c46-4c48-8560-c485e881f7f9">
      <Terms xmlns="http://schemas.microsoft.com/office/infopath/2007/PartnerControls"/>
    </InternalTagsTaxHTField0>
    <LastHandOff xmlns="c66daf58-3c46-4c48-8560-c485e881f7f9" xsi:nil="true"/>
    <Milestone xmlns="c66daf58-3c46-4c48-8560-c485e881f7f9" xsi:nil="true"/>
    <OriginalRelease xmlns="c66daf58-3c46-4c48-8560-c485e881f7f9">15</OriginalRelease>
    <RecommendationsModifier xmlns="c66daf58-3c46-4c48-8560-c485e881f7f9" xsi:nil="true"/>
    <ScenarioTagsTaxHTField0 xmlns="c66daf58-3c46-4c48-8560-c485e881f7f9">
      <Terms xmlns="http://schemas.microsoft.com/office/infopath/2007/PartnerControls"/>
    </ScenarioTagsTaxHTField0>
    <UANotes xmlns="c66daf58-3c46-4c48-8560-c485e881f7f9" xsi:nil="true"/>
    <Component xmlns="8e8ea6d1-e150-4704-b47c-0a92d6aed386" xsi:nil="true"/>
    <Description0 xmlns="8e8ea6d1-e150-4704-b47c-0a92d6aed386" xsi:nil="true"/>
  </documentManagement>
</p:properties>
</file>

<file path=customXml/item7.xml>��
</file>

<file path=customXml/item8.xml>��
</file>

<file path=customXml/item9.xml>��b,gh�_��Scb
</file>

<file path=customXml/item10.xml>��b,gh�_��Scbb,gh�_��Scb\a�Kbs�"u�TPg�exeϑb,g"u�T\a�Kbs�"u�TPg�exeϑb,g"u�Tb,gh�_��Scbb,gh�_��Scbb,gh�_��Scb\a�b,gh�_��ScbKbs�b,gh�_��Scb"u�Tb,gh�_��ScbPg�eb,gh�_��Scbxeϑb,gh�_��Scbb,gb,gh�_��Scb"u�Tb,gh�_��Scbb,gh�_��Scbb,gh�_��Scbb,gh�_��Scb\a�b,gh�_��ScbKbs�b,gh�_��Scb"u�Tb,gh�_��ScbPg�eb,gh�_��Scbxeϑb,gh�_��Scbb,gb,gh�_��Scb"u�T
</file>

<file path=customXml/item11.xml>��b,gh�_��Scb\a�Kbs�"u�TPg�exeϑb,g"u�T\a�Kbs�"u�TPg�exeϑb,g"u�T
</file>

<file path=customXml/item12.xml>��
</file>

<file path=customXml/item13.xml>��
</file>

<file path=customXml/item14.xml>��
</file>

<file path=customXml/item15.xml>��
</file>

<file path=customXml/item16.xml>��b,gh�_��Scb
</file>

<file path=customXml/item17.xml>��b,gh�_��Scb
</file>

<file path=customXml/item18.xml>��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TemplateFile" ma:contentTypeID="0x0101009D4095AFEE790E42B52CF3AD35B999BF040086E71550AC00CE488731BAE03648ABFB" ma:contentTypeVersion="69" ma:contentTypeDescription="Create a new document." ma:contentTypeScope="" ma:versionID="19c8e0d4ec850202fc84bb6df7d27d5a">
  <xsd:schema xmlns:xsd="http://www.w3.org/2001/XMLSchema" xmlns:xs="http://www.w3.org/2001/XMLSchema" xmlns:p="http://schemas.microsoft.com/office/2006/metadata/properties" xmlns:ns2="c66daf58-3c46-4c48-8560-c485e881f7f9" xmlns:ns3="8e8ea6d1-e150-4704-b47c-0a92d6aed386" targetNamespace="http://schemas.microsoft.com/office/2006/metadata/properties" ma:root="true" ma:fieldsID="61474f05e94678c8e4bfc6326c72eb04" ns2:_="" ns3:_="">
    <xsd:import namespace="c66daf58-3c46-4c48-8560-c485e881f7f9"/>
    <xsd:import namespace="8e8ea6d1-e150-4704-b47c-0a92d6aed386"/>
    <xsd:element name="properties">
      <xsd:complexType>
        <xsd:sequence>
          <xsd:element name="documentManagement">
            <xsd:complexType>
              <xsd:all>
                <xsd:element ref="ns2:AcquiredFrom" minOccurs="0"/>
                <xsd:element ref="ns2:UACurrentWords" minOccurs="0"/>
                <xsd:element ref="ns2:TPApplication" minOccurs="0"/>
                <xsd:element ref="ns2:ApprovalLog" minOccurs="0"/>
                <xsd:element ref="ns2:ApprovalStatus" minOccurs="0"/>
                <xsd:element ref="ns2:AssetStart" minOccurs="0"/>
                <xsd:element ref="ns2:AssetExpire" minOccurs="0"/>
                <xsd:element ref="ns2:AssetId" minOccurs="0"/>
                <xsd:element ref="ns2:IsSearchable" minOccurs="0"/>
                <xsd:element ref="ns2:AssetType" minOccurs="0"/>
                <xsd:element ref="ns2:APAuthor" minOccurs="0"/>
                <xsd:element ref="ns2:AverageRating" minOccurs="0"/>
                <xsd:element ref="ns2:BlockPublish" minOccurs="0"/>
                <xsd:element ref="ns2:BugNumber" minOccurs="0"/>
                <xsd:element ref="ns2:CampaignTagsTaxHTField0" minOccurs="0"/>
                <xsd:element ref="ns2:TPClientViewer" minOccurs="0"/>
                <xsd:element ref="ns2:ClipArtFilename" minOccurs="0"/>
                <xsd:element ref="ns2:TPCommandLine" minOccurs="0"/>
                <xsd:element ref="ns2:TPComponent" minOccurs="0"/>
                <xsd:element ref="ns2:ContentItem" minOccurs="0"/>
                <xsd:element ref="ns2:CrawlForDependencies" minOccurs="0"/>
                <xsd:element ref="ns2:CSXHash" minOccurs="0"/>
                <xsd:element ref="ns2:CSXSubmissionMarket" minOccurs="0"/>
                <xsd:element ref="ns2:CSXUpdate" minOccurs="0"/>
                <xsd:element ref="ns2:IntlLangReviewDate" minOccurs="0"/>
                <xsd:element ref="ns2:IsDeleted" minOccurs="0"/>
                <xsd:element ref="ns2:APDescription" minOccurs="0"/>
                <xsd:element ref="ns2:DirectSourceMarket" minOccurs="0"/>
                <xsd:element ref="ns2:Downloads" minOccurs="0"/>
                <xsd:element ref="ns2:DSATActionTaken" minOccurs="0"/>
                <xsd:element ref="ns2:APEditor" minOccurs="0"/>
                <xsd:element ref="ns2:EditorialStatus" minOccurs="0"/>
                <xsd:element ref="ns2:EditorialTags" minOccurs="0"/>
                <xsd:element ref="ns2:TPExecutable" minOccurs="0"/>
                <xsd:element ref="ns2:FeatureTagsTaxHTField0" minOccurs="0"/>
                <xsd:element ref="ns2:TPFriendlyName" minOccurs="0"/>
                <xsd:element ref="ns2:FriendlyTitle" minOccurs="0"/>
                <xsd:element ref="ns2:PrimaryImageGen" minOccurs="0"/>
                <xsd:element ref="ns2:HandoffToMSDN" minOccurs="0"/>
                <xsd:element ref="ns2:InProjectListLookup" minOccurs="0"/>
                <xsd:element ref="ns2:TPInstallLocation" minOccurs="0"/>
                <xsd:element ref="ns2:InternalTagsTaxHTField0" minOccurs="0"/>
                <xsd:element ref="ns2:IntlLangReview" minOccurs="0"/>
                <xsd:element ref="ns2:IntlLangReviewer" minOccurs="0"/>
                <xsd:element ref="ns2:MarketSpecific" minOccurs="0"/>
                <xsd:element ref="ns2:LastCompleteVersionLookup" minOccurs="0"/>
                <xsd:element ref="ns2:LastHandOff" minOccurs="0"/>
                <xsd:element ref="ns2:LastModifiedDateTime" minOccurs="0"/>
                <xsd:element ref="ns2:LastPreviewErrorLookup" minOccurs="0"/>
                <xsd:element ref="ns2:LastPreviewResultLookup" minOccurs="0"/>
                <xsd:element ref="ns2:LastPreviewAttemptDateLookup" minOccurs="0"/>
                <xsd:element ref="ns2:LastPreviewedByLookup" minOccurs="0"/>
                <xsd:element ref="ns2:LastPreviewTimeLookup" minOccurs="0"/>
                <xsd:element ref="ns2:LastPreviewVersionLookup" minOccurs="0"/>
                <xsd:element ref="ns2:LastPublishErrorLookup" minOccurs="0"/>
                <xsd:element ref="ns2:LastPublishResultLookup" minOccurs="0"/>
                <xsd:element ref="ns2:LastPublishAttemptDateLookup" minOccurs="0"/>
                <xsd:element ref="ns2:LastPublishedByLookup" minOccurs="0"/>
                <xsd:element ref="ns2:LastPublishTimeLookup" minOccurs="0"/>
                <xsd:element ref="ns2:LastPublishVersionLookup" minOccurs="0"/>
                <xsd:element ref="ns2:TPLaunchHelpLinkType" minOccurs="0"/>
                <xsd:element ref="ns2:LegacyData" minOccurs="0"/>
                <xsd:element ref="ns2:TPLaunchHelpLink" minOccurs="0"/>
                <xsd:element ref="ns2:LocComments" minOccurs="0"/>
                <xsd:element ref="ns2:LocLastLocAttemptVersionLookup" minOccurs="0"/>
                <xsd:element ref="ns2:LocLastLocAttemptVersionTypeLookup" minOccurs="0"/>
                <xsd:element ref="ns2:LocManualTestRequired" minOccurs="0"/>
                <xsd:element ref="ns2:LocMarketGroupTiers2" minOccurs="0"/>
                <xsd:element ref="ns2:LocNewPublishedVersionLookup" minOccurs="0"/>
                <xsd:element ref="ns2:LocOverallHandbackStatusLookup" minOccurs="0"/>
                <xsd:element ref="ns2:LocOverallLocStatusLookup" minOccurs="0"/>
                <xsd:element ref="ns2:LocOverallPreviewStatusLookup" minOccurs="0"/>
                <xsd:element ref="ns2:LocOverallPublishStatusLookup" minOccurs="0"/>
                <xsd:element ref="ns2:IntlLocPriority" minOccurs="0"/>
                <xsd:element ref="ns2:LocProcessedForHandoffsLookup" minOccurs="0"/>
                <xsd:element ref="ns2:LocProcessedForMarketsLookup" minOccurs="0"/>
                <xsd:element ref="ns2:LocPublishedDependentAssetsLookup" minOccurs="0"/>
                <xsd:element ref="ns2:LocPublishedLinkedAssetsLookup" minOccurs="0"/>
                <xsd:element ref="ns2:LocRecommendedHandoff" minOccurs="0"/>
                <xsd:element ref="ns2:LocalizationTagsTaxHTField0" minOccurs="0"/>
                <xsd:element ref="ns2:MachineTranslated" minOccurs="0"/>
                <xsd:element ref="ns2:Manager" minOccurs="0"/>
                <xsd:element ref="ns2:Markets" minOccurs="0"/>
                <xsd:element ref="ns2:Milestone" minOccurs="0"/>
                <xsd:element ref="ns2:TPNamespace" minOccurs="0"/>
                <xsd:element ref="ns2:NumericId" minOccurs="0"/>
                <xsd:element ref="ns2:NumOfRatingsLookup" minOccurs="0"/>
                <xsd:element ref="ns2:OOCacheId" minOccurs="0"/>
                <xsd:element ref="ns2:OpenTemplate" minOccurs="0"/>
                <xsd:element ref="ns2:OriginAsset" minOccurs="0"/>
                <xsd:element ref="ns2:OriginalRelease" minOccurs="0"/>
                <xsd:element ref="ns2:OriginalSourceMarket" minOccurs="0"/>
                <xsd:element ref="ns2:OutputCachingOn" minOccurs="0"/>
                <xsd:element ref="ns2:ParentAssetId" minOccurs="0"/>
                <xsd:element ref="ns2:PlannedPubDate" minOccurs="0"/>
                <xsd:element ref="ns2:PolicheckWords" minOccurs="0"/>
                <xsd:element ref="ns2:BusinessGroup" minOccurs="0"/>
                <xsd:element ref="ns2:UAProjectedTotalWords" minOccurs="0"/>
                <xsd:element ref="ns2:Provider" minOccurs="0"/>
                <xsd:element ref="ns2:Providers" minOccurs="0"/>
                <xsd:element ref="ns2:PublishStatusLookup" minOccurs="0"/>
                <xsd:element ref="ns2:PublishTargets" minOccurs="0"/>
                <xsd:element ref="ns2:RecommendationsModifier" minOccurs="0"/>
                <xsd:element ref="ns2:ArtSampleDocs" minOccurs="0"/>
                <xsd:element ref="ns2:ScenarioTagsTaxHTField0" minOccurs="0"/>
                <xsd:element ref="ns2:ShowIn" minOccurs="0"/>
                <xsd:element ref="ns2:SourceTitle" minOccurs="0"/>
                <xsd:element ref="ns2:CSXSubmissionDate" minOccurs="0"/>
                <xsd:element ref="ns2:SubmitterId" minOccurs="0"/>
                <xsd:element ref="ns2:TaxCatchAll" minOccurs="0"/>
                <xsd:element ref="ns2:TaxCatchAllLabel" minOccurs="0"/>
                <xsd:element ref="ns2:TemplateStatus" minOccurs="0"/>
                <xsd:element ref="ns2:TemplateTemplateType" minOccurs="0"/>
                <xsd:element ref="ns2:ThumbnailAssetId" minOccurs="0"/>
                <xsd:element ref="ns2:TimesCloned" minOccurs="0"/>
                <xsd:element ref="ns2:TrustLevel" minOccurs="0"/>
                <xsd:element ref="ns2:UALocComments" minOccurs="0"/>
                <xsd:element ref="ns2:UALocRecommendation" minOccurs="0"/>
                <xsd:element ref="ns2:UANotes" minOccurs="0"/>
                <xsd:element ref="ns2:TPAppVersion" minOccurs="0"/>
                <xsd:element ref="ns2:VoteCount" minOccurs="0"/>
                <xsd:element ref="ns3:Description0" minOccurs="0"/>
                <xsd:element ref="ns3:Compon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6daf58-3c46-4c48-8560-c485e881f7f9" elementFormDefault="qualified">
    <xsd:import namespace="http://schemas.microsoft.com/office/2006/documentManagement/types"/>
    <xsd:import namespace="http://schemas.microsoft.com/office/infopath/2007/PartnerControls"/>
    <xsd:element name="AcquiredFrom" ma:index="1" nillable="true" ma:displayName="Acquired From" ma:default="Internal MS" ma:internalName="AcquiredFrom" ma:readOnly="false">
      <xsd:simpleType>
        <xsd:restriction base="dms:Choice">
          <xsd:enumeration value="Internal MS"/>
          <xsd:enumeration value="Community"/>
          <xsd:enumeration value="MVP"/>
          <xsd:enumeration value="Publisher"/>
          <xsd:enumeration value="Partner"/>
          <xsd:enumeration value="None"/>
        </xsd:restriction>
      </xsd:simpleType>
    </xsd:element>
    <xsd:element name="UACurrentWords" ma:index="2" nillable="true" ma:displayName="Actual Word Count" ma:default="" ma:internalName="UACurrentWords" ma:readOnly="false">
      <xsd:simpleType>
        <xsd:restriction base="dms:Unknown"/>
      </xsd:simpleType>
    </xsd:element>
    <xsd:element name="TPApplication" ma:index="3" nillable="true" ma:displayName="Application to Open Template With" ma:default="" ma:internalName="TPApplication">
      <xsd:simpleType>
        <xsd:restriction base="dms:Text"/>
      </xsd:simpleType>
    </xsd:element>
    <xsd:element name="ApprovalLog" ma:index="4" nillable="true" ma:displayName="Approval Log" ma:default="" ma:hidden="true" ma:internalName="ApprovalLog" ma:readOnly="false">
      <xsd:simpleType>
        <xsd:restriction base="dms:Note"/>
      </xsd:simpleType>
    </xsd:element>
    <xsd:element name="ApprovalStatus" ma:index="5" nillable="true" ma:displayName="Approval Status" ma:default="InProgress" ma:internalName="ApprovalStatus" ma:readOnly="false">
      <xsd:simpleType>
        <xsd:restriction base="dms:Choice">
          <xsd:enumeration value="InProgress"/>
          <xsd:enumeration value="Rejected"/>
          <xsd:enumeration value="Questionable"/>
          <xsd:enumeration value="ApprovedAutomatic"/>
          <xsd:enumeration value="ApprovedManual"/>
          <xsd:enumeration value="On Hold"/>
          <xsd:enumeration value="Needs Review"/>
          <xsd:enumeration value="A Violation"/>
          <xsd:enumeration value="Unpublished Violation"/>
        </xsd:restriction>
      </xsd:simpleType>
    </xsd:element>
    <xsd:element name="AssetStart" ma:index="6" nillable="true" ma:displayName="Asset Begin Date" ma:default="[Today]" ma:internalName="AssetStart" ma:readOnly="false">
      <xsd:simpleType>
        <xsd:restriction base="dms:DateTime"/>
      </xsd:simpleType>
    </xsd:element>
    <xsd:element name="AssetExpire" ma:index="7" nillable="true" ma:displayName="Asset End Date" ma:default="2029-01-01T00:00:00Z" ma:internalName="AssetExpire" ma:readOnly="false">
      <xsd:simpleType>
        <xsd:restriction base="dms:DateTime"/>
      </xsd:simpleType>
    </xsd:element>
    <xsd:element name="AssetId" ma:index="8" nillable="true" ma:displayName="Asset ID" ma:default="" ma:indexed="true" ma:internalName="AssetId" ma:readOnly="false">
      <xsd:simpleType>
        <xsd:restriction base="dms:Text">
          <xsd:maxLength value="255"/>
        </xsd:restriction>
      </xsd:simpleType>
    </xsd:element>
    <xsd:element name="IsSearchable" ma:index="9" nillable="true" ma:displayName="Asset Searchable?" ma:default="true" ma:internalName="IsSearchable" ma:readOnly="false">
      <xsd:simpleType>
        <xsd:restriction base="dms:Boolean"/>
      </xsd:simpleType>
    </xsd:element>
    <xsd:element name="AssetType" ma:index="10" nillable="true" ma:displayName="Asset Type" ma:default="" ma:internalName="AssetType" ma:readOnly="false">
      <xsd:simpleType>
        <xsd:restriction base="dms:Unknown"/>
      </xsd:simpleType>
    </xsd:element>
    <xsd:element name="APAuthor" ma:index="11" nillable="true" ma:displayName="Author" ma:default="" ma:list="UserInfo" ma:internalName="APAuth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verageRating" ma:index="12" nillable="true" ma:displayName="Average Rating" ma:internalName="AverageRating" ma:readOnly="false">
      <xsd:simpleType>
        <xsd:restriction base="dms:Text"/>
      </xsd:simpleType>
    </xsd:element>
    <xsd:element name="BlockPublish" ma:index="13" nillable="true" ma:displayName="Block from Publishing?" ma:default="" ma:internalName="BlockPublish" ma:readOnly="false">
      <xsd:simpleType>
        <xsd:restriction base="dms:Boolean"/>
      </xsd:simpleType>
    </xsd:element>
    <xsd:element name="BugNumber" ma:index="14" nillable="true" ma:displayName="Bug Number" ma:default="" ma:internalName="BugNumber" ma:readOnly="false">
      <xsd:simpleType>
        <xsd:restriction base="dms:Text"/>
      </xsd:simpleType>
    </xsd:element>
    <xsd:element name="CampaignTagsTaxHTField0" ma:index="16" nillable="true" ma:taxonomy="true" ma:internalName="CampaignTagsTaxHTField0" ma:taxonomyFieldName="CampaignTags" ma:displayName="Campaigns" ma:readOnly="false" ma:default="" ma:fieldId="{7395a81f-9577-418e-910a-32f7a61cddb7}" ma:taxonomyMulti="true" ma:sspId="8f79753a-75d3-41f5-8ca3-40b843941b4f" ma:termSetId="ca0e50d4-faa1-44ce-961e-bb1441c60e6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ClientViewer" ma:index="17" nillable="true" ma:displayName="Client Viewer" ma:default="" ma:internalName="TPClientViewer">
      <xsd:simpleType>
        <xsd:restriction base="dms:Text"/>
      </xsd:simpleType>
    </xsd:element>
    <xsd:element name="ClipArtFilename" ma:index="18" nillable="true" ma:displayName="Clip Art Name" ma:default="" ma:internalName="ClipArtFilename" ma:readOnly="false">
      <xsd:simpleType>
        <xsd:restriction base="dms:Text"/>
      </xsd:simpleType>
    </xsd:element>
    <xsd:element name="TPCommandLine" ma:index="19" nillable="true" ma:displayName="Command Line" ma:default="" ma:internalName="TPCommandLine">
      <xsd:simpleType>
        <xsd:restriction base="dms:Text"/>
      </xsd:simpleType>
    </xsd:element>
    <xsd:element name="TPComponent" ma:index="20" nillable="true" ma:displayName="Component" ma:default="" ma:internalName="TPComponent">
      <xsd:simpleType>
        <xsd:restriction base="dms:Text"/>
      </xsd:simpleType>
    </xsd:element>
    <xsd:element name="ContentItem" ma:index="21" nillable="true" ma:displayName="Content Item" ma:default="" ma:hidden="true" ma:internalName="ContentItem" ma:readOnly="false">
      <xsd:simpleType>
        <xsd:restriction base="dms:Unknown"/>
      </xsd:simpleType>
    </xsd:element>
    <xsd:element name="CrawlForDependencies" ma:index="23" nillable="true" ma:displayName="Crawl for Dependencies?" ma:default="true" ma:internalName="CrawlForDependencies" ma:readOnly="false">
      <xsd:simpleType>
        <xsd:restriction base="dms:Boolean"/>
      </xsd:simpleType>
    </xsd:element>
    <xsd:element name="CSXHash" ma:index="26" nillable="true" ma:displayName="CSX Hash" ma:default="" ma:indexed="true" ma:internalName="CSXHash" ma:readOnly="false">
      <xsd:simpleType>
        <xsd:restriction base="dms:Text"/>
      </xsd:simpleType>
    </xsd:element>
    <xsd:element name="CSXSubmissionMarket" ma:index="27" nillable="true" ma:displayName="CSX Submission Market" ma:default="" ma:list="{5EEE958E-8061-4FA6-908C-FF1913BBCE99}" ma:internalName="CSXSubmissionMarket" ma:readOnly="false" ma:showField="MarketName" ma:web="c66daf58-3c46-4c48-8560-c485e881f7f9">
      <xsd:simpleType>
        <xsd:restriction base="dms:Lookup"/>
      </xsd:simpleType>
    </xsd:element>
    <xsd:element name="CSXUpdate" ma:index="28" nillable="true" ma:displayName="CSX Updated?" ma:default="false" ma:internalName="CSXUpdate" ma:readOnly="false">
      <xsd:simpleType>
        <xsd:restriction base="dms:Boolean"/>
      </xsd:simpleType>
    </xsd:element>
    <xsd:element name="IntlLangReviewDate" ma:index="29" nillable="true" ma:displayName="Date to Complete Intl QA" ma:default="" ma:internalName="IntlLangReviewDate" ma:readOnly="false">
      <xsd:simpleType>
        <xsd:restriction base="dms:DateTime"/>
      </xsd:simpleType>
    </xsd:element>
    <xsd:element name="IsDeleted" ma:index="30" nillable="true" ma:displayName="Deleted?" ma:default="" ma:internalName="IsDeleted" ma:readOnly="false">
      <xsd:simpleType>
        <xsd:restriction base="dms:Boolean"/>
      </xsd:simpleType>
    </xsd:element>
    <xsd:element name="APDescription" ma:index="31" nillable="true" ma:displayName="Description" ma:default="" ma:internalName="APDescription" ma:readOnly="false">
      <xsd:simpleType>
        <xsd:restriction base="dms:Note"/>
      </xsd:simpleType>
    </xsd:element>
    <xsd:element name="DirectSourceMarket" ma:index="32" nillable="true" ma:displayName="Direct Source Market Group" ma:default="" ma:internalName="DirectSourceMarket" ma:readOnly="false">
      <xsd:simpleType>
        <xsd:restriction base="dms:Text"/>
      </xsd:simpleType>
    </xsd:element>
    <xsd:element name="Downloads" ma:index="33" nillable="true" ma:displayName="Downloads" ma:default="0" ma:hidden="true" ma:internalName="Downloads" ma:readOnly="false">
      <xsd:simpleType>
        <xsd:restriction base="dms:Unknown"/>
      </xsd:simpleType>
    </xsd:element>
    <xsd:element name="DSATActionTaken" ma:index="34" nillable="true" ma:displayName="DSAT Action Taken" ma:default="" ma:internalName="DSATActionTaken" ma:readOnly="false">
      <xsd:simpleType>
        <xsd:restriction base="dms:Choice">
          <xsd:enumeration value="Best Bets"/>
          <xsd:enumeration value="Expire"/>
          <xsd:enumeration value="Hide"/>
          <xsd:enumeration value="None"/>
        </xsd:restriction>
      </xsd:simpleType>
    </xsd:element>
    <xsd:element name="APEditor" ma:index="35" nillable="true" ma:displayName="Editor" ma:default="" ma:list="UserInfo" ma:internalName="APEdit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ialStatus" ma:index="36" nillable="true" ma:displayName="Editorial Status" ma:default="" ma:internalName="EditorialStatus" ma:readOnly="false">
      <xsd:simpleType>
        <xsd:restriction base="dms:Unknown"/>
      </xsd:simpleType>
    </xsd:element>
    <xsd:element name="EditorialTags" ma:index="37" nillable="true" ma:displayName="Editorial Tags" ma:default="" ma:internalName="EditorialTags">
      <xsd:simpleType>
        <xsd:restriction base="dms:Unknown"/>
      </xsd:simpleType>
    </xsd:element>
    <xsd:element name="TPExecutable" ma:index="38" nillable="true" ma:displayName="Executable" ma:default="" ma:internalName="TPExecutable">
      <xsd:simpleType>
        <xsd:restriction base="dms:Text"/>
      </xsd:simpleType>
    </xsd:element>
    <xsd:element name="FeatureTagsTaxHTField0" ma:index="40" nillable="true" ma:taxonomy="true" ma:internalName="FeatureTagsTaxHTField0" ma:taxonomyFieldName="FeatureTags" ma:displayName="Features" ma:readOnly="false" ma:default="" ma:fieldId="{c3aa597f-d352-4d18-b6bb-dd7b199309e2}" ma:taxonomyMulti="true" ma:sspId="8f79753a-75d3-41f5-8ca3-40b843941b4f" ma:termSetId="f1ab6845-967d-4854-a0ba-4ec07f0f811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FriendlyName" ma:index="41" nillable="true" ma:displayName="Friendly Name" ma:default="" ma:internalName="TPFriendlyName">
      <xsd:simpleType>
        <xsd:restriction base="dms:Text"/>
      </xsd:simpleType>
    </xsd:element>
    <xsd:element name="FriendlyTitle" ma:index="42" nillable="true" ma:displayName="Friendly Title" ma:default="" ma:description="Shorter title to be used when displaying search results" ma:internalName="FriendlyTitle" ma:readOnly="false">
      <xsd:simpleType>
        <xsd:restriction base="dms:Text"/>
      </xsd:simpleType>
    </xsd:element>
    <xsd:element name="PrimaryImageGen" ma:index="43" nillable="true" ma:displayName="Generate Images?" ma:default="true" ma:internalName="PrimaryImageGen">
      <xsd:simpleType>
        <xsd:restriction base="dms:Boolean"/>
      </xsd:simpleType>
    </xsd:element>
    <xsd:element name="HandoffToMSDN" ma:index="44" nillable="true" ma:displayName="Handoff To MSDN Date" ma:default="" ma:internalName="HandoffToMSDN" ma:readOnly="false">
      <xsd:simpleType>
        <xsd:restriction base="dms:DateTime"/>
      </xsd:simpleType>
    </xsd:element>
    <xsd:element name="InProjectListLookup" ma:index="45" nillable="true" ma:displayName="InProjectListLookup" ma:list="{4424DF09-D473-47CB-8F99-CE4C88C30A56}" ma:internalName="InProjectListLookup" ma:readOnly="true" ma:showField="InProjectList" ma:web="c66daf58-3c46-4c48-8560-c485e881f7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InstallLocation" ma:index="46" nillable="true" ma:displayName="Install Location" ma:default="" ma:internalName="TPInstallLocation">
      <xsd:simpleType>
        <xsd:restriction base="dms:Text"/>
      </xsd:simpleType>
    </xsd:element>
    <xsd:element name="InternalTagsTaxHTField0" ma:index="48" nillable="true" ma:taxonomy="true" ma:internalName="InternalTagsTaxHTField0" ma:taxonomyFieldName="InternalTags" ma:displayName="Internal Tags" ma:readOnly="false" ma:default="" ma:fieldId="{c392861a-3365-44e0-a108-b907e1530f9f}" ma:taxonomyMulti="true" ma:sspId="8f79753a-75d3-41f5-8ca3-40b843941b4f" ma:termSetId="82b6639e-f7fc-4c18-ad2d-003a6e70776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ntlLangReview" ma:index="49" nillable="true" ma:displayName="Intl Lang QA Review Required?" ma:default="" ma:internalName="IntlLangReview" ma:readOnly="false">
      <xsd:simpleType>
        <xsd:restriction base="dms:Boolean"/>
      </xsd:simpleType>
    </xsd:element>
    <xsd:element name="IntlLangReviewer" ma:index="50" nillable="true" ma:displayName="Intl Lang QA Reviewer" ma:default="" ma:internalName="IntlLangReviewer" ma:readOnly="false">
      <xsd:simpleType>
        <xsd:restriction base="dms:Text"/>
      </xsd:simpleType>
    </xsd:element>
    <xsd:element name="MarketSpecific" ma:index="51" nillable="true" ma:displayName="Is Market Specific?" ma:default="" ma:internalName="MarketSpecific" ma:readOnly="false">
      <xsd:simpleType>
        <xsd:restriction base="dms:Boolean"/>
      </xsd:simpleType>
    </xsd:element>
    <xsd:element name="LastCompleteVersionLookup" ma:index="52" nillable="true" ma:displayName="Last Complete Version Lookup" ma:default="" ma:list="{4424DF09-D473-47CB-8F99-CE4C88C30A56}" ma:internalName="LastCompleteVersionLookup" ma:readOnly="true" ma:showField="LastCompleteVersion" ma:web="c66daf58-3c46-4c48-8560-c485e881f7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HandOff" ma:index="53" nillable="true" ma:displayName="Last Hand-off" ma:default="" ma:internalName="LastHandOff" ma:readOnly="false">
      <xsd:simpleType>
        <xsd:restriction base="dms:DateTime"/>
      </xsd:simpleType>
    </xsd:element>
    <xsd:element name="LastModifiedDateTime" ma:index="54" nillable="true" ma:displayName="Last Modified Date" ma:default="" ma:internalName="LastModifiedDateTime" ma:readOnly="false">
      <xsd:simpleType>
        <xsd:restriction base="dms:DateTime"/>
      </xsd:simpleType>
    </xsd:element>
    <xsd:element name="LastPreviewErrorLookup" ma:index="55" nillable="true" ma:displayName="Last Preview Attempt Error" ma:default="" ma:list="{4424DF09-D473-47CB-8F99-CE4C88C30A56}" ma:internalName="LastPreviewErrorLookup" ma:readOnly="true" ma:showField="LastPreviewError" ma:web="c66daf58-3c46-4c48-8560-c485e881f7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ResultLookup" ma:index="56" nillable="true" ma:displayName="Last Preview Attempt Result" ma:default="" ma:list="{4424DF09-D473-47CB-8F99-CE4C88C30A56}" ma:internalName="LastPreviewResultLookup" ma:readOnly="true" ma:showField="LastPreviewResult" ma:web="c66daf58-3c46-4c48-8560-c485e881f7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AttemptDateLookup" ma:index="57" nillable="true" ma:displayName="Last Preview Attempted On" ma:default="" ma:list="{4424DF09-D473-47CB-8F99-CE4C88C30A56}" ma:internalName="LastPreviewAttemptDateLookup" ma:readOnly="true" ma:showField="LastPreviewAttemptDate" ma:web="c66daf58-3c46-4c48-8560-c485e881f7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edByLookup" ma:index="58" nillable="true" ma:displayName="Last Previewed By" ma:default="" ma:list="{4424DF09-D473-47CB-8F99-CE4C88C30A56}" ma:internalName="LastPreviewedByLookup" ma:readOnly="true" ma:showField="LastPreviewedBy" ma:web="c66daf58-3c46-4c48-8560-c485e881f7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TimeLookup" ma:index="59" nillable="true" ma:displayName="Last Previewed Date" ma:default="" ma:list="{4424DF09-D473-47CB-8F99-CE4C88C30A56}" ma:internalName="LastPreviewTimeLookup" ma:readOnly="true" ma:showField="LastPreviewTime" ma:web="c66daf58-3c46-4c48-8560-c485e881f7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VersionLookup" ma:index="60" nillable="true" ma:displayName="Last Previewed Version" ma:default="" ma:list="{4424DF09-D473-47CB-8F99-CE4C88C30A56}" ma:internalName="LastPreviewVersionLookup" ma:readOnly="true" ma:showField="LastPreviewVersion" ma:web="c66daf58-3c46-4c48-8560-c485e881f7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rrorLookup" ma:index="61" nillable="true" ma:displayName="Last Publish Attempt Error" ma:default="" ma:list="{4424DF09-D473-47CB-8F99-CE4C88C30A56}" ma:internalName="LastPublishErrorLookup" ma:readOnly="true" ma:showField="LastPublishError" ma:web="c66daf58-3c46-4c48-8560-c485e881f7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ResultLookup" ma:index="62" nillable="true" ma:displayName="Last Publish Attempt Result" ma:default="" ma:list="{4424DF09-D473-47CB-8F99-CE4C88C30A56}" ma:internalName="LastPublishResultLookup" ma:readOnly="true" ma:showField="LastPublishResult" ma:web="c66daf58-3c46-4c48-8560-c485e881f7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AttemptDateLookup" ma:index="63" nillable="true" ma:displayName="Last Publish Attempted On" ma:default="" ma:list="{4424DF09-D473-47CB-8F99-CE4C88C30A56}" ma:internalName="LastPublishAttemptDateLookup" ma:readOnly="true" ma:showField="LastPublishAttemptDate" ma:web="c66daf58-3c46-4c48-8560-c485e881f7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dByLookup" ma:index="64" nillable="true" ma:displayName="Last Published By" ma:default="" ma:list="{4424DF09-D473-47CB-8F99-CE4C88C30A56}" ma:internalName="LastPublishedByLookup" ma:readOnly="true" ma:showField="LastPublishedBy" ma:web="c66daf58-3c46-4c48-8560-c485e881f7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TimeLookup" ma:index="65" nillable="true" ma:displayName="Last Published Date" ma:default="" ma:list="{4424DF09-D473-47CB-8F99-CE4C88C30A56}" ma:internalName="LastPublishTimeLookup" ma:readOnly="true" ma:showField="LastPublishTime" ma:web="c66daf58-3c46-4c48-8560-c485e881f7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VersionLookup" ma:index="66" nillable="true" ma:displayName="Last Published Version" ma:default="" ma:list="{4424DF09-D473-47CB-8F99-CE4C88C30A56}" ma:internalName="LastPublishVersionLookup" ma:readOnly="true" ma:showField="LastPublishVersion" ma:web="c66daf58-3c46-4c48-8560-c485e881f7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LaunchHelpLinkType" ma:index="67" nillable="true" ma:displayName="Launch Help Link Type" ma:default="Template" ma:internalName="TPLaunchHelpLinkType">
      <xsd:simpleType>
        <xsd:restriction base="dms:Choice">
          <xsd:enumeration value="Template"/>
          <xsd:enumeration value="Training"/>
          <xsd:enumeration value="URL"/>
          <xsd:enumeration value="None"/>
        </xsd:restriction>
      </xsd:simpleType>
    </xsd:element>
    <xsd:element name="LegacyData" ma:index="68" nillable="true" ma:displayName="Legacy Data" ma:default="" ma:internalName="LegacyData" ma:readOnly="false">
      <xsd:simpleType>
        <xsd:restriction base="dms:Note"/>
      </xsd:simpleType>
    </xsd:element>
    <xsd:element name="TPLaunchHelpLink" ma:index="69" nillable="true" ma:displayName="Link to Launch Help Topic" ma:default="" ma:internalName="TPLaunchHelpLink">
      <xsd:simpleType>
        <xsd:restriction base="dms:Text"/>
      </xsd:simpleType>
    </xsd:element>
    <xsd:element name="LocComments" ma:index="70" nillable="true" ma:displayName="Loc Approval Comments" ma:default="" ma:internalName="LocComments" ma:readOnly="false">
      <xsd:simpleType>
        <xsd:restriction base="dms:Note"/>
      </xsd:simpleType>
    </xsd:element>
    <xsd:element name="LocLastLocAttemptVersionLookup" ma:index="71" nillable="true" ma:displayName="Loc Last Loc Attempt Version" ma:default="" ma:list="{B02123C9-D1B3-425D-A38A-7FDEACDA3FC6}" ma:internalName="LocLastLocAttemptVersionLookup" ma:readOnly="false" ma:showField="LastLocAttemptVersion" ma:web="c66daf58-3c46-4c48-8560-c485e881f7f9">
      <xsd:simpleType>
        <xsd:restriction base="dms:Lookup"/>
      </xsd:simpleType>
    </xsd:element>
    <xsd:element name="LocLastLocAttemptVersionTypeLookup" ma:index="72" nillable="true" ma:displayName="Loc Last Loc Attempt Version Type" ma:default="" ma:list="{B02123C9-D1B3-425D-A38A-7FDEACDA3FC6}" ma:internalName="LocLastLocAttemptVersionTypeLookup" ma:readOnly="true" ma:showField="LastLocAttemptVersionType" ma:web="c66daf58-3c46-4c48-8560-c485e881f7f9">
      <xsd:simpleType>
        <xsd:restriction base="dms:Lookup"/>
      </xsd:simpleType>
    </xsd:element>
    <xsd:element name="LocManualTestRequired" ma:index="73" nillable="true" ma:displayName="Loc Manual Test Required" ma:default="" ma:internalName="LocManualTestRequired" ma:readOnly="false">
      <xsd:simpleType>
        <xsd:restriction base="dms:Boolean"/>
      </xsd:simpleType>
    </xsd:element>
    <xsd:element name="LocMarketGroupTiers2" ma:index="74" nillable="true" ma:displayName="Loc Market Group Tiers" ma:internalName="LocMarketGroupTiers2" ma:readOnly="false">
      <xsd:simpleType>
        <xsd:restriction base="dms:Unknown"/>
      </xsd:simpleType>
    </xsd:element>
    <xsd:element name="LocNewPublishedVersionLookup" ma:index="75" nillable="true" ma:displayName="Loc New Published Version Lookup" ma:default="" ma:list="{B02123C9-D1B3-425D-A38A-7FDEACDA3FC6}" ma:internalName="LocNewPublishedVersionLookup" ma:readOnly="true" ma:showField="NewPublishedVersion" ma:web="c66daf58-3c46-4c48-8560-c485e881f7f9">
      <xsd:simpleType>
        <xsd:restriction base="dms:Lookup"/>
      </xsd:simpleType>
    </xsd:element>
    <xsd:element name="LocOverallHandbackStatusLookup" ma:index="76" nillable="true" ma:displayName="Loc Overall Handback Status" ma:default="" ma:list="{B02123C9-D1B3-425D-A38A-7FDEACDA3FC6}" ma:internalName="LocOverallHandbackStatusLookup" ma:readOnly="true" ma:showField="OverallHandbackStatus" ma:web="c66daf58-3c46-4c48-8560-c485e881f7f9">
      <xsd:simpleType>
        <xsd:restriction base="dms:Lookup"/>
      </xsd:simpleType>
    </xsd:element>
    <xsd:element name="LocOverallLocStatusLookup" ma:index="77" nillable="true" ma:displayName="Loc Overall Localize Status" ma:default="" ma:list="{B02123C9-D1B3-425D-A38A-7FDEACDA3FC6}" ma:internalName="LocOverallLocStatusLookup" ma:readOnly="true" ma:showField="OverallLocStatus" ma:web="c66daf58-3c46-4c48-8560-c485e881f7f9">
      <xsd:simpleType>
        <xsd:restriction base="dms:Lookup"/>
      </xsd:simpleType>
    </xsd:element>
    <xsd:element name="LocOverallPreviewStatusLookup" ma:index="78" nillable="true" ma:displayName="Loc Overall Preview Status" ma:default="" ma:list="{B02123C9-D1B3-425D-A38A-7FDEACDA3FC6}" ma:internalName="LocOverallPreviewStatusLookup" ma:readOnly="true" ma:showField="OverallPreviewStatus" ma:web="c66daf58-3c46-4c48-8560-c485e881f7f9">
      <xsd:simpleType>
        <xsd:restriction base="dms:Lookup"/>
      </xsd:simpleType>
    </xsd:element>
    <xsd:element name="LocOverallPublishStatusLookup" ma:index="79" nillable="true" ma:displayName="Loc Overall Publish Status" ma:default="" ma:list="{B02123C9-D1B3-425D-A38A-7FDEACDA3FC6}" ma:internalName="LocOverallPublishStatusLookup" ma:readOnly="true" ma:showField="OverallPublishStatus" ma:web="c66daf58-3c46-4c48-8560-c485e881f7f9">
      <xsd:simpleType>
        <xsd:restriction base="dms:Lookup"/>
      </xsd:simpleType>
    </xsd:element>
    <xsd:element name="IntlLocPriority" ma:index="80" nillable="true" ma:displayName="Loc Priority" ma:default="" ma:internalName="IntlLocPriority" ma:readOnly="false">
      <xsd:simpleType>
        <xsd:restriction base="dms:Unknown"/>
      </xsd:simpleType>
    </xsd:element>
    <xsd:element name="LocProcessedForHandoffsLookup" ma:index="81" nillable="true" ma:displayName="Loc Processed For Handoffs" ma:default="" ma:list="{B02123C9-D1B3-425D-A38A-7FDEACDA3FC6}" ma:internalName="LocProcessedForHandoffsLookup" ma:readOnly="true" ma:showField="ProcessedForHandoffs" ma:web="c66daf58-3c46-4c48-8560-c485e881f7f9">
      <xsd:simpleType>
        <xsd:restriction base="dms:Lookup"/>
      </xsd:simpleType>
    </xsd:element>
    <xsd:element name="LocProcessedForMarketsLookup" ma:index="82" nillable="true" ma:displayName="Loc Processed For Markets" ma:default="" ma:list="{B02123C9-D1B3-425D-A38A-7FDEACDA3FC6}" ma:internalName="LocProcessedForMarketsLookup" ma:readOnly="true" ma:showField="ProcessedForMarkets" ma:web="c66daf58-3c46-4c48-8560-c485e881f7f9">
      <xsd:simpleType>
        <xsd:restriction base="dms:Lookup"/>
      </xsd:simpleType>
    </xsd:element>
    <xsd:element name="LocPublishedDependentAssetsLookup" ma:index="83" nillable="true" ma:displayName="Loc Published Dependent Assets" ma:default="" ma:list="{B02123C9-D1B3-425D-A38A-7FDEACDA3FC6}" ma:internalName="LocPublishedDependentAssetsLookup" ma:readOnly="true" ma:showField="PublishedDependentAssets" ma:web="c66daf58-3c46-4c48-8560-c485e881f7f9">
      <xsd:simpleType>
        <xsd:restriction base="dms:Lookup"/>
      </xsd:simpleType>
    </xsd:element>
    <xsd:element name="LocPublishedLinkedAssetsLookup" ma:index="84" nillable="true" ma:displayName="Loc Published Linked Assets" ma:default="" ma:list="{B02123C9-D1B3-425D-A38A-7FDEACDA3FC6}" ma:internalName="LocPublishedLinkedAssetsLookup" ma:readOnly="true" ma:showField="PublishedLinkedAssets" ma:web="c66daf58-3c46-4c48-8560-c485e881f7f9">
      <xsd:simpleType>
        <xsd:restriction base="dms:Lookup"/>
      </xsd:simpleType>
    </xsd:element>
    <xsd:element name="LocRecommendedHandoff" ma:index="85" nillable="true" ma:displayName="Loc Recommended Handoff" ma:default="" ma:indexed="true" ma:internalName="LocRecommendedHandoff" ma:readOnly="false">
      <xsd:simpleType>
        <xsd:restriction base="dms:Text"/>
      </xsd:simpleType>
    </xsd:element>
    <xsd:element name="LocalizationTagsTaxHTField0" ma:index="87" nillable="true" ma:taxonomy="true" ma:internalName="LocalizationTagsTaxHTField0" ma:taxonomyFieldName="LocalizationTags" ma:displayName="Localization Tags" ma:readOnly="false" ma:default="" ma:fieldId="{8612d4a4-f894-4474-9fef-d579f90c35e1}" ma:taxonomyMulti="true" ma:sspId="8f79753a-75d3-41f5-8ca3-40b843941b4f" ma:termSetId="5b7703a5-8e8b-4b58-8b31-1cea35331d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achineTranslated" ma:index="88" nillable="true" ma:displayName="Machine Translated" ma:default="" ma:internalName="MachineTranslated" ma:readOnly="false">
      <xsd:simpleType>
        <xsd:restriction base="dms:Boolean"/>
      </xsd:simpleType>
    </xsd:element>
    <xsd:element name="Manager" ma:index="89" nillable="true" ma:displayName="Manager" ma:hidden="true" ma:internalName="Manager" ma:readOnly="false">
      <xsd:simpleType>
        <xsd:restriction base="dms:Text"/>
      </xsd:simpleType>
    </xsd:element>
    <xsd:element name="Markets" ma:index="90" nillable="true" ma:displayName="Markets" ma:default="" ma:description="Leave blank to show in all markets" ma:list="{5EEE958E-8061-4FA6-908C-FF1913BBCE99}" ma:internalName="Markets" ma:readOnly="false" ma:showField="MarketName" ma:web="c66daf58-3c46-4c48-8560-c485e881f7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ilestone" ma:index="91" nillable="true" ma:displayName="Milestone" ma:default="" ma:internalName="Milestone" ma:readOnly="false">
      <xsd:simpleType>
        <xsd:restriction base="dms:Unknown"/>
      </xsd:simpleType>
    </xsd:element>
    <xsd:element name="TPNamespace" ma:index="94" nillable="true" ma:displayName="Namespace" ma:default="" ma:internalName="TPNamespace">
      <xsd:simpleType>
        <xsd:restriction base="dms:Text"/>
      </xsd:simpleType>
    </xsd:element>
    <xsd:element name="NumericId" ma:index="95" nillable="true" ma:displayName="Numeric ID" ma:default="" ma:indexed="true" ma:internalName="NumericId" ma:readOnly="false">
      <xsd:simpleType>
        <xsd:restriction base="dms:Number"/>
      </xsd:simpleType>
    </xsd:element>
    <xsd:element name="NumOfRatingsLookup" ma:index="96" nillable="true" ma:displayName="NumOfRatings" ma:default="" ma:list="{4424DF09-D473-47CB-8F99-CE4C88C30A56}" ma:internalName="NumOfRatingsLookup" ma:readOnly="true" ma:showField="NumOfRatings" ma:web="c66daf58-3c46-4c48-8560-c485e881f7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OCacheId" ma:index="97" nillable="true" ma:displayName="OOCacheId" ma:internalName="OOCacheId" ma:readOnly="false">
      <xsd:simpleType>
        <xsd:restriction base="dms:Text"/>
      </xsd:simpleType>
    </xsd:element>
    <xsd:element name="OpenTemplate" ma:index="98" nillable="true" ma:displayName="Open Template" ma:default="true" ma:internalName="OpenTemplate">
      <xsd:simpleType>
        <xsd:restriction base="dms:Boolean"/>
      </xsd:simpleType>
    </xsd:element>
    <xsd:element name="OriginAsset" ma:index="99" nillable="true" ma:displayName="Origin Asset" ma:default="" ma:internalName="OriginAsset" ma:readOnly="false">
      <xsd:simpleType>
        <xsd:restriction base="dms:Text"/>
      </xsd:simpleType>
    </xsd:element>
    <xsd:element name="OriginalRelease" ma:index="100" nillable="true" ma:displayName="Original Release" ma:default="15" ma:internalName="OriginalRelease" ma:readOnly="false">
      <xsd:simpleType>
        <xsd:restriction base="dms:Choice">
          <xsd:enumeration value="14"/>
          <xsd:enumeration value="15"/>
          <xsd:enumeration value="16"/>
        </xsd:restriction>
      </xsd:simpleType>
    </xsd:element>
    <xsd:element name="OriginalSourceMarket" ma:index="101" nillable="true" ma:displayName="Original Source Market Group" ma:default="" ma:internalName="OriginalSourceMarket" ma:readOnly="false">
      <xsd:simpleType>
        <xsd:restriction base="dms:Text"/>
      </xsd:simpleType>
    </xsd:element>
    <xsd:element name="OutputCachingOn" ma:index="102" nillable="true" ma:displayName="Output Caching" ma:default="true" ma:hidden="true" ma:internalName="OutputCachingOn" ma:readOnly="false">
      <xsd:simpleType>
        <xsd:restriction base="dms:Boolean"/>
      </xsd:simpleType>
    </xsd:element>
    <xsd:element name="ParentAssetId" ma:index="103" nillable="true" ma:displayName="Parent Asset Id" ma:default="" ma:internalName="ParentAssetId" ma:readOnly="false">
      <xsd:simpleType>
        <xsd:restriction base="dms:Text"/>
      </xsd:simpleType>
    </xsd:element>
    <xsd:element name="PlannedPubDate" ma:index="104" nillable="true" ma:displayName="Planned Publish Date" ma:default="" ma:indexed="true" ma:internalName="PlannedPubDate" ma:readOnly="false">
      <xsd:simpleType>
        <xsd:restriction base="dms:DateTime"/>
      </xsd:simpleType>
    </xsd:element>
    <xsd:element name="PolicheckWords" ma:index="105" nillable="true" ma:displayName="Policheck Words" ma:default="" ma:internalName="PolicheckWords" ma:readOnly="false">
      <xsd:simpleType>
        <xsd:restriction base="dms:Text"/>
      </xsd:simpleType>
    </xsd:element>
    <xsd:element name="BusinessGroup" ma:index="106" nillable="true" ma:displayName="Product Division Owner" ma:default="" ma:internalName="BusinessGroup" ma:readOnly="false">
      <xsd:simpleType>
        <xsd:restriction base="dms:Unknown"/>
      </xsd:simpleType>
    </xsd:element>
    <xsd:element name="UAProjectedTotalWords" ma:index="107" nillable="true" ma:displayName="Projected Word Count" ma:default="" ma:internalName="UAProjectedTotalWords" ma:readOnly="false">
      <xsd:simpleType>
        <xsd:restriction base="dms:Unknown"/>
      </xsd:simpleType>
    </xsd:element>
    <xsd:element name="Provider" ma:index="108" nillable="true" ma:displayName="Provider" ma:default="" ma:internalName="Provider" ma:readOnly="false">
      <xsd:simpleType>
        <xsd:restriction base="dms:Unknown"/>
      </xsd:simpleType>
    </xsd:element>
    <xsd:element name="Providers" ma:index="109" nillable="true" ma:displayName="Providers" ma:default="" ma:internalName="Providers">
      <xsd:simpleType>
        <xsd:restriction base="dms:Unknown"/>
      </xsd:simpleType>
    </xsd:element>
    <xsd:element name="PublishStatusLookup" ma:index="110" nillable="true" ma:displayName="Publish Status" ma:default="" ma:list="{4424DF09-D473-47CB-8F99-CE4C88C30A56}" ma:internalName="PublishStatusLookup" ma:readOnly="false" ma:showField="PublishStatus" ma:web="c66daf58-3c46-4c48-8560-c485e881f7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ublishTargets" ma:index="111" nillable="true" ma:displayName="Publish Target" ma:default="OfficeOnlineVNext" ma:internalName="PublishTargets" ma:readOnly="false">
      <xsd:simpleType>
        <xsd:restriction base="dms:Unknown"/>
      </xsd:simpleType>
    </xsd:element>
    <xsd:element name="RecommendationsModifier" ma:index="112" nillable="true" ma:displayName="Recommendations Modifier" ma:default="" ma:internalName="RecommendationsModifier" ma:readOnly="false">
      <xsd:simpleType>
        <xsd:restriction base="dms:Number"/>
      </xsd:simpleType>
    </xsd:element>
    <xsd:element name="ArtSampleDocs" ma:index="113" nillable="true" ma:displayName="Sample Docs" ma:default="" ma:hidden="true" ma:internalName="ArtSampleDocs" ma:readOnly="false">
      <xsd:simpleType>
        <xsd:restriction base="dms:Text"/>
      </xsd:simpleType>
    </xsd:element>
    <xsd:element name="ScenarioTagsTaxHTField0" ma:index="115" nillable="true" ma:taxonomy="true" ma:internalName="ScenarioTagsTaxHTField0" ma:taxonomyFieldName="ScenarioTags" ma:displayName="Scenarios" ma:readOnly="false" ma:default="" ma:fieldId="{8e26204e-beeb-4929-ac8b-f970debed3f2}" ma:taxonomyMulti="true" ma:sspId="8f79753a-75d3-41f5-8ca3-40b843941b4f" ma:termSetId="4b7d5f16-e2f2-4fc0-bab3-6e8b931e57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owIn" ma:index="117" nillable="true" ma:displayName="Show In" ma:default="Show everywhere" ma:internalName="ShowIn" ma:readOnly="false">
      <xsd:simpleType>
        <xsd:restriction base="dms:Choice">
          <xsd:enumeration value="Hide on web"/>
          <xsd:enumeration value="On Web no search"/>
          <xsd:enumeration value="Show everywhere"/>
          <xsd:enumeration value="Special use only"/>
        </xsd:restriction>
      </xsd:simpleType>
    </xsd:element>
    <xsd:element name="SourceTitle" ma:index="118" nillable="true" ma:displayName="Source Title" ma:default="" ma:indexed="true" ma:internalName="SourceTitle" ma:readOnly="false">
      <xsd:simpleType>
        <xsd:restriction base="dms:Text"/>
      </xsd:simpleType>
    </xsd:element>
    <xsd:element name="CSXSubmissionDate" ma:index="119" nillable="true" ma:displayName="Submission Date" ma:default="" ma:internalName="CSXSubmissionDate" ma:readOnly="false">
      <xsd:simpleType>
        <xsd:restriction base="dms:DateTime"/>
      </xsd:simpleType>
    </xsd:element>
    <xsd:element name="SubmitterId" ma:index="120" nillable="true" ma:displayName="Submitter ID" ma:default="" ma:internalName="SubmitterId" ma:readOnly="false">
      <xsd:simpleType>
        <xsd:restriction base="dms:Text"/>
      </xsd:simpleType>
    </xsd:element>
    <xsd:element name="TaxCatchAll" ma:index="121" nillable="true" ma:displayName="Taxonomy Catch All Column" ma:hidden="true" ma:list="{a0cdb01e-f835-423d-bf84-41ea51f83b24}" ma:internalName="TaxCatchAll" ma:showField="CatchAllData" ma:web="c66daf58-3c46-4c48-8560-c485e881f7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2" nillable="true" ma:displayName="Taxonomy Catch All Column1" ma:hidden="true" ma:list="{a0cdb01e-f835-423d-bf84-41ea51f83b24}" ma:internalName="TaxCatchAllLabel" ma:readOnly="true" ma:showField="CatchAllDataLabel" ma:web="c66daf58-3c46-4c48-8560-c485e881f7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emplateStatus" ma:index="123" nillable="true" ma:displayName="Template Status" ma:default="" ma:internalName="TemplateStatus">
      <xsd:simpleType>
        <xsd:restriction base="dms:Unknown"/>
      </xsd:simpleType>
    </xsd:element>
    <xsd:element name="TemplateTemplateType" ma:index="124" nillable="true" ma:displayName="Template Type" ma:default="" ma:internalName="TemplateTemplateType">
      <xsd:simpleType>
        <xsd:restriction base="dms:Unknown"/>
      </xsd:simpleType>
    </xsd:element>
    <xsd:element name="ThumbnailAssetId" ma:index="125" nillable="true" ma:displayName="Thumbnail Image Asset" ma:default="" ma:internalName="ThumbnailAssetId" ma:readOnly="false">
      <xsd:simpleType>
        <xsd:restriction base="dms:Text"/>
      </xsd:simpleType>
    </xsd:element>
    <xsd:element name="TimesCloned" ma:index="126" nillable="true" ma:displayName="Times Cloned" ma:default="" ma:internalName="TimesCloned" ma:readOnly="false">
      <xsd:simpleType>
        <xsd:restriction base="dms:Number"/>
      </xsd:simpleType>
    </xsd:element>
    <xsd:element name="TrustLevel" ma:index="128" nillable="true" ma:displayName="Trust Level" ma:default="1 Microsoft Managed Content" ma:internalName="TrustLevel" ma:readOnly="false">
      <xsd:simpleType>
        <xsd:restriction base="dms:Unknown"/>
      </xsd:simpleType>
    </xsd:element>
    <xsd:element name="UALocComments" ma:index="129" nillable="true" ma:displayName="UA Loc Comments" ma:default="" ma:internalName="UALocComments" ma:readOnly="false">
      <xsd:simpleType>
        <xsd:restriction base="dms:Note"/>
      </xsd:simpleType>
    </xsd:element>
    <xsd:element name="UALocRecommendation" ma:index="130" nillable="true" ma:displayName="UA Loc Recommendation" ma:default="Localize" ma:internalName="UALocRecommendation" ma:readOnly="false">
      <xsd:simpleType>
        <xsd:restriction base="dms:Choice">
          <xsd:enumeration value="Localize"/>
          <xsd:enumeration value="Never Localize"/>
          <xsd:enumeration value="Priority Localize"/>
        </xsd:restriction>
      </xsd:simpleType>
    </xsd:element>
    <xsd:element name="UANotes" ma:index="131" nillable="true" ma:displayName="UA Notes" ma:default="" ma:internalName="UANotes" ma:readOnly="false">
      <xsd:simpleType>
        <xsd:restriction base="dms:Note"/>
      </xsd:simpleType>
    </xsd:element>
    <xsd:element name="TPAppVersion" ma:index="132" nillable="true" ma:displayName="Version" ma:default="" ma:internalName="TPAppVersion">
      <xsd:simpleType>
        <xsd:restriction base="dms:Text"/>
      </xsd:simpleType>
    </xsd:element>
    <xsd:element name="VoteCount" ma:index="133" nillable="true" ma:displayName="Vote Count" ma:default="" ma:internalName="VoteCount" ma:readOnly="fals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8ea6d1-e150-4704-b47c-0a92d6aed386" elementFormDefault="qualified">
    <xsd:import namespace="http://schemas.microsoft.com/office/2006/documentManagement/types"/>
    <xsd:import namespace="http://schemas.microsoft.com/office/infopath/2007/PartnerControls"/>
    <xsd:element name="Description0" ma:index="134" nillable="true" ma:displayName="Description" ma:internalName="Description0">
      <xsd:simpleType>
        <xsd:restriction base="dms:Note"/>
      </xsd:simpleType>
    </xsd:element>
    <xsd:element name="Component" ma:index="135" nillable="true" ma:displayName="Component" ma:internalName="Component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2" ma:displayName="Content Type"/>
        <xsd:element ref="dc:title" minOccurs="0" maxOccurs="1" ma:index="12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0.xml>��
</file>

<file path=customXml/itemProps1.xml><?xml version="1.0" encoding="utf-8"?>
<ds:datastoreItem xmlns:ds="http://schemas.openxmlformats.org/officeDocument/2006/customXml" ds:itemID="{65957641-1952-421B-9932-8DBB392C5616}">
  <ds:schemaRefs/>
</ds:datastoreItem>
</file>

<file path=customXml/itemProps2.xml><?xml version="1.0" encoding="utf-8"?>
<ds:datastoreItem xmlns:ds="http://schemas.openxmlformats.org/officeDocument/2006/customXml" ds:itemID="{FF2BCAD8-CEB3-492C-A6D7-A5730DED4B2C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0AEE7169-E8EC-4E19-BA48-3F46D4C3889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99B0813-7565-49D4-9C67-2CB1F5B539A0}">
  <ds:schemaRefs/>
</ds:datastoreItem>
</file>

<file path=customXml/itemProps5.xml><?xml version="1.0" encoding="utf-8"?>
<ds:datastoreItem xmlns:ds="http://schemas.openxmlformats.org/officeDocument/2006/customXml" ds:itemID="{3FDC034F-727A-44E5-842A-808C0C55D327}">
  <ds:schemaRefs/>
</ds:datastoreItem>
</file>

<file path=customXml/itemProps6.xml><?xml version="1.0" encoding="utf-8"?>
<ds:datastoreItem xmlns:ds="http://schemas.openxmlformats.org/officeDocument/2006/customXml" ds:itemID="{C8DE6788-D1FD-452D-A3B7-55A6390F72E3}">
  <ds:schemaRefs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8e8ea6d1-e150-4704-b47c-0a92d6aed386"/>
    <ds:schemaRef ds:uri="c66daf58-3c46-4c48-8560-c485e881f7f9"/>
  </ds:schemaRefs>
</ds:datastoreItem>
</file>

<file path=customXml/itemProps7.xml><?xml version="1.0" encoding="utf-8"?>
<ds:datastoreItem xmlns:ds="http://schemas.openxmlformats.org/officeDocument/2006/customXml" ds:itemID="{E03CD190-DFEF-4FB5-95C3-7B991B7B9C1F}">
  <ds:schemaRefs/>
</ds:datastoreItem>
</file>

<file path=customXml/itemProps8.xml><?xml version="1.0" encoding="utf-8"?>
<ds:datastoreItem xmlns:ds="http://schemas.openxmlformats.org/officeDocument/2006/customXml" ds:itemID="{0EA41666-EE8B-4F7B-AE70-5CA7700268DC}">
  <ds:schemaRefs/>
</ds:datastoreItem>
</file>

<file path=customXml/itemProps9.xml><?xml version="1.0" encoding="utf-8"?>
<ds:datastoreItem xmlns:ds="http://schemas.openxmlformats.org/officeDocument/2006/customXml" ds:itemID="{C7CE2592-FEC1-4DB4-A541-0C1C4623FE33}">
  <ds:schemaRefs/>
</ds:datastoreItem>
</file>

<file path=customXml/itemProps10.xml><?xml version="1.0" encoding="utf-8"?>
<ds:datastoreItem xmlns:ds="http://schemas.openxmlformats.org/officeDocument/2006/customXml" ds:itemID="{54872A22-9DDD-4804-BEAB-7CF4C2864D6E}">
  <ds:schemaRefs/>
</ds:datastoreItem>
</file>

<file path=customXml/itemProps11.xml><?xml version="1.0" encoding="utf-8"?>
<ds:datastoreItem xmlns:ds="http://schemas.openxmlformats.org/officeDocument/2006/customXml" ds:itemID="{67C088BC-B8B6-4D05-AEAB-1AC4D2A5FE79}">
  <ds:schemaRefs/>
</ds:datastoreItem>
</file>

<file path=customXml/itemProps12.xml><?xml version="1.0" encoding="utf-8"?>
<ds:datastoreItem xmlns:ds="http://schemas.openxmlformats.org/officeDocument/2006/customXml" ds:itemID="{22876843-664D-4FE2-994B-453DE043047C}">
  <ds:schemaRefs/>
</ds:datastoreItem>
</file>

<file path=customXml/itemProps13.xml><?xml version="1.0" encoding="utf-8"?>
<ds:datastoreItem xmlns:ds="http://schemas.openxmlformats.org/officeDocument/2006/customXml" ds:itemID="{305BF3F6-93B9-468B-9A3B-9B7C3C975F1F}">
  <ds:schemaRefs/>
</ds:datastoreItem>
</file>

<file path=customXml/itemProps14.xml><?xml version="1.0" encoding="utf-8"?>
<ds:datastoreItem xmlns:ds="http://schemas.openxmlformats.org/officeDocument/2006/customXml" ds:itemID="{FBB3DB1C-6483-4231-94D2-CAEEAFD6AD22}">
  <ds:schemaRefs/>
</ds:datastoreItem>
</file>

<file path=customXml/itemProps15.xml><?xml version="1.0" encoding="utf-8"?>
<ds:datastoreItem xmlns:ds="http://schemas.openxmlformats.org/officeDocument/2006/customXml" ds:itemID="{41EC2873-E93E-4354-B14A-519DB82E8D9C}">
  <ds:schemaRefs/>
</ds:datastoreItem>
</file>

<file path=customXml/itemProps16.xml><?xml version="1.0" encoding="utf-8"?>
<ds:datastoreItem xmlns:ds="http://schemas.openxmlformats.org/officeDocument/2006/customXml" ds:itemID="{CA5874E9-C851-438E-A406-6FA8CB73673D}">
  <ds:schemaRefs/>
</ds:datastoreItem>
</file>

<file path=customXml/itemProps17.xml><?xml version="1.0" encoding="utf-8"?>
<ds:datastoreItem xmlns:ds="http://schemas.openxmlformats.org/officeDocument/2006/customXml" ds:itemID="{D526547B-4D65-42DE-B012-9D8B13474CE0}">
  <ds:schemaRefs/>
</ds:datastoreItem>
</file>

<file path=customXml/itemProps18.xml><?xml version="1.0" encoding="utf-8"?>
<ds:datastoreItem xmlns:ds="http://schemas.openxmlformats.org/officeDocument/2006/customXml" ds:itemID="{8A143BD0-1398-4106-B234-DFF2BA3F322A}">
  <ds:schemaRefs/>
</ds:datastoreItem>
</file>

<file path=customXml/itemProps19.xml><?xml version="1.0" encoding="utf-8"?>
<ds:datastoreItem xmlns:ds="http://schemas.openxmlformats.org/officeDocument/2006/customXml" ds:itemID="{D7BB4232-4D72-44C3-A9D3-B629E70307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6daf58-3c46-4c48-8560-c485e881f7f9"/>
    <ds:schemaRef ds:uri="8e8ea6d1-e150-4704-b47c-0a92d6aed3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0.xml><?xml version="1.0" encoding="utf-8"?>
<ds:datastoreItem xmlns:ds="http://schemas.openxmlformats.org/officeDocument/2006/customXml" ds:itemID="{0B358C97-A3C7-4219-8051-0BF79E98AC1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TM02930046</Templat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具名範圍</vt:lpstr>
      </vt:variant>
      <vt:variant>
        <vt:i4>3</vt:i4>
      </vt:variant>
    </vt:vector>
  </HeadingPairs>
  <TitlesOfParts>
    <vt:vector size="13" baseType="lpstr">
      <vt:lpstr>銷售_2026</vt:lpstr>
      <vt:lpstr>支出</vt:lpstr>
      <vt:lpstr>成本表_鎖匙扣</vt:lpstr>
      <vt:lpstr>成本表_吊飾</vt:lpstr>
      <vt:lpstr>報價表 (2024)</vt:lpstr>
      <vt:lpstr>年結</vt:lpstr>
      <vt:lpstr>參考圖</vt:lpstr>
      <vt:lpstr>報價表_鎖匙扣</vt:lpstr>
      <vt:lpstr>報價單</vt:lpstr>
      <vt:lpstr>客戶</vt:lpstr>
      <vt:lpstr>銷售_2026!Print_Area</vt:lpstr>
      <vt:lpstr>成本表_鎖匙扣!組合</vt:lpstr>
      <vt:lpstr>報價表_鎖匙扣!組合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Li</dc:creator>
  <cp:lastModifiedBy>Edwin1030</cp:lastModifiedBy>
  <cp:lastPrinted>2025-07-06T04:24:35Z</cp:lastPrinted>
  <dcterms:created xsi:type="dcterms:W3CDTF">2012-06-20T20:17:06Z</dcterms:created>
  <dcterms:modified xsi:type="dcterms:W3CDTF">2026-03-02T01:30:18Z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0x0101009D4095AFEE790E42B52CF3AD35B999BF040086E71550AC00CE488731BAE03648ABFB</vt:lpwstr>
  </property>
  <property fmtid="{D5CDD505-2E9C-101B-9397-08002B2CF9AE}" pid="3" name="HiddenCategoryTags">
    <vt:lpwstr/>
  </property>
  <property fmtid="{D5CDD505-2E9C-101B-9397-08002B2CF9AE}" pid="4" name="InternalTags">
    <vt:lpwstr/>
  </property>
  <property fmtid="{D5CDD505-2E9C-101B-9397-08002B2CF9AE}" pid="5" name="FeatureTags">
    <vt:lpwstr/>
  </property>
  <property fmtid="{D5CDD505-2E9C-101B-9397-08002B2CF9AE}" pid="6" name="LocalizationTags">
    <vt:lpwstr/>
  </property>
  <property fmtid="{D5CDD505-2E9C-101B-9397-08002B2CF9AE}" pid="7" name="CategoryTags">
    <vt:lpwstr/>
  </property>
  <property fmtid="{D5CDD505-2E9C-101B-9397-08002B2CF9AE}" pid="8" name="ScenarioTags">
    <vt:lpwstr/>
  </property>
  <property fmtid="{D5CDD505-2E9C-101B-9397-08002B2CF9AE}" pid="9" name="CategoryTagsTaxHTField0">
    <vt:lpwstr/>
  </property>
  <property fmtid="{D5CDD505-2E9C-101B-9397-08002B2CF9AE}" pid="10" name="CampaignTags">
    <vt:lpwstr/>
  </property>
  <property fmtid="{D5CDD505-2E9C-101B-9397-08002B2CF9AE}" pid="11" name="HiddenCategoryTagsTaxHTField0">
    <vt:lpwstr/>
  </property>
</Properties>
</file>