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ELL\Desktop\TB\"/>
    </mc:Choice>
  </mc:AlternateContent>
  <bookViews>
    <workbookView xWindow="0" yWindow="0" windowWidth="20490" windowHeight="9600"/>
  </bookViews>
  <sheets>
    <sheet name="DONNEES" sheetId="1" r:id="rId1"/>
    <sheet name="KPI" sheetId="2" r:id="rId2"/>
    <sheet name="Feuil3" sheetId="4" state="hidden" r:id="rId3"/>
    <sheet name="DASHBOARD" sheetId="3" r:id="rId4"/>
  </sheets>
  <definedNames>
    <definedName name="Segment_Site">#N/A</definedName>
  </definedNames>
  <calcPr calcId="162913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5"/>
      </x15:slicerCaches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1" i="2" l="1"/>
  <c r="F8" i="2"/>
  <c r="E11" i="2"/>
  <c r="B21" i="2"/>
  <c r="C11" i="2" l="1"/>
  <c r="E10" i="2"/>
  <c r="E13" i="2" l="1"/>
  <c r="F3" i="2"/>
  <c r="F4" i="2"/>
  <c r="F5" i="2"/>
  <c r="F6" i="2"/>
  <c r="F7" i="2"/>
  <c r="F9" i="2"/>
  <c r="F10" i="2"/>
  <c r="F11" i="2"/>
  <c r="F12" i="2"/>
  <c r="F13" i="2"/>
  <c r="F2" i="2"/>
  <c r="E3" i="2"/>
  <c r="E4" i="2"/>
  <c r="E5" i="2"/>
  <c r="E6" i="2"/>
  <c r="E7" i="2"/>
  <c r="E8" i="2"/>
  <c r="E9" i="2"/>
  <c r="E12" i="2"/>
  <c r="E2" i="2"/>
  <c r="D3" i="2"/>
  <c r="D4" i="2"/>
  <c r="D5" i="2"/>
  <c r="D6" i="2"/>
  <c r="D7" i="2"/>
  <c r="D8" i="2"/>
  <c r="D9" i="2"/>
  <c r="D10" i="2"/>
  <c r="D11" i="2"/>
  <c r="D12" i="2"/>
  <c r="D13" i="2"/>
  <c r="D2" i="2"/>
  <c r="C3" i="2"/>
  <c r="C4" i="2"/>
  <c r="C5" i="2"/>
  <c r="C6" i="2"/>
  <c r="C7" i="2"/>
  <c r="C8" i="2"/>
  <c r="C9" i="2"/>
  <c r="C10" i="2"/>
  <c r="C12" i="2"/>
  <c r="C13" i="2"/>
  <c r="B2" i="2"/>
  <c r="C2" i="2"/>
  <c r="B3" i="2"/>
  <c r="B4" i="2"/>
  <c r="B5" i="2"/>
  <c r="B6" i="2"/>
  <c r="B7" i="2"/>
  <c r="B8" i="2"/>
  <c r="B9" i="2"/>
  <c r="B10" i="2"/>
  <c r="B11" i="2"/>
  <c r="B12" i="2"/>
  <c r="B13" i="2"/>
  <c r="F26" i="2" l="1"/>
  <c r="F18" i="2"/>
  <c r="B18" i="2"/>
  <c r="F21" i="2"/>
  <c r="C16" i="2"/>
  <c r="F16" i="2"/>
  <c r="F24" i="2"/>
  <c r="F20" i="2"/>
  <c r="F22" i="2"/>
  <c r="C20" i="2"/>
  <c r="D24" i="2"/>
  <c r="E20" i="2"/>
  <c r="F25" i="2"/>
  <c r="F17" i="2"/>
  <c r="D17" i="2"/>
  <c r="B19" i="2"/>
  <c r="D18" i="2"/>
  <c r="E17" i="2"/>
  <c r="F27" i="2"/>
  <c r="F23" i="2"/>
  <c r="F19" i="2"/>
  <c r="C24" i="2"/>
  <c r="D16" i="2"/>
  <c r="D20" i="2"/>
  <c r="E23" i="2"/>
  <c r="E16" i="2"/>
  <c r="B16" i="2"/>
  <c r="B24" i="2"/>
  <c r="B20" i="2"/>
  <c r="C27" i="2"/>
  <c r="C23" i="2"/>
  <c r="C19" i="2"/>
  <c r="D27" i="2"/>
  <c r="D23" i="2"/>
  <c r="D19" i="2"/>
  <c r="E26" i="2"/>
  <c r="E22" i="2"/>
  <c r="E18" i="2"/>
  <c r="B27" i="2"/>
  <c r="B23" i="2"/>
  <c r="C26" i="2"/>
  <c r="C22" i="2"/>
  <c r="C18" i="2"/>
  <c r="D26" i="2"/>
  <c r="D22" i="2"/>
  <c r="E25" i="2"/>
  <c r="E21" i="2"/>
  <c r="B25" i="2"/>
  <c r="B17" i="2"/>
  <c r="E27" i="2"/>
  <c r="E19" i="2"/>
  <c r="B26" i="2"/>
  <c r="B22" i="2"/>
  <c r="C25" i="2"/>
  <c r="C21" i="2"/>
  <c r="C17" i="2"/>
  <c r="D25" i="2"/>
  <c r="E24" i="2"/>
  <c r="G18" i="2" l="1"/>
  <c r="E28" i="2"/>
  <c r="G16" i="2"/>
  <c r="G26" i="2"/>
  <c r="F28" i="2"/>
  <c r="G22" i="2"/>
  <c r="G17" i="2"/>
  <c r="G20" i="2"/>
  <c r="C28" i="2"/>
  <c r="G21" i="2"/>
  <c r="G27" i="2"/>
  <c r="G25" i="2"/>
  <c r="G24" i="2"/>
  <c r="G19" i="2"/>
  <c r="D28" i="2"/>
  <c r="B28" i="2"/>
  <c r="G23" i="2"/>
  <c r="A2" i="4" l="1"/>
  <c r="B2" i="4" s="1"/>
  <c r="G28" i="2"/>
  <c r="B7" i="4" l="1"/>
  <c r="B5" i="4"/>
  <c r="F5" i="4"/>
  <c r="B6" i="4"/>
  <c r="F6" i="4"/>
  <c r="F4" i="4"/>
</calcChain>
</file>

<file path=xl/sharedStrings.xml><?xml version="1.0" encoding="utf-8"?>
<sst xmlns="http://schemas.openxmlformats.org/spreadsheetml/2006/main" count="81" uniqueCount="62">
  <si>
    <t>Mois</t>
  </si>
  <si>
    <t>Nb Accidents avec arrêt</t>
  </si>
  <si>
    <t>Nb Accidents sans arrêt</t>
  </si>
  <si>
    <t>Nb Jours Perdus</t>
  </si>
  <si>
    <t>Nb Employés</t>
  </si>
  <si>
    <t>Nb Heures travaillées</t>
  </si>
  <si>
    <t>Nb Presqu’accidents déclarés</t>
  </si>
  <si>
    <t>Janv</t>
  </si>
  <si>
    <t>Févr</t>
  </si>
  <si>
    <t>Mars</t>
  </si>
  <si>
    <t>Avril</t>
  </si>
  <si>
    <t>Mai</t>
  </si>
  <si>
    <t>Juin</t>
  </si>
  <si>
    <t>Juil</t>
  </si>
  <si>
    <t>Août</t>
  </si>
  <si>
    <t>Sept</t>
  </si>
  <si>
    <t>Oct</t>
  </si>
  <si>
    <t>Nov</t>
  </si>
  <si>
    <t>Déc</t>
  </si>
  <si>
    <t>Janvier</t>
  </si>
  <si>
    <t>Février</t>
  </si>
  <si>
    <t>Juillet</t>
  </si>
  <si>
    <t>Septembre</t>
  </si>
  <si>
    <t>Octobre</t>
  </si>
  <si>
    <t>Novembre</t>
  </si>
  <si>
    <t>Décembre</t>
  </si>
  <si>
    <t>Taux de fréquence (TF)</t>
  </si>
  <si>
    <t>Taux de gravité (TG)</t>
  </si>
  <si>
    <t>Taux d’incidence (TI)</t>
  </si>
  <si>
    <t>Taux de fréquence des presqu’accidents (TFP)</t>
  </si>
  <si>
    <t>Taux de couverture de formation SST</t>
  </si>
  <si>
    <t xml:space="preserve">Nb d'Employés Formé SST </t>
  </si>
  <si>
    <t>janvier</t>
  </si>
  <si>
    <t>février</t>
  </si>
  <si>
    <t>mars</t>
  </si>
  <si>
    <t>avril</t>
  </si>
  <si>
    <t>mai</t>
  </si>
  <si>
    <t>juin</t>
  </si>
  <si>
    <t>juillet</t>
  </si>
  <si>
    <t>août</t>
  </si>
  <si>
    <t>septembre</t>
  </si>
  <si>
    <t>octobre</t>
  </si>
  <si>
    <t>novembre</t>
  </si>
  <si>
    <t>décembre</t>
  </si>
  <si>
    <t>TFP-NORMALISE</t>
  </si>
  <si>
    <t>TCFP-NORMALISE</t>
  </si>
  <si>
    <t>TI-NORMALISE</t>
  </si>
  <si>
    <t>TG-NORMALISE</t>
  </si>
  <si>
    <t>TF-NORMALISE</t>
  </si>
  <si>
    <t>Colonne1</t>
  </si>
  <si>
    <t>Score SST</t>
  </si>
  <si>
    <t>Moyenne</t>
  </si>
  <si>
    <t>a</t>
  </si>
  <si>
    <t>b</t>
  </si>
  <si>
    <t>Site</t>
  </si>
  <si>
    <t>Site A</t>
  </si>
  <si>
    <t>Site B</t>
  </si>
  <si>
    <t>vert</t>
  </si>
  <si>
    <t>orange</t>
  </si>
  <si>
    <t>rouge</t>
  </si>
  <si>
    <t>seuil</t>
  </si>
  <si>
    <r>
      <t xml:space="preserve">Le score SSTannuel est de </t>
    </r>
    <r>
      <rPr>
        <b/>
        <sz val="12"/>
        <color theme="1"/>
        <rFont val="Calibri"/>
        <family val="2"/>
        <scheme val="minor"/>
      </rPr>
      <t>57,23%</t>
    </r>
    <r>
      <rPr>
        <sz val="12"/>
        <color theme="1"/>
        <rFont val="Calibri"/>
        <family val="2"/>
        <scheme val="minor"/>
      </rPr>
      <t>, indiquant une performance moyenne et il reste des axes d'melioration, notamment: suivi des TF, TG, TI et TFP mensuels; augmentation du taux de couverture de formation SST; Renforcement des actions de prévention et sensibilisation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</si>
</sst>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b/>
      <sz val="11"/>
      <color theme="1"/>
      <name val="Calibri"/>
      <family val="2"/>
      <scheme val="minor"/>
    </font>
    <font>
      <sz val="12"/>
      <color theme="1"/>
      <name val="Times New Roman"/>
    </font>
    <font>
      <b/>
      <sz val="12"/>
      <color theme="1"/>
      <name val="Times New Roman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/>
      <right style="thin">
        <color theme="4" tint="0.39997558519241921"/>
      </right>
      <top style="double">
        <color theme="4"/>
      </top>
      <bottom style="thin">
        <color theme="4" tint="0.39997558519241921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9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3" fontId="2" fillId="0" borderId="0" xfId="0" applyNumberFormat="1" applyFont="1" applyAlignment="1">
      <alignment vertical="center" wrapText="1"/>
    </xf>
    <xf numFmtId="0" fontId="0" fillId="0" borderId="0" xfId="0" applyAlignment="1">
      <alignment vertical="top" wrapText="1"/>
    </xf>
    <xf numFmtId="0" fontId="2" fillId="0" borderId="0" xfId="0" applyFont="1" applyAlignment="1">
      <alignment horizontal="left" vertical="top" wrapText="1"/>
    </xf>
    <xf numFmtId="0" fontId="6" fillId="0" borderId="0" xfId="0" applyFont="1" applyAlignment="1">
      <alignment vertical="center" wrapText="1"/>
    </xf>
    <xf numFmtId="0" fontId="7" fillId="0" borderId="0" xfId="0" applyFont="1" applyAlignment="1">
      <alignment horizontal="center" vertical="center" wrapText="1"/>
    </xf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8" fillId="0" borderId="0" xfId="0" applyFont="1" applyAlignment="1" applyProtection="1">
      <alignment vertical="center" wrapText="1"/>
      <protection hidden="1"/>
    </xf>
    <xf numFmtId="9" fontId="5" fillId="0" borderId="1" xfId="1" applyFont="1" applyBorder="1" applyProtection="1">
      <protection hidden="1"/>
    </xf>
    <xf numFmtId="9" fontId="0" fillId="0" borderId="0" xfId="0" applyNumberFormat="1" applyProtection="1">
      <protection hidden="1"/>
    </xf>
    <xf numFmtId="2" fontId="0" fillId="0" borderId="0" xfId="0" applyNumberFormat="1" applyProtection="1">
      <protection hidden="1"/>
    </xf>
    <xf numFmtId="9" fontId="4" fillId="0" borderId="0" xfId="1" applyFont="1" applyProtection="1">
      <protection hidden="1"/>
    </xf>
    <xf numFmtId="164" fontId="0" fillId="0" borderId="0" xfId="0" applyNumberFormat="1" applyProtection="1">
      <protection hidden="1"/>
    </xf>
    <xf numFmtId="9" fontId="0" fillId="0" borderId="0" xfId="1" applyFont="1" applyProtection="1">
      <protection hidden="1"/>
    </xf>
    <xf numFmtId="2" fontId="0" fillId="0" borderId="0" xfId="1" applyNumberFormat="1" applyFont="1" applyProtection="1">
      <protection hidden="1"/>
    </xf>
    <xf numFmtId="0" fontId="8" fillId="2" borderId="0" xfId="0" applyFont="1" applyFill="1" applyAlignment="1" applyProtection="1">
      <alignment horizontal="center" vertical="center" wrapText="1"/>
      <protection hidden="1"/>
    </xf>
  </cellXfs>
  <cellStyles count="2">
    <cellStyle name="Normal" xfId="0" builtinId="0"/>
    <cellStyle name="Pourcentage" xfId="1" builtinId="5"/>
  </cellStyles>
  <dxfs count="46">
    <dxf>
      <numFmt numFmtId="13" formatCode="0%"/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 style="thin">
          <color theme="4" tint="0.39997558519241921"/>
        </right>
        <top style="double">
          <color theme="4"/>
        </top>
        <bottom style="thin">
          <color theme="4" tint="0.39997558519241921"/>
        </bottom>
        <vertical/>
        <horizontal/>
      </border>
      <protection locked="1" hidden="1"/>
    </dxf>
    <dxf>
      <protection locked="1" hidden="1"/>
    </dxf>
    <dxf>
      <protection locked="1" hidden="1"/>
    </dxf>
    <dxf>
      <numFmt numFmtId="164" formatCode="0.0000"/>
      <protection locked="1" hidden="1"/>
    </dxf>
    <dxf>
      <numFmt numFmtId="2" formatCode="0.00"/>
      <protection locked="1" hidden="1"/>
    </dxf>
    <dxf>
      <numFmt numFmtId="164" formatCode="0.0000"/>
      <protection locked="1" hidden="1"/>
    </dxf>
    <dxf>
      <numFmt numFmtId="164" formatCode="0.0000"/>
      <protection locked="1" hidden="1"/>
    </dxf>
    <dxf>
      <numFmt numFmtId="164" formatCode="0.0000"/>
      <protection locked="1" hidden="1"/>
    </dxf>
    <dxf>
      <numFmt numFmtId="164" formatCode="0.0000"/>
      <protection locked="1" hidden="1"/>
    </dxf>
    <dxf>
      <numFmt numFmtId="164" formatCode="0.0000"/>
      <protection locked="1" hidden="1"/>
    </dxf>
    <dxf>
      <numFmt numFmtId="164" formatCode="0.0000"/>
      <protection locked="1" hidden="1"/>
    </dxf>
    <dxf>
      <numFmt numFmtId="164" formatCode="0.0000"/>
      <protection locked="1" hidden="1"/>
    </dxf>
    <dxf>
      <numFmt numFmtId="164" formatCode="0.0000"/>
      <protection locked="1" hidden="1"/>
    </dxf>
    <dxf>
      <numFmt numFmtId="164" formatCode="0.0000"/>
      <protection locked="1" hidden="1"/>
    </dxf>
    <dxf>
      <numFmt numFmtId="164" formatCode="0.0000"/>
      <protection locked="1" hidden="1"/>
    </dxf>
    <dxf>
      <protection locked="1" hidden="1"/>
    </dxf>
    <dxf>
      <protection locked="1" hidden="1"/>
    </dxf>
    <dxf>
      <protection locked="1" hidden="1"/>
    </dxf>
    <dxf>
      <protection locked="1" hidden="1"/>
    </dxf>
    <dxf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protection locked="1" hidden="1"/>
    </dxf>
    <dxf>
      <protection locked="1" hidden="1"/>
    </dxf>
    <dxf>
      <numFmt numFmtId="164" formatCode="0.0000"/>
      <protection locked="1" hidden="1"/>
    </dxf>
    <dxf>
      <protection locked="1" hidden="1"/>
    </dxf>
    <dxf>
      <numFmt numFmtId="164" formatCode="0.0000"/>
      <protection locked="1" hidden="1"/>
    </dxf>
    <dxf>
      <numFmt numFmtId="2" formatCode="0.00"/>
      <protection locked="1" hidden="1"/>
    </dxf>
    <dxf>
      <numFmt numFmtId="164" formatCode="0.0000"/>
      <protection locked="1" hidden="1"/>
    </dxf>
    <dxf>
      <protection locked="1" hidden="1"/>
    </dxf>
    <dxf>
      <numFmt numFmtId="164" formatCode="0.0000"/>
      <protection locked="1" hidden="1"/>
    </dxf>
    <dxf>
      <protection locked="1" hidden="1"/>
    </dxf>
    <dxf>
      <protection locked="1" hidden="1"/>
    </dxf>
    <dxf>
      <protection locked="0" hidden="0"/>
    </dxf>
    <dxf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3" formatCode="#,##0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microsoft.com/office/2007/relationships/slicerCache" Target="slicerCaches/slicerCach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EVOLUTION TG,</a:t>
            </a:r>
            <a:r>
              <a:rPr lang="en-US" b="1" baseline="0">
                <a:solidFill>
                  <a:schemeClr val="tx1"/>
                </a:solidFill>
              </a:rPr>
              <a:t> </a:t>
            </a:r>
            <a:r>
              <a:rPr lang="en-US" b="1">
                <a:solidFill>
                  <a:schemeClr val="tx1"/>
                </a:solidFill>
              </a:rPr>
              <a:t>TF ET TI PAR</a:t>
            </a:r>
            <a:r>
              <a:rPr lang="en-US" b="1" baseline="0">
                <a:solidFill>
                  <a:schemeClr val="tx1"/>
                </a:solidFill>
              </a:rPr>
              <a:t> MOIS</a:t>
            </a:r>
            <a:endParaRPr lang="en-US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KPI!$B$1</c:f>
              <c:strCache>
                <c:ptCount val="1"/>
                <c:pt idx="0">
                  <c:v>Taux de fréquence (TF)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KPI!$A$2:$A$13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KPI!$B$2:$B$13</c:f>
              <c:numCache>
                <c:formatCode>0.0000</c:formatCode>
                <c:ptCount val="12"/>
                <c:pt idx="0">
                  <c:v>125</c:v>
                </c:pt>
                <c:pt idx="1">
                  <c:v>61.274509803921568</c:v>
                </c:pt>
                <c:pt idx="2">
                  <c:v>0</c:v>
                </c:pt>
                <c:pt idx="3">
                  <c:v>59.523809523809526</c:v>
                </c:pt>
                <c:pt idx="4">
                  <c:v>115.74074074074075</c:v>
                </c:pt>
                <c:pt idx="5">
                  <c:v>0</c:v>
                </c:pt>
                <c:pt idx="6">
                  <c:v>55.803571428571431</c:v>
                </c:pt>
                <c:pt idx="7">
                  <c:v>110.61946902654867</c:v>
                </c:pt>
                <c:pt idx="8">
                  <c:v>0</c:v>
                </c:pt>
                <c:pt idx="9">
                  <c:v>53.418803418803421</c:v>
                </c:pt>
                <c:pt idx="10">
                  <c:v>0</c:v>
                </c:pt>
                <c:pt idx="11">
                  <c:v>52.083333333333336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BE-46CB-9D84-56ADD508FC55}"/>
            </c:ext>
          </c:extLst>
        </c:ser>
        <c:ser>
          <c:idx val="2"/>
          <c:order val="2"/>
          <c:tx>
            <c:strRef>
              <c:f>KPI!$D$1</c:f>
              <c:strCache>
                <c:ptCount val="1"/>
                <c:pt idx="0">
                  <c:v>Taux d’incidence (TI)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KPI!$A$2:$A$13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KPI!$D$2:$D$13</c:f>
              <c:numCache>
                <c:formatCode>0.0000</c:formatCode>
                <c:ptCount val="12"/>
                <c:pt idx="0">
                  <c:v>20</c:v>
                </c:pt>
                <c:pt idx="1">
                  <c:v>9.8039215686274517</c:v>
                </c:pt>
                <c:pt idx="2">
                  <c:v>0</c:v>
                </c:pt>
                <c:pt idx="3">
                  <c:v>9.5238095238095237</c:v>
                </c:pt>
                <c:pt idx="4">
                  <c:v>18.518518518518519</c:v>
                </c:pt>
                <c:pt idx="5">
                  <c:v>0</c:v>
                </c:pt>
                <c:pt idx="6">
                  <c:v>8.9285714285714288</c:v>
                </c:pt>
                <c:pt idx="7">
                  <c:v>17.699115044247787</c:v>
                </c:pt>
                <c:pt idx="8">
                  <c:v>0</c:v>
                </c:pt>
                <c:pt idx="9">
                  <c:v>8.5470085470085468</c:v>
                </c:pt>
                <c:pt idx="10">
                  <c:v>0</c:v>
                </c:pt>
                <c:pt idx="11">
                  <c:v>8.3333333333333339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BE-46CB-9D84-56ADD508FC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52553456"/>
        <c:axId val="452556784"/>
      </c:barChart>
      <c:lineChart>
        <c:grouping val="standard"/>
        <c:varyColors val="0"/>
        <c:ser>
          <c:idx val="1"/>
          <c:order val="1"/>
          <c:tx>
            <c:strRef>
              <c:f>KPI!$C$1</c:f>
              <c:strCache>
                <c:ptCount val="1"/>
                <c:pt idx="0">
                  <c:v>Taux de gravité (TG)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KPI!$A$2:$A$13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KPI!$C$2:$C$13</c:f>
              <c:numCache>
                <c:formatCode>0.0000</c:formatCode>
                <c:ptCount val="12"/>
                <c:pt idx="0">
                  <c:v>0.9375</c:v>
                </c:pt>
                <c:pt idx="1">
                  <c:v>0.49019607843137253</c:v>
                </c:pt>
                <c:pt idx="2">
                  <c:v>0</c:v>
                </c:pt>
                <c:pt idx="3">
                  <c:v>0.35714285714285715</c:v>
                </c:pt>
                <c:pt idx="4">
                  <c:v>0.57870370370370372</c:v>
                </c:pt>
                <c:pt idx="5">
                  <c:v>0</c:v>
                </c:pt>
                <c:pt idx="6">
                  <c:v>0.27901785714285715</c:v>
                </c:pt>
                <c:pt idx="7">
                  <c:v>0.66371681415929207</c:v>
                </c:pt>
                <c:pt idx="8">
                  <c:v>0</c:v>
                </c:pt>
                <c:pt idx="9">
                  <c:v>0.37393162393162394</c:v>
                </c:pt>
                <c:pt idx="10">
                  <c:v>0</c:v>
                </c:pt>
                <c:pt idx="11">
                  <c:v>0.46875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BE-46CB-9D84-56ADD508FC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0013360"/>
        <c:axId val="450011696"/>
      </c:lineChart>
      <c:catAx>
        <c:axId val="452553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52556784"/>
        <c:crosses val="autoZero"/>
        <c:auto val="1"/>
        <c:lblAlgn val="ctr"/>
        <c:lblOffset val="100"/>
        <c:noMultiLvlLbl val="0"/>
      </c:catAx>
      <c:valAx>
        <c:axId val="452556784"/>
        <c:scaling>
          <c:orientation val="minMax"/>
        </c:scaling>
        <c:delete val="0"/>
        <c:axPos val="l"/>
        <c:numFmt formatCode="0" sourceLinked="0"/>
        <c:majorTickMark val="out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452553456"/>
        <c:crosses val="autoZero"/>
        <c:crossBetween val="between"/>
        <c:majorUnit val="40"/>
        <c:minorUnit val="20"/>
      </c:valAx>
      <c:valAx>
        <c:axId val="450011696"/>
        <c:scaling>
          <c:orientation val="minMax"/>
        </c:scaling>
        <c:delete val="0"/>
        <c:axPos val="r"/>
        <c:numFmt formatCode="0.0" sourceLinked="0"/>
        <c:majorTickMark val="out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450013360"/>
        <c:crosses val="max"/>
        <c:crossBetween val="between"/>
        <c:majorUnit val="0.2"/>
        <c:minorUnit val="0.1"/>
      </c:valAx>
      <c:catAx>
        <c:axId val="4500133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500116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fr-MC" b="1">
                <a:solidFill>
                  <a:schemeClr val="tx1"/>
                </a:solidFill>
              </a:rPr>
              <a:t>NB d'accident avec et sans arret par mois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DONNEES!$B$1</c:f>
              <c:strCache>
                <c:ptCount val="1"/>
                <c:pt idx="0">
                  <c:v>Nb Accidents avec arrêt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DONNEES!$A$2:$A$13</c:f>
              <c:strCache>
                <c:ptCount val="12"/>
                <c:pt idx="0">
                  <c:v>Janv</c:v>
                </c:pt>
                <c:pt idx="1">
                  <c:v>Févr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</c:v>
                </c:pt>
                <c:pt idx="7">
                  <c:v>Août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Déc</c:v>
                </c:pt>
              </c:strCache>
            </c:strRef>
          </c:cat>
          <c:val>
            <c:numRef>
              <c:f>DONNEES!$B$2:$B$13</c:f>
              <c:numCache>
                <c:formatCode>General</c:formatCode>
                <c:ptCount val="12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27-4535-926C-B6AB2B583020}"/>
            </c:ext>
          </c:extLst>
        </c:ser>
        <c:ser>
          <c:idx val="1"/>
          <c:order val="1"/>
          <c:tx>
            <c:strRef>
              <c:f>DONNEES!$C$1</c:f>
              <c:strCache>
                <c:ptCount val="1"/>
                <c:pt idx="0">
                  <c:v>Nb Accidents sans arrêt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DONNEES!$A$2:$A$13</c:f>
              <c:strCache>
                <c:ptCount val="12"/>
                <c:pt idx="0">
                  <c:v>Janv</c:v>
                </c:pt>
                <c:pt idx="1">
                  <c:v>Févr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</c:v>
                </c:pt>
                <c:pt idx="7">
                  <c:v>Août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Déc</c:v>
                </c:pt>
              </c:strCache>
            </c:strRef>
          </c:cat>
          <c:val>
            <c:numRef>
              <c:f>DONNEES!$C$2:$C$13</c:f>
              <c:numCache>
                <c:formatCode>General</c:formatCode>
                <c:ptCount val="12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2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27-4535-926C-B6AB2B5830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9470976"/>
        <c:axId val="469477216"/>
      </c:barChart>
      <c:catAx>
        <c:axId val="469470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9477216"/>
        <c:crosses val="autoZero"/>
        <c:auto val="1"/>
        <c:lblAlgn val="ctr"/>
        <c:lblOffset val="100"/>
        <c:noMultiLvlLbl val="0"/>
      </c:catAx>
      <c:valAx>
        <c:axId val="4694772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9470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DONNEES!$G$1</c:f>
              <c:strCache>
                <c:ptCount val="1"/>
                <c:pt idx="0">
                  <c:v>Nb Presqu’accidents déclarés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DONNEES!$A$2:$A$13</c:f>
              <c:strCache>
                <c:ptCount val="12"/>
                <c:pt idx="0">
                  <c:v>Janv</c:v>
                </c:pt>
                <c:pt idx="1">
                  <c:v>Févr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</c:v>
                </c:pt>
                <c:pt idx="7">
                  <c:v>Août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Déc</c:v>
                </c:pt>
              </c:strCache>
            </c:strRef>
          </c:cat>
          <c:val>
            <c:numRef>
              <c:f>DONNEES!$G$2:$G$13</c:f>
              <c:numCache>
                <c:formatCode>General</c:formatCode>
                <c:ptCount val="12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5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3</c:v>
                </c:pt>
                <c:pt idx="8">
                  <c:v>4</c:v>
                </c:pt>
                <c:pt idx="9">
                  <c:v>2</c:v>
                </c:pt>
                <c:pt idx="10">
                  <c:v>1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69-47FA-A949-728EC2FCB1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2552624"/>
        <c:axId val="452555952"/>
      </c:lineChart>
      <c:catAx>
        <c:axId val="45255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52555952"/>
        <c:crosses val="autoZero"/>
        <c:auto val="1"/>
        <c:lblAlgn val="ctr"/>
        <c:lblOffset val="100"/>
        <c:noMultiLvlLbl val="0"/>
      </c:catAx>
      <c:valAx>
        <c:axId val="4525559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52552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Evolution</a:t>
            </a:r>
            <a:r>
              <a:rPr lang="en-US" b="1" baseline="0">
                <a:solidFill>
                  <a:schemeClr val="tx1"/>
                </a:solidFill>
              </a:rPr>
              <a:t> </a:t>
            </a:r>
            <a:r>
              <a:rPr lang="en-US" b="1">
                <a:solidFill>
                  <a:schemeClr val="tx1"/>
                </a:solidFill>
              </a:rPr>
              <a:t>Score SST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KPI!$G$15</c:f>
              <c:strCache>
                <c:ptCount val="1"/>
                <c:pt idx="0">
                  <c:v>Score SST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KPI!$A$16:$A$27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KPI!$G$16:$G$27</c:f>
              <c:numCache>
                <c:formatCode>0.00</c:formatCode>
                <c:ptCount val="12"/>
                <c:pt idx="0">
                  <c:v>4.9748115094629938E-2</c:v>
                </c:pt>
                <c:pt idx="1">
                  <c:v>0.56846236776497538</c:v>
                </c:pt>
                <c:pt idx="2">
                  <c:v>0.82469528545840498</c:v>
                </c:pt>
                <c:pt idx="3">
                  <c:v>0.53292821606254437</c:v>
                </c:pt>
                <c:pt idx="4">
                  <c:v>0.21561541281754645</c:v>
                </c:pt>
                <c:pt idx="5">
                  <c:v>0.94358922351690466</c:v>
                </c:pt>
                <c:pt idx="6">
                  <c:v>0.57907942797060352</c:v>
                </c:pt>
                <c:pt idx="7">
                  <c:v>0.32980301938895973</c:v>
                </c:pt>
                <c:pt idx="8">
                  <c:v>0.86932497976277279</c:v>
                </c:pt>
                <c:pt idx="9">
                  <c:v>0.52592375596683949</c:v>
                </c:pt>
                <c:pt idx="10">
                  <c:v>0.85</c:v>
                </c:pt>
                <c:pt idx="11">
                  <c:v>0.58454839206031683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6B2-4E5B-ADED-54C556CFDE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9474304"/>
        <c:axId val="469467232"/>
      </c:lineChart>
      <c:catAx>
        <c:axId val="469474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9467232"/>
        <c:crosses val="autoZero"/>
        <c:auto val="1"/>
        <c:lblAlgn val="ctr"/>
        <c:lblOffset val="100"/>
        <c:noMultiLvlLbl val="0"/>
      </c:catAx>
      <c:valAx>
        <c:axId val="469467232"/>
        <c:scaling>
          <c:orientation val="minMax"/>
        </c:scaling>
        <c:delete val="0"/>
        <c:axPos val="l"/>
        <c:numFmt formatCode="0.0" sourceLinked="0"/>
        <c:majorTickMark val="out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9474304"/>
        <c:crosses val="autoZero"/>
        <c:crossBetween val="between"/>
        <c:majorUnit val="0.2"/>
        <c:min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fr-MC" b="1">
                <a:solidFill>
                  <a:schemeClr val="tx1"/>
                </a:solidFill>
              </a:rPr>
              <a:t>Score SST annuel</a:t>
            </a:r>
          </a:p>
        </c:rich>
      </c:tx>
      <c:layout>
        <c:manualLayout>
          <c:xMode val="edge"/>
          <c:yMode val="edge"/>
          <c:x val="0.17341379231833698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/>
          </c:spPr>
          <c:invertIfNegative val="0"/>
          <c:val>
            <c:numRef>
              <c:f>Feuil3!$F$4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90-4E99-8852-EBF96068245C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1790-4E99-8852-EBF96068245C}"/>
              </c:ext>
            </c:extLst>
          </c:dPt>
          <c:val>
            <c:numRef>
              <c:f>Feuil3!$F$5</c:f>
              <c:numCache>
                <c:formatCode>General</c:formatCode>
                <c:ptCount val="1"/>
                <c:pt idx="0">
                  <c:v>0.57280984965537485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790-4E99-8852-EBF96068245C}"/>
            </c:ext>
          </c:extLst>
        </c:ser>
        <c:ser>
          <c:idx val="2"/>
          <c:order val="2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val>
            <c:numRef>
              <c:f>Feuil3!$F$6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790-4E99-8852-EBF9606824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515030848"/>
        <c:axId val="515027520"/>
      </c:barChart>
      <c:catAx>
        <c:axId val="51503084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15027520"/>
        <c:crosses val="autoZero"/>
        <c:auto val="1"/>
        <c:lblAlgn val="ctr"/>
        <c:lblOffset val="100"/>
        <c:noMultiLvlLbl val="0"/>
      </c:catAx>
      <c:valAx>
        <c:axId val="515027520"/>
        <c:scaling>
          <c:orientation val="minMax"/>
          <c:max val="1"/>
        </c:scaling>
        <c:delete val="0"/>
        <c:axPos val="l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515030848"/>
        <c:crosses val="autoZero"/>
        <c:crossBetween val="between"/>
        <c:majorUnit val="0.2"/>
      </c:valAx>
      <c:spPr>
        <a:noFill/>
        <a:ln w="19050">
          <a:solidFill>
            <a:schemeClr val="accent4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1.png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180975</xdr:rowOff>
    </xdr:from>
    <xdr:to>
      <xdr:col>7</xdr:col>
      <xdr:colOff>390525</xdr:colOff>
      <xdr:row>29</xdr:row>
      <xdr:rowOff>66674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</xdr:row>
      <xdr:rowOff>133349</xdr:rowOff>
    </xdr:from>
    <xdr:to>
      <xdr:col>6</xdr:col>
      <xdr:colOff>0</xdr:colOff>
      <xdr:row>14</xdr:row>
      <xdr:rowOff>180974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390525</xdr:colOff>
      <xdr:row>15</xdr:row>
      <xdr:rowOff>38101</xdr:rowOff>
    </xdr:from>
    <xdr:to>
      <xdr:col>12</xdr:col>
      <xdr:colOff>581025</xdr:colOff>
      <xdr:row>29</xdr:row>
      <xdr:rowOff>76201</xdr:rowOff>
    </xdr:to>
    <xdr:graphicFrame macro="">
      <xdr:nvGraphicFramePr>
        <xdr:cNvPr id="4" name="Graphique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752475</xdr:colOff>
      <xdr:row>1</xdr:row>
      <xdr:rowOff>152399</xdr:rowOff>
    </xdr:from>
    <xdr:to>
      <xdr:col>12</xdr:col>
      <xdr:colOff>552450</xdr:colOff>
      <xdr:row>15</xdr:row>
      <xdr:rowOff>19050</xdr:rowOff>
    </xdr:to>
    <xdr:graphicFrame macro="">
      <xdr:nvGraphicFramePr>
        <xdr:cNvPr id="5" name="Graphique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absolute">
    <xdr:from>
      <xdr:col>13</xdr:col>
      <xdr:colOff>76200</xdr:colOff>
      <xdr:row>13</xdr:row>
      <xdr:rowOff>133350</xdr:rowOff>
    </xdr:from>
    <xdr:to>
      <xdr:col>14</xdr:col>
      <xdr:colOff>561975</xdr:colOff>
      <xdr:row>18</xdr:row>
      <xdr:rowOff>19050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8" name="Sit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it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982200" y="2609850"/>
              <a:ext cx="1247775" cy="838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MC" sz="1100"/>
                <a:t>Cette forme représente un segment de table. Les segments de table sont pris en charge dans Excel ou version ultérieure.
En revanche, si la forme a été modifiée dans une version précédente d’Excel, ou si le classeur a été enregistré dans Excel 2007 ou une version précédente, vous ne pouvez pas utiliser le segment.</a:t>
              </a:r>
            </a:p>
          </xdr:txBody>
        </xdr:sp>
      </mc:Fallback>
    </mc:AlternateContent>
    <xdr:clientData/>
  </xdr:twoCellAnchor>
  <xdr:twoCellAnchor>
    <xdr:from>
      <xdr:col>0</xdr:col>
      <xdr:colOff>9525</xdr:colOff>
      <xdr:row>0</xdr:row>
      <xdr:rowOff>9526</xdr:rowOff>
    </xdr:from>
    <xdr:to>
      <xdr:col>18</xdr:col>
      <xdr:colOff>123825</xdr:colOff>
      <xdr:row>2</xdr:row>
      <xdr:rowOff>47626</xdr:rowOff>
    </xdr:to>
    <xdr:sp macro="" textlink="">
      <xdr:nvSpPr>
        <xdr:cNvPr id="10" name="Rectangle 9"/>
        <xdr:cNvSpPr/>
      </xdr:nvSpPr>
      <xdr:spPr>
        <a:xfrm>
          <a:off x="9525" y="9526"/>
          <a:ext cx="13344525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MC" sz="24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TABLEAU DE BORD ISO 45001</a:t>
          </a:r>
        </a:p>
      </xdr:txBody>
    </xdr:sp>
    <xdr:clientData/>
  </xdr:twoCellAnchor>
  <xdr:twoCellAnchor>
    <xdr:from>
      <xdr:col>14</xdr:col>
      <xdr:colOff>695325</xdr:colOff>
      <xdr:row>13</xdr:row>
      <xdr:rowOff>57150</xdr:rowOff>
    </xdr:from>
    <xdr:to>
      <xdr:col>17</xdr:col>
      <xdr:colOff>80963</xdr:colOff>
      <xdr:row>27</xdr:row>
      <xdr:rowOff>47624</xdr:rowOff>
    </xdr:to>
    <xdr:graphicFrame macro="">
      <xdr:nvGraphicFramePr>
        <xdr:cNvPr id="11" name="Graphique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5</xdr:col>
      <xdr:colOff>304800</xdr:colOff>
      <xdr:row>0</xdr:row>
      <xdr:rowOff>38100</xdr:rowOff>
    </xdr:from>
    <xdr:to>
      <xdr:col>5</xdr:col>
      <xdr:colOff>704850</xdr:colOff>
      <xdr:row>2</xdr:row>
      <xdr:rowOff>54837</xdr:rowOff>
    </xdr:to>
    <xdr:pic>
      <xdr:nvPicPr>
        <xdr:cNvPr id="6" name="Image 5"/>
        <xdr:cNvPicPr>
          <a:picLocks noChangeAspect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5465" t="1122" r="25035" b="2521"/>
        <a:stretch/>
      </xdr:blipFill>
      <xdr:spPr>
        <a:xfrm>
          <a:off x="4114800" y="38100"/>
          <a:ext cx="400050" cy="397737"/>
        </a:xfrm>
        <a:prstGeom prst="rect">
          <a:avLst/>
        </a:prstGeom>
      </xdr:spPr>
    </xdr:pic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0.4739</cdr:x>
      <cdr:y>0.89583</cdr:y>
    </cdr:from>
    <cdr:to>
      <cdr:x>0.89157</cdr:x>
      <cdr:y>0.98611</cdr:y>
    </cdr:to>
    <cdr:sp macro="" textlink="">
      <cdr:nvSpPr>
        <cdr:cNvPr id="2" name="Ellipse 1"/>
        <cdr:cNvSpPr/>
      </cdr:nvSpPr>
      <cdr:spPr>
        <a:xfrm xmlns:a="http://schemas.openxmlformats.org/drawingml/2006/main">
          <a:off x="561976" y="2457447"/>
          <a:ext cx="495300" cy="247656"/>
        </a:xfrm>
        <a:prstGeom xmlns:a="http://schemas.openxmlformats.org/drawingml/2006/main" prst="ellipse">
          <a:avLst/>
        </a:prstGeom>
        <a:solidFill xmlns:a="http://schemas.openxmlformats.org/drawingml/2006/main">
          <a:srgbClr val="FFC000"/>
        </a:solidFill>
        <a:ln xmlns:a="http://schemas.openxmlformats.org/drawingml/2006/main" w="19050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fr-FR"/>
        </a:p>
      </cdr:txBody>
    </cdr:sp>
  </cdr:relSizeAnchor>
</c:userShapes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_Site" sourceName="Site">
  <extLst>
    <x:ext xmlns:x15="http://schemas.microsoft.com/office/spreadsheetml/2010/11/main" uri="{2F2917AC-EB37-4324-AD4E-5DD8C200BD13}">
      <x15:tableSlicerCache tableId="1" column="9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Site" cache="Segment_Site" caption="Site" rowHeight="241300"/>
</slicers>
</file>

<file path=xl/tables/table1.xml><?xml version="1.0" encoding="utf-8"?>
<table xmlns="http://schemas.openxmlformats.org/spreadsheetml/2006/main" id="1" name="Tableau1" displayName="Tableau1" ref="A1:I13" totalsRowShown="0" headerRowDxfId="45" dataDxfId="44">
  <autoFilter ref="A1:I13"/>
  <tableColumns count="9">
    <tableColumn id="1" name="Mois" dataDxfId="43"/>
    <tableColumn id="2" name="Nb Accidents avec arrêt" dataDxfId="42"/>
    <tableColumn id="3" name="Nb Accidents sans arrêt" dataDxfId="41"/>
    <tableColumn id="4" name="Nb Jours Perdus" dataDxfId="40"/>
    <tableColumn id="5" name="Nb Employés" dataDxfId="39"/>
    <tableColumn id="6" name="Nb Heures travaillées" dataDxfId="38"/>
    <tableColumn id="7" name="Nb Presqu’accidents déclarés" dataDxfId="37"/>
    <tableColumn id="8" name="Nb d'Employés Formé SST " dataDxfId="36"/>
    <tableColumn id="9" name="Site" dataDxfId="3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au2" displayName="Tableau2" ref="A1:F14" totalsRowCount="1" headerRowDxfId="34" dataDxfId="33">
  <autoFilter ref="A1:F13"/>
  <tableColumns count="6">
    <tableColumn id="1" name="Mois" dataDxfId="32" totalsRowDxfId="31"/>
    <tableColumn id="2" name="Taux de fréquence (TF)" dataDxfId="30" totalsRowDxfId="29">
      <calculatedColumnFormula>(DONNEES!B2*1000000)/DONNEES!F2</calculatedColumnFormula>
    </tableColumn>
    <tableColumn id="3" name="Taux de gravité (TG)" dataDxfId="28" totalsRowDxfId="27">
      <calculatedColumnFormula>(DONNEES!D2*1000)/DONNEES!F2</calculatedColumnFormula>
    </tableColumn>
    <tableColumn id="4" name="Taux d’incidence (TI)" dataDxfId="26" totalsRowDxfId="25">
      <calculatedColumnFormula>(DONNEES!B2*1000)/DONNEES!E2</calculatedColumnFormula>
    </tableColumn>
    <tableColumn id="5" name="Taux de fréquence des presqu’accidents (TFP)" dataDxfId="24" totalsRowDxfId="23">
      <calculatedColumnFormula>(DONNEES!G2*1000000)/DONNEES!F2</calculatedColumnFormula>
    </tableColumn>
    <tableColumn id="6" name="Taux de couverture de formation SST" dataDxfId="22" totalsRowDxfId="21" dataCellStyle="Pourcentage">
      <calculatedColumnFormula>(DONNEES!H2)/DONNEES!E2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au3" displayName="Tableau3" ref="A15:G28" totalsRowCount="1" headerRowDxfId="20" dataDxfId="19" totalsRowDxfId="18">
  <autoFilter ref="A15:G27"/>
  <tableColumns count="7">
    <tableColumn id="1" name="Colonne1" totalsRowLabel="Moyenne" dataDxfId="17" totalsRowDxfId="16"/>
    <tableColumn id="2" name="TF-NORMALISE" totalsRowFunction="custom" dataDxfId="15" totalsRowDxfId="14">
      <calculatedColumnFormula>(MAX(Tableau2[Taux de fréquence (TF)])-B2)/(MAX(Tableau2[Taux de fréquence (TF)])-MIN(Tableau2[Taux de fréquence (TF)]))</calculatedColumnFormula>
      <totalsRowFormula>AVERAGE(Tableau3[TF-NORMALISE])</totalsRowFormula>
    </tableColumn>
    <tableColumn id="3" name="TG-NORMALISE" totalsRowFunction="custom" dataDxfId="13" totalsRowDxfId="12">
      <calculatedColumnFormula>(MAX(Tableau2[Taux de gravité (TG)])-C2)/(MAX(Tableau2[Taux de gravité (TG)])-MIN(Tableau2[Taux de gravité (TG)]))</calculatedColumnFormula>
      <totalsRowFormula>AVERAGE(Tableau3[TG-NORMALISE])</totalsRowFormula>
    </tableColumn>
    <tableColumn id="4" name="TI-NORMALISE" totalsRowFunction="custom" dataDxfId="11" totalsRowDxfId="10">
      <calculatedColumnFormula>(MAX(Tableau2[Taux d’incidence (TI)])-D2)/(MAX(Tableau2[Taux d’incidence (TI)])-MIN(Tableau2[Taux d’incidence (TI)]))</calculatedColumnFormula>
      <totalsRowFormula>AVERAGE(Tableau3[TI-NORMALISE])</totalsRowFormula>
    </tableColumn>
    <tableColumn id="5" name="TFP-NORMALISE" totalsRowFunction="custom" dataDxfId="9" totalsRowDxfId="8">
      <calculatedColumnFormula>(MAX(Tableau2[Taux de fréquence des presqu’accidents (TFP)])-E2)/(MAX(Tableau2[Taux de fréquence des presqu’accidents (TFP)])-MIN(Tableau2[Taux de fréquence des presqu’accidents (TFP)]))</calculatedColumnFormula>
      <totalsRowFormula>AVERAGE(Tableau3[TFP-NORMALISE])</totalsRowFormula>
    </tableColumn>
    <tableColumn id="6" name="TCFP-NORMALISE" totalsRowFunction="custom" dataDxfId="7" totalsRowDxfId="6">
      <calculatedColumnFormula>(F2-MIN(Tableau2[Taux de couverture de formation SST]))/(MAX(Tableau2[Taux de couverture de formation SST])-MIN(Tableau2[Taux de couverture de formation SST]))</calculatedColumnFormula>
      <totalsRowFormula>AVERAGE(Tableau3[TCFP-NORMALISE])</totalsRowFormula>
    </tableColumn>
    <tableColumn id="7" name="Score SST" totalsRowFunction="custom" dataDxfId="5" totalsRowDxfId="4" dataCellStyle="Pourcentage">
      <calculatedColumnFormula>B16*0.25+C16*0.25+D16*0.2+E16*0.15+F16*0.15</calculatedColumnFormula>
      <totalsRowFormula>AVERAGE(Tableau3[Score SST])</totalsRow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ableau4" displayName="Tableau4" ref="A1:B2" totalsRowShown="0" headerRowDxfId="3" dataDxfId="2">
  <autoFilter ref="A1:B2"/>
  <tableColumns count="2">
    <tableColumn id="1" name="a" dataDxfId="1" dataCellStyle="Pourcentage">
      <calculatedColumnFormula>AVERAGE(Tableau3[Score SST])</calculatedColumnFormula>
    </tableColumn>
    <tableColumn id="2" name="b" dataDxfId="0">
      <calculatedColumnFormula>1-A2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tabSelected="1" workbookViewId="0">
      <selection activeCell="C18" sqref="C18"/>
    </sheetView>
  </sheetViews>
  <sheetFormatPr baseColWidth="10" defaultRowHeight="15" x14ac:dyDescent="0.25"/>
  <cols>
    <col min="2" max="2" width="26.140625" customWidth="1"/>
    <col min="3" max="3" width="26" customWidth="1"/>
    <col min="4" max="4" width="19" customWidth="1"/>
    <col min="5" max="5" width="15.85546875" customWidth="1"/>
    <col min="6" max="6" width="24.140625" customWidth="1"/>
    <col min="7" max="7" width="31.28515625" customWidth="1"/>
    <col min="8" max="8" width="31" customWidth="1"/>
  </cols>
  <sheetData>
    <row r="1" spans="1:9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31</v>
      </c>
      <c r="I1" s="7" t="s">
        <v>54</v>
      </c>
    </row>
    <row r="2" spans="1:9" ht="15.75" x14ac:dyDescent="0.25">
      <c r="A2" s="2" t="s">
        <v>7</v>
      </c>
      <c r="B2" s="2">
        <v>2</v>
      </c>
      <c r="C2" s="2">
        <v>3</v>
      </c>
      <c r="D2" s="2">
        <v>15</v>
      </c>
      <c r="E2" s="2">
        <v>100</v>
      </c>
      <c r="F2" s="3">
        <v>16000</v>
      </c>
      <c r="G2" s="2">
        <v>4</v>
      </c>
      <c r="H2" s="2">
        <v>1</v>
      </c>
      <c r="I2" s="6" t="s">
        <v>55</v>
      </c>
    </row>
    <row r="3" spans="1:9" ht="15.75" x14ac:dyDescent="0.25">
      <c r="A3" s="2" t="s">
        <v>8</v>
      </c>
      <c r="B3" s="2">
        <v>1</v>
      </c>
      <c r="C3" s="2">
        <v>2</v>
      </c>
      <c r="D3" s="2">
        <v>8</v>
      </c>
      <c r="E3" s="2">
        <v>102</v>
      </c>
      <c r="F3" s="3">
        <v>16320</v>
      </c>
      <c r="G3" s="2">
        <v>3</v>
      </c>
      <c r="H3" s="2">
        <v>2</v>
      </c>
      <c r="I3" s="6" t="s">
        <v>56</v>
      </c>
    </row>
    <row r="4" spans="1:9" ht="15.75" x14ac:dyDescent="0.25">
      <c r="A4" s="2" t="s">
        <v>9</v>
      </c>
      <c r="B4" s="2">
        <v>0</v>
      </c>
      <c r="C4" s="2">
        <v>1</v>
      </c>
      <c r="D4" s="2">
        <v>0</v>
      </c>
      <c r="E4" s="2">
        <v>103</v>
      </c>
      <c r="F4" s="3">
        <v>16480</v>
      </c>
      <c r="G4" s="2">
        <v>2</v>
      </c>
      <c r="H4" s="2">
        <v>1</v>
      </c>
      <c r="I4" s="6" t="s">
        <v>55</v>
      </c>
    </row>
    <row r="5" spans="1:9" ht="15.75" x14ac:dyDescent="0.25">
      <c r="A5" s="2" t="s">
        <v>10</v>
      </c>
      <c r="B5" s="2">
        <v>1</v>
      </c>
      <c r="C5" s="2">
        <v>2</v>
      </c>
      <c r="D5" s="2">
        <v>6</v>
      </c>
      <c r="E5" s="2">
        <v>105</v>
      </c>
      <c r="F5" s="3">
        <v>16800</v>
      </c>
      <c r="G5" s="2">
        <v>5</v>
      </c>
      <c r="H5" s="2">
        <v>2</v>
      </c>
      <c r="I5" s="6" t="s">
        <v>56</v>
      </c>
    </row>
    <row r="6" spans="1:9" ht="15.75" x14ac:dyDescent="0.25">
      <c r="A6" s="2" t="s">
        <v>11</v>
      </c>
      <c r="B6" s="2">
        <v>2</v>
      </c>
      <c r="C6" s="2">
        <v>1</v>
      </c>
      <c r="D6" s="2">
        <v>10</v>
      </c>
      <c r="E6" s="2">
        <v>108</v>
      </c>
      <c r="F6" s="3">
        <v>17280</v>
      </c>
      <c r="G6" s="2">
        <v>3</v>
      </c>
      <c r="H6" s="2">
        <v>1</v>
      </c>
      <c r="I6" s="6" t="s">
        <v>55</v>
      </c>
    </row>
    <row r="7" spans="1:9" ht="15.75" x14ac:dyDescent="0.25">
      <c r="A7" s="2" t="s">
        <v>12</v>
      </c>
      <c r="B7" s="2">
        <v>0</v>
      </c>
      <c r="C7" s="2">
        <v>1</v>
      </c>
      <c r="D7" s="2">
        <v>0</v>
      </c>
      <c r="E7" s="2">
        <v>110</v>
      </c>
      <c r="F7" s="3">
        <v>17600</v>
      </c>
      <c r="G7" s="2">
        <v>2</v>
      </c>
      <c r="H7" s="2">
        <v>2</v>
      </c>
      <c r="I7" s="6" t="s">
        <v>56</v>
      </c>
    </row>
    <row r="8" spans="1:9" ht="15.75" x14ac:dyDescent="0.25">
      <c r="A8" s="2" t="s">
        <v>13</v>
      </c>
      <c r="B8" s="2">
        <v>1</v>
      </c>
      <c r="C8" s="2">
        <v>0</v>
      </c>
      <c r="D8" s="2">
        <v>5</v>
      </c>
      <c r="E8" s="2">
        <v>112</v>
      </c>
      <c r="F8" s="3">
        <v>17920</v>
      </c>
      <c r="G8" s="2">
        <v>1</v>
      </c>
      <c r="H8" s="2">
        <v>1</v>
      </c>
      <c r="I8" s="6" t="s">
        <v>55</v>
      </c>
    </row>
    <row r="9" spans="1:9" ht="15.75" x14ac:dyDescent="0.25">
      <c r="A9" s="2" t="s">
        <v>14</v>
      </c>
      <c r="B9" s="2">
        <v>2</v>
      </c>
      <c r="C9" s="2">
        <v>2</v>
      </c>
      <c r="D9" s="2">
        <v>12</v>
      </c>
      <c r="E9" s="2">
        <v>113</v>
      </c>
      <c r="F9" s="3">
        <v>18080</v>
      </c>
      <c r="G9" s="2">
        <v>3</v>
      </c>
      <c r="H9" s="2">
        <v>2</v>
      </c>
      <c r="I9" s="6" t="s">
        <v>56</v>
      </c>
    </row>
    <row r="10" spans="1:9" ht="15.75" x14ac:dyDescent="0.25">
      <c r="A10" s="2" t="s">
        <v>15</v>
      </c>
      <c r="B10" s="2">
        <v>0</v>
      </c>
      <c r="C10" s="2">
        <v>1</v>
      </c>
      <c r="D10" s="2">
        <v>0</v>
      </c>
      <c r="E10" s="2">
        <v>115</v>
      </c>
      <c r="F10" s="3">
        <v>18400</v>
      </c>
      <c r="G10" s="2">
        <v>4</v>
      </c>
      <c r="H10" s="2">
        <v>2</v>
      </c>
      <c r="I10" s="6" t="s">
        <v>55</v>
      </c>
    </row>
    <row r="11" spans="1:9" ht="15.75" x14ac:dyDescent="0.25">
      <c r="A11" s="2" t="s">
        <v>16</v>
      </c>
      <c r="B11" s="2">
        <v>1</v>
      </c>
      <c r="C11" s="2">
        <v>0</v>
      </c>
      <c r="D11" s="2">
        <v>7</v>
      </c>
      <c r="E11" s="2">
        <v>117</v>
      </c>
      <c r="F11" s="3">
        <v>18720</v>
      </c>
      <c r="G11" s="2">
        <v>2</v>
      </c>
      <c r="H11" s="2">
        <v>1</v>
      </c>
      <c r="I11" s="6" t="s">
        <v>56</v>
      </c>
    </row>
    <row r="12" spans="1:9" ht="15.75" x14ac:dyDescent="0.25">
      <c r="A12" s="2" t="s">
        <v>17</v>
      </c>
      <c r="B12" s="2">
        <v>0</v>
      </c>
      <c r="C12" s="2">
        <v>1</v>
      </c>
      <c r="D12" s="2">
        <v>0</v>
      </c>
      <c r="E12" s="2">
        <v>118</v>
      </c>
      <c r="F12" s="3">
        <v>18880</v>
      </c>
      <c r="G12" s="2">
        <v>1</v>
      </c>
      <c r="H12" s="2">
        <v>1</v>
      </c>
      <c r="I12" s="6" t="s">
        <v>55</v>
      </c>
    </row>
    <row r="13" spans="1:9" ht="15.75" x14ac:dyDescent="0.25">
      <c r="A13" s="2" t="s">
        <v>18</v>
      </c>
      <c r="B13" s="2">
        <v>1</v>
      </c>
      <c r="C13" s="2">
        <v>2</v>
      </c>
      <c r="D13" s="2">
        <v>9</v>
      </c>
      <c r="E13" s="2">
        <v>120</v>
      </c>
      <c r="F13" s="3">
        <v>19200</v>
      </c>
      <c r="G13" s="2">
        <v>3</v>
      </c>
      <c r="H13" s="2">
        <v>2</v>
      </c>
      <c r="I13" s="6" t="s">
        <v>56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topLeftCell="A2" workbookViewId="0">
      <selection activeCell="H2" sqref="A2:H28"/>
    </sheetView>
  </sheetViews>
  <sheetFormatPr baseColWidth="10" defaultRowHeight="15" x14ac:dyDescent="0.25"/>
  <cols>
    <col min="1" max="1" width="11.5703125" customWidth="1"/>
    <col min="2" max="2" width="23.42578125" customWidth="1"/>
    <col min="3" max="3" width="20.85546875" customWidth="1"/>
    <col min="4" max="4" width="23.5703125" customWidth="1"/>
    <col min="5" max="5" width="43.5703125" customWidth="1"/>
    <col min="6" max="6" width="38.85546875" customWidth="1"/>
    <col min="7" max="7" width="12.140625" bestFit="1" customWidth="1"/>
  </cols>
  <sheetData>
    <row r="1" spans="1:8" s="4" customFormat="1" ht="15.75" x14ac:dyDescent="0.25">
      <c r="A1" s="4" t="s">
        <v>0</v>
      </c>
      <c r="B1" s="4" t="s">
        <v>26</v>
      </c>
      <c r="C1" s="4" t="s">
        <v>27</v>
      </c>
      <c r="D1" s="5" t="s">
        <v>28</v>
      </c>
      <c r="E1" s="4" t="s">
        <v>29</v>
      </c>
      <c r="F1" s="5" t="s">
        <v>30</v>
      </c>
    </row>
    <row r="2" spans="1:8" x14ac:dyDescent="0.25">
      <c r="A2" s="9" t="s">
        <v>19</v>
      </c>
      <c r="B2" s="15">
        <f>(DONNEES!B2*1000000)/DONNEES!F2</f>
        <v>125</v>
      </c>
      <c r="C2" s="15">
        <f>(DONNEES!D2*1000)/DONNEES!F2</f>
        <v>0.9375</v>
      </c>
      <c r="D2" s="15">
        <f>(DONNEES!B2*1000)/DONNEES!E2</f>
        <v>20</v>
      </c>
      <c r="E2" s="15">
        <f>(DONNEES!G2*1000000)/DONNEES!F2</f>
        <v>250</v>
      </c>
      <c r="F2" s="16">
        <f>(DONNEES!H2)/DONNEES!E2</f>
        <v>0.01</v>
      </c>
      <c r="G2" s="9"/>
      <c r="H2" s="9"/>
    </row>
    <row r="3" spans="1:8" x14ac:dyDescent="0.25">
      <c r="A3" s="9" t="s">
        <v>20</v>
      </c>
      <c r="B3" s="15">
        <f>(DONNEES!B3*1000000)/DONNEES!F3</f>
        <v>61.274509803921568</v>
      </c>
      <c r="C3" s="15">
        <f>(DONNEES!D3*1000)/DONNEES!F3</f>
        <v>0.49019607843137253</v>
      </c>
      <c r="D3" s="15">
        <f>(DONNEES!B3*1000)/DONNEES!E3</f>
        <v>9.8039215686274517</v>
      </c>
      <c r="E3" s="15">
        <f>(DONNEES!G3*1000000)/DONNEES!F3</f>
        <v>183.8235294117647</v>
      </c>
      <c r="F3" s="16">
        <f>(DONNEES!H3)/DONNEES!E3</f>
        <v>1.9607843137254902E-2</v>
      </c>
      <c r="G3" s="9"/>
      <c r="H3" s="9"/>
    </row>
    <row r="4" spans="1:8" x14ac:dyDescent="0.25">
      <c r="A4" s="9" t="s">
        <v>9</v>
      </c>
      <c r="B4" s="15">
        <f>(DONNEES!B4*1000000)/DONNEES!F4</f>
        <v>0</v>
      </c>
      <c r="C4" s="15">
        <f>(DONNEES!D4*1000)/DONNEES!F4</f>
        <v>0</v>
      </c>
      <c r="D4" s="15">
        <f>(DONNEES!B4*1000)/DONNEES!E4</f>
        <v>0</v>
      </c>
      <c r="E4" s="15">
        <f>(DONNEES!G4*1000000)/DONNEES!F4</f>
        <v>121.35922330097087</v>
      </c>
      <c r="F4" s="16">
        <f>(DONNEES!H4)/DONNEES!E4</f>
        <v>9.7087378640776691E-3</v>
      </c>
      <c r="G4" s="9"/>
      <c r="H4" s="9"/>
    </row>
    <row r="5" spans="1:8" x14ac:dyDescent="0.25">
      <c r="A5" s="9" t="s">
        <v>10</v>
      </c>
      <c r="B5" s="15">
        <f>(DONNEES!B5*1000000)/DONNEES!F5</f>
        <v>59.523809523809526</v>
      </c>
      <c r="C5" s="15">
        <f>(DONNEES!D5*1000)/DONNEES!F5</f>
        <v>0.35714285714285715</v>
      </c>
      <c r="D5" s="15">
        <f>(DONNEES!B5*1000)/DONNEES!E5</f>
        <v>9.5238095238095237</v>
      </c>
      <c r="E5" s="15">
        <f>(DONNEES!G5*1000000)/DONNEES!F5</f>
        <v>297.61904761904759</v>
      </c>
      <c r="F5" s="16">
        <f>(DONNEES!H5)/DONNEES!E5</f>
        <v>1.9047619047619049E-2</v>
      </c>
      <c r="G5" s="9"/>
      <c r="H5" s="9"/>
    </row>
    <row r="6" spans="1:8" x14ac:dyDescent="0.25">
      <c r="A6" s="9" t="s">
        <v>11</v>
      </c>
      <c r="B6" s="15">
        <f>(DONNEES!B6*1000000)/DONNEES!F6</f>
        <v>115.74074074074075</v>
      </c>
      <c r="C6" s="15">
        <f>(DONNEES!D6*1000)/DONNEES!F6</f>
        <v>0.57870370370370372</v>
      </c>
      <c r="D6" s="15">
        <f>(DONNEES!B6*1000)/DONNEES!E6</f>
        <v>18.518518518518519</v>
      </c>
      <c r="E6" s="15">
        <f>(DONNEES!G6*1000000)/DONNEES!F6</f>
        <v>173.61111111111111</v>
      </c>
      <c r="F6" s="16">
        <f>(DONNEES!H6)/DONNEES!E6</f>
        <v>9.2592592592592587E-3</v>
      </c>
      <c r="G6" s="9"/>
      <c r="H6" s="9"/>
    </row>
    <row r="7" spans="1:8" x14ac:dyDescent="0.25">
      <c r="A7" s="9" t="s">
        <v>12</v>
      </c>
      <c r="B7" s="15">
        <f>(DONNEES!B7*1000000)/DONNEES!F7</f>
        <v>0</v>
      </c>
      <c r="C7" s="15">
        <f>(DONNEES!D7*1000)/DONNEES!F7</f>
        <v>0</v>
      </c>
      <c r="D7" s="15">
        <f>(DONNEES!B7*1000)/DONNEES!E7</f>
        <v>0</v>
      </c>
      <c r="E7" s="15">
        <f>(DONNEES!G7*1000000)/DONNEES!F7</f>
        <v>113.63636363636364</v>
      </c>
      <c r="F7" s="16">
        <f>(DONNEES!H7)/DONNEES!E7</f>
        <v>1.8181818181818181E-2</v>
      </c>
      <c r="G7" s="9"/>
      <c r="H7" s="9"/>
    </row>
    <row r="8" spans="1:8" x14ac:dyDescent="0.25">
      <c r="A8" s="9" t="s">
        <v>21</v>
      </c>
      <c r="B8" s="15">
        <f>(DONNEES!B8*1000000)/DONNEES!F8</f>
        <v>55.803571428571431</v>
      </c>
      <c r="C8" s="15">
        <f>(DONNEES!D8*1000)/DONNEES!F8</f>
        <v>0.27901785714285715</v>
      </c>
      <c r="D8" s="15">
        <f>(DONNEES!B8*1000)/DONNEES!E8</f>
        <v>8.9285714285714288</v>
      </c>
      <c r="E8" s="15">
        <f>(DONNEES!G8*1000000)/DONNEES!F8</f>
        <v>55.803571428571431</v>
      </c>
      <c r="F8" s="16">
        <f>(DONNEES!H8)/DONNEES!E8</f>
        <v>8.9285714285714281E-3</v>
      </c>
      <c r="G8" s="9"/>
      <c r="H8" s="9"/>
    </row>
    <row r="9" spans="1:8" x14ac:dyDescent="0.25">
      <c r="A9" s="9" t="s">
        <v>14</v>
      </c>
      <c r="B9" s="15">
        <f>(DONNEES!B9*1000000)/DONNEES!F9</f>
        <v>110.61946902654867</v>
      </c>
      <c r="C9" s="15">
        <f>(DONNEES!D9*1000)/DONNEES!F9</f>
        <v>0.66371681415929207</v>
      </c>
      <c r="D9" s="15">
        <f>(DONNEES!B9*1000)/DONNEES!E9</f>
        <v>17.699115044247787</v>
      </c>
      <c r="E9" s="15">
        <f>(DONNEES!G9*1000000)/DONNEES!F9</f>
        <v>165.92920353982302</v>
      </c>
      <c r="F9" s="16">
        <f>(DONNEES!H9)/DONNEES!E9</f>
        <v>1.7699115044247787E-2</v>
      </c>
      <c r="G9" s="9"/>
      <c r="H9" s="9"/>
    </row>
    <row r="10" spans="1:8" x14ac:dyDescent="0.25">
      <c r="A10" s="9" t="s">
        <v>22</v>
      </c>
      <c r="B10" s="15">
        <f>(DONNEES!B10*1000000)/DONNEES!F10</f>
        <v>0</v>
      </c>
      <c r="C10" s="15">
        <f>(DONNEES!D10*1000)/DONNEES!F10</f>
        <v>0</v>
      </c>
      <c r="D10" s="15">
        <f>(DONNEES!B10*1000)/DONNEES!E10</f>
        <v>0</v>
      </c>
      <c r="E10" s="15">
        <f>(DONNEES!G10*1000000)/DONNEES!F10</f>
        <v>217.39130434782609</v>
      </c>
      <c r="F10" s="16">
        <f>(DONNEES!H10)/DONNEES!E10</f>
        <v>1.7391304347826087E-2</v>
      </c>
      <c r="G10" s="9"/>
      <c r="H10" s="9"/>
    </row>
    <row r="11" spans="1:8" x14ac:dyDescent="0.25">
      <c r="A11" s="9" t="s">
        <v>23</v>
      </c>
      <c r="B11" s="15">
        <f>(DONNEES!B11*1000000)/DONNEES!F11</f>
        <v>53.418803418803421</v>
      </c>
      <c r="C11" s="15">
        <f>(DONNEES!D11*1000)/DONNEES!F11</f>
        <v>0.37393162393162394</v>
      </c>
      <c r="D11" s="15">
        <f>(DONNEES!B11*1000)/DONNEES!E11</f>
        <v>8.5470085470085468</v>
      </c>
      <c r="E11" s="15">
        <f>(DONNEES!G11*1000000)/DONNEES!F11</f>
        <v>106.83760683760684</v>
      </c>
      <c r="F11" s="16">
        <f>(DONNEES!H11)/DONNEES!E11</f>
        <v>8.5470085470085479E-3</v>
      </c>
      <c r="G11" s="9"/>
      <c r="H11" s="9"/>
    </row>
    <row r="12" spans="1:8" x14ac:dyDescent="0.25">
      <c r="A12" s="9" t="s">
        <v>24</v>
      </c>
      <c r="B12" s="15">
        <f>(DONNEES!B12*1000000)/DONNEES!F12</f>
        <v>0</v>
      </c>
      <c r="C12" s="15">
        <f>(DONNEES!D12*1000)/DONNEES!F12</f>
        <v>0</v>
      </c>
      <c r="D12" s="15">
        <f>(DONNEES!B12*1000)/DONNEES!E12</f>
        <v>0</v>
      </c>
      <c r="E12" s="15">
        <f>(DONNEES!G12*1000000)/DONNEES!F12</f>
        <v>52.966101694915253</v>
      </c>
      <c r="F12" s="16">
        <f>(DONNEES!H12)/DONNEES!E12</f>
        <v>8.4745762711864406E-3</v>
      </c>
      <c r="G12" s="9"/>
      <c r="H12" s="9"/>
    </row>
    <row r="13" spans="1:8" x14ac:dyDescent="0.25">
      <c r="A13" s="9" t="s">
        <v>25</v>
      </c>
      <c r="B13" s="15">
        <f>(DONNEES!B13*1000000)/DONNEES!F13</f>
        <v>52.083333333333336</v>
      </c>
      <c r="C13" s="15">
        <f>(DONNEES!D13*1000)/DONNEES!F13</f>
        <v>0.46875</v>
      </c>
      <c r="D13" s="15">
        <f>(DONNEES!B13*1000)/DONNEES!E13</f>
        <v>8.3333333333333339</v>
      </c>
      <c r="E13" s="15">
        <f>(DONNEES!G13*1000000)/DONNEES!F13</f>
        <v>156.25</v>
      </c>
      <c r="F13" s="16">
        <f>(DONNEES!H13)/DONNEES!E13</f>
        <v>1.6666666666666666E-2</v>
      </c>
      <c r="G13" s="9"/>
      <c r="H13" s="9"/>
    </row>
    <row r="14" spans="1:8" x14ac:dyDescent="0.25">
      <c r="A14" s="9"/>
      <c r="B14" s="9"/>
      <c r="C14" s="13"/>
      <c r="D14" s="9"/>
      <c r="E14" s="9"/>
      <c r="F14" s="14"/>
      <c r="G14" s="9"/>
      <c r="H14" s="9"/>
    </row>
    <row r="15" spans="1:8" x14ac:dyDescent="0.25">
      <c r="A15" s="9" t="s">
        <v>49</v>
      </c>
      <c r="B15" s="9" t="s">
        <v>48</v>
      </c>
      <c r="C15" s="9" t="s">
        <v>47</v>
      </c>
      <c r="D15" s="9" t="s">
        <v>46</v>
      </c>
      <c r="E15" s="9" t="s">
        <v>44</v>
      </c>
      <c r="F15" s="9" t="s">
        <v>45</v>
      </c>
      <c r="G15" s="9" t="s">
        <v>50</v>
      </c>
      <c r="H15" s="9"/>
    </row>
    <row r="16" spans="1:8" x14ac:dyDescent="0.25">
      <c r="A16" s="9" t="s">
        <v>32</v>
      </c>
      <c r="B16" s="15">
        <f>(MAX(Tableau2[Taux de fréquence (TF)])-B2)/(MAX(Tableau2[Taux de fréquence (TF)])-MIN(Tableau2[Taux de fréquence (TF)]))</f>
        <v>0</v>
      </c>
      <c r="C16" s="15">
        <f>(MAX(Tableau2[Taux de gravité (TG)])-C2)/(MAX(Tableau2[Taux de gravité (TG)])-MIN(Tableau2[Taux de gravité (TG)]))</f>
        <v>0</v>
      </c>
      <c r="D16" s="15">
        <f>(MAX(Tableau2[Taux d’incidence (TI)])-D2)/(MAX(Tableau2[Taux d’incidence (TI)])-MIN(Tableau2[Taux d’incidence (TI)]))</f>
        <v>0</v>
      </c>
      <c r="E16" s="15">
        <f>(MAX(Tableau2[Taux de fréquence des presqu’accidents (TFP)])-E2)/(MAX(Tableau2[Taux de fréquence des presqu’accidents (TFP)])-MIN(Tableau2[Taux de fréquence des presqu’accidents (TFP)]))</f>
        <v>0.19463917525773189</v>
      </c>
      <c r="F16" s="15">
        <f>(F2-MIN(Tableau2[Taux de couverture de formation SST]))/(MAX(Tableau2[Taux de couverture de formation SST])-MIN(Tableau2[Taux de couverture de formation SST]))</f>
        <v>0.13701492537313437</v>
      </c>
      <c r="G16" s="17">
        <f t="shared" ref="G16:G27" si="0">B16*0.25+C16*0.25+D16*0.2+E16*0.15+F16*0.15</f>
        <v>4.9748115094629938E-2</v>
      </c>
      <c r="H16" s="9"/>
    </row>
    <row r="17" spans="1:8" x14ac:dyDescent="0.25">
      <c r="A17" s="9" t="s">
        <v>33</v>
      </c>
      <c r="B17" s="15">
        <f>(MAX(Tableau2[Taux de fréquence (TF)])-B3)/(MAX(Tableau2[Taux de fréquence (TF)])-MIN(Tableau2[Taux de fréquence (TF)]))</f>
        <v>0.50980392156862742</v>
      </c>
      <c r="C17" s="15">
        <f>(MAX(Tableau2[Taux de gravité (TG)])-C3)/(MAX(Tableau2[Taux de gravité (TG)])-MIN(Tableau2[Taux de gravité (TG)]))</f>
        <v>0.47712418300653597</v>
      </c>
      <c r="D17" s="15">
        <f>(MAX(Tableau2[Taux d’incidence (TI)])-D3)/(MAX(Tableau2[Taux d’incidence (TI)])-MIN(Tableau2[Taux d’incidence (TI)]))</f>
        <v>0.50980392156862742</v>
      </c>
      <c r="E17" s="15">
        <f>(MAX(Tableau2[Taux de fréquence des presqu’accidents (TFP)])-E3)/(MAX(Tableau2[Taux de fréquence des presqu’accidents (TFP)])-MIN(Tableau2[Taux de fréquence des presqu’accidents (TFP)]))</f>
        <v>0.46513038204972712</v>
      </c>
      <c r="F17" s="15">
        <f>(F3-MIN(Tableau2[Taux de couverture de formation SST]))/(MAX(Tableau2[Taux de couverture de formation SST])-MIN(Tableau2[Taux de couverture de formation SST]))</f>
        <v>1</v>
      </c>
      <c r="G17" s="17">
        <f t="shared" si="0"/>
        <v>0.56846236776497538</v>
      </c>
      <c r="H17" s="9"/>
    </row>
    <row r="18" spans="1:8" x14ac:dyDescent="0.25">
      <c r="A18" s="9" t="s">
        <v>34</v>
      </c>
      <c r="B18" s="15">
        <f>(MAX(Tableau2[Taux de fréquence (TF)])-B4)/(MAX(Tableau2[Taux de fréquence (TF)])-MIN(Tableau2[Taux de fréquence (TF)]))</f>
        <v>1</v>
      </c>
      <c r="C18" s="15">
        <f>(MAX(Tableau2[Taux de gravité (TG)])-C4)/(MAX(Tableau2[Taux de gravité (TG)])-MIN(Tableau2[Taux de gravité (TG)]))</f>
        <v>1</v>
      </c>
      <c r="D18" s="15">
        <f>(MAX(Tableau2[Taux d’incidence (TI)])-D4)/(MAX(Tableau2[Taux d’incidence (TI)])-MIN(Tableau2[Taux d’incidence (TI)]))</f>
        <v>1</v>
      </c>
      <c r="E18" s="15">
        <f>(MAX(Tableau2[Taux de fréquence des presqu’accidents (TFP)])-E4)/(MAX(Tableau2[Taux de fréquence des presqu’accidents (TFP)])-MIN(Tableau2[Taux de fréquence des presqu’accidents (TFP)]))</f>
        <v>0.72044840356320683</v>
      </c>
      <c r="F18" s="15">
        <f>(F4-MIN(Tableau2[Taux de couverture de formation SST]))/(MAX(Tableau2[Taux de couverture de formation SST])-MIN(Tableau2[Taux de couverture de formation SST]))</f>
        <v>0.11085349949282705</v>
      </c>
      <c r="G18" s="17">
        <f t="shared" si="0"/>
        <v>0.82469528545840498</v>
      </c>
      <c r="H18" s="9"/>
    </row>
    <row r="19" spans="1:8" x14ac:dyDescent="0.25">
      <c r="A19" s="9" t="s">
        <v>35</v>
      </c>
      <c r="B19" s="15">
        <f>(MAX(Tableau2[Taux de fréquence (TF)])-B5)/(MAX(Tableau2[Taux de fréquence (TF)])-MIN(Tableau2[Taux de fréquence (TF)]))</f>
        <v>0.52380952380952384</v>
      </c>
      <c r="C19" s="15">
        <f>(MAX(Tableau2[Taux de gravité (TG)])-C5)/(MAX(Tableau2[Taux de gravité (TG)])-MIN(Tableau2[Taux de gravité (TG)]))</f>
        <v>0.61904761904761896</v>
      </c>
      <c r="D19" s="15">
        <f>(MAX(Tableau2[Taux d’incidence (TI)])-D5)/(MAX(Tableau2[Taux d’incidence (TI)])-MIN(Tableau2[Taux d’incidence (TI)]))</f>
        <v>0.52380952380952384</v>
      </c>
      <c r="E19" s="15">
        <f>(MAX(Tableau2[Taux de fréquence des presqu’accidents (TFP)])-E5)/(MAX(Tableau2[Taux de fréquence des presqu’accidents (TFP)])-MIN(Tableau2[Taux de fréquence des presqu’accidents (TFP)]))</f>
        <v>0</v>
      </c>
      <c r="F19" s="15">
        <f>(F5-MIN(Tableau2[Taux de couverture de formation SST]))/(MAX(Tableau2[Taux de couverture de formation SST])-MIN(Tableau2[Taux de couverture de formation SST]))</f>
        <v>0.94968017057569309</v>
      </c>
      <c r="G19" s="17">
        <f t="shared" si="0"/>
        <v>0.53292821606254437</v>
      </c>
      <c r="H19" s="9"/>
    </row>
    <row r="20" spans="1:8" x14ac:dyDescent="0.25">
      <c r="A20" s="9" t="s">
        <v>36</v>
      </c>
      <c r="B20" s="15">
        <f>(MAX(Tableau2[Taux de fréquence (TF)])-B6)/(MAX(Tableau2[Taux de fréquence (TF)])-MIN(Tableau2[Taux de fréquence (TF)]))</f>
        <v>7.4074074074074014E-2</v>
      </c>
      <c r="C20" s="15">
        <f>(MAX(Tableau2[Taux de gravité (TG)])-C6)/(MAX(Tableau2[Taux de gravité (TG)])-MIN(Tableau2[Taux de gravité (TG)]))</f>
        <v>0.38271604938271603</v>
      </c>
      <c r="D20" s="15">
        <f>(MAX(Tableau2[Taux d’incidence (TI)])-D6)/(MAX(Tableau2[Taux d’incidence (TI)])-MIN(Tableau2[Taux d’incidence (TI)]))</f>
        <v>7.4074074074074042E-2</v>
      </c>
      <c r="E20" s="15">
        <f>(MAX(Tableau2[Taux de fréquence des presqu’accidents (TFP)])-E6)/(MAX(Tableau2[Taux de fréquence des presqu’accidents (TFP)])-MIN(Tableau2[Taux de fréquence des presqu’accidents (TFP)]))</f>
        <v>0.50687285223367695</v>
      </c>
      <c r="F20" s="15">
        <f>(F6-MIN(Tableau2[Taux de couverture de formation SST]))/(MAX(Tableau2[Taux de couverture de formation SST])-MIN(Tableau2[Taux de couverture de formation SST]))</f>
        <v>7.048092868988387E-2</v>
      </c>
      <c r="G20" s="17">
        <f t="shared" si="0"/>
        <v>0.21561541281754645</v>
      </c>
      <c r="H20" s="9"/>
    </row>
    <row r="21" spans="1:8" x14ac:dyDescent="0.25">
      <c r="A21" s="9" t="s">
        <v>37</v>
      </c>
      <c r="B21" s="15">
        <f>(MAX(Tableau2[Taux de fréquence (TF)])-B7)/(MAX(Tableau2[Taux de fréquence (TF)])-MIN(Tableau2[Taux de fréquence (TF)]))</f>
        <v>1</v>
      </c>
      <c r="C21" s="15">
        <f>(MAX(Tableau2[Taux de gravité (TG)])-C7)/(MAX(Tableau2[Taux de gravité (TG)])-MIN(Tableau2[Taux de gravité (TG)]))</f>
        <v>1</v>
      </c>
      <c r="D21" s="15">
        <f>(MAX(Tableau2[Taux d’incidence (TI)])-D7)/(MAX(Tableau2[Taux d’incidence (TI)])-MIN(Tableau2[Taux d’incidence (TI)]))</f>
        <v>1</v>
      </c>
      <c r="E21" s="15">
        <f>(MAX(Tableau2[Taux de fréquence des presqu’accidents (TFP)])-E7)/(MAX(Tableau2[Taux de fréquence des presqu’accidents (TFP)])-MIN(Tableau2[Taux de fréquence des presqu’accidents (TFP)]))</f>
        <v>0.75201499531396443</v>
      </c>
      <c r="F21" s="15">
        <f>(F7-MIN(Tableau2[Taux de couverture de formation SST]))/(MAX(Tableau2[Taux de couverture de formation SST])-MIN(Tableau2[Taux de couverture de formation SST]))</f>
        <v>0.87191316146540021</v>
      </c>
      <c r="G21" s="17">
        <f t="shared" si="0"/>
        <v>0.94358922351690466</v>
      </c>
      <c r="H21" s="9"/>
    </row>
    <row r="22" spans="1:8" x14ac:dyDescent="0.25">
      <c r="A22" s="9" t="s">
        <v>38</v>
      </c>
      <c r="B22" s="15">
        <f>(MAX(Tableau2[Taux de fréquence (TF)])-B8)/(MAX(Tableau2[Taux de fréquence (TF)])-MIN(Tableau2[Taux de fréquence (TF)]))</f>
        <v>0.5535714285714286</v>
      </c>
      <c r="C22" s="15">
        <f>(MAX(Tableau2[Taux de gravité (TG)])-C8)/(MAX(Tableau2[Taux de gravité (TG)])-MIN(Tableau2[Taux de gravité (TG)]))</f>
        <v>0.70238095238095233</v>
      </c>
      <c r="D22" s="15">
        <f>(MAX(Tableau2[Taux d’incidence (TI)])-D8)/(MAX(Tableau2[Taux d’incidence (TI)])-MIN(Tableau2[Taux d’incidence (TI)]))</f>
        <v>0.5535714285714286</v>
      </c>
      <c r="E22" s="15">
        <f>(MAX(Tableau2[Taux de fréquence des presqu’accidents (TFP)])-E8)/(MAX(Tableau2[Taux de fréquence des presqu’accidents (TFP)])-MIN(Tableau2[Taux de fréquence des presqu’accidents (TFP)]))</f>
        <v>0.98840206185567003</v>
      </c>
      <c r="F22" s="15">
        <f>(F8-MIN(Tableau2[Taux de couverture de formation SST]))/(MAX(Tableau2[Taux de couverture de formation SST])-MIN(Tableau2[Taux de couverture de formation SST]))</f>
        <v>4.0778251599147081E-2</v>
      </c>
      <c r="G22" s="17">
        <f t="shared" si="0"/>
        <v>0.57907942797060352</v>
      </c>
      <c r="H22" s="9"/>
    </row>
    <row r="23" spans="1:8" x14ac:dyDescent="0.25">
      <c r="A23" s="9" t="s">
        <v>39</v>
      </c>
      <c r="B23" s="15">
        <f>(MAX(Tableau2[Taux de fréquence (TF)])-B9)/(MAX(Tableau2[Taux de fréquence (TF)])-MIN(Tableau2[Taux de fréquence (TF)]))</f>
        <v>0.11504424778761063</v>
      </c>
      <c r="C23" s="15">
        <f>(MAX(Tableau2[Taux de gravité (TG)])-C9)/(MAX(Tableau2[Taux de gravité (TG)])-MIN(Tableau2[Taux de gravité (TG)]))</f>
        <v>0.29203539823008845</v>
      </c>
      <c r="D23" s="15">
        <f>(MAX(Tableau2[Taux d’incidence (TI)])-D9)/(MAX(Tableau2[Taux d’incidence (TI)])-MIN(Tableau2[Taux d’incidence (TI)]))</f>
        <v>0.11504424778761066</v>
      </c>
      <c r="E23" s="15">
        <f>(MAX(Tableau2[Taux de fréquence des presqu’accidents (TFP)])-E9)/(MAX(Tableau2[Taux de fréquence des presqu’accidents (TFP)])-MIN(Tableau2[Taux de fréquence des presqu’accidents (TFP)]))</f>
        <v>0.53827205546939139</v>
      </c>
      <c r="F23" s="15">
        <f>(F9-MIN(Tableau2[Taux de couverture de formation SST]))/(MAX(Tableau2[Taux de couverture de formation SST])-MIN(Tableau2[Taux de couverture de formation SST]))</f>
        <v>0.82855633337736101</v>
      </c>
      <c r="G23" s="17">
        <f t="shared" si="0"/>
        <v>0.32980301938895973</v>
      </c>
      <c r="H23" s="9"/>
    </row>
    <row r="24" spans="1:8" x14ac:dyDescent="0.25">
      <c r="A24" s="9" t="s">
        <v>40</v>
      </c>
      <c r="B24" s="15">
        <f>(MAX(Tableau2[Taux de fréquence (TF)])-B10)/(MAX(Tableau2[Taux de fréquence (TF)])-MIN(Tableau2[Taux de fréquence (TF)]))</f>
        <v>1</v>
      </c>
      <c r="C24" s="15">
        <f>(MAX(Tableau2[Taux de gravité (TG)])-C10)/(MAX(Tableau2[Taux de gravité (TG)])-MIN(Tableau2[Taux de gravité (TG)]))</f>
        <v>1</v>
      </c>
      <c r="D24" s="15">
        <f>(MAX(Tableau2[Taux d’incidence (TI)])-D10)/(MAX(Tableau2[Taux d’incidence (TI)])-MIN(Tableau2[Taux d’incidence (TI)]))</f>
        <v>1</v>
      </c>
      <c r="E24" s="15">
        <f>(MAX(Tableau2[Taux de fréquence des presqu’accidents (TFP)])-E10)/(MAX(Tableau2[Taux de fréquence des presqu’accidents (TFP)])-MIN(Tableau2[Taux de fréquence des presqu’accidents (TFP)]))</f>
        <v>0.32792469744509178</v>
      </c>
      <c r="F24" s="15">
        <f>(F10-MIN(Tableau2[Taux de couverture de formation SST]))/(MAX(Tableau2[Taux de couverture de formation SST])-MIN(Tableau2[Taux de couverture de formation SST]))</f>
        <v>0.80090850097339394</v>
      </c>
      <c r="G24" s="17">
        <f t="shared" si="0"/>
        <v>0.86932497976277279</v>
      </c>
      <c r="H24" s="9"/>
    </row>
    <row r="25" spans="1:8" x14ac:dyDescent="0.25">
      <c r="A25" s="9" t="s">
        <v>41</v>
      </c>
      <c r="B25" s="15">
        <f>(MAX(Tableau2[Taux de fréquence (TF)])-B11)/(MAX(Tableau2[Taux de fréquence (TF)])-MIN(Tableau2[Taux de fréquence (TF)]))</f>
        <v>0.57264957264957261</v>
      </c>
      <c r="C25" s="15">
        <f>(MAX(Tableau2[Taux de gravité (TG)])-C11)/(MAX(Tableau2[Taux de gravité (TG)])-MIN(Tableau2[Taux de gravité (TG)]))</f>
        <v>0.60113960113960119</v>
      </c>
      <c r="D25" s="15">
        <f>(MAX(Tableau2[Taux d’incidence (TI)])-D11)/(MAX(Tableau2[Taux d’incidence (TI)])-MIN(Tableau2[Taux d’incidence (TI)]))</f>
        <v>0.57264957264957261</v>
      </c>
      <c r="E25" s="15">
        <f>(MAX(Tableau2[Taux de fréquence des presqu’accidents (TFP)])-E11)/(MAX(Tableau2[Taux de fréquence des presqu’accidents (TFP)])-MIN(Tableau2[Taux de fréquence des presqu’accidents (TFP)]))</f>
        <v>0.77980438805181074</v>
      </c>
      <c r="F25" s="15">
        <f>(F11-MIN(Tableau2[Taux de couverture de formation SST]))/(MAX(Tableau2[Taux de couverture de formation SST])-MIN(Tableau2[Taux de couverture de formation SST]))</f>
        <v>6.5059318790662872E-3</v>
      </c>
      <c r="G25" s="17">
        <f t="shared" si="0"/>
        <v>0.52592375596683949</v>
      </c>
      <c r="H25" s="9"/>
    </row>
    <row r="26" spans="1:8" x14ac:dyDescent="0.25">
      <c r="A26" s="9" t="s">
        <v>42</v>
      </c>
      <c r="B26" s="15">
        <f>(MAX(Tableau2[Taux de fréquence (TF)])-B12)/(MAX(Tableau2[Taux de fréquence (TF)])-MIN(Tableau2[Taux de fréquence (TF)]))</f>
        <v>1</v>
      </c>
      <c r="C26" s="15">
        <f>(MAX(Tableau2[Taux de gravité (TG)])-C12)/(MAX(Tableau2[Taux de gravité (TG)])-MIN(Tableau2[Taux de gravité (TG)]))</f>
        <v>1</v>
      </c>
      <c r="D26" s="15">
        <f>(MAX(Tableau2[Taux d’incidence (TI)])-D12)/(MAX(Tableau2[Taux d’incidence (TI)])-MIN(Tableau2[Taux d’incidence (TI)]))</f>
        <v>1</v>
      </c>
      <c r="E26" s="15">
        <f>(MAX(Tableau2[Taux de fréquence des presqu’accidents (TFP)])-E12)/(MAX(Tableau2[Taux de fréquence des presqu’accidents (TFP)])-MIN(Tableau2[Taux de fréquence des presqu’accidents (TFP)]))</f>
        <v>1</v>
      </c>
      <c r="F26" s="15">
        <f>(F12-MIN(Tableau2[Taux de couverture de formation SST]))/(MAX(Tableau2[Taux de couverture de formation SST])-MIN(Tableau2[Taux de couverture de formation SST]))</f>
        <v>0</v>
      </c>
      <c r="G26" s="17">
        <f t="shared" si="0"/>
        <v>0.85</v>
      </c>
      <c r="H26" s="9"/>
    </row>
    <row r="27" spans="1:8" x14ac:dyDescent="0.25">
      <c r="A27" s="9" t="s">
        <v>43</v>
      </c>
      <c r="B27" s="15">
        <f>(MAX(Tableau2[Taux de fréquence (TF)])-B13)/(MAX(Tableau2[Taux de fréquence (TF)])-MIN(Tableau2[Taux de fréquence (TF)]))</f>
        <v>0.58333333333333326</v>
      </c>
      <c r="C27" s="15">
        <f>(MAX(Tableau2[Taux de gravité (TG)])-C13)/(MAX(Tableau2[Taux de gravité (TG)])-MIN(Tableau2[Taux de gravité (TG)]))</f>
        <v>0.5</v>
      </c>
      <c r="D27" s="15">
        <f>(MAX(Tableau2[Taux d’incidence (TI)])-D13)/(MAX(Tableau2[Taux d’incidence (TI)])-MIN(Tableau2[Taux d’incidence (TI)]))</f>
        <v>0.58333333333333326</v>
      </c>
      <c r="E27" s="15">
        <f>(MAX(Tableau2[Taux de fréquence des presqu’accidents (TFP)])-E13)/(MAX(Tableau2[Taux de fréquence des presqu’accidents (TFP)])-MIN(Tableau2[Taux de fréquence des presqu’accidents (TFP)]))</f>
        <v>0.5778350515463917</v>
      </c>
      <c r="F27" s="15">
        <f>(F13-MIN(Tableau2[Taux de couverture de formation SST]))/(MAX(Tableau2[Taux de couverture de formation SST])-MIN(Tableau2[Taux de couverture de formation SST]))</f>
        <v>0.73582089552238805</v>
      </c>
      <c r="G27" s="17">
        <f t="shared" si="0"/>
        <v>0.58454839206031683</v>
      </c>
      <c r="H27" s="9"/>
    </row>
    <row r="28" spans="1:8" x14ac:dyDescent="0.25">
      <c r="A28" s="9" t="s">
        <v>51</v>
      </c>
      <c r="B28" s="15">
        <f>AVERAGE(Tableau3[TF-NORMALISE])</f>
        <v>0.57769050848284753</v>
      </c>
      <c r="C28" s="15">
        <f>AVERAGE(Tableau3[TG-NORMALISE])</f>
        <v>0.63120365026562608</v>
      </c>
      <c r="D28" s="15">
        <f>AVERAGE(Tableau3[TI-NORMALISE])</f>
        <v>0.57769050848284753</v>
      </c>
      <c r="E28" s="15">
        <f>AVERAGE(Tableau3[TFP-NORMALISE])</f>
        <v>0.57094533856555518</v>
      </c>
      <c r="F28" s="15">
        <f>AVERAGE(Tableau3[TCFP-NORMALISE])</f>
        <v>0.46270938324569127</v>
      </c>
      <c r="G28" s="15">
        <f>AVERAGE(Tableau3[Score SST])</f>
        <v>0.57280984965537485</v>
      </c>
      <c r="H28" s="9"/>
    </row>
  </sheetData>
  <sheetProtection algorithmName="SHA-512" hashValue="ZbLf1469mu+/YCKM5a2Xdp1x8XRr34LzkBQqjk6kBygsNGDcIi/izbBRRP+W/VAewR1ykgZp3bJ1GFxtiX5GXw==" saltValue="wFceHXSVxJvB+H2alyURXw==" spinCount="100000" sheet="1" objects="1" scenarios="1" selectLockedCells="1"/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D17" sqref="D17"/>
    </sheetView>
  </sheetViews>
  <sheetFormatPr baseColWidth="10" defaultRowHeight="15" x14ac:dyDescent="0.25"/>
  <sheetData>
    <row r="1" spans="1:8" ht="15.75" thickBot="1" x14ac:dyDescent="0.3">
      <c r="A1" s="9" t="s">
        <v>52</v>
      </c>
      <c r="B1" s="9" t="s">
        <v>53</v>
      </c>
      <c r="C1" s="9"/>
      <c r="D1" s="9"/>
      <c r="E1" s="9"/>
      <c r="F1" s="9"/>
      <c r="G1" s="9"/>
      <c r="H1" s="9"/>
    </row>
    <row r="2" spans="1:8" ht="15.75" thickTop="1" x14ac:dyDescent="0.25">
      <c r="A2" s="11">
        <f>AVERAGE(Tableau3[Score SST])</f>
        <v>0.57280984965537485</v>
      </c>
      <c r="B2" s="12">
        <f>1-A2</f>
        <v>0.42719015034462515</v>
      </c>
      <c r="C2" s="9"/>
      <c r="D2" s="9"/>
      <c r="E2" s="9"/>
      <c r="F2" s="9"/>
      <c r="G2" s="8"/>
      <c r="H2" s="9"/>
    </row>
    <row r="3" spans="1:8" x14ac:dyDescent="0.25">
      <c r="A3" s="9"/>
      <c r="B3" s="9"/>
      <c r="C3" s="9"/>
      <c r="D3" s="9"/>
      <c r="E3" s="9"/>
      <c r="F3" s="9"/>
      <c r="G3" s="8"/>
      <c r="H3" s="9"/>
    </row>
    <row r="4" spans="1:8" x14ac:dyDescent="0.25">
      <c r="A4" s="9"/>
      <c r="B4" s="9"/>
      <c r="C4" s="9" t="s">
        <v>60</v>
      </c>
      <c r="D4" s="9"/>
      <c r="E4" s="9" t="s">
        <v>57</v>
      </c>
      <c r="F4" s="9">
        <f>IF(A2&lt;C5,A2,0)</f>
        <v>0</v>
      </c>
      <c r="G4" s="8"/>
      <c r="H4" s="9"/>
    </row>
    <row r="5" spans="1:8" x14ac:dyDescent="0.25">
      <c r="A5" s="9" t="s">
        <v>57</v>
      </c>
      <c r="B5" s="9">
        <f>IF(A2&lt;C5,A2,0)</f>
        <v>0</v>
      </c>
      <c r="C5" s="9">
        <v>0.5</v>
      </c>
      <c r="D5" s="9"/>
      <c r="E5" s="9" t="s">
        <v>58</v>
      </c>
      <c r="F5" s="9">
        <f>IF(AND(A2&gt;C5,A2&lt;C6),A2,0)</f>
        <v>0.57280984965537485</v>
      </c>
      <c r="G5" s="8"/>
      <c r="H5" s="9"/>
    </row>
    <row r="6" spans="1:8" x14ac:dyDescent="0.25">
      <c r="A6" s="9" t="s">
        <v>58</v>
      </c>
      <c r="B6" s="9">
        <f>IF(AND(A2&gt;C5,A2&lt;C6),A2,0)</f>
        <v>0.57280984965537485</v>
      </c>
      <c r="C6" s="9">
        <v>0.7</v>
      </c>
      <c r="D6" s="9"/>
      <c r="E6" s="9" t="s">
        <v>59</v>
      </c>
      <c r="F6" s="9">
        <f>IF(A2&gt;C6,A2,0)</f>
        <v>0</v>
      </c>
      <c r="G6" s="8"/>
      <c r="H6" s="9"/>
    </row>
    <row r="7" spans="1:8" x14ac:dyDescent="0.25">
      <c r="A7" s="8" t="s">
        <v>59</v>
      </c>
      <c r="B7" s="8">
        <f>IF(A2&gt;C6,A2,0)</f>
        <v>0</v>
      </c>
      <c r="C7" s="8"/>
      <c r="D7" s="8"/>
      <c r="E7" s="8"/>
      <c r="F7" s="8"/>
      <c r="G7" s="8"/>
      <c r="H7" s="9"/>
    </row>
    <row r="8" spans="1:8" x14ac:dyDescent="0.25">
      <c r="A8" s="8"/>
      <c r="B8" s="8"/>
      <c r="C8" s="8"/>
      <c r="D8" s="8"/>
      <c r="E8" s="8"/>
      <c r="F8" s="8"/>
      <c r="G8" s="8"/>
      <c r="H8" s="9"/>
    </row>
    <row r="9" spans="1:8" x14ac:dyDescent="0.25">
      <c r="A9" s="8"/>
      <c r="B9" s="8"/>
      <c r="C9" s="8"/>
      <c r="D9" s="8"/>
      <c r="E9" s="8"/>
      <c r="F9" s="8"/>
      <c r="G9" s="8"/>
      <c r="H9" s="9"/>
    </row>
    <row r="10" spans="1:8" x14ac:dyDescent="0.25">
      <c r="A10" s="9"/>
      <c r="B10" s="9"/>
      <c r="C10" s="9"/>
      <c r="D10" s="9"/>
      <c r="E10" s="9"/>
      <c r="F10" s="9"/>
      <c r="G10" s="9"/>
      <c r="H10" s="9"/>
    </row>
  </sheetData>
  <sheetProtection algorithmName="SHA-512" hashValue="D9aDFMVHXBBRyXS7Gi4u5nsnXgHrlIH3fqvUA6bMPKuHeJQzXXX++MzY8s/0yrVXiEeN6D7zq+IrzQmmItWSNA==" saltValue="9S43RlZnchtOGME1h2y/Sw==" spinCount="100000" sheet="1" objects="1" scenarios="1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0"/>
  <sheetViews>
    <sheetView showGridLines="0" showRowColHeaders="0" workbookViewId="0">
      <selection activeCell="N3" sqref="N3:P13"/>
    </sheetView>
  </sheetViews>
  <sheetFormatPr baseColWidth="10" defaultRowHeight="15" x14ac:dyDescent="0.25"/>
  <cols>
    <col min="17" max="17" width="4.140625" customWidth="1"/>
  </cols>
  <sheetData>
    <row r="1" spans="1:18" x14ac:dyDescent="0.25">
      <c r="A1" s="9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</row>
    <row r="2" spans="1:18" x14ac:dyDescent="0.25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</row>
    <row r="3" spans="1:18" ht="15" customHeight="1" x14ac:dyDescent="0.25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18" t="s">
        <v>61</v>
      </c>
      <c r="O3" s="18"/>
      <c r="P3" s="18"/>
      <c r="Q3" s="10"/>
      <c r="R3" s="9"/>
    </row>
    <row r="4" spans="1:18" ht="15" customHeight="1" x14ac:dyDescent="0.25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18"/>
      <c r="O4" s="18"/>
      <c r="P4" s="18"/>
      <c r="Q4" s="10"/>
      <c r="R4" s="9"/>
    </row>
    <row r="5" spans="1:18" ht="15" customHeight="1" x14ac:dyDescent="0.25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18"/>
      <c r="O5" s="18"/>
      <c r="P5" s="18"/>
      <c r="Q5" s="10"/>
      <c r="R5" s="9"/>
    </row>
    <row r="6" spans="1:18" ht="15" customHeight="1" x14ac:dyDescent="0.25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18"/>
      <c r="O6" s="18"/>
      <c r="P6" s="18"/>
      <c r="Q6" s="10"/>
      <c r="R6" s="9"/>
    </row>
    <row r="7" spans="1:18" ht="15" customHeight="1" x14ac:dyDescent="0.25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18"/>
      <c r="O7" s="18"/>
      <c r="P7" s="18"/>
      <c r="Q7" s="10"/>
      <c r="R7" s="9"/>
    </row>
    <row r="8" spans="1:18" ht="15" customHeight="1" x14ac:dyDescent="0.25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18"/>
      <c r="O8" s="18"/>
      <c r="P8" s="18"/>
      <c r="Q8" s="10"/>
      <c r="R8" s="9"/>
    </row>
    <row r="9" spans="1:18" ht="15" customHeight="1" x14ac:dyDescent="0.2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18"/>
      <c r="O9" s="18"/>
      <c r="P9" s="18"/>
      <c r="Q9" s="10"/>
      <c r="R9" s="9"/>
    </row>
    <row r="10" spans="1:18" ht="15" customHeight="1" x14ac:dyDescent="0.2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18"/>
      <c r="O10" s="18"/>
      <c r="P10" s="18"/>
      <c r="Q10" s="10"/>
      <c r="R10" s="9"/>
    </row>
    <row r="11" spans="1:18" ht="15" customHeight="1" x14ac:dyDescent="0.2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18"/>
      <c r="O11" s="18"/>
      <c r="P11" s="18"/>
      <c r="Q11" s="10"/>
      <c r="R11" s="9"/>
    </row>
    <row r="12" spans="1:18" ht="15" customHeight="1" x14ac:dyDescent="0.2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18"/>
      <c r="O12" s="18"/>
      <c r="P12" s="18"/>
      <c r="Q12" s="10"/>
      <c r="R12" s="9"/>
    </row>
    <row r="13" spans="1:18" x14ac:dyDescent="0.2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18"/>
      <c r="O13" s="18"/>
      <c r="P13" s="18"/>
      <c r="Q13" s="9"/>
      <c r="R13" s="9"/>
    </row>
    <row r="14" spans="1:18" x14ac:dyDescent="0.2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</row>
    <row r="15" spans="1:18" x14ac:dyDescent="0.2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</row>
    <row r="16" spans="1:18" x14ac:dyDescent="0.2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</row>
    <row r="17" spans="1:18" x14ac:dyDescent="0.25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</row>
    <row r="18" spans="1:18" x14ac:dyDescent="0.25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</row>
    <row r="19" spans="1:18" x14ac:dyDescent="0.25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</row>
    <row r="20" spans="1:18" x14ac:dyDescent="0.25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</row>
    <row r="21" spans="1:18" x14ac:dyDescent="0.25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</row>
    <row r="22" spans="1:18" x14ac:dyDescent="0.25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</row>
    <row r="23" spans="1:18" x14ac:dyDescent="0.25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</row>
    <row r="24" spans="1:18" x14ac:dyDescent="0.25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</row>
    <row r="25" spans="1:18" x14ac:dyDescent="0.25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</row>
    <row r="26" spans="1:18" x14ac:dyDescent="0.25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</row>
    <row r="27" spans="1:18" x14ac:dyDescent="0.25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</row>
    <row r="28" spans="1:18" x14ac:dyDescent="0.25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</row>
    <row r="29" spans="1:18" x14ac:dyDescent="0.25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</row>
    <row r="30" spans="1:18" x14ac:dyDescent="0.25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</row>
  </sheetData>
  <sheetProtection algorithmName="SHA-512" hashValue="BXd1jtnY9D9p6taiaH5FzeLLn143uOPWiSZi7O1fTRpYWziP8o7GwKJ56EucwmLACovGNfDcoLqs3fndx8NTrg==" saltValue="bs4GmMwr51qoU7OLEuqebw==" spinCount="100000" sheet="1" objects="1" scenarios="1"/>
  <mergeCells count="1">
    <mergeCell ref="N3:P13"/>
  </mergeCells>
  <pageMargins left="0.7" right="0.7" top="0.75" bottom="0.75" header="0.3" footer="0.3"/>
  <pageSetup paperSize="9" orientation="portrait" r:id="rId1"/>
  <drawing r:id="rId2"/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DONNEES</vt:lpstr>
      <vt:lpstr>KPI</vt:lpstr>
      <vt:lpstr>Feuil3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2025-08-28T01:47:02Z</dcterms:created>
  <dcterms:modified xsi:type="dcterms:W3CDTF">2025-09-01T06:26:53Z</dcterms:modified>
</cp:coreProperties>
</file>