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TB\"/>
    </mc:Choice>
  </mc:AlternateContent>
  <bookViews>
    <workbookView xWindow="0" yWindow="0" windowWidth="20490" windowHeight="8910" activeTab="2"/>
  </bookViews>
  <sheets>
    <sheet name="TCD" sheetId="4" r:id="rId1"/>
    <sheet name="DONNEES" sheetId="1" r:id="rId2"/>
    <sheet name="KPI" sheetId="2" r:id="rId3"/>
    <sheet name="DASHBOARD" sheetId="3" r:id="rId4"/>
  </sheets>
  <definedNames>
    <definedName name="Segment_Site">#N/A</definedName>
  </definedNames>
  <calcPr calcId="162913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E4" i="3"/>
  <c r="G4" i="3"/>
  <c r="A4" i="3"/>
  <c r="C14" i="2"/>
  <c r="E4" i="2"/>
  <c r="E5" i="2"/>
  <c r="E6" i="2"/>
  <c r="E7" i="2"/>
  <c r="E8" i="2"/>
  <c r="E9" i="2"/>
  <c r="E10" i="2"/>
  <c r="E11" i="2"/>
  <c r="E12" i="2"/>
  <c r="E13" i="2"/>
  <c r="E14" i="2"/>
  <c r="E3" i="2"/>
  <c r="E15" i="2" l="1"/>
  <c r="D13" i="2"/>
  <c r="D14" i="2"/>
  <c r="C13" i="2"/>
  <c r="B13" i="2"/>
  <c r="B14" i="2"/>
  <c r="D4" i="2"/>
  <c r="D5" i="2"/>
  <c r="D6" i="2"/>
  <c r="D7" i="2"/>
  <c r="D8" i="2"/>
  <c r="D9" i="2"/>
  <c r="D10" i="2"/>
  <c r="D11" i="2"/>
  <c r="D12" i="2"/>
  <c r="D3" i="2" l="1"/>
  <c r="D15" i="2" s="1"/>
  <c r="C4" i="2"/>
  <c r="C5" i="2"/>
  <c r="C6" i="2"/>
  <c r="C7" i="2"/>
  <c r="C8" i="2"/>
  <c r="C9" i="2"/>
  <c r="C10" i="2"/>
  <c r="C11" i="2"/>
  <c r="C12" i="2"/>
  <c r="C3" i="2"/>
  <c r="B4" i="2"/>
  <c r="B5" i="2"/>
  <c r="B6" i="2"/>
  <c r="B7" i="2"/>
  <c r="B8" i="2"/>
  <c r="B9" i="2"/>
  <c r="B10" i="2"/>
  <c r="B11" i="2"/>
  <c r="B12" i="2"/>
  <c r="B3" i="2"/>
  <c r="C4" i="3" l="1"/>
  <c r="B15" i="2"/>
  <c r="C15" i="2"/>
</calcChain>
</file>

<file path=xl/sharedStrings.xml><?xml version="1.0" encoding="utf-8"?>
<sst xmlns="http://schemas.openxmlformats.org/spreadsheetml/2006/main" count="131" uniqueCount="40">
  <si>
    <t>Mois</t>
  </si>
  <si>
    <t>Consommation (kWh)</t>
  </si>
  <si>
    <t>Coût énergie (€)</t>
  </si>
  <si>
    <t>Production (unités)</t>
  </si>
  <si>
    <t>Émissions CO₂ (t)</t>
  </si>
  <si>
    <t>Rendement (%)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</si>
  <si>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</si>
  <si>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</si>
  <si>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</si>
  <si>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</si>
  <si>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</si>
  <si>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</si>
  <si>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</si>
  <si>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</si>
  <si>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</si>
  <si>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</si>
  <si>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Consommation spécifique énergie (kWh/unité produite)</t>
  </si>
  <si>
    <t>Coût énergie par unité (€ / unité)</t>
  </si>
  <si>
    <t>Émissions CO₂ par unité produite (t/unité)</t>
  </si>
  <si>
    <t>Novembre</t>
  </si>
  <si>
    <t>Décembre</t>
  </si>
  <si>
    <t>Évolution mensuelle de la consommation (%)</t>
  </si>
  <si>
    <t>Site</t>
  </si>
  <si>
    <t>Site a</t>
  </si>
  <si>
    <t>Site b</t>
  </si>
  <si>
    <t>Somme de Consommation (kWh)</t>
  </si>
  <si>
    <t>Somme de Production (unités)</t>
  </si>
  <si>
    <t>Étiquettes de lignes</t>
  </si>
  <si>
    <t>Total général</t>
  </si>
  <si>
    <t>Somme de Rendement (%)</t>
  </si>
  <si>
    <t>Somme de Émissions CO₂ (t)</t>
  </si>
  <si>
    <t>Somme de Consommation spécifique énergie (kWh/unité produite)</t>
  </si>
  <si>
    <t>Somme de Coût énergie par unité (€ / unité)</t>
  </si>
  <si>
    <t>Coût total énergie</t>
  </si>
  <si>
    <t xml:space="preserve"> Consommation spécifique moyenne</t>
  </si>
  <si>
    <t>Rendement énergétique moyen</t>
  </si>
  <si>
    <t>Émissions CO₂ totales</t>
  </si>
  <si>
    <t>Consommation totale YTD</t>
  </si>
  <si>
    <t>« Alerte sur la performance énergétique : consommation totale, coût et émissions CO₂ dépassent les seuils, rendement et efficacité partiellement maîtrisés. Actions correctives immédiates recommandées. »</t>
  </si>
  <si>
    <t>Analyse synthétique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</si>
</sst>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sz val="12"/>
      <color theme="1"/>
      <name val="Times New Roman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</font>
    <font>
      <sz val="11"/>
      <color theme="1"/>
      <name val="Calibri"/>
      <scheme val="minor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0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 applyProtection="1">
      <alignment vertical="center" wrapText="1"/>
      <protection hidden="1"/>
    </xf>
    <xf numFmtId="0" fontId="1" fillId="0" borderId="0" xfId="0" applyFont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2" fillId="0" borderId="0" xfId="0" applyFont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164" fontId="3" fillId="0" borderId="0" xfId="0" applyNumberFormat="1" applyFont="1" applyProtection="1">
      <protection hidden="1"/>
    </xf>
    <xf numFmtId="9" fontId="0" fillId="0" borderId="0" xfId="1" applyFont="1" applyProtection="1">
      <protection hidden="1"/>
    </xf>
    <xf numFmtId="164" fontId="7" fillId="0" borderId="0" xfId="0" applyNumberFormat="1" applyFont="1" applyProtection="1">
      <protection hidden="1"/>
    </xf>
    <xf numFmtId="9" fontId="8" fillId="0" borderId="0" xfId="1" applyFont="1" applyProtection="1">
      <protection hidden="1"/>
    </xf>
  </cellXfs>
  <cellStyles count="2">
    <cellStyle name="Normal" xfId="0" builtinId="0"/>
    <cellStyle name="Pourcentage" xfId="1" builtinId="5"/>
  </cellStyles>
  <dxfs count="37">
    <dxf>
      <protection locked="1" hidden="1"/>
    </dxf>
    <dxf>
      <protection locked="1" hidden="1"/>
    </dxf>
    <dxf>
      <alignment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scheme val="none"/>
      </font>
      <numFmt numFmtId="164" formatCode="0.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scheme val="none"/>
      </font>
      <numFmt numFmtId="164" formatCode="0.0"/>
      <protection locked="1" hidden="1"/>
    </dxf>
    <dxf>
      <protection locked="1" hidden="1"/>
    </dxf>
    <dxf>
      <protection locked="1" hidden="1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50001.xlsx]TCD!Tableau croisé dynamique17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799322794574343E-2"/>
          <c:y val="0.21374671916010499"/>
          <c:w val="0.876210855322474"/>
          <c:h val="0.37400918635170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TCD!$B$3</c:f>
              <c:strCache>
                <c:ptCount val="1"/>
                <c:pt idx="0">
                  <c:v>Somme de Consommation (kWh)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TCD!$A$4:$A$16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TCD!$B$4:$B$16</c:f>
              <c:numCache>
                <c:formatCode>General</c:formatCode>
                <c:ptCount val="12"/>
                <c:pt idx="0">
                  <c:v>12500</c:v>
                </c:pt>
                <c:pt idx="1">
                  <c:v>11200</c:v>
                </c:pt>
                <c:pt idx="2">
                  <c:v>13400</c:v>
                </c:pt>
                <c:pt idx="3">
                  <c:v>10900</c:v>
                </c:pt>
                <c:pt idx="4">
                  <c:v>14300</c:v>
                </c:pt>
                <c:pt idx="5">
                  <c:v>15000</c:v>
                </c:pt>
                <c:pt idx="6">
                  <c:v>16200</c:v>
                </c:pt>
                <c:pt idx="7">
                  <c:v>15800</c:v>
                </c:pt>
                <c:pt idx="8">
                  <c:v>13900</c:v>
                </c:pt>
                <c:pt idx="9">
                  <c:v>12400</c:v>
                </c:pt>
                <c:pt idx="10">
                  <c:v>15113.333333333299</c:v>
                </c:pt>
                <c:pt idx="11">
                  <c:v>15395.7575757576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A-48AA-8B80-AF836DBEE921}"/>
            </c:ext>
          </c:extLst>
        </c:ser>
        <c:ser>
          <c:idx val="1"/>
          <c:order val="1"/>
          <c:tx>
            <c:strRef>
              <c:f>TCD!$C$3</c:f>
              <c:strCache>
                <c:ptCount val="1"/>
                <c:pt idx="0">
                  <c:v>Somme de Production (unités)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TCD!$A$4:$A$16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TCD!$C$4:$C$16</c:f>
              <c:numCache>
                <c:formatCode>General</c:formatCode>
                <c:ptCount val="12"/>
                <c:pt idx="0">
                  <c:v>5000</c:v>
                </c:pt>
                <c:pt idx="1">
                  <c:v>4800</c:v>
                </c:pt>
                <c:pt idx="2">
                  <c:v>5200</c:v>
                </c:pt>
                <c:pt idx="3">
                  <c:v>4600</c:v>
                </c:pt>
                <c:pt idx="4">
                  <c:v>5400</c:v>
                </c:pt>
                <c:pt idx="5">
                  <c:v>5700</c:v>
                </c:pt>
                <c:pt idx="6">
                  <c:v>6000</c:v>
                </c:pt>
                <c:pt idx="7">
                  <c:v>5900</c:v>
                </c:pt>
                <c:pt idx="8">
                  <c:v>5300</c:v>
                </c:pt>
                <c:pt idx="9">
                  <c:v>4900</c:v>
                </c:pt>
                <c:pt idx="10">
                  <c:v>5633.3333333333303</c:v>
                </c:pt>
                <c:pt idx="11">
                  <c:v>5697.5757575757598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A-48AA-8B80-AF836DBE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620816"/>
        <c:axId val="601614992"/>
      </c:barChart>
      <c:catAx>
        <c:axId val="6016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01614992"/>
        <c:crosses val="autoZero"/>
        <c:auto val="1"/>
        <c:lblAlgn val="ctr"/>
        <c:lblOffset val="100"/>
        <c:noMultiLvlLbl val="0"/>
      </c:catAx>
      <c:valAx>
        <c:axId val="601614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01620816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15177015086857"/>
          <c:y val="0.82805270571264766"/>
          <c:w val="0.77040892789164717"/>
          <c:h val="0.14864337270341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[TB 50001.xlsx]TCD!Tableau croisé dynamique20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435294117647058"/>
          <c:y val="0.2094971128608924"/>
          <c:w val="0.83250980392156859"/>
          <c:h val="0.37089028871391078"/>
        </c:manualLayout>
      </c:layout>
      <c:lineChart>
        <c:grouping val="standard"/>
        <c:varyColors val="0"/>
        <c:ser>
          <c:idx val="0"/>
          <c:order val="0"/>
          <c:tx>
            <c:strRef>
              <c:f>TCD!$H$11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TCD!$G$12:$G$24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TCD!$H$12:$H$24</c:f>
              <c:numCache>
                <c:formatCode>General</c:formatCode>
                <c:ptCount val="12"/>
                <c:pt idx="0">
                  <c:v>2.5</c:v>
                </c:pt>
                <c:pt idx="1">
                  <c:v>2.3333333333333335</c:v>
                </c:pt>
                <c:pt idx="2">
                  <c:v>2.5769230769230771</c:v>
                </c:pt>
                <c:pt idx="3">
                  <c:v>2.3695652173913042</c:v>
                </c:pt>
                <c:pt idx="4">
                  <c:v>2.6481481481481484</c:v>
                </c:pt>
                <c:pt idx="5">
                  <c:v>2.6315789473684212</c:v>
                </c:pt>
                <c:pt idx="6">
                  <c:v>2.7</c:v>
                </c:pt>
                <c:pt idx="7">
                  <c:v>2.6779661016949152</c:v>
                </c:pt>
                <c:pt idx="8">
                  <c:v>2.6226415094339623</c:v>
                </c:pt>
                <c:pt idx="9">
                  <c:v>2.5306122448979593</c:v>
                </c:pt>
                <c:pt idx="10">
                  <c:v>2.6828402366863862</c:v>
                </c:pt>
                <c:pt idx="11">
                  <c:v>2.7021593447505614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7-4D3C-8399-FA5565B1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42480"/>
        <c:axId val="700534576"/>
      </c:lineChart>
      <c:catAx>
        <c:axId val="700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4576"/>
        <c:crosses val="autoZero"/>
        <c:auto val="1"/>
        <c:lblAlgn val="ctr"/>
        <c:lblOffset val="100"/>
        <c:noMultiLvlLbl val="0"/>
      </c:catAx>
      <c:valAx>
        <c:axId val="700534576"/>
        <c:scaling>
          <c:orientation val="minMax"/>
          <c:max val="2.7"/>
          <c:min val="2.299999999999999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00542480"/>
        <c:crosses val="autoZero"/>
        <c:crossBetween val="between"/>
        <c:majorUnit val="0.1"/>
        <c:minorUnit val="2.0000000000000004E-2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50001.xlsx]TCD!Tableau croisé dynamique19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TCD!$E$11:$E$23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TCD!$F$11:$F$23</c:f>
              <c:numCache>
                <c:formatCode>General</c:formatCode>
                <c:ptCount val="12"/>
                <c:pt idx="0">
                  <c:v>3.2</c:v>
                </c:pt>
                <c:pt idx="1">
                  <c:v>2.9</c:v>
                </c:pt>
                <c:pt idx="2">
                  <c:v>3.5</c:v>
                </c:pt>
                <c:pt idx="3">
                  <c:v>2.8</c:v>
                </c:pt>
                <c:pt idx="4">
                  <c:v>3.7</c:v>
                </c:pt>
                <c:pt idx="5">
                  <c:v>3.9</c:v>
                </c:pt>
                <c:pt idx="6">
                  <c:v>4.0999999999999996</c:v>
                </c:pt>
                <c:pt idx="7">
                  <c:v>4</c:v>
                </c:pt>
                <c:pt idx="8">
                  <c:v>3.6</c:v>
                </c:pt>
                <c:pt idx="9">
                  <c:v>3.1</c:v>
                </c:pt>
                <c:pt idx="10">
                  <c:v>3.8333333333333299</c:v>
                </c:pt>
                <c:pt idx="11">
                  <c:v>3.8975757575757601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D-4297-8631-33238B6D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546640"/>
        <c:axId val="700536656"/>
      </c:barChart>
      <c:catAx>
        <c:axId val="70054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6656"/>
        <c:crosses val="autoZero"/>
        <c:auto val="1"/>
        <c:lblAlgn val="ctr"/>
        <c:lblOffset val="100"/>
        <c:noMultiLvlLbl val="0"/>
      </c:catAx>
      <c:valAx>
        <c:axId val="70053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4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[TB 50001.xlsx]TCD!Tableau croisé dynamique18</c:name>
    <c:fmtId val="4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72032662583843"/>
          <c:y val="0.15159839677080075"/>
          <c:w val="0.82953260923685357"/>
          <c:h val="0.51773999710276741"/>
        </c:manualLayout>
      </c:layout>
      <c:lineChart>
        <c:grouping val="standard"/>
        <c:varyColors val="0"/>
        <c:ser>
          <c:idx val="0"/>
          <c:order val="0"/>
          <c:tx>
            <c:strRef>
              <c:f>TCD!$B$18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TCD!$A$19:$A$31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TCD!$B$19:$B$31</c:f>
              <c:numCache>
                <c:formatCode>General</c:formatCode>
                <c:ptCount val="12"/>
                <c:pt idx="0">
                  <c:v>0.78</c:v>
                </c:pt>
                <c:pt idx="1">
                  <c:v>0.81</c:v>
                </c:pt>
                <c:pt idx="2">
                  <c:v>0.79</c:v>
                </c:pt>
                <c:pt idx="3">
                  <c:v>0.83</c:v>
                </c:pt>
                <c:pt idx="4">
                  <c:v>0.77</c:v>
                </c:pt>
                <c:pt idx="5">
                  <c:v>0.76</c:v>
                </c:pt>
                <c:pt idx="6">
                  <c:v>0.75</c:v>
                </c:pt>
                <c:pt idx="7">
                  <c:v>0.76</c:v>
                </c:pt>
                <c:pt idx="8">
                  <c:v>0.78</c:v>
                </c:pt>
                <c:pt idx="9">
                  <c:v>0.8</c:v>
                </c:pt>
                <c:pt idx="10">
                  <c:v>0.76866666666666705</c:v>
                </c:pt>
                <c:pt idx="11">
                  <c:v>0.766060606060606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B56-A5D5-E3504740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59536"/>
        <c:axId val="700566608"/>
      </c:lineChart>
      <c:catAx>
        <c:axId val="7005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00566608"/>
        <c:crosses val="autoZero"/>
        <c:auto val="1"/>
        <c:lblAlgn val="ctr"/>
        <c:lblOffset val="100"/>
        <c:noMultiLvlLbl val="0"/>
      </c:catAx>
      <c:valAx>
        <c:axId val="700566608"/>
        <c:scaling>
          <c:orientation val="minMax"/>
          <c:min val="0.74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005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50001.xlsx]TCD!Tableau croisé dynamique21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TCD!$F$27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TCD!$E$28:$E$40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TCD!$F$28:$F$40</c:f>
              <c:numCache>
                <c:formatCode>General</c:formatCode>
                <c:ptCount val="12"/>
                <c:pt idx="0">
                  <c:v>0.375</c:v>
                </c:pt>
                <c:pt idx="1">
                  <c:v>0.35</c:v>
                </c:pt>
                <c:pt idx="2">
                  <c:v>0.38653846153846155</c:v>
                </c:pt>
                <c:pt idx="3">
                  <c:v>0.35543478260869565</c:v>
                </c:pt>
                <c:pt idx="4">
                  <c:v>0.3972222222222222</c:v>
                </c:pt>
                <c:pt idx="5">
                  <c:v>0.39473684210526316</c:v>
                </c:pt>
                <c:pt idx="6">
                  <c:v>0.40500000000000003</c:v>
                </c:pt>
                <c:pt idx="7">
                  <c:v>0.40169491525423728</c:v>
                </c:pt>
                <c:pt idx="8">
                  <c:v>0.39339622641509436</c:v>
                </c:pt>
                <c:pt idx="9">
                  <c:v>0.37959183673469388</c:v>
                </c:pt>
                <c:pt idx="10">
                  <c:v>0.4024260355029588</c:v>
                </c:pt>
                <c:pt idx="11">
                  <c:v>0.40532390171258426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D-4CD4-89D0-69033744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62448"/>
        <c:axId val="700565360"/>
      </c:lineChart>
      <c:catAx>
        <c:axId val="7005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00565360"/>
        <c:crosses val="autoZero"/>
        <c:auto val="1"/>
        <c:lblAlgn val="ctr"/>
        <c:lblOffset val="100"/>
        <c:noMultiLvlLbl val="0"/>
      </c:catAx>
      <c:valAx>
        <c:axId val="700565360"/>
        <c:scaling>
          <c:orientation val="minMax"/>
          <c:min val="0.33000000000000007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00562448"/>
        <c:crosses val="autoZero"/>
        <c:crossBetween val="between"/>
        <c:majorUnit val="3.0000000000000006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47625</xdr:colOff>
      <xdr:row>2</xdr:row>
      <xdr:rowOff>9525</xdr:rowOff>
    </xdr:from>
    <xdr:to>
      <xdr:col>14</xdr:col>
      <xdr:colOff>428625</xdr:colOff>
      <xdr:row>4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Si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4925" y="390525"/>
              <a:ext cx="3429000" cy="39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 de table. Les segments de table sont pris en charge dans Excel ou version ultérieure.
En revanche, si la forme a été modifiée dans une version précédente d’Excel, ou si le classeur a été enregistré dans Excel 2007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19049</xdr:rowOff>
    </xdr:from>
    <xdr:to>
      <xdr:col>4</xdr:col>
      <xdr:colOff>657225</xdr:colOff>
      <xdr:row>15</xdr:row>
      <xdr:rowOff>123825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666751</xdr:colOff>
      <xdr:row>4</xdr:row>
      <xdr:rowOff>28575</xdr:rowOff>
    </xdr:from>
    <xdr:to>
      <xdr:col>8</xdr:col>
      <xdr:colOff>1028700</xdr:colOff>
      <xdr:row>15</xdr:row>
      <xdr:rowOff>123824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13</xdr:row>
      <xdr:rowOff>66674</xdr:rowOff>
    </xdr:from>
    <xdr:to>
      <xdr:col>14</xdr:col>
      <xdr:colOff>381000</xdr:colOff>
      <xdr:row>29</xdr:row>
      <xdr:rowOff>9525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15</xdr:row>
      <xdr:rowOff>152400</xdr:rowOff>
    </xdr:from>
    <xdr:to>
      <xdr:col>9</xdr:col>
      <xdr:colOff>161925</xdr:colOff>
      <xdr:row>29</xdr:row>
      <xdr:rowOff>28576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15</xdr:row>
      <xdr:rowOff>142875</xdr:rowOff>
    </xdr:from>
    <xdr:to>
      <xdr:col>4</xdr:col>
      <xdr:colOff>38100</xdr:colOff>
      <xdr:row>29</xdr:row>
      <xdr:rowOff>47625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17</xdr:col>
      <xdr:colOff>19050</xdr:colOff>
      <xdr:row>1</xdr:row>
      <xdr:rowOff>171450</xdr:rowOff>
    </xdr:to>
    <xdr:sp macro="" textlink="">
      <xdr:nvSpPr>
        <xdr:cNvPr id="13" name="Rectangle 12"/>
        <xdr:cNvSpPr/>
      </xdr:nvSpPr>
      <xdr:spPr>
        <a:xfrm>
          <a:off x="19050" y="0"/>
          <a:ext cx="125634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MC" sz="1800">
              <a:solidFill>
                <a:schemeClr val="tx1"/>
              </a:solidFill>
            </a:rPr>
            <a:t>TABLEAU DE BORD ISO 50001</a:t>
          </a:r>
        </a:p>
      </xdr:txBody>
    </xdr:sp>
    <xdr:clientData/>
  </xdr:twoCellAnchor>
  <xdr:twoCellAnchor editAs="oneCell">
    <xdr:from>
      <xdr:col>5</xdr:col>
      <xdr:colOff>47626</xdr:colOff>
      <xdr:row>0</xdr:row>
      <xdr:rowOff>1</xdr:rowOff>
    </xdr:from>
    <xdr:to>
      <xdr:col>5</xdr:col>
      <xdr:colOff>409576</xdr:colOff>
      <xdr:row>1</xdr:row>
      <xdr:rowOff>180069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09" t="1960" r="25322" b="1681"/>
        <a:stretch/>
      </xdr:blipFill>
      <xdr:spPr>
        <a:xfrm>
          <a:off x="5143501" y="1"/>
          <a:ext cx="361950" cy="37056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98.219468287039" createdVersion="6" refreshedVersion="6" minRefreshableVersion="3" recordCount="12">
  <cacheSource type="worksheet">
    <worksheetSource name="Tableau1"/>
  </cacheSource>
  <cacheFields count="7">
    <cacheField name="Mois" numFmtId="0">
      <sharedItems count="12">
        <s v="Janvier"/>
        <s v="Février"/>
        <s v="Mars"/>
        <s v="Avril"/>
        <s v="Mai"/>
        <s v="Juin"/>
        <s v="Juillet"/>
        <s v="Août"/>
        <s v="Septembre"/>
        <s v="Octobre"/>
        <s v="Novembre"/>
        <s v="Decembre"/>
      </sharedItems>
    </cacheField>
    <cacheField name="Consommation (kWh)" numFmtId="3">
      <sharedItems containsSemiMixedTypes="0" containsString="0" containsNumber="1" minValue="10900" maxValue="16200"/>
    </cacheField>
    <cacheField name="Coût énergie (€)" numFmtId="3">
      <sharedItems containsSemiMixedTypes="0" containsString="0" containsNumber="1" minValue="1635" maxValue="2430"/>
    </cacheField>
    <cacheField name="Production (unités)" numFmtId="3">
      <sharedItems containsSemiMixedTypes="0" containsString="0" containsNumber="1" minValue="4600" maxValue="6000"/>
    </cacheField>
    <cacheField name="Émissions CO₂ (t)" numFmtId="0">
      <sharedItems containsSemiMixedTypes="0" containsString="0" containsNumber="1" minValue="2.8" maxValue="4.0999999999999996"/>
    </cacheField>
    <cacheField name="Rendement (%)" numFmtId="9">
      <sharedItems containsSemiMixedTypes="0" containsString="0" containsNumber="1" minValue="0.75" maxValue="0.83"/>
    </cacheField>
    <cacheField name="Site" numFmtId="3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898.22144976852" createdVersion="6" refreshedVersion="6" minRefreshableVersion="3" recordCount="12">
  <cacheSource type="worksheet">
    <worksheetSource name="Tableau2"/>
  </cacheSource>
  <cacheFields count="5">
    <cacheField name="Mois" numFmtId="0">
      <sharedItems count="12">
        <s v="Janvier"/>
        <s v="Février"/>
        <s v="Mars"/>
        <s v="Avril"/>
        <s v="Mai"/>
        <s v="Juin"/>
        <s v="Juillet"/>
        <s v="Août"/>
        <s v="Septembre"/>
        <s v="Octobre"/>
        <s v="Novembre"/>
        <s v="Décembre"/>
      </sharedItems>
    </cacheField>
    <cacheField name="Consommation spécifique énergie (kWh/unité produite)" numFmtId="164">
      <sharedItems containsSemiMixedTypes="0" containsString="0" containsNumber="1" minValue="2.3333333333333335" maxValue="2.7021593447505614"/>
    </cacheField>
    <cacheField name="Coût énergie par unité (€ / unité)" numFmtId="0">
      <sharedItems containsSemiMixedTypes="0" containsString="0" containsNumber="1" minValue="0.35" maxValue="0.40532390171258426"/>
    </cacheField>
    <cacheField name="Émissions CO₂ par unité produite (t/unité)" numFmtId="0">
      <sharedItems containsSemiMixedTypes="0" containsString="0" containsNumber="1" minValue="6.041666666666667E-4" maxValue="6.8518518518518527E-4"/>
    </cacheField>
    <cacheField name="Évolution mensuelle de la consommation (%)" numFmtId="9">
      <sharedItems containsSemiMixedTypes="0" containsString="0" containsNumber="1" minValue="-1" maxValue="0.31192660550458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2500"/>
    <n v="1875"/>
    <n v="5000"/>
    <n v="3.2"/>
    <n v="0.78"/>
    <s v="Site a"/>
  </r>
  <r>
    <x v="1"/>
    <n v="11200"/>
    <n v="1680"/>
    <n v="4800"/>
    <n v="2.9"/>
    <n v="0.81"/>
    <s v="Site b"/>
  </r>
  <r>
    <x v="2"/>
    <n v="13400"/>
    <n v="2010"/>
    <n v="5200"/>
    <n v="3.5"/>
    <n v="0.79"/>
    <s v="Site a"/>
  </r>
  <r>
    <x v="3"/>
    <n v="10900"/>
    <n v="1635"/>
    <n v="4600"/>
    <n v="2.8"/>
    <n v="0.83"/>
    <s v="Site b"/>
  </r>
  <r>
    <x v="4"/>
    <n v="14300"/>
    <n v="2145"/>
    <n v="5400"/>
    <n v="3.7"/>
    <n v="0.77"/>
    <s v="Site a"/>
  </r>
  <r>
    <x v="5"/>
    <n v="15000"/>
    <n v="2250"/>
    <n v="5700"/>
    <n v="3.9"/>
    <n v="0.76"/>
    <s v="Site b"/>
  </r>
  <r>
    <x v="6"/>
    <n v="16200"/>
    <n v="2430"/>
    <n v="6000"/>
    <n v="4.0999999999999996"/>
    <n v="0.75"/>
    <s v="Site a"/>
  </r>
  <r>
    <x v="7"/>
    <n v="15800"/>
    <n v="2370"/>
    <n v="5900"/>
    <n v="4"/>
    <n v="0.76"/>
    <s v="Site b"/>
  </r>
  <r>
    <x v="8"/>
    <n v="13900"/>
    <n v="2085"/>
    <n v="5300"/>
    <n v="3.6"/>
    <n v="0.78"/>
    <s v="Site a"/>
  </r>
  <r>
    <x v="9"/>
    <n v="12400"/>
    <n v="1860"/>
    <n v="4900"/>
    <n v="3.1"/>
    <n v="0.8"/>
    <s v="Site b"/>
  </r>
  <r>
    <x v="10"/>
    <n v="15113.333333333299"/>
    <n v="2267"/>
    <n v="5633.3333333333303"/>
    <n v="3.8333333333333299"/>
    <n v="0.76866666666666705"/>
    <s v="Site a"/>
  </r>
  <r>
    <x v="11"/>
    <n v="15395.7575757576"/>
    <n v="2309.3636363636401"/>
    <n v="5697.5757575757598"/>
    <n v="3.8975757575757601"/>
    <n v="0.766060606060606"/>
    <s v="Site b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2.5"/>
    <n v="0.375"/>
    <n v="6.4000000000000005E-4"/>
    <n v="-0.104"/>
  </r>
  <r>
    <x v="1"/>
    <n v="2.3333333333333335"/>
    <n v="0.35"/>
    <n v="6.041666666666667E-4"/>
    <n v="0.19642857142857142"/>
  </r>
  <r>
    <x v="2"/>
    <n v="2.5769230769230771"/>
    <n v="0.38653846153846155"/>
    <n v="6.7307692307692305E-4"/>
    <n v="-0.18656716417910449"/>
  </r>
  <r>
    <x v="3"/>
    <n v="2.3695652173913042"/>
    <n v="0.35543478260869565"/>
    <n v="6.0869565217391299E-4"/>
    <n v="0.31192660550458717"/>
  </r>
  <r>
    <x v="4"/>
    <n v="2.6481481481481484"/>
    <n v="0.3972222222222222"/>
    <n v="6.8518518518518527E-4"/>
    <n v="4.8951048951048952E-2"/>
  </r>
  <r>
    <x v="5"/>
    <n v="2.6315789473684212"/>
    <n v="0.39473684210526316"/>
    <n v="6.8421052631578944E-4"/>
    <n v="0.08"/>
  </r>
  <r>
    <x v="6"/>
    <n v="2.7"/>
    <n v="0.40500000000000003"/>
    <n v="6.8333333333333332E-4"/>
    <n v="-2.4691358024691357E-2"/>
  </r>
  <r>
    <x v="7"/>
    <n v="2.6779661016949152"/>
    <n v="0.40169491525423728"/>
    <n v="6.779661016949153E-4"/>
    <n v="-0.12025316455696203"/>
  </r>
  <r>
    <x v="8"/>
    <n v="2.6226415094339623"/>
    <n v="0.39339622641509436"/>
    <n v="6.7924528301886798E-4"/>
    <n v="-0.1079136690647482"/>
  </r>
  <r>
    <x v="9"/>
    <n v="2.5306122448979593"/>
    <n v="0.37959183673469388"/>
    <n v="6.3265306122448984E-4"/>
    <n v="0.21881720430107254"/>
  </r>
  <r>
    <x v="10"/>
    <n v="2.6828402366863862"/>
    <n v="0.4024260355029588"/>
    <n v="6.8047337278106482E-4"/>
    <n v="1.868709147050954E-2"/>
  </r>
  <r>
    <x v="11"/>
    <n v="2.7021593447505614"/>
    <n v="0.40532390171258426"/>
    <n v="6.84076162110414E-4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C16" firstHeaderRow="0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n="Décembre" x="11"/>
        <item t="default"/>
      </items>
    </pivotField>
    <pivotField dataField="1" numFmtId="3" showAll="0"/>
    <pivotField numFmtId="3" showAll="0"/>
    <pivotField dataField="1" numFmtId="3" showAll="0"/>
    <pivotField showAll="0"/>
    <pivotField numFmtId="9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onsommation (kWh)" fld="1" baseField="0" baseItem="0"/>
    <dataField name="Somme de Production (unités)" fld="3" baseField="0" baseItem="0"/>
  </dataFields>
  <chartFormats count="2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E27:F40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dataField="1" showAll="0"/>
    <pivotField showAll="0"/>
    <pivotField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Coût énergie par unité (€ / unité)" fld="2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0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11:H24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showAll="0"/>
    <pivotField showAll="0"/>
    <pivotField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Consommation spécifique énergie (kWh/unité produite)" fld="1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9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E10:F23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n="Décembre" x="11"/>
        <item t="default"/>
      </items>
    </pivotField>
    <pivotField numFmtId="3" showAll="0"/>
    <pivotField numFmtId="3" showAll="0"/>
    <pivotField numFmtId="3" showAll="0"/>
    <pivotField dataField="1" showAll="0"/>
    <pivotField numFmtId="9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Émissions CO₂ (t)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1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18:B31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n="Décembre" x="11"/>
        <item t="default"/>
      </items>
    </pivotField>
    <pivotField numFmtId="3" showAll="0"/>
    <pivotField numFmtId="3" showAll="0"/>
    <pivotField numFmtId="3" showAll="0"/>
    <pivotField showAll="0"/>
    <pivotField dataField="1" numFmtId="9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Rendement (%)" fld="5" baseField="0" baseItem="0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ite" sourceName="Site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te" cache="Segment_Site" caption="Site" showCaption="0" rowHeight="241300"/>
</slicers>
</file>

<file path=xl/tables/table1.xml><?xml version="1.0" encoding="utf-8"?>
<table xmlns="http://schemas.openxmlformats.org/spreadsheetml/2006/main" id="1" name="Tableau1" displayName="Tableau1" ref="A1:G13" totalsRowShown="0" headerRowDxfId="36" dataDxfId="35">
  <autoFilter ref="A1:G13"/>
  <tableColumns count="7">
    <tableColumn id="1" name="Mois" dataDxfId="34"/>
    <tableColumn id="2" name="Consommation (kWh)" dataDxfId="33"/>
    <tableColumn id="3" name="Coût énergie (€)" dataDxfId="32"/>
    <tableColumn id="4" name="Production (unités)" dataDxfId="31"/>
    <tableColumn id="5" name="Émissions CO₂ (t)" dataDxfId="30"/>
    <tableColumn id="6" name="Rendement (%)" dataDxfId="29"/>
    <tableColumn id="7" name="Site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2:E15" totalsRowCount="1" headerRowDxfId="2" dataDxfId="0" totalsRowDxfId="1">
  <autoFilter ref="A2:E14"/>
  <tableColumns count="5">
    <tableColumn id="1" name="Mois" dataDxfId="12" totalsRowDxfId="11"/>
    <tableColumn id="2" name="Consommation spécifique énergie (kWh/unité produite)" totalsRowFunction="custom" dataDxfId="10" totalsRowDxfId="9">
      <calculatedColumnFormula>DONNEES!B2/DONNEES!D2</calculatedColumnFormula>
      <totalsRowFormula>AVERAGE(Tableau2[Consommation spécifique énergie (kWh/unité produite)])</totalsRowFormula>
    </tableColumn>
    <tableColumn id="3" name="Coût énergie par unité (€ / unité)" totalsRowFunction="custom" dataDxfId="8" totalsRowDxfId="7">
      <calculatedColumnFormula>DONNEES!C2/DONNEES!D2</calculatedColumnFormula>
      <totalsRowFormula>SUM(Tableau2[Coût énergie par unité (€ / unité)])</totalsRowFormula>
    </tableColumn>
    <tableColumn id="4" name="Émissions CO₂ par unité produite (t/unité)" totalsRowFunction="custom" dataDxfId="6" totalsRowDxfId="5">
      <calculatedColumnFormula>DONNEES!E2/DONNEES!D2</calculatedColumnFormula>
      <totalsRowFormula>SUM(Tableau2[Émissions CO₂ par unité produite (t/unité)])</totalsRowFormula>
    </tableColumn>
    <tableColumn id="5" name="Évolution mensuelle de la consommation (%)" totalsRowFunction="custom" dataDxfId="4" totalsRowDxfId="3" dataCellStyle="Pourcentage">
      <calculatedColumnFormula>(DONNEES!B3-DONNEES!B2)/DONNEES!B2</calculatedColumnFormula>
      <totalsRowFormula>SUM(Tableau2[Évolution mensuelle de la consommation (%)])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in lumineux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14" workbookViewId="0">
      <selection activeCell="A30" sqref="A30"/>
    </sheetView>
  </sheetViews>
  <sheetFormatPr baseColWidth="10" defaultRowHeight="15" x14ac:dyDescent="0.25"/>
  <cols>
    <col min="1" max="1" width="21" customWidth="1"/>
    <col min="2" max="2" width="25" customWidth="1"/>
    <col min="3" max="3" width="28.42578125" bestFit="1" customWidth="1"/>
    <col min="5" max="5" width="21" customWidth="1"/>
    <col min="6" max="6" width="40.7109375" bestFit="1" customWidth="1"/>
    <col min="7" max="7" width="21" bestFit="1" customWidth="1"/>
    <col min="8" max="8" width="62.42578125" bestFit="1" customWidth="1"/>
  </cols>
  <sheetData>
    <row r="3" spans="1:8" x14ac:dyDescent="0.25">
      <c r="A3" s="12" t="s">
        <v>27</v>
      </c>
      <c r="B3" t="s">
        <v>25</v>
      </c>
      <c r="C3" t="s">
        <v>26</v>
      </c>
    </row>
    <row r="4" spans="1:8" x14ac:dyDescent="0.25">
      <c r="A4" s="13" t="s">
        <v>6</v>
      </c>
      <c r="B4" s="11">
        <v>12500</v>
      </c>
      <c r="C4" s="11">
        <v>5000</v>
      </c>
    </row>
    <row r="5" spans="1:8" x14ac:dyDescent="0.25">
      <c r="A5" s="13" t="s">
        <v>7</v>
      </c>
      <c r="B5" s="11">
        <v>11200</v>
      </c>
      <c r="C5" s="11">
        <v>4800</v>
      </c>
    </row>
    <row r="6" spans="1:8" x14ac:dyDescent="0.25">
      <c r="A6" s="13" t="s">
        <v>8</v>
      </c>
      <c r="B6" s="11">
        <v>13400</v>
      </c>
      <c r="C6" s="11">
        <v>5200</v>
      </c>
    </row>
    <row r="7" spans="1:8" x14ac:dyDescent="0.25">
      <c r="A7" s="13" t="s">
        <v>9</v>
      </c>
      <c r="B7" s="11">
        <v>10900</v>
      </c>
      <c r="C7" s="11">
        <v>4600</v>
      </c>
    </row>
    <row r="8" spans="1:8" x14ac:dyDescent="0.25">
      <c r="A8" s="13" t="s">
        <v>10</v>
      </c>
      <c r="B8" s="11">
        <v>14300</v>
      </c>
      <c r="C8" s="11">
        <v>5400</v>
      </c>
    </row>
    <row r="9" spans="1:8" x14ac:dyDescent="0.25">
      <c r="A9" s="13" t="s">
        <v>11</v>
      </c>
      <c r="B9" s="11">
        <v>15000</v>
      </c>
      <c r="C9" s="11">
        <v>5700</v>
      </c>
    </row>
    <row r="10" spans="1:8" x14ac:dyDescent="0.25">
      <c r="A10" s="13" t="s">
        <v>12</v>
      </c>
      <c r="B10" s="11">
        <v>16200</v>
      </c>
      <c r="C10" s="11">
        <v>6000</v>
      </c>
      <c r="E10" s="12" t="s">
        <v>27</v>
      </c>
      <c r="F10" t="s">
        <v>30</v>
      </c>
    </row>
    <row r="11" spans="1:8" x14ac:dyDescent="0.25">
      <c r="A11" s="13" t="s">
        <v>13</v>
      </c>
      <c r="B11" s="11">
        <v>15800</v>
      </c>
      <c r="C11" s="11">
        <v>5900</v>
      </c>
      <c r="E11" s="13" t="s">
        <v>6</v>
      </c>
      <c r="F11" s="11">
        <v>3.2</v>
      </c>
      <c r="G11" s="12" t="s">
        <v>27</v>
      </c>
      <c r="H11" t="s">
        <v>31</v>
      </c>
    </row>
    <row r="12" spans="1:8" x14ac:dyDescent="0.25">
      <c r="A12" s="13" t="s">
        <v>14</v>
      </c>
      <c r="B12" s="11">
        <v>13900</v>
      </c>
      <c r="C12" s="11">
        <v>5300</v>
      </c>
      <c r="E12" s="13" t="s">
        <v>7</v>
      </c>
      <c r="F12" s="11">
        <v>2.9</v>
      </c>
      <c r="G12" s="13" t="s">
        <v>6</v>
      </c>
      <c r="H12" s="11">
        <v>2.5</v>
      </c>
    </row>
    <row r="13" spans="1:8" x14ac:dyDescent="0.25">
      <c r="A13" s="13" t="s">
        <v>15</v>
      </c>
      <c r="B13" s="11">
        <v>12400</v>
      </c>
      <c r="C13" s="11">
        <v>4900</v>
      </c>
      <c r="E13" s="13" t="s">
        <v>8</v>
      </c>
      <c r="F13" s="11">
        <v>3.5</v>
      </c>
      <c r="G13" s="13" t="s">
        <v>7</v>
      </c>
      <c r="H13" s="11">
        <v>2.3333333333333335</v>
      </c>
    </row>
    <row r="14" spans="1:8" x14ac:dyDescent="0.25">
      <c r="A14" s="13" t="s">
        <v>19</v>
      </c>
      <c r="B14" s="11">
        <v>15113.333333333299</v>
      </c>
      <c r="C14" s="11">
        <v>5633.3333333333303</v>
      </c>
      <c r="E14" s="13" t="s">
        <v>9</v>
      </c>
      <c r="F14" s="11">
        <v>2.8</v>
      </c>
      <c r="G14" s="13" t="s">
        <v>8</v>
      </c>
      <c r="H14" s="11">
        <v>2.5769230769230771</v>
      </c>
    </row>
    <row r="15" spans="1:8" x14ac:dyDescent="0.25">
      <c r="A15" s="13" t="s">
        <v>20</v>
      </c>
      <c r="B15" s="11">
        <v>15395.7575757576</v>
      </c>
      <c r="C15" s="11">
        <v>5697.5757575757598</v>
      </c>
      <c r="E15" s="13" t="s">
        <v>10</v>
      </c>
      <c r="F15" s="11">
        <v>3.7</v>
      </c>
      <c r="G15" s="13" t="s">
        <v>9</v>
      </c>
      <c r="H15" s="11">
        <v>2.3695652173913042</v>
      </c>
    </row>
    <row r="16" spans="1:8" x14ac:dyDescent="0.25">
      <c r="A16" s="13" t="s">
        <v>28</v>
      </c>
      <c r="B16" s="11">
        <v>166109.09090909091</v>
      </c>
      <c r="C16" s="11">
        <v>64130.909090909088</v>
      </c>
      <c r="E16" s="13" t="s">
        <v>11</v>
      </c>
      <c r="F16" s="11">
        <v>3.9</v>
      </c>
      <c r="G16" s="13" t="s">
        <v>10</v>
      </c>
      <c r="H16" s="11">
        <v>2.6481481481481484</v>
      </c>
    </row>
    <row r="17" spans="1:8" x14ac:dyDescent="0.25">
      <c r="E17" s="13" t="s">
        <v>12</v>
      </c>
      <c r="F17" s="11">
        <v>4.0999999999999996</v>
      </c>
      <c r="G17" s="13" t="s">
        <v>11</v>
      </c>
      <c r="H17" s="11">
        <v>2.6315789473684212</v>
      </c>
    </row>
    <row r="18" spans="1:8" x14ac:dyDescent="0.25">
      <c r="A18" s="12" t="s">
        <v>27</v>
      </c>
      <c r="B18" t="s">
        <v>29</v>
      </c>
      <c r="E18" s="13" t="s">
        <v>13</v>
      </c>
      <c r="F18" s="11">
        <v>4</v>
      </c>
      <c r="G18" s="13" t="s">
        <v>12</v>
      </c>
      <c r="H18" s="11">
        <v>2.7</v>
      </c>
    </row>
    <row r="19" spans="1:8" x14ac:dyDescent="0.25">
      <c r="A19" s="13" t="s">
        <v>6</v>
      </c>
      <c r="B19" s="11">
        <v>0.78</v>
      </c>
      <c r="E19" s="13" t="s">
        <v>14</v>
      </c>
      <c r="F19" s="11">
        <v>3.6</v>
      </c>
      <c r="G19" s="13" t="s">
        <v>13</v>
      </c>
      <c r="H19" s="11">
        <v>2.6779661016949152</v>
      </c>
    </row>
    <row r="20" spans="1:8" x14ac:dyDescent="0.25">
      <c r="A20" s="13" t="s">
        <v>7</v>
      </c>
      <c r="B20" s="11">
        <v>0.81</v>
      </c>
      <c r="E20" s="13" t="s">
        <v>15</v>
      </c>
      <c r="F20" s="11">
        <v>3.1</v>
      </c>
      <c r="G20" s="13" t="s">
        <v>14</v>
      </c>
      <c r="H20" s="11">
        <v>2.6226415094339623</v>
      </c>
    </row>
    <row r="21" spans="1:8" x14ac:dyDescent="0.25">
      <c r="A21" s="13" t="s">
        <v>8</v>
      </c>
      <c r="B21" s="11">
        <v>0.79</v>
      </c>
      <c r="E21" s="13" t="s">
        <v>19</v>
      </c>
      <c r="F21" s="11">
        <v>3.8333333333333299</v>
      </c>
      <c r="G21" s="13" t="s">
        <v>15</v>
      </c>
      <c r="H21" s="11">
        <v>2.5306122448979593</v>
      </c>
    </row>
    <row r="22" spans="1:8" x14ac:dyDescent="0.25">
      <c r="A22" s="13" t="s">
        <v>9</v>
      </c>
      <c r="B22" s="11">
        <v>0.83</v>
      </c>
      <c r="E22" s="13" t="s">
        <v>20</v>
      </c>
      <c r="F22" s="11">
        <v>3.8975757575757601</v>
      </c>
      <c r="G22" s="13" t="s">
        <v>19</v>
      </c>
      <c r="H22" s="11">
        <v>2.6828402366863862</v>
      </c>
    </row>
    <row r="23" spans="1:8" x14ac:dyDescent="0.25">
      <c r="A23" s="13" t="s">
        <v>10</v>
      </c>
      <c r="B23" s="11">
        <v>0.77</v>
      </c>
      <c r="E23" s="13" t="s">
        <v>28</v>
      </c>
      <c r="F23" s="11">
        <v>42.530909090909084</v>
      </c>
      <c r="G23" s="13" t="s">
        <v>20</v>
      </c>
      <c r="H23" s="11">
        <v>2.7021593447505614</v>
      </c>
    </row>
    <row r="24" spans="1:8" x14ac:dyDescent="0.25">
      <c r="A24" s="13" t="s">
        <v>11</v>
      </c>
      <c r="B24" s="11">
        <v>0.76</v>
      </c>
      <c r="G24" s="13" t="s">
        <v>28</v>
      </c>
      <c r="H24" s="11">
        <v>30.975768160628068</v>
      </c>
    </row>
    <row r="25" spans="1:8" x14ac:dyDescent="0.25">
      <c r="A25" s="13" t="s">
        <v>12</v>
      </c>
      <c r="B25" s="11">
        <v>0.75</v>
      </c>
    </row>
    <row r="26" spans="1:8" x14ac:dyDescent="0.25">
      <c r="A26" s="13" t="s">
        <v>13</v>
      </c>
      <c r="B26" s="11">
        <v>0.76</v>
      </c>
    </row>
    <row r="27" spans="1:8" x14ac:dyDescent="0.25">
      <c r="A27" s="13" t="s">
        <v>14</v>
      </c>
      <c r="B27" s="11">
        <v>0.78</v>
      </c>
      <c r="E27" s="12" t="s">
        <v>27</v>
      </c>
      <c r="F27" t="s">
        <v>32</v>
      </c>
    </row>
    <row r="28" spans="1:8" x14ac:dyDescent="0.25">
      <c r="A28" s="13" t="s">
        <v>15</v>
      </c>
      <c r="B28" s="11">
        <v>0.8</v>
      </c>
      <c r="E28" s="13" t="s">
        <v>6</v>
      </c>
      <c r="F28" s="11">
        <v>0.375</v>
      </c>
    </row>
    <row r="29" spans="1:8" x14ac:dyDescent="0.25">
      <c r="A29" s="13" t="s">
        <v>19</v>
      </c>
      <c r="B29" s="11">
        <v>0.76866666666666705</v>
      </c>
      <c r="E29" s="13" t="s">
        <v>7</v>
      </c>
      <c r="F29" s="11">
        <v>0.35</v>
      </c>
    </row>
    <row r="30" spans="1:8" x14ac:dyDescent="0.25">
      <c r="A30" s="13" t="s">
        <v>20</v>
      </c>
      <c r="B30" s="11">
        <v>0.766060606060606</v>
      </c>
      <c r="E30" s="13" t="s">
        <v>8</v>
      </c>
      <c r="F30" s="11">
        <v>0.38653846153846155</v>
      </c>
    </row>
    <row r="31" spans="1:8" x14ac:dyDescent="0.25">
      <c r="A31" s="13" t="s">
        <v>28</v>
      </c>
      <c r="B31" s="11">
        <v>9.3647272727272721</v>
      </c>
      <c r="E31" s="13" t="s">
        <v>9</v>
      </c>
      <c r="F31" s="11">
        <v>0.35543478260869565</v>
      </c>
    </row>
    <row r="32" spans="1:8" x14ac:dyDescent="0.25">
      <c r="E32" s="13" t="s">
        <v>10</v>
      </c>
      <c r="F32" s="11">
        <v>0.3972222222222222</v>
      </c>
    </row>
    <row r="33" spans="5:6" x14ac:dyDescent="0.25">
      <c r="E33" s="13" t="s">
        <v>11</v>
      </c>
      <c r="F33" s="11">
        <v>0.39473684210526316</v>
      </c>
    </row>
    <row r="34" spans="5:6" x14ac:dyDescent="0.25">
      <c r="E34" s="13" t="s">
        <v>12</v>
      </c>
      <c r="F34" s="11">
        <v>0.40500000000000003</v>
      </c>
    </row>
    <row r="35" spans="5:6" x14ac:dyDescent="0.25">
      <c r="E35" s="13" t="s">
        <v>13</v>
      </c>
      <c r="F35" s="11">
        <v>0.40169491525423728</v>
      </c>
    </row>
    <row r="36" spans="5:6" x14ac:dyDescent="0.25">
      <c r="E36" s="13" t="s">
        <v>14</v>
      </c>
      <c r="F36" s="11">
        <v>0.39339622641509436</v>
      </c>
    </row>
    <row r="37" spans="5:6" x14ac:dyDescent="0.25">
      <c r="E37" s="13" t="s">
        <v>15</v>
      </c>
      <c r="F37" s="11">
        <v>0.37959183673469388</v>
      </c>
    </row>
    <row r="38" spans="5:6" x14ac:dyDescent="0.25">
      <c r="E38" s="13" t="s">
        <v>19</v>
      </c>
      <c r="F38" s="11">
        <v>0.4024260355029588</v>
      </c>
    </row>
    <row r="39" spans="5:6" x14ac:dyDescent="0.25">
      <c r="E39" s="13" t="s">
        <v>20</v>
      </c>
      <c r="F39" s="11">
        <v>0.40532390171258426</v>
      </c>
    </row>
    <row r="40" spans="5:6" x14ac:dyDescent="0.25">
      <c r="E40" s="13" t="s">
        <v>28</v>
      </c>
      <c r="F40" s="11">
        <v>4.646365224094211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baseColWidth="10" defaultRowHeight="15" x14ac:dyDescent="0.25"/>
  <cols>
    <col min="2" max="2" width="23.85546875" customWidth="1"/>
    <col min="3" max="3" width="18.5703125" customWidth="1"/>
    <col min="4" max="4" width="23.85546875" customWidth="1"/>
    <col min="5" max="5" width="20" customWidth="1"/>
    <col min="6" max="6" width="18.4257812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22</v>
      </c>
    </row>
    <row r="2" spans="1:7" ht="15.75" x14ac:dyDescent="0.25">
      <c r="A2" s="2" t="s">
        <v>6</v>
      </c>
      <c r="B2" s="3">
        <v>12500</v>
      </c>
      <c r="C2" s="3">
        <v>1875</v>
      </c>
      <c r="D2" s="3">
        <v>5000</v>
      </c>
      <c r="E2" s="2">
        <v>3.2</v>
      </c>
      <c r="F2" s="4">
        <v>0.78</v>
      </c>
      <c r="G2" s="9" t="s">
        <v>23</v>
      </c>
    </row>
    <row r="3" spans="1:7" ht="15.75" x14ac:dyDescent="0.25">
      <c r="A3" s="2" t="s">
        <v>7</v>
      </c>
      <c r="B3" s="3">
        <v>11200</v>
      </c>
      <c r="C3" s="3">
        <v>1680</v>
      </c>
      <c r="D3" s="3">
        <v>4800</v>
      </c>
      <c r="E3" s="2">
        <v>2.9</v>
      </c>
      <c r="F3" s="4">
        <v>0.81</v>
      </c>
      <c r="G3" s="9" t="s">
        <v>24</v>
      </c>
    </row>
    <row r="4" spans="1:7" ht="15.75" x14ac:dyDescent="0.25">
      <c r="A4" s="2" t="s">
        <v>8</v>
      </c>
      <c r="B4" s="3">
        <v>13400</v>
      </c>
      <c r="C4" s="3">
        <v>2010</v>
      </c>
      <c r="D4" s="3">
        <v>5200</v>
      </c>
      <c r="E4" s="2">
        <v>3.5</v>
      </c>
      <c r="F4" s="4">
        <v>0.79</v>
      </c>
      <c r="G4" s="9" t="s">
        <v>23</v>
      </c>
    </row>
    <row r="5" spans="1:7" ht="15.75" x14ac:dyDescent="0.25">
      <c r="A5" s="2" t="s">
        <v>9</v>
      </c>
      <c r="B5" s="3">
        <v>10900</v>
      </c>
      <c r="C5" s="3">
        <v>1635</v>
      </c>
      <c r="D5" s="3">
        <v>4600</v>
      </c>
      <c r="E5" s="2">
        <v>2.8</v>
      </c>
      <c r="F5" s="4">
        <v>0.83</v>
      </c>
      <c r="G5" s="9" t="s">
        <v>24</v>
      </c>
    </row>
    <row r="6" spans="1:7" ht="15.75" x14ac:dyDescent="0.25">
      <c r="A6" s="2" t="s">
        <v>10</v>
      </c>
      <c r="B6" s="3">
        <v>14300</v>
      </c>
      <c r="C6" s="3">
        <v>2145</v>
      </c>
      <c r="D6" s="3">
        <v>5400</v>
      </c>
      <c r="E6" s="2">
        <v>3.7</v>
      </c>
      <c r="F6" s="4">
        <v>0.77</v>
      </c>
      <c r="G6" s="9" t="s">
        <v>23</v>
      </c>
    </row>
    <row r="7" spans="1:7" ht="15.75" x14ac:dyDescent="0.25">
      <c r="A7" s="2" t="s">
        <v>11</v>
      </c>
      <c r="B7" s="3">
        <v>15000</v>
      </c>
      <c r="C7" s="3">
        <v>2250</v>
      </c>
      <c r="D7" s="3">
        <v>5700</v>
      </c>
      <c r="E7" s="2">
        <v>3.9</v>
      </c>
      <c r="F7" s="4">
        <v>0.76</v>
      </c>
      <c r="G7" s="9" t="s">
        <v>24</v>
      </c>
    </row>
    <row r="8" spans="1:7" ht="15.75" x14ac:dyDescent="0.25">
      <c r="A8" s="2" t="s">
        <v>12</v>
      </c>
      <c r="B8" s="3">
        <v>16200</v>
      </c>
      <c r="C8" s="3">
        <v>2430</v>
      </c>
      <c r="D8" s="3">
        <v>6000</v>
      </c>
      <c r="E8" s="2">
        <v>4.0999999999999996</v>
      </c>
      <c r="F8" s="4">
        <v>0.75</v>
      </c>
      <c r="G8" s="9" t="s">
        <v>23</v>
      </c>
    </row>
    <row r="9" spans="1:7" ht="15.75" x14ac:dyDescent="0.25">
      <c r="A9" s="2" t="s">
        <v>13</v>
      </c>
      <c r="B9" s="3">
        <v>15800</v>
      </c>
      <c r="C9" s="3">
        <v>2370</v>
      </c>
      <c r="D9" s="3">
        <v>5900</v>
      </c>
      <c r="E9" s="2">
        <v>4</v>
      </c>
      <c r="F9" s="4">
        <v>0.76</v>
      </c>
      <c r="G9" s="9" t="s">
        <v>24</v>
      </c>
    </row>
    <row r="10" spans="1:7" ht="15.75" x14ac:dyDescent="0.25">
      <c r="A10" s="2" t="s">
        <v>14</v>
      </c>
      <c r="B10" s="3">
        <v>13900</v>
      </c>
      <c r="C10" s="3">
        <v>2085</v>
      </c>
      <c r="D10" s="3">
        <v>5300</v>
      </c>
      <c r="E10" s="2">
        <v>3.6</v>
      </c>
      <c r="F10" s="4">
        <v>0.78</v>
      </c>
      <c r="G10" s="9" t="s">
        <v>23</v>
      </c>
    </row>
    <row r="11" spans="1:7" ht="15.75" x14ac:dyDescent="0.25">
      <c r="A11" s="2" t="s">
        <v>15</v>
      </c>
      <c r="B11" s="3">
        <v>12400</v>
      </c>
      <c r="C11" s="3">
        <v>1860</v>
      </c>
      <c r="D11" s="3">
        <v>4900</v>
      </c>
      <c r="E11" s="2">
        <v>3.1</v>
      </c>
      <c r="F11" s="4">
        <v>0.8</v>
      </c>
      <c r="G11" s="9" t="s">
        <v>24</v>
      </c>
    </row>
    <row r="12" spans="1:7" ht="15.75" x14ac:dyDescent="0.25">
      <c r="A12" s="6" t="s">
        <v>19</v>
      </c>
      <c r="B12" s="3">
        <v>15113.333333333299</v>
      </c>
      <c r="C12" s="3">
        <v>2267</v>
      </c>
      <c r="D12" s="3">
        <v>5633.3333333333303</v>
      </c>
      <c r="E12" s="7">
        <v>3.8333333333333299</v>
      </c>
      <c r="F12" s="4">
        <v>0.76866666666666705</v>
      </c>
      <c r="G12" s="9" t="s">
        <v>23</v>
      </c>
    </row>
    <row r="13" spans="1:7" ht="15.75" x14ac:dyDescent="0.25">
      <c r="A13" s="2" t="s">
        <v>20</v>
      </c>
      <c r="B13" s="3">
        <v>15395.7575757576</v>
      </c>
      <c r="C13" s="3">
        <v>2309.3636363636401</v>
      </c>
      <c r="D13" s="3">
        <v>5697.5757575757598</v>
      </c>
      <c r="E13" s="7">
        <v>3.8975757575757601</v>
      </c>
      <c r="F13" s="4">
        <v>0.766060606060606</v>
      </c>
      <c r="G13" s="9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C20" sqref="C20"/>
    </sheetView>
  </sheetViews>
  <sheetFormatPr baseColWidth="10" defaultRowHeight="15" x14ac:dyDescent="0.25"/>
  <cols>
    <col min="1" max="1" width="11.5703125" customWidth="1"/>
    <col min="2" max="2" width="36.140625" customWidth="1"/>
    <col min="3" max="3" width="34" customWidth="1"/>
    <col min="4" max="4" width="42.7109375" customWidth="1"/>
    <col min="5" max="5" width="47.140625" customWidth="1"/>
  </cols>
  <sheetData>
    <row r="2" spans="1:6" s="8" customFormat="1" ht="31.5" x14ac:dyDescent="0.25">
      <c r="A2" s="21" t="s">
        <v>0</v>
      </c>
      <c r="B2" s="22" t="s">
        <v>16</v>
      </c>
      <c r="C2" s="22" t="s">
        <v>17</v>
      </c>
      <c r="D2" s="23" t="s">
        <v>18</v>
      </c>
      <c r="E2" s="24" t="s">
        <v>21</v>
      </c>
      <c r="F2" s="21"/>
    </row>
    <row r="3" spans="1:6" x14ac:dyDescent="0.25">
      <c r="A3" s="25" t="s">
        <v>6</v>
      </c>
      <c r="B3" s="26">
        <f>DONNEES!B2/DONNEES!D2</f>
        <v>2.5</v>
      </c>
      <c r="C3" s="25">
        <f>DONNEES!C2/DONNEES!D2</f>
        <v>0.375</v>
      </c>
      <c r="D3" s="25">
        <f>DONNEES!E2/DONNEES!D2</f>
        <v>6.4000000000000005E-4</v>
      </c>
      <c r="E3" s="27">
        <f>(DONNEES!B3-DONNEES!B2)/DONNEES!B2</f>
        <v>-0.104</v>
      </c>
      <c r="F3" s="25"/>
    </row>
    <row r="4" spans="1:6" x14ac:dyDescent="0.25">
      <c r="A4" s="25" t="s">
        <v>7</v>
      </c>
      <c r="B4" s="26">
        <f>DONNEES!B3/DONNEES!D3</f>
        <v>2.3333333333333335</v>
      </c>
      <c r="C4" s="25">
        <f>DONNEES!C3/DONNEES!D3</f>
        <v>0.35</v>
      </c>
      <c r="D4" s="25">
        <f>DONNEES!E3/DONNEES!D3</f>
        <v>6.041666666666667E-4</v>
      </c>
      <c r="E4" s="27">
        <f>(DONNEES!B4-DONNEES!B3)/DONNEES!B3</f>
        <v>0.19642857142857142</v>
      </c>
      <c r="F4" s="25"/>
    </row>
    <row r="5" spans="1:6" x14ac:dyDescent="0.25">
      <c r="A5" s="25" t="s">
        <v>8</v>
      </c>
      <c r="B5" s="26">
        <f>DONNEES!B4/DONNEES!D4</f>
        <v>2.5769230769230771</v>
      </c>
      <c r="C5" s="25">
        <f>DONNEES!C4/DONNEES!D4</f>
        <v>0.38653846153846155</v>
      </c>
      <c r="D5" s="25">
        <f>DONNEES!E4/DONNEES!D4</f>
        <v>6.7307692307692305E-4</v>
      </c>
      <c r="E5" s="27">
        <f>(DONNEES!B5-DONNEES!B4)/DONNEES!B4</f>
        <v>-0.18656716417910449</v>
      </c>
      <c r="F5" s="25"/>
    </row>
    <row r="6" spans="1:6" x14ac:dyDescent="0.25">
      <c r="A6" s="25" t="s">
        <v>9</v>
      </c>
      <c r="B6" s="26">
        <f>DONNEES!B5/DONNEES!D5</f>
        <v>2.3695652173913042</v>
      </c>
      <c r="C6" s="25">
        <f>DONNEES!C5/DONNEES!D5</f>
        <v>0.35543478260869565</v>
      </c>
      <c r="D6" s="25">
        <f>DONNEES!E5/DONNEES!D5</f>
        <v>6.0869565217391299E-4</v>
      </c>
      <c r="E6" s="27">
        <f>(DONNEES!B6-DONNEES!B5)/DONNEES!B5</f>
        <v>0.31192660550458717</v>
      </c>
      <c r="F6" s="25"/>
    </row>
    <row r="7" spans="1:6" x14ac:dyDescent="0.25">
      <c r="A7" s="25" t="s">
        <v>10</v>
      </c>
      <c r="B7" s="26">
        <f>DONNEES!B6/DONNEES!D6</f>
        <v>2.6481481481481484</v>
      </c>
      <c r="C7" s="25">
        <f>DONNEES!C6/DONNEES!D6</f>
        <v>0.3972222222222222</v>
      </c>
      <c r="D7" s="25">
        <f>DONNEES!E6/DONNEES!D6</f>
        <v>6.8518518518518527E-4</v>
      </c>
      <c r="E7" s="27">
        <f>(DONNEES!B7-DONNEES!B6)/DONNEES!B6</f>
        <v>4.8951048951048952E-2</v>
      </c>
      <c r="F7" s="25"/>
    </row>
    <row r="8" spans="1:6" x14ac:dyDescent="0.25">
      <c r="A8" s="25" t="s">
        <v>11</v>
      </c>
      <c r="B8" s="26">
        <f>DONNEES!B7/DONNEES!D7</f>
        <v>2.6315789473684212</v>
      </c>
      <c r="C8" s="25">
        <f>DONNEES!C7/DONNEES!D7</f>
        <v>0.39473684210526316</v>
      </c>
      <c r="D8" s="25">
        <f>DONNEES!E7/DONNEES!D7</f>
        <v>6.8421052631578944E-4</v>
      </c>
      <c r="E8" s="27">
        <f>(DONNEES!B8-DONNEES!B7)/DONNEES!B7</f>
        <v>0.08</v>
      </c>
      <c r="F8" s="25"/>
    </row>
    <row r="9" spans="1:6" x14ac:dyDescent="0.25">
      <c r="A9" s="25" t="s">
        <v>12</v>
      </c>
      <c r="B9" s="26">
        <f>DONNEES!B8/DONNEES!D8</f>
        <v>2.7</v>
      </c>
      <c r="C9" s="25">
        <f>DONNEES!C8/DONNEES!D8</f>
        <v>0.40500000000000003</v>
      </c>
      <c r="D9" s="25">
        <f>DONNEES!E8/DONNEES!D8</f>
        <v>6.8333333333333332E-4</v>
      </c>
      <c r="E9" s="27">
        <f>(DONNEES!B9-DONNEES!B8)/DONNEES!B8</f>
        <v>-2.4691358024691357E-2</v>
      </c>
      <c r="F9" s="25"/>
    </row>
    <row r="10" spans="1:6" x14ac:dyDescent="0.25">
      <c r="A10" s="25" t="s">
        <v>13</v>
      </c>
      <c r="B10" s="26">
        <f>DONNEES!B9/DONNEES!D9</f>
        <v>2.6779661016949152</v>
      </c>
      <c r="C10" s="25">
        <f>DONNEES!C9/DONNEES!D9</f>
        <v>0.40169491525423728</v>
      </c>
      <c r="D10" s="25">
        <f>DONNEES!E9/DONNEES!D9</f>
        <v>6.779661016949153E-4</v>
      </c>
      <c r="E10" s="27">
        <f>(DONNEES!B10-DONNEES!B9)/DONNEES!B9</f>
        <v>-0.12025316455696203</v>
      </c>
      <c r="F10" s="25"/>
    </row>
    <row r="11" spans="1:6" x14ac:dyDescent="0.25">
      <c r="A11" s="25" t="s">
        <v>14</v>
      </c>
      <c r="B11" s="26">
        <f>DONNEES!B10/DONNEES!D10</f>
        <v>2.6226415094339623</v>
      </c>
      <c r="C11" s="25">
        <f>DONNEES!C10/DONNEES!D10</f>
        <v>0.39339622641509436</v>
      </c>
      <c r="D11" s="25">
        <f>DONNEES!E10/DONNEES!D10</f>
        <v>6.7924528301886798E-4</v>
      </c>
      <c r="E11" s="27">
        <f>(DONNEES!B11-DONNEES!B10)/DONNEES!B10</f>
        <v>-0.1079136690647482</v>
      </c>
      <c r="F11" s="25"/>
    </row>
    <row r="12" spans="1:6" x14ac:dyDescent="0.25">
      <c r="A12" s="25" t="s">
        <v>15</v>
      </c>
      <c r="B12" s="26">
        <f>DONNEES!B11/DONNEES!D11</f>
        <v>2.5306122448979593</v>
      </c>
      <c r="C12" s="25">
        <f>DONNEES!C11/DONNEES!D11</f>
        <v>0.37959183673469388</v>
      </c>
      <c r="D12" s="25">
        <f>DONNEES!E11/DONNEES!D11</f>
        <v>6.3265306122448984E-4</v>
      </c>
      <c r="E12" s="27">
        <f>(DONNEES!B12-DONNEES!B11)/DONNEES!B11</f>
        <v>0.21881720430107254</v>
      </c>
      <c r="F12" s="25"/>
    </row>
    <row r="13" spans="1:6" x14ac:dyDescent="0.25">
      <c r="A13" s="25" t="s">
        <v>19</v>
      </c>
      <c r="B13" s="26">
        <f>DONNEES!B12/DONNEES!D12</f>
        <v>2.6828402366863862</v>
      </c>
      <c r="C13" s="25">
        <f>DONNEES!C12/DONNEES!D12</f>
        <v>0.4024260355029588</v>
      </c>
      <c r="D13" s="25">
        <f>DONNEES!E12/DONNEES!D12</f>
        <v>6.8047337278106482E-4</v>
      </c>
      <c r="E13" s="27">
        <f>(DONNEES!B13-DONNEES!B12)/DONNEES!B12</f>
        <v>1.868709147050954E-2</v>
      </c>
      <c r="F13" s="25"/>
    </row>
    <row r="14" spans="1:6" x14ac:dyDescent="0.25">
      <c r="A14" s="25" t="s">
        <v>20</v>
      </c>
      <c r="B14" s="26">
        <f>DONNEES!B13/DONNEES!D13</f>
        <v>2.7021593447505614</v>
      </c>
      <c r="C14" s="25">
        <f>DONNEES!C13/DONNEES!D13</f>
        <v>0.40532390171258426</v>
      </c>
      <c r="D14" s="25">
        <f>DONNEES!E13/DONNEES!D13</f>
        <v>6.84076162110414E-4</v>
      </c>
      <c r="E14" s="27">
        <f>(DONNEES!B14-DONNEES!B13)/DONNEES!B13</f>
        <v>-1</v>
      </c>
      <c r="F14" s="25"/>
    </row>
    <row r="15" spans="1:6" x14ac:dyDescent="0.25">
      <c r="A15" s="25"/>
      <c r="B15" s="28">
        <f>AVERAGE(Tableau2[Consommation spécifique énergie (kWh/unité produite)])</f>
        <v>2.5813140133856725</v>
      </c>
      <c r="C15" s="25">
        <f>SUM(Tableau2[Coût énergie par unité (€ / unité)])</f>
        <v>4.646365224094211</v>
      </c>
      <c r="D15" s="25">
        <f>SUM(Tableau2[Émissions CO₂ par unité produite (t/unité)])</f>
        <v>7.9330822675815621E-3</v>
      </c>
      <c r="E15" s="29">
        <f>SUM(Tableau2[Évolution mensuelle de la consommation (%)])</f>
        <v>-0.66861483416971645</v>
      </c>
      <c r="F15" s="25"/>
    </row>
    <row r="17" spans="1:1" x14ac:dyDescent="0.25">
      <c r="A17" s="5"/>
    </row>
  </sheetData>
  <sheetProtection algorithmName="SHA-512" hashValue="fC721VwVkO41iTjL4qH3Qmsbd1D0FSR2HPT45EowwADK+ig+NQMNPbj1y/y3ELw7/AsxipHoUgofYsxUIZOrUA==" saltValue="PWv0Q5LN/NWJV7YF09zkOg==" spinCount="100000" sheet="1" objects="1" scenarios="1"/>
  <conditionalFormatting sqref="E3:E14">
    <cfRule type="cellIs" dxfId="27" priority="1" operator="greaterThan">
      <formula>0.05</formula>
    </cfRule>
    <cfRule type="cellIs" dxfId="26" priority="3" operator="lessThanOrEqual">
      <formula>0.05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"/>
  <sheetViews>
    <sheetView workbookViewId="0">
      <selection activeCell="K7" sqref="K7:N13"/>
    </sheetView>
  </sheetViews>
  <sheetFormatPr baseColWidth="10" defaultRowHeight="15" x14ac:dyDescent="0.25"/>
  <cols>
    <col min="2" max="3" width="18.5703125" customWidth="1"/>
    <col min="4" max="4" width="16.42578125" customWidth="1"/>
    <col min="6" max="6" width="9.140625" customWidth="1"/>
    <col min="9" max="9" width="19" customWidth="1"/>
    <col min="10" max="10" width="5.7109375" customWidth="1"/>
    <col min="17" max="17" width="5.5703125" customWidth="1"/>
  </cols>
  <sheetData>
    <row r="3" spans="1:14" ht="15.75" customHeight="1" x14ac:dyDescent="0.25">
      <c r="A3" s="14" t="s">
        <v>35</v>
      </c>
      <c r="B3" s="14"/>
      <c r="C3" s="20" t="s">
        <v>34</v>
      </c>
      <c r="D3" s="20"/>
      <c r="E3" s="14" t="s">
        <v>33</v>
      </c>
      <c r="F3" s="14"/>
      <c r="G3" s="14" t="s">
        <v>36</v>
      </c>
      <c r="H3" s="14"/>
      <c r="I3" s="14" t="s">
        <v>37</v>
      </c>
      <c r="J3" s="14"/>
    </row>
    <row r="4" spans="1:14" ht="15.75" x14ac:dyDescent="0.25">
      <c r="A4" s="16">
        <f>AVERAGE(DONNEES!F2:F13)</f>
        <v>0.78039393939393931</v>
      </c>
      <c r="B4" s="16"/>
      <c r="C4" s="17">
        <f>AVERAGE(Tableau2[Consommation spécifique énergie (kWh/unité produite)])</f>
        <v>2.5813140133856725</v>
      </c>
      <c r="D4" s="17"/>
      <c r="E4" s="18">
        <f>SUM(Tableau1[Coût énergie (€)])</f>
        <v>24916.36363636364</v>
      </c>
      <c r="F4" s="18"/>
      <c r="G4" s="18">
        <f>SUM(Tableau1[Émissions CO₂ (t)])</f>
        <v>42.530909090909084</v>
      </c>
      <c r="H4" s="18"/>
      <c r="I4" s="19">
        <f>SUM(Tableau1[Consommation (kWh)])</f>
        <v>166109.09090909091</v>
      </c>
      <c r="J4" s="19"/>
    </row>
    <row r="6" spans="1:14" ht="15.75" x14ac:dyDescent="0.25">
      <c r="K6" s="14" t="s">
        <v>39</v>
      </c>
      <c r="L6" s="14"/>
      <c r="M6" s="14"/>
      <c r="N6" s="14"/>
    </row>
    <row r="7" spans="1:14" x14ac:dyDescent="0.25">
      <c r="K7" s="15" t="s">
        <v>38</v>
      </c>
      <c r="L7" s="15"/>
      <c r="M7" s="15"/>
      <c r="N7" s="15"/>
    </row>
    <row r="8" spans="1:14" x14ac:dyDescent="0.25">
      <c r="K8" s="15"/>
      <c r="L8" s="15"/>
      <c r="M8" s="15"/>
      <c r="N8" s="15"/>
    </row>
    <row r="9" spans="1:14" x14ac:dyDescent="0.25">
      <c r="K9" s="15"/>
      <c r="L9" s="15"/>
      <c r="M9" s="15"/>
      <c r="N9" s="15"/>
    </row>
    <row r="10" spans="1:14" x14ac:dyDescent="0.25">
      <c r="K10" s="15"/>
      <c r="L10" s="15"/>
      <c r="M10" s="15"/>
      <c r="N10" s="15"/>
    </row>
    <row r="11" spans="1:14" x14ac:dyDescent="0.25">
      <c r="K11" s="15"/>
      <c r="L11" s="15"/>
      <c r="M11" s="15"/>
      <c r="N11" s="15"/>
    </row>
    <row r="12" spans="1:14" x14ac:dyDescent="0.25">
      <c r="K12" s="15"/>
      <c r="L12" s="15"/>
      <c r="M12" s="15"/>
      <c r="N12" s="15"/>
    </row>
    <row r="13" spans="1:14" x14ac:dyDescent="0.25">
      <c r="K13" s="15"/>
      <c r="L13" s="15"/>
      <c r="M13" s="15"/>
      <c r="N13" s="15"/>
    </row>
  </sheetData>
  <sheetProtection algorithmName="SHA-512" hashValue="EHvXKYYyEMSiU29HIH6J39WAk7gv+KqZTQTqe13nWFuez7Tff7NFMxCYzPZmB+lPI5PQ2aoArsuvJKcGRrtxJQ==" saltValue="4hcCvNotq+U5DM4Rn2D08A==" spinCount="100000" sheet="1" objects="1" scenarios="1"/>
  <mergeCells count="12">
    <mergeCell ref="A3:B3"/>
    <mergeCell ref="C3:D3"/>
    <mergeCell ref="E3:F3"/>
    <mergeCell ref="G3:H3"/>
    <mergeCell ref="I3:J3"/>
    <mergeCell ref="K6:N6"/>
    <mergeCell ref="K7:N13"/>
    <mergeCell ref="A4:B4"/>
    <mergeCell ref="C4:D4"/>
    <mergeCell ref="E4:F4"/>
    <mergeCell ref="G4:H4"/>
    <mergeCell ref="I4:J4"/>
  </mergeCells>
  <conditionalFormatting sqref="A4:B4">
    <cfRule type="cellIs" dxfId="25" priority="14" operator="lessThan">
      <formula>0.75</formula>
    </cfRule>
    <cfRule type="cellIs" dxfId="24" priority="15" operator="between">
      <formula>0.8</formula>
      <formula>0.75</formula>
    </cfRule>
    <cfRule type="cellIs" dxfId="23" priority="16" operator="greaterThan">
      <formula>0.8</formula>
    </cfRule>
  </conditionalFormatting>
  <conditionalFormatting sqref="G4:H4">
    <cfRule type="cellIs" dxfId="22" priority="10" operator="greaterThan">
      <formula>42</formula>
    </cfRule>
    <cfRule type="cellIs" dxfId="21" priority="11" operator="lessThanOrEqual">
      <formula>42</formula>
    </cfRule>
    <cfRule type="cellIs" dxfId="20" priority="12" operator="greaterThanOrEqual">
      <formula>40</formula>
    </cfRule>
    <cfRule type="cellIs" dxfId="19" priority="13" operator="lessThan">
      <formula>40</formula>
    </cfRule>
  </conditionalFormatting>
  <conditionalFormatting sqref="C4:D4">
    <cfRule type="cellIs" dxfId="18" priority="7" operator="greaterThan">
      <formula>2.75</formula>
    </cfRule>
    <cfRule type="colorScale" priority="8">
      <colorScale>
        <cfvo type="num" val="2.5"/>
        <cfvo type="num" val="2.75"/>
        <color rgb="FFFFC000"/>
        <color rgb="FFFF9933"/>
      </colorScale>
    </cfRule>
    <cfRule type="cellIs" dxfId="17" priority="9" operator="greaterThanOrEqual">
      <formula>2.5</formula>
    </cfRule>
  </conditionalFormatting>
  <conditionalFormatting sqref="E4:F4">
    <cfRule type="cellIs" dxfId="16" priority="4" operator="greaterThan">
      <formula>23000</formula>
    </cfRule>
    <cfRule type="colorScale" priority="5">
      <colorScale>
        <cfvo type="num" val="22000"/>
        <cfvo type="num" val="23100"/>
        <color rgb="FFFFC000"/>
        <color theme="5"/>
      </colorScale>
    </cfRule>
    <cfRule type="cellIs" dxfId="15" priority="6" operator="greaterThanOrEqual">
      <formula>22000</formula>
    </cfRule>
  </conditionalFormatting>
  <conditionalFormatting sqref="I4:J4">
    <cfRule type="cellIs" dxfId="14" priority="1" operator="greaterThan">
      <formula>23100</formula>
    </cfRule>
    <cfRule type="colorScale" priority="2">
      <colorScale>
        <cfvo type="num" val="22000"/>
        <cfvo type="num" val="23100"/>
        <color theme="7" tint="0.59999389629810485"/>
        <color theme="7"/>
      </colorScale>
    </cfRule>
    <cfRule type="cellIs" dxfId="13" priority="3" operator="greaterThanOrEqual">
      <formula>22000</formula>
    </cfRule>
  </conditionalFormatting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TCD</vt:lpstr>
      <vt:lpstr>DONNEES</vt:lpstr>
      <vt:lpstr>KPI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2025-08-28T23:30:03Z</dcterms:created>
  <dcterms:modified xsi:type="dcterms:W3CDTF">2025-09-01T06:32:20Z</dcterms:modified>
</cp:coreProperties>
</file>