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Y:\PROGRAMACIONES\2026\AGOSTO 2026\"/>
    </mc:Choice>
  </mc:AlternateContent>
  <xr:revisionPtr revIDLastSave="0" documentId="13_ncr:1_{FDEA5699-1472-40E6-8E81-8A78752647F1}" xr6:coauthVersionLast="47" xr6:coauthVersionMax="47" xr10:uidLastSave="{00000000-0000-0000-0000-000000000000}"/>
  <bookViews>
    <workbookView xWindow="-120" yWindow="-120" windowWidth="29040" windowHeight="15720" xr2:uid="{10D5BB3F-C34E-47CC-AD4E-BBC7F4CF8DE7}"/>
  </bookViews>
  <sheets>
    <sheet name="AGOSTO" sheetId="1" r:id="rId1"/>
  </sheets>
  <definedNames>
    <definedName name="_xlnm.Print_Area" localSheetId="0">AGOSTO!$F$1:$AO$21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O137" i="1" l="1"/>
  <c r="AP137" i="1" l="1"/>
  <c r="AQ137" i="1"/>
  <c r="AQ97" i="1" l="1"/>
  <c r="AO97" i="1"/>
  <c r="AP97" i="1"/>
  <c r="AQ398" i="1"/>
  <c r="AP398" i="1"/>
  <c r="AO370" i="1"/>
  <c r="AK632" i="1"/>
  <c r="AL632" i="1"/>
  <c r="AM632" i="1"/>
  <c r="AO398" i="1" l="1"/>
  <c r="AQ370" i="1"/>
  <c r="AP370" i="1"/>
  <c r="J33" i="1"/>
  <c r="K33" i="1"/>
  <c r="L33" i="1"/>
  <c r="M33" i="1"/>
  <c r="N33" i="1"/>
  <c r="O33" i="1"/>
  <c r="P33" i="1"/>
  <c r="Q33" i="1"/>
  <c r="R33" i="1"/>
  <c r="S33" i="1"/>
  <c r="T33" i="1"/>
  <c r="U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J34" i="1"/>
  <c r="K34" i="1"/>
  <c r="L34" i="1"/>
  <c r="M34" i="1"/>
  <c r="N34" i="1"/>
  <c r="O34" i="1"/>
  <c r="P34" i="1"/>
  <c r="Q34" i="1"/>
  <c r="R34" i="1"/>
  <c r="S34" i="1"/>
  <c r="T34" i="1"/>
  <c r="U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Q834" i="1" l="1"/>
  <c r="AP834" i="1"/>
  <c r="AO834" i="1"/>
  <c r="AQ833" i="1"/>
  <c r="AP833" i="1"/>
  <c r="AO833" i="1"/>
  <c r="AQ818" i="1"/>
  <c r="AP818" i="1"/>
  <c r="AO818" i="1"/>
  <c r="AQ817" i="1"/>
  <c r="AP817" i="1"/>
  <c r="AO817" i="1"/>
  <c r="AQ808" i="1"/>
  <c r="AP808" i="1"/>
  <c r="AO808" i="1"/>
  <c r="AQ807" i="1"/>
  <c r="AP807" i="1"/>
  <c r="AO807" i="1"/>
  <c r="AN730" i="1"/>
  <c r="AM730" i="1"/>
  <c r="AL730" i="1"/>
  <c r="AK730" i="1"/>
  <c r="AJ730" i="1"/>
  <c r="AI730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AN729" i="1"/>
  <c r="AM729" i="1"/>
  <c r="AL729" i="1"/>
  <c r="AK729" i="1"/>
  <c r="AJ729" i="1"/>
  <c r="AI729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AQ727" i="1"/>
  <c r="AP727" i="1"/>
  <c r="AO727" i="1"/>
  <c r="AQ726" i="1"/>
  <c r="AP726" i="1"/>
  <c r="AO726" i="1"/>
  <c r="AN711" i="1"/>
  <c r="AM711" i="1"/>
  <c r="AL711" i="1"/>
  <c r="AK711" i="1"/>
  <c r="AJ711" i="1"/>
  <c r="AI711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AN710" i="1"/>
  <c r="AM710" i="1"/>
  <c r="AL710" i="1"/>
  <c r="AK710" i="1"/>
  <c r="AJ710" i="1"/>
  <c r="AI710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AQ708" i="1"/>
  <c r="AP708" i="1"/>
  <c r="AO708" i="1"/>
  <c r="AQ707" i="1"/>
  <c r="AP707" i="1"/>
  <c r="AO707" i="1"/>
  <c r="AQ691" i="1"/>
  <c r="AP691" i="1"/>
  <c r="AO691" i="1"/>
  <c r="AQ690" i="1"/>
  <c r="AP690" i="1"/>
  <c r="AO690" i="1"/>
  <c r="AN667" i="1"/>
  <c r="AM667" i="1"/>
  <c r="AL667" i="1"/>
  <c r="AK667" i="1"/>
  <c r="AJ667" i="1"/>
  <c r="AI667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AQ665" i="1"/>
  <c r="AP665" i="1"/>
  <c r="AO665" i="1"/>
  <c r="AN632" i="1"/>
  <c r="AJ632" i="1"/>
  <c r="AI632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AQ628" i="1"/>
  <c r="AP628" i="1"/>
  <c r="AO628" i="1"/>
  <c r="AN612" i="1"/>
  <c r="AM612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AN611" i="1"/>
  <c r="AM611" i="1"/>
  <c r="AL611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AQ601" i="1"/>
  <c r="AP601" i="1"/>
  <c r="AO601" i="1"/>
  <c r="AQ600" i="1"/>
  <c r="AP600" i="1"/>
  <c r="AO600" i="1"/>
  <c r="AN583" i="1"/>
  <c r="AM583" i="1"/>
  <c r="AL583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AQ581" i="1"/>
  <c r="AP581" i="1"/>
  <c r="AO581" i="1"/>
  <c r="AQ580" i="1"/>
  <c r="AP580" i="1"/>
  <c r="AO580" i="1"/>
  <c r="AN577" i="1"/>
  <c r="AM577" i="1"/>
  <c r="AL577" i="1"/>
  <c r="AK577" i="1"/>
  <c r="AJ577" i="1"/>
  <c r="AI577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AN576" i="1"/>
  <c r="AM576" i="1"/>
  <c r="AL576" i="1"/>
  <c r="AK576" i="1"/>
  <c r="AJ576" i="1"/>
  <c r="AI576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AQ575" i="1"/>
  <c r="AP575" i="1"/>
  <c r="AO575" i="1"/>
  <c r="AQ571" i="1"/>
  <c r="AP571" i="1"/>
  <c r="AO571" i="1"/>
  <c r="AN531" i="1"/>
  <c r="AM531" i="1"/>
  <c r="AL531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AN530" i="1"/>
  <c r="AM530" i="1"/>
  <c r="AL530" i="1"/>
  <c r="AK530" i="1"/>
  <c r="AJ530" i="1"/>
  <c r="AI530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AQ529" i="1"/>
  <c r="AP529" i="1"/>
  <c r="AO529" i="1"/>
  <c r="AQ528" i="1"/>
  <c r="AP528" i="1"/>
  <c r="AO528" i="1"/>
  <c r="AQ527" i="1"/>
  <c r="AP527" i="1"/>
  <c r="AO527" i="1"/>
  <c r="AQ526" i="1"/>
  <c r="AP526" i="1"/>
  <c r="AO526" i="1"/>
  <c r="AN510" i="1"/>
  <c r="AM510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AN509" i="1"/>
  <c r="AM509" i="1"/>
  <c r="AL509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AQ508" i="1"/>
  <c r="AP508" i="1"/>
  <c r="AO508" i="1"/>
  <c r="AQ507" i="1"/>
  <c r="AP507" i="1"/>
  <c r="AO507" i="1"/>
  <c r="AQ506" i="1"/>
  <c r="AP506" i="1"/>
  <c r="AO506" i="1"/>
  <c r="AQ505" i="1"/>
  <c r="AP505" i="1"/>
  <c r="AO505" i="1"/>
  <c r="AN491" i="1"/>
  <c r="AM491" i="1"/>
  <c r="AL491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AN490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AQ488" i="1"/>
  <c r="AP488" i="1"/>
  <c r="AO488" i="1"/>
  <c r="AN487" i="1"/>
  <c r="AM487" i="1"/>
  <c r="AL487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AN486" i="1"/>
  <c r="AM486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AQ485" i="1"/>
  <c r="AP485" i="1"/>
  <c r="AQ484" i="1"/>
  <c r="AP484" i="1"/>
  <c r="AO484" i="1"/>
  <c r="AN469" i="1"/>
  <c r="AM469" i="1"/>
  <c r="AL469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AN468" i="1"/>
  <c r="AM468" i="1"/>
  <c r="AL468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AQ467" i="1"/>
  <c r="AP467" i="1"/>
  <c r="AO467" i="1"/>
  <c r="AQ466" i="1"/>
  <c r="AP466" i="1"/>
  <c r="AO466" i="1"/>
  <c r="AQ465" i="1"/>
  <c r="AP465" i="1"/>
  <c r="AO465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AN448" i="1"/>
  <c r="AM448" i="1"/>
  <c r="AL448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AQ447" i="1"/>
  <c r="AQ446" i="1"/>
  <c r="AP446" i="1"/>
  <c r="AO446" i="1"/>
  <c r="AQ445" i="1"/>
  <c r="AP445" i="1"/>
  <c r="AO445" i="1"/>
  <c r="AQ444" i="1"/>
  <c r="AP444" i="1"/>
  <c r="AO444" i="1"/>
  <c r="AM429" i="1"/>
  <c r="AJ429" i="1"/>
  <c r="AE429" i="1"/>
  <c r="AA429" i="1"/>
  <c r="X429" i="1"/>
  <c r="S429" i="1"/>
  <c r="O429" i="1"/>
  <c r="L429" i="1"/>
  <c r="AN428" i="1"/>
  <c r="AM428" i="1"/>
  <c r="AL428" i="1"/>
  <c r="AH428" i="1"/>
  <c r="AE428" i="1"/>
  <c r="AB428" i="1"/>
  <c r="AA428" i="1"/>
  <c r="Z428" i="1"/>
  <c r="V428" i="1"/>
  <c r="S428" i="1"/>
  <c r="P428" i="1"/>
  <c r="O428" i="1"/>
  <c r="N428" i="1"/>
  <c r="J428" i="1"/>
  <c r="AQ427" i="1"/>
  <c r="AP427" i="1"/>
  <c r="AO427" i="1"/>
  <c r="AQ425" i="1"/>
  <c r="AP425" i="1"/>
  <c r="AO425" i="1"/>
  <c r="AQ424" i="1"/>
  <c r="AP424" i="1"/>
  <c r="AO424" i="1"/>
  <c r="AQ422" i="1"/>
  <c r="AP422" i="1"/>
  <c r="AO422" i="1"/>
  <c r="AN421" i="1"/>
  <c r="AN429" i="1" s="1"/>
  <c r="AM421" i="1"/>
  <c r="AL421" i="1"/>
  <c r="AL429" i="1" s="1"/>
  <c r="AK421" i="1"/>
  <c r="AK428" i="1" s="1"/>
  <c r="AJ421" i="1"/>
  <c r="AJ428" i="1" s="1"/>
  <c r="AI421" i="1"/>
  <c r="AI428" i="1" s="1"/>
  <c r="AH421" i="1"/>
  <c r="AH429" i="1" s="1"/>
  <c r="AG421" i="1"/>
  <c r="AG428" i="1" s="1"/>
  <c r="AF421" i="1"/>
  <c r="AF428" i="1" s="1"/>
  <c r="AE421" i="1"/>
  <c r="AD421" i="1"/>
  <c r="AD429" i="1" s="1"/>
  <c r="AC421" i="1"/>
  <c r="AC429" i="1" s="1"/>
  <c r="AB421" i="1"/>
  <c r="AB429" i="1" s="1"/>
  <c r="AA421" i="1"/>
  <c r="Z421" i="1"/>
  <c r="Z429" i="1" s="1"/>
  <c r="Y421" i="1"/>
  <c r="Y428" i="1" s="1"/>
  <c r="X421" i="1"/>
  <c r="X428" i="1" s="1"/>
  <c r="W421" i="1"/>
  <c r="W428" i="1" s="1"/>
  <c r="V421" i="1"/>
  <c r="V429" i="1" s="1"/>
  <c r="U421" i="1"/>
  <c r="U428" i="1" s="1"/>
  <c r="T421" i="1"/>
  <c r="T428" i="1" s="1"/>
  <c r="S421" i="1"/>
  <c r="R421" i="1"/>
  <c r="R429" i="1" s="1"/>
  <c r="Q421" i="1"/>
  <c r="Q429" i="1" s="1"/>
  <c r="P421" i="1"/>
  <c r="P429" i="1" s="1"/>
  <c r="O421" i="1"/>
  <c r="N421" i="1"/>
  <c r="N429" i="1" s="1"/>
  <c r="M421" i="1"/>
  <c r="M428" i="1" s="1"/>
  <c r="L421" i="1"/>
  <c r="L428" i="1" s="1"/>
  <c r="K421" i="1"/>
  <c r="K428" i="1" s="1"/>
  <c r="J421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AQ419" i="1"/>
  <c r="AP419" i="1"/>
  <c r="AO419" i="1"/>
  <c r="AQ418" i="1"/>
  <c r="AP418" i="1"/>
  <c r="AO418" i="1"/>
  <c r="AQ417" i="1"/>
  <c r="AP417" i="1"/>
  <c r="AO417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AQ399" i="1"/>
  <c r="AP399" i="1"/>
  <c r="AO399" i="1"/>
  <c r="AQ397" i="1"/>
  <c r="AP397" i="1"/>
  <c r="AO397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AQ392" i="1"/>
  <c r="AP392" i="1"/>
  <c r="AO392" i="1"/>
  <c r="AQ391" i="1"/>
  <c r="AP391" i="1"/>
  <c r="AO391" i="1"/>
  <c r="AQ390" i="1"/>
  <c r="AP390" i="1"/>
  <c r="AO390" i="1"/>
  <c r="AQ375" i="1"/>
  <c r="AP375" i="1"/>
  <c r="AO375" i="1"/>
  <c r="AN374" i="1"/>
  <c r="AM374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AN373" i="1"/>
  <c r="AM373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AQ372" i="1"/>
  <c r="AP372" i="1"/>
  <c r="AO372" i="1"/>
  <c r="AQ371" i="1"/>
  <c r="AP371" i="1"/>
  <c r="AO371" i="1"/>
  <c r="AQ369" i="1"/>
  <c r="AP369" i="1"/>
  <c r="AO369" i="1"/>
  <c r="AQ368" i="1"/>
  <c r="AP368" i="1"/>
  <c r="AO368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AQ350" i="1"/>
  <c r="AP350" i="1"/>
  <c r="AO350" i="1"/>
  <c r="AQ349" i="1"/>
  <c r="AP349" i="1"/>
  <c r="AO349" i="1"/>
  <c r="AQ348" i="1"/>
  <c r="AP348" i="1"/>
  <c r="AO348" i="1"/>
  <c r="AQ347" i="1"/>
  <c r="AP347" i="1"/>
  <c r="AO347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AQ327" i="1"/>
  <c r="AP327" i="1"/>
  <c r="AO327" i="1"/>
  <c r="AQ326" i="1"/>
  <c r="AP326" i="1"/>
  <c r="AO326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AQ308" i="1"/>
  <c r="AP308" i="1"/>
  <c r="AO308" i="1"/>
  <c r="AQ307" i="1"/>
  <c r="AP307" i="1"/>
  <c r="AO307" i="1"/>
  <c r="AQ306" i="1"/>
  <c r="AP306" i="1"/>
  <c r="AO306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AQ289" i="1"/>
  <c r="AP289" i="1"/>
  <c r="AO289" i="1"/>
  <c r="AQ288" i="1"/>
  <c r="AP288" i="1"/>
  <c r="AO288" i="1"/>
  <c r="AQ287" i="1"/>
  <c r="AP287" i="1"/>
  <c r="AO287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AQ270" i="1"/>
  <c r="AP270" i="1"/>
  <c r="AO270" i="1"/>
  <c r="AQ269" i="1"/>
  <c r="AP269" i="1"/>
  <c r="AO269" i="1"/>
  <c r="AQ268" i="1"/>
  <c r="AP268" i="1"/>
  <c r="AO268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AQ249" i="1"/>
  <c r="AP249" i="1"/>
  <c r="AO249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AQ245" i="1"/>
  <c r="AP245" i="1"/>
  <c r="AO245" i="1"/>
  <c r="AQ244" i="1"/>
  <c r="AP244" i="1"/>
  <c r="AO244" i="1"/>
  <c r="AQ243" i="1"/>
  <c r="AP243" i="1"/>
  <c r="AO243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AQ225" i="1"/>
  <c r="AP225" i="1"/>
  <c r="AO225" i="1"/>
  <c r="AQ224" i="1"/>
  <c r="AP224" i="1"/>
  <c r="AO224" i="1"/>
  <c r="AQ223" i="1"/>
  <c r="AP223" i="1"/>
  <c r="AO223" i="1"/>
  <c r="AQ222" i="1"/>
  <c r="AP222" i="1"/>
  <c r="AO222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AQ204" i="1"/>
  <c r="AP204" i="1"/>
  <c r="AO204" i="1"/>
  <c r="AQ203" i="1"/>
  <c r="AP203" i="1"/>
  <c r="AO203" i="1"/>
  <c r="AQ202" i="1"/>
  <c r="AP202" i="1"/>
  <c r="AO202" i="1"/>
  <c r="AQ201" i="1"/>
  <c r="AP201" i="1"/>
  <c r="AO201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AQ183" i="1"/>
  <c r="AP183" i="1"/>
  <c r="AO183" i="1"/>
  <c r="AQ182" i="1"/>
  <c r="AP182" i="1"/>
  <c r="AO182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AQ177" i="1"/>
  <c r="AP177" i="1"/>
  <c r="AO177" i="1"/>
  <c r="AQ176" i="1"/>
  <c r="AP176" i="1"/>
  <c r="AO176" i="1"/>
  <c r="AQ175" i="1"/>
  <c r="AP175" i="1"/>
  <c r="AO175" i="1"/>
  <c r="AQ160" i="1"/>
  <c r="AP160" i="1"/>
  <c r="AO160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AQ157" i="1"/>
  <c r="AP157" i="1"/>
  <c r="AO157" i="1"/>
  <c r="AQ156" i="1"/>
  <c r="AP156" i="1"/>
  <c r="AO156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AQ139" i="1"/>
  <c r="AP139" i="1"/>
  <c r="AO139" i="1"/>
  <c r="AQ138" i="1"/>
  <c r="AP138" i="1"/>
  <c r="AO138" i="1"/>
  <c r="AQ136" i="1"/>
  <c r="AP136" i="1"/>
  <c r="AO136" i="1"/>
  <c r="AQ121" i="1"/>
  <c r="AP121" i="1"/>
  <c r="AO121" i="1"/>
  <c r="AN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AN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AQ118" i="1"/>
  <c r="AP118" i="1"/>
  <c r="AO118" i="1"/>
  <c r="AQ117" i="1"/>
  <c r="AP117" i="1"/>
  <c r="AO117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AN99" i="1"/>
  <c r="AQ96" i="1"/>
  <c r="AP96" i="1"/>
  <c r="AO96" i="1"/>
  <c r="AQ95" i="1"/>
  <c r="AP95" i="1"/>
  <c r="AO95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Q79" i="1"/>
  <c r="P79" i="1"/>
  <c r="O79" i="1"/>
  <c r="N79" i="1"/>
  <c r="M79" i="1"/>
  <c r="L79" i="1"/>
  <c r="K79" i="1"/>
  <c r="J79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Q78" i="1"/>
  <c r="P78" i="1"/>
  <c r="O78" i="1"/>
  <c r="N78" i="1"/>
  <c r="M78" i="1"/>
  <c r="L78" i="1"/>
  <c r="K78" i="1"/>
  <c r="J78" i="1"/>
  <c r="AQ77" i="1"/>
  <c r="AP77" i="1"/>
  <c r="AO77" i="1"/>
  <c r="AQ76" i="1"/>
  <c r="AP76" i="1"/>
  <c r="AO76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AQ58" i="1"/>
  <c r="AP58" i="1"/>
  <c r="AO58" i="1"/>
  <c r="AQ57" i="1"/>
  <c r="AP57" i="1"/>
  <c r="AO57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U54" i="1"/>
  <c r="T54" i="1"/>
  <c r="S54" i="1"/>
  <c r="R54" i="1"/>
  <c r="Q54" i="1"/>
  <c r="P54" i="1"/>
  <c r="O54" i="1"/>
  <c r="N54" i="1"/>
  <c r="M54" i="1"/>
  <c r="L54" i="1"/>
  <c r="K54" i="1"/>
  <c r="J54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U53" i="1"/>
  <c r="T53" i="1"/>
  <c r="S53" i="1"/>
  <c r="R53" i="1"/>
  <c r="Q53" i="1"/>
  <c r="P53" i="1"/>
  <c r="O53" i="1"/>
  <c r="N53" i="1"/>
  <c r="M53" i="1"/>
  <c r="L53" i="1"/>
  <c r="K53" i="1"/>
  <c r="J53" i="1"/>
  <c r="AQ52" i="1"/>
  <c r="AP52" i="1"/>
  <c r="AO52" i="1"/>
  <c r="AQ51" i="1"/>
  <c r="AP51" i="1"/>
  <c r="AO51" i="1"/>
  <c r="AQ50" i="1"/>
  <c r="AP50" i="1"/>
  <c r="AO50" i="1"/>
  <c r="AQ35" i="1"/>
  <c r="AP35" i="1"/>
  <c r="AO35" i="1"/>
  <c r="AQ32" i="1"/>
  <c r="AP32" i="1"/>
  <c r="AO32" i="1"/>
  <c r="AQ31" i="1"/>
  <c r="AP31" i="1"/>
  <c r="AO31" i="1"/>
  <c r="AQ30" i="1"/>
  <c r="AP30" i="1"/>
  <c r="AO30" i="1"/>
  <c r="AQ15" i="1"/>
  <c r="AP15" i="1"/>
  <c r="AO15" i="1"/>
  <c r="AQ14" i="1"/>
  <c r="AP14" i="1"/>
  <c r="AO14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AQ10" i="1"/>
  <c r="AP10" i="1"/>
  <c r="AO10" i="1"/>
  <c r="AQ9" i="1"/>
  <c r="AP9" i="1"/>
  <c r="AO9" i="1"/>
  <c r="AQ8" i="1"/>
  <c r="AP8" i="1"/>
  <c r="AO8" i="1"/>
  <c r="AO426" i="1" l="1"/>
  <c r="AP426" i="1"/>
  <c r="AQ426" i="1"/>
  <c r="T429" i="1"/>
  <c r="AF429" i="1"/>
  <c r="U429" i="1"/>
  <c r="AG429" i="1"/>
  <c r="Q428" i="1"/>
  <c r="AC428" i="1"/>
  <c r="J429" i="1"/>
  <c r="R428" i="1"/>
  <c r="AD428" i="1"/>
  <c r="K429" i="1"/>
  <c r="W429" i="1"/>
  <c r="AI429" i="1"/>
  <c r="M429" i="1"/>
  <c r="Y429" i="1"/>
  <c r="AK429" i="1"/>
  <c r="AQ252" i="1"/>
  <c r="AP252" i="1"/>
  <c r="AO252" i="1"/>
  <c r="AO98" i="1"/>
  <c r="AP98" i="1"/>
  <c r="AQ98" i="1"/>
  <c r="AN10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Programacion</author>
    <author>David Martinez</author>
  </authors>
  <commentList>
    <comment ref="G244" authorId="0" shapeId="0" xr:uid="{6A60D41C-D5D1-4F06-A3CC-2A18CCE6FCE0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CAMBIOS
-UNIDADES URBANAS
-MANSION SAN PABLO
-CANTABRIA
-EDIFICIO C36</t>
        </r>
      </text>
    </comment>
    <comment ref="R368" authorId="0" shapeId="0" xr:uid="{FE715C86-DEA4-4B1A-8FD7-1184B4A60CD9}">
      <text>
        <r>
          <rPr>
            <b/>
            <sz val="9"/>
            <color indexed="81"/>
            <rFont val="Tahoma"/>
            <family val="2"/>
          </rPr>
          <t>Programacion:</t>
        </r>
        <r>
          <rPr>
            <sz val="9"/>
            <color indexed="81"/>
            <rFont val="Tahoma"/>
            <family val="2"/>
          </rPr>
          <t xml:space="preserve">
EN INTERCLUB DE 06:0 A 18:00</t>
        </r>
      </text>
    </comment>
    <comment ref="F702" authorId="1" shapeId="0" xr:uid="{CB0EEE73-73A2-4DBA-B329-34103BC20C0C}">
      <text>
        <r>
          <rPr>
            <b/>
            <sz val="9"/>
            <color indexed="81"/>
            <rFont val="Tahoma"/>
            <family val="2"/>
          </rPr>
          <t>REINTEGRO</t>
        </r>
      </text>
    </comment>
    <comment ref="F746" authorId="0" shapeId="0" xr:uid="{6818267C-BDF6-4BC5-AD34-68FB03430265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NUEVO INGRESA 01/09/2023</t>
        </r>
      </text>
    </comment>
    <comment ref="F804" authorId="0" shapeId="0" xr:uid="{7EA3BFA7-DDFE-4F3C-977E-EE995631956A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ESTA PROVICIONAL DE RELEVANTE EN TIERRA GRATA LIFE Y PRIMAVERA COUNTRY</t>
        </r>
      </text>
    </comment>
    <comment ref="G804" authorId="0" shapeId="0" xr:uid="{6D7F28CC-EEC3-467A-9478-01E4EF61139C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CAMBIOS
HABITAT DEL RIO
-IRIS APTOS
</t>
        </r>
      </text>
    </comment>
    <comment ref="P863" authorId="0" shapeId="0" xr:uid="{D944412F-F76E-41C8-AA55-7AD502F222C8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EN LA CAMPIÑA DE 18:000 A 06:00</t>
        </r>
      </text>
    </comment>
    <comment ref="Q863" authorId="0" shapeId="0" xr:uid="{CF16D40A-6545-4911-8496-DCAA62274948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EN LA CAMPIÑA DE 18:000 A 06:00</t>
        </r>
      </text>
    </comment>
    <comment ref="R863" authorId="0" shapeId="0" xr:uid="{B6D9EEB3-F958-4955-AF9D-FA136272E581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EN LA CAMPIÑA DE 18:000 A 06:00</t>
        </r>
      </text>
    </comment>
    <comment ref="S863" authorId="0" shapeId="0" xr:uid="{9EC3DA53-12BE-4D34-A31A-4CDBA32047CF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EN LA CAMPIÑA DE 18:000 A 06:00</t>
        </r>
      </text>
    </comment>
    <comment ref="P865" authorId="0" shapeId="0" xr:uid="{F54F1BF1-30A3-44CA-A4FA-9A1F5026DFE9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EN ALTOS DEL PINO DE DE 06:00 A 18:00</t>
        </r>
      </text>
    </comment>
    <comment ref="Q865" authorId="0" shapeId="0" xr:uid="{3ADA9F0F-37D7-4B5A-8EAD-69F4469319F5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EN ALTOS DEL PINO DE DE 06:00 A 18:00</t>
        </r>
      </text>
    </comment>
    <comment ref="R865" authorId="0" shapeId="0" xr:uid="{57C1A361-ADE9-498E-AE5E-7C9AAE87D51B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EN ALTOS DEL PINO DE DE 06:00 A 18:00</t>
        </r>
      </text>
    </comment>
    <comment ref="J866" authorId="0" shapeId="0" xr:uid="{87C631EF-5346-4EFD-94D7-CCBA674B7DD6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EN LA UNION DE 06:00 A 18:00</t>
        </r>
      </text>
    </comment>
    <comment ref="K866" authorId="0" shapeId="0" xr:uid="{2E756564-2FB3-452C-8F8A-AA1E2171FAD6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EN LA UNION DE 06:00 A 18:00</t>
        </r>
      </text>
    </comment>
    <comment ref="L866" authorId="0" shapeId="0" xr:uid="{C55F33DC-8EB9-4C53-AFDA-27BD3AC8206C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EN LA UNION DE 06:00 A 18:00</t>
        </r>
      </text>
    </comment>
    <comment ref="M866" authorId="0" shapeId="0" xr:uid="{8D871371-9150-4A02-85EE-EDA9E22A3F14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EN LA UNION DE 06:00 A 18:00</t>
        </r>
      </text>
    </comment>
    <comment ref="N866" authorId="0" shapeId="0" xr:uid="{CE8439B1-F561-49F4-8782-DFAEA2B6D428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EN LA UNION DE 06:00 A 18:00</t>
        </r>
      </text>
    </comment>
    <comment ref="O866" authorId="0" shapeId="0" xr:uid="{3A4C36A3-5A92-48D3-9AB7-83E380F66162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EN LA UNION DE 18:00 A 06:00</t>
        </r>
      </text>
    </comment>
    <comment ref="P866" authorId="0" shapeId="0" xr:uid="{D0F4D034-6B45-449F-9E50-2F5AC46646DF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EN LA UNION DE 18:00 A 06:00</t>
        </r>
      </text>
    </comment>
    <comment ref="Q866" authorId="0" shapeId="0" xr:uid="{F67D234B-0D0C-44DB-9FE2-376C72F1EE9D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EN LA UNION DE 18:00 A 06:00</t>
        </r>
      </text>
    </comment>
    <comment ref="R866" authorId="0" shapeId="0" xr:uid="{694E2004-D471-4109-8364-71CE436C823C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EN LA UNION DE 18:00 A 06:00</t>
        </r>
      </text>
    </comment>
    <comment ref="S866" authorId="0" shapeId="0" xr:uid="{12648EA8-D0D5-4A94-88B3-B476628FD4A5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EN LA UNION DE 18:00 A 06:00</t>
        </r>
      </text>
    </comment>
    <comment ref="T866" authorId="0" shapeId="0" xr:uid="{AA32DC93-4904-4AB2-8A18-DA4CF475E630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EN LA UNION DE 18:00 A 06:00</t>
        </r>
      </text>
    </comment>
    <comment ref="J872" authorId="0" shapeId="0" xr:uid="{DFBDFE9A-B2B3-4685-BE63-67D6A8504127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ENTREPLAMAS DE 06:000 A 18:00</t>
        </r>
      </text>
    </comment>
    <comment ref="K872" authorId="0" shapeId="0" xr:uid="{E72D7FCB-7E48-4CAE-907A-2CEC0AC631A7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ENTREPLAMAS DE 06:000 A 18:00</t>
        </r>
      </text>
    </comment>
    <comment ref="P873" authorId="0" shapeId="0" xr:uid="{FA02098D-F72D-4637-A4A6-92EC25C564D9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TIERRA GRATA BOSKETO DE 06:00 A 18:00</t>
        </r>
      </text>
    </comment>
    <comment ref="Q873" authorId="0" shapeId="0" xr:uid="{DBC424BC-D484-4331-86A3-74B77A728FC6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TIERRA GRATA BOSKETO DE 06:00 A 18:00</t>
        </r>
      </text>
    </comment>
    <comment ref="R873" authorId="0" shapeId="0" xr:uid="{7A09F1A6-FBE9-4877-91C5-5571068A9AD6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TIERRA GRATA BOSKETO DE 06:00 A 18:00</t>
        </r>
      </text>
    </comment>
    <comment ref="S873" authorId="0" shapeId="0" xr:uid="{C5C2AB10-CE29-445C-81BE-DEA34F7FA208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TIERRA GRATA BOSKETO DE 06:00 A 18:00</t>
        </r>
      </text>
    </comment>
    <comment ref="T873" authorId="0" shapeId="0" xr:uid="{84E7F1D7-4998-4141-B480-67D654FC4D3D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TIERRA GRATA BOSKETO DE 06:00 A 18:00</t>
        </r>
      </text>
    </comment>
    <comment ref="P874" authorId="0" shapeId="0" xr:uid="{7AA7FF82-D199-462F-AD14-F0CDA0822660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TERRITORIO 52 DE 18:00 A 06:00</t>
        </r>
      </text>
    </comment>
    <comment ref="P875" authorId="0" shapeId="0" xr:uid="{E5FC2CF7-4A84-4AB1-A8B0-BB592160AB20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TIERRA GRAT BOSKETO</t>
        </r>
      </text>
    </comment>
    <comment ref="Q875" authorId="0" shapeId="0" xr:uid="{CC7706E5-EE11-4BA6-8812-D78ABFEBF6A6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TIERRA GRAT BOSKETO</t>
        </r>
      </text>
    </comment>
    <comment ref="R875" authorId="0" shapeId="0" xr:uid="{5029DF9D-0A59-41B6-AFA9-8672BE811328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TIERRA GRAT BOSKETO</t>
        </r>
      </text>
    </comment>
    <comment ref="S875" authorId="0" shapeId="0" xr:uid="{82316E3B-A23A-477A-8640-5273807CC882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TIERRA GRAT BOSKETO</t>
        </r>
      </text>
    </comment>
    <comment ref="G877" authorId="0" shapeId="0" xr:uid="{2112E05E-10C2-4E7D-B604-8C347FD59B8B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CAMBIOS
-UNIDADES URBANAS
-MANSION SAN PABLO
-CANTABRIA
-EDIFICIO C36</t>
        </r>
      </text>
    </comment>
    <comment ref="J878" authorId="0" shapeId="0" xr:uid="{4E1E3579-63E0-4191-A727-7641B57A75F2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PRADERA REAL DE 18:00 A 06:00</t>
        </r>
      </text>
    </comment>
    <comment ref="K878" authorId="0" shapeId="0" xr:uid="{1AA50AC4-27B4-4F69-8DE7-85722A5C7246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PRADERA REAL DE 18:00 A 06:00</t>
        </r>
      </text>
    </comment>
    <comment ref="L878" authorId="0" shapeId="0" xr:uid="{998C7003-C710-4666-B180-D49736CB5CF8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PRADERA REAL DE 18:00 A 06:00</t>
        </r>
      </text>
    </comment>
    <comment ref="M878" authorId="0" shapeId="0" xr:uid="{E6E9923A-0229-41CC-BC2F-DD66005FFC3D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PRADERA REAL DE 18:00 A 06:00</t>
        </r>
      </text>
    </comment>
    <comment ref="N878" authorId="0" shapeId="0" xr:uid="{5D268DB3-BED4-42E2-8CBC-593D782D1297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PRADERA REAL DE 18:00 A 06:00</t>
        </r>
      </text>
    </comment>
    <comment ref="J880" authorId="0" shapeId="0" xr:uid="{437F65B2-5E46-47F0-AB5C-0136BF65B2E2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TOTAL PLASTICO DE 06:00 A 18:00</t>
        </r>
      </text>
    </comment>
    <comment ref="K880" authorId="0" shapeId="0" xr:uid="{0B36DFEF-7F7B-4246-A3A1-E40981A1594C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TOTAL PLASTICO DE 06:00 A 18:00</t>
        </r>
      </text>
    </comment>
    <comment ref="L880" authorId="0" shapeId="0" xr:uid="{FC2862EA-C97C-43D5-B541-40C077D9F18B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TOTAL PLASTICO DE 06:00 A 18:00</t>
        </r>
      </text>
    </comment>
    <comment ref="M880" authorId="0" shapeId="0" xr:uid="{318A54F6-8DF3-49FC-9F96-860CFD89F370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TOTAL PLASTICO DE 06:00 A 18:00</t>
        </r>
      </text>
    </comment>
    <comment ref="P880" authorId="0" shapeId="0" xr:uid="{23C6A984-1F68-4B5E-B4EB-16FBD5137034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TOTAL PLASTICO DE 18:00 A 06:00</t>
        </r>
      </text>
    </comment>
    <comment ref="Q880" authorId="0" shapeId="0" xr:uid="{8770E716-9801-45F3-81B1-9139806BFC4F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TOTAL PLASTICO DE 18:00 A 06:00</t>
        </r>
      </text>
    </comment>
    <comment ref="R880" authorId="0" shapeId="0" xr:uid="{AE5589FD-842E-4929-B0EC-1CA7835D4277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TOTAL PLASTICO DE 18:00 A 06:00</t>
        </r>
      </text>
    </comment>
    <comment ref="S880" authorId="0" shapeId="0" xr:uid="{5FAC2AA6-522B-48CA-9534-FC5DC1B08576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TOTAL PLASTICO DE 18:00 A 06:00</t>
        </r>
      </text>
    </comment>
    <comment ref="T880" authorId="0" shapeId="0" xr:uid="{305F2854-81B6-475E-BC50-416F76694910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TOTAL PLASTICO DE 18:00 A 06:00</t>
        </r>
      </text>
    </comment>
    <comment ref="U880" authorId="0" shapeId="0" xr:uid="{E05D3E8D-3399-417E-B20D-3FF9ED12BEB3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TOTAL PLASTICO DE 18:00 A 06:00</t>
        </r>
      </text>
    </comment>
    <comment ref="J882" authorId="0" shapeId="0" xr:uid="{FB025AFC-BEA4-45D1-9FA3-13D500279598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TOTAL PLASTICO DE 18:00 A 06:0</t>
        </r>
      </text>
    </comment>
    <comment ref="K882" authorId="0" shapeId="0" xr:uid="{769AE80C-3297-43C3-B65A-987BAE47D9BF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TOTAL PLASTICO DE 18:00 A 06:0</t>
        </r>
      </text>
    </comment>
    <comment ref="L882" authorId="0" shapeId="0" xr:uid="{A9E9BB2F-61F0-4E8E-9FEB-EDE8D0743A25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TOTAL PLASTICO DE 18:00 A 06:0</t>
        </r>
      </text>
    </comment>
    <comment ref="M882" authorId="0" shapeId="0" xr:uid="{C713CA86-D206-47B6-8A97-632D2E7FCFF4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TOTAL PLASTICO DE 18:00 A 06:0</t>
        </r>
      </text>
    </comment>
    <comment ref="P882" authorId="0" shapeId="0" xr:uid="{E009B7E9-844F-4048-89E3-2ECC89EA6567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EN TO</t>
        </r>
      </text>
    </comment>
    <comment ref="Q882" authorId="0" shapeId="0" xr:uid="{5D74D17C-AFE2-4FCE-9D06-3B5013088617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EN TO</t>
        </r>
      </text>
    </comment>
    <comment ref="R882" authorId="0" shapeId="0" xr:uid="{990EB8FD-ADC5-4D48-AB44-0738B2BC93CD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EN TO</t>
        </r>
      </text>
    </comment>
  </commentList>
</comments>
</file>

<file path=xl/sharedStrings.xml><?xml version="1.0" encoding="utf-8"?>
<sst xmlns="http://schemas.openxmlformats.org/spreadsheetml/2006/main" count="7196" uniqueCount="360">
  <si>
    <t>PROGRAMACION DE TURNOS CORAZA SEGURIDAD CTA</t>
  </si>
  <si>
    <t>CODIGO:    FO-OP-03</t>
  </si>
  <si>
    <t>EMPRESA / CLIENTE:</t>
  </si>
  <si>
    <t>EDIFICIO 808</t>
  </si>
  <si>
    <t>VERSIÓN 4</t>
  </si>
  <si>
    <t>PUESTO DE SERVICIO:</t>
  </si>
  <si>
    <t xml:space="preserve">PORTERIA Y RONDA </t>
  </si>
  <si>
    <t xml:space="preserve">DIRECCION: </t>
  </si>
  <si>
    <t xml:space="preserve">EDICION:    </t>
  </si>
  <si>
    <t>CLIENTE:</t>
  </si>
  <si>
    <t>COD PUESTO</t>
  </si>
  <si>
    <t xml:space="preserve">ZONA </t>
  </si>
  <si>
    <t>DIRECCION</t>
  </si>
  <si>
    <t>TIPO DE SERVICIO</t>
  </si>
  <si>
    <t xml:space="preserve">CEDULA </t>
  </si>
  <si>
    <t xml:space="preserve">APELLIDOS Y NOMBRES </t>
  </si>
  <si>
    <t>AÑO</t>
  </si>
  <si>
    <t>MES</t>
  </si>
  <si>
    <t>T. DIA</t>
  </si>
  <si>
    <t>T. NOCHE</t>
  </si>
  <si>
    <t>T. DESCANSOS</t>
  </si>
  <si>
    <t xml:space="preserve">GALLEGO BUELVAS JUAN PABLO </t>
  </si>
  <si>
    <t>N12</t>
  </si>
  <si>
    <t>VAC</t>
  </si>
  <si>
    <t>DIANA JANETH VALDERRAMA HOYOS</t>
  </si>
  <si>
    <t>D12</t>
  </si>
  <si>
    <t xml:space="preserve"> </t>
  </si>
  <si>
    <t>GONZÁLEZ BENITEZ OLIVER A.</t>
  </si>
  <si>
    <t>MANUEL JOSE DUQUE TOBON</t>
  </si>
  <si>
    <t xml:space="preserve">TURNO </t>
  </si>
  <si>
    <t xml:space="preserve">HORARIO </t>
  </si>
  <si>
    <t>DIURNO DE 06:00 A 18:00</t>
  </si>
  <si>
    <t>NOCTURNO DE 18:00 A 06:00</t>
  </si>
  <si>
    <t xml:space="preserve">DESCANSO </t>
  </si>
  <si>
    <t>DIS</t>
  </si>
  <si>
    <t xml:space="preserve">DISPONIBLE </t>
  </si>
  <si>
    <t>NR</t>
  </si>
  <si>
    <t xml:space="preserve">NO REMUNERADO </t>
  </si>
  <si>
    <t xml:space="preserve">OBRA BRUJA MÁGICA </t>
  </si>
  <si>
    <t xml:space="preserve">PORTERÍA </t>
  </si>
  <si>
    <t>VELASQUEZ HERNANDEZ GUSTAVO</t>
  </si>
  <si>
    <t>GUERRA RODRIGUEZ JAMES ENRIQUE</t>
  </si>
  <si>
    <t>TUBERQUIA ARBOLEDA CARLOS A.</t>
  </si>
  <si>
    <t>Agosto</t>
  </si>
  <si>
    <t xml:space="preserve">CUMBRES CONDOMINIO </t>
  </si>
  <si>
    <t>GRISALES CARDONA DARIO</t>
  </si>
  <si>
    <t>VELEZ SALAZAR JHON JAIRO</t>
  </si>
  <si>
    <t>Julio</t>
  </si>
  <si>
    <t>SANTIAGO URIBE GARCIA</t>
  </si>
  <si>
    <t>JIMENEZ JOSE LEONARDO</t>
  </si>
  <si>
    <t xml:space="preserve">EDIFICIO PATÍA </t>
  </si>
  <si>
    <t>PORTERIA</t>
  </si>
  <si>
    <t>PARDO ESCOBAR ARLEY</t>
  </si>
  <si>
    <t>D8</t>
  </si>
  <si>
    <t>BEDOYA ESTRADA FABIO ANDRES</t>
  </si>
  <si>
    <t>D9</t>
  </si>
  <si>
    <t>D10</t>
  </si>
  <si>
    <t>NOTA</t>
  </si>
  <si>
    <t>LUNES, JUEVES DE 07:00 A 15:00 HORAS</t>
  </si>
  <si>
    <t>MARTES, MIERCOLES,VIERNES,SABADO Y DOMINGO DE 08:00 A 16:00</t>
  </si>
  <si>
    <t xml:space="preserve">EDIFICIO SAN ROMAN </t>
  </si>
  <si>
    <t>ARIAS PALACIO JAIME ENRIQUE</t>
  </si>
  <si>
    <t>INC</t>
  </si>
  <si>
    <t>ROJAS PALACIO WILSON ANTONIO</t>
  </si>
  <si>
    <t>PATRICIA JULIETH MORA</t>
  </si>
  <si>
    <t xml:space="preserve">  </t>
  </si>
  <si>
    <t>EDIFICIO CASTROPOL 2</t>
  </si>
  <si>
    <t>GARCIA GOMEZ JAIRO ALBERTO</t>
  </si>
  <si>
    <t>NEIDER  MANUEL  MELENDRES ROQUENE</t>
  </si>
  <si>
    <t xml:space="preserve">EDIFICIO CACTUS 1 </t>
  </si>
  <si>
    <t>MEDINA VERGARA WILLIAM</t>
  </si>
  <si>
    <t>JHONY MORELO LOPEZ</t>
  </si>
  <si>
    <t>EULER ALBERTO RESTREPO AVENDAÑO</t>
  </si>
  <si>
    <t>EDIFICIO CACTUS 2</t>
  </si>
  <si>
    <t xml:space="preserve">SEPULVEDA  GOMEZ GABRIEL </t>
  </si>
  <si>
    <t xml:space="preserve">CAVADIA DELGADO JORGE LUIS    </t>
  </si>
  <si>
    <t>Vc</t>
  </si>
  <si>
    <t xml:space="preserve">BOULEVARD 49 </t>
  </si>
  <si>
    <t>PORTERÍA Y RONDA</t>
  </si>
  <si>
    <t>ROMAÑA ALGUMEDO POLICARPO</t>
  </si>
  <si>
    <t xml:space="preserve">MONTOYA GOMEZ MONICA ANDREA </t>
  </si>
  <si>
    <t>BAENA JIMENEZ MISAEL</t>
  </si>
  <si>
    <t xml:space="preserve">Junio </t>
  </si>
  <si>
    <t xml:space="preserve">    </t>
  </si>
  <si>
    <t>09:00 A 18:00 HORAS</t>
  </si>
  <si>
    <t xml:space="preserve">MACANA </t>
  </si>
  <si>
    <t>USUGA LEAL ABEL TOBIAS</t>
  </si>
  <si>
    <t>CARMONA PEREZ JUAN FELIPE</t>
  </si>
  <si>
    <t>PZUELAS</t>
  </si>
  <si>
    <t>MACANA</t>
  </si>
  <si>
    <t>VALENCIA MONTOYA HORACIO DE JESUS</t>
  </si>
  <si>
    <t>CASTROPOL 1</t>
  </si>
  <si>
    <t>ALVAREZ FRANCISCO JAVIER</t>
  </si>
  <si>
    <t>OSORNO GUTIERREZ ALBERTO ELIAS</t>
  </si>
  <si>
    <t>AVENDAÑO HERNANDEZ DAVID ESTEBAN</t>
  </si>
  <si>
    <t>TIERRA GRATA LIFE</t>
  </si>
  <si>
    <t>TEODORO PALACIOS PALACIOS</t>
  </si>
  <si>
    <t>SANCHEZ RAMIREZ JORGE ANDRES</t>
  </si>
  <si>
    <t>LOTERO OSSA DIEGO ALBERTO</t>
  </si>
  <si>
    <t>ALEXANDER MARTINEZ INFANTE</t>
  </si>
  <si>
    <t>NOCTURNO DE 19:00 A 07:00 (RONDA)</t>
  </si>
  <si>
    <t xml:space="preserve">PROYECTO PRIMAVERA COUNTRY </t>
  </si>
  <si>
    <t>SIMANCA CORONADO ESTEBAN DAVID</t>
  </si>
  <si>
    <t>MEZA VARILLA CESAR TULIO</t>
  </si>
  <si>
    <t xml:space="preserve">EDIFICIO PORTON DE ANTARES </t>
  </si>
  <si>
    <t xml:space="preserve">PORTERIA </t>
  </si>
  <si>
    <t xml:space="preserve">ZAMBRANO CHAVERRA WILMAR ALBERTO </t>
  </si>
  <si>
    <t>RAMOS RAMIREZ JULIO SAMIR</t>
  </si>
  <si>
    <t>AMAYA MACIAS ALEXANDER</t>
  </si>
  <si>
    <t xml:space="preserve">CONJUNTO RESIDENCIAL GUALANDAY </t>
  </si>
  <si>
    <t>COLONIA CARDONA RAFAEL ANGEL</t>
  </si>
  <si>
    <t>BEDOYA MALDONADO JORGE IVAN</t>
  </si>
  <si>
    <t xml:space="preserve">EDIFICIO MALL PLAZA </t>
  </si>
  <si>
    <t>VERA CORREA GILDARDO</t>
  </si>
  <si>
    <t>GONZALEZ PINEDA JOSE ALBERTO</t>
  </si>
  <si>
    <t xml:space="preserve">TORRE SANTA CRUZ </t>
  </si>
  <si>
    <t>HOYOS  VELASQUEZ WILBER MAURICIO</t>
  </si>
  <si>
    <t>RIVERA VILLA  VICTOR ADOLFO</t>
  </si>
  <si>
    <t>UNO SUR</t>
  </si>
  <si>
    <t>TORRE SANTA CRUZ</t>
  </si>
  <si>
    <t>PEREZ  ARROYO RAMIRO</t>
  </si>
  <si>
    <t>CIUDADELA PRADO ETAPA 3</t>
  </si>
  <si>
    <t>ORTIZ  PULGARIN JHON JAIRO</t>
  </si>
  <si>
    <t>JOSE ABAD ARANGO LOPEZ</t>
  </si>
  <si>
    <t>C.PRADO</t>
  </si>
  <si>
    <t>LUXURY</t>
  </si>
  <si>
    <t xml:space="preserve">EDIFIIO IRIS PORTERIA </t>
  </si>
  <si>
    <t>PORTERÍA Y RONDA DE 18:00 A 06:00</t>
  </si>
  <si>
    <t>ORTIZ ALVAREZ CARLOS</t>
  </si>
  <si>
    <t xml:space="preserve">ARREDONDO GARCES JUAN PABLO </t>
  </si>
  <si>
    <t>GALLEGO JIMEZ MICHELL ANDREA</t>
  </si>
  <si>
    <t>ABADIA IBARGUEN SEBASTIAN</t>
  </si>
  <si>
    <t>Enero</t>
  </si>
  <si>
    <t xml:space="preserve">CONJUNTO RESIDENCIAL LONDON </t>
  </si>
  <si>
    <t>PORTERÍA Y RONDA 24 HORAS</t>
  </si>
  <si>
    <t>PALACIOS CHAVERRA JEFERSON</t>
  </si>
  <si>
    <t>RESTREPO JHON BYRON</t>
  </si>
  <si>
    <t>N14</t>
  </si>
  <si>
    <t>RUIZ RUIZ YADIRA ANDREA</t>
  </si>
  <si>
    <t xml:space="preserve">CORDOBA GUARIN CESAR AUGUSTO   </t>
  </si>
  <si>
    <t xml:space="preserve"> CHICA WILMAR ANGEL</t>
  </si>
  <si>
    <t>NEIDER JOSE JORDAN LOPEZ</t>
  </si>
  <si>
    <t xml:space="preserve">INVER ASTORGA </t>
  </si>
  <si>
    <t>PORTERIA 24 HORAS</t>
  </si>
  <si>
    <t>VALOYES RIVAS CLEIDER</t>
  </si>
  <si>
    <t>ROGELIO ANTONIO CARRILLO AVILES</t>
  </si>
  <si>
    <t>CONQUISTADORES</t>
  </si>
  <si>
    <t>ASTORGA</t>
  </si>
  <si>
    <t>MONTOYA RIOS JOAQUIN EMILIO</t>
  </si>
  <si>
    <t xml:space="preserve">TORRES DE LA AMERICA </t>
  </si>
  <si>
    <t xml:space="preserve">RESTREPO FRANCO PEDRO JAIME </t>
  </si>
  <si>
    <t xml:space="preserve">MORENO ARIAS JUAN CARLOS </t>
  </si>
  <si>
    <t>TABORDA TABORDA LUIS EDUARDO</t>
  </si>
  <si>
    <t xml:space="preserve">ONE LIVING </t>
  </si>
  <si>
    <t>PORTERIA OBRA - SERVICIO 24 HORAS</t>
  </si>
  <si>
    <t>GUILLERMO SEGUNDO SOTELO AVILES</t>
  </si>
  <si>
    <t>N16</t>
  </si>
  <si>
    <t>DELGADO MERCADO JUAN CARLOS</t>
  </si>
  <si>
    <t>0</t>
  </si>
  <si>
    <t>1L</t>
  </si>
  <si>
    <t>2M</t>
  </si>
  <si>
    <t>3W</t>
  </si>
  <si>
    <t>4J</t>
  </si>
  <si>
    <t>5V</t>
  </si>
  <si>
    <t>6S</t>
  </si>
  <si>
    <t>7D</t>
  </si>
  <si>
    <t>8L</t>
  </si>
  <si>
    <t>9M</t>
  </si>
  <si>
    <t>10W</t>
  </si>
  <si>
    <t>11J</t>
  </si>
  <si>
    <t>12V</t>
  </si>
  <si>
    <t>13S</t>
  </si>
  <si>
    <t>14D</t>
  </si>
  <si>
    <t>15L</t>
  </si>
  <si>
    <t>16M</t>
  </si>
  <si>
    <t>17W</t>
  </si>
  <si>
    <t>18J</t>
  </si>
  <si>
    <t>19V</t>
  </si>
  <si>
    <t>20S</t>
  </si>
  <si>
    <t>21D</t>
  </si>
  <si>
    <t>22L</t>
  </si>
  <si>
    <t>23M</t>
  </si>
  <si>
    <t>24W</t>
  </si>
  <si>
    <t>25J</t>
  </si>
  <si>
    <t>26V</t>
  </si>
  <si>
    <t>27S</t>
  </si>
  <si>
    <t>28D</t>
  </si>
  <si>
    <t>29L</t>
  </si>
  <si>
    <t>30M</t>
  </si>
  <si>
    <t>31D</t>
  </si>
  <si>
    <t>NOCTURNO DE 16:30PM A 07:00AM</t>
  </si>
  <si>
    <t>CONJUNTO RESIDENCIAL LOMA DEL BOSQUE</t>
  </si>
  <si>
    <t>JOSE MARIO RHENALS SIERRA</t>
  </si>
  <si>
    <t>MANCO  USUGA GILDARDO</t>
  </si>
  <si>
    <t>ED. PALMACERA</t>
  </si>
  <si>
    <t>C.L BOSQUES</t>
  </si>
  <si>
    <t>ROJAS TRUJILLO SINDERMAN AGDENNEVETH</t>
  </si>
  <si>
    <t>EDIFICIO PALMACERA</t>
  </si>
  <si>
    <t>GOMEZ VASQUEZ  JAZMIN</t>
  </si>
  <si>
    <t>PEREZ MARIA LUZ BELIA</t>
  </si>
  <si>
    <t xml:space="preserve">CENTRAL DE MONITOREO </t>
  </si>
  <si>
    <t xml:space="preserve">OFICINAS CORAZA SEGURIDAD </t>
  </si>
  <si>
    <t xml:space="preserve">HENAO LOTERO JENNYFER </t>
  </si>
  <si>
    <t>DAHIANA ANDREA LARGO MANCO</t>
  </si>
  <si>
    <t>NIDIA YAMILE MACIAS LOAIZA</t>
  </si>
  <si>
    <t>ELIANA CARDENAS TORRES</t>
  </si>
  <si>
    <t>JHOANA LOPEZ</t>
  </si>
  <si>
    <t>ALEAN BRAVO ISBELIS DAYANA</t>
  </si>
  <si>
    <t xml:space="preserve">C.R. PROVINCIA DE TOSCANA </t>
  </si>
  <si>
    <t xml:space="preserve"> 18:00 a 06:00 horas</t>
  </si>
  <si>
    <t>GUISAO JUAN DIEGO</t>
  </si>
  <si>
    <t>AGUDELO LOPEZ JUAN FELIPE</t>
  </si>
  <si>
    <t>TORRES WILCHEZ ELKIN JAVIER</t>
  </si>
  <si>
    <t>CLINICA SAN JUAN DE DIOS</t>
  </si>
  <si>
    <t xml:space="preserve">DIANA CAROLINA OLANO ESPINOSA </t>
  </si>
  <si>
    <t xml:space="preserve">SANDRA MILENA PUERTA GARCES </t>
  </si>
  <si>
    <t xml:space="preserve">YEFERSON ALEJANDRO PEREZ AGUDELO </t>
  </si>
  <si>
    <t>JHONATAN SEPULVEDAD ALVAREZ</t>
  </si>
  <si>
    <t>CARLOS ARTURO RIOS AGUDELO</t>
  </si>
  <si>
    <t>ALZATE  CASTRO NATALIA ANDREA</t>
  </si>
  <si>
    <t>YONDER ARLEY SANCHEZ RUIZ</t>
  </si>
  <si>
    <t>CEJA REAL</t>
  </si>
  <si>
    <t>JOSE CAMILO AMAYA ROMERO</t>
  </si>
  <si>
    <t>SEBASTIAN GOMEZ LONDOÑO</t>
  </si>
  <si>
    <t>ARTUNDUAGA PEÑA EDY FERNANDO</t>
  </si>
  <si>
    <t>VALLE CENTRAL</t>
  </si>
  <si>
    <t>HENAO MARIN JOSE RAUL</t>
  </si>
  <si>
    <t>CAMPESTRE REAL</t>
  </si>
  <si>
    <t>LUIS MIGUEL CIRO RUIS</t>
  </si>
  <si>
    <t>JHON JAIRO MARIN RIVERA</t>
  </si>
  <si>
    <t>LUIS GUILLERMO MURILLO ECHEVERRY</t>
  </si>
  <si>
    <t>PRADO VERDE</t>
  </si>
  <si>
    <t>TORRES SAMPAYO JHON JAIRO</t>
  </si>
  <si>
    <t>RAMOS HERRERA JOSE ROBINSON</t>
  </si>
  <si>
    <t>PRD.VERDE</t>
  </si>
  <si>
    <t>S.QUIRAMA</t>
  </si>
  <si>
    <t xml:space="preserve">LONDOÑO LONDOÑO  JHON ALEXANDER </t>
  </si>
  <si>
    <t>N10</t>
  </si>
  <si>
    <t>D14</t>
  </si>
  <si>
    <t>CARISMA BELEN</t>
  </si>
  <si>
    <t>PORTERIA Y RONDA</t>
  </si>
  <si>
    <t>JUAN DAVID AGUAS MARTINEZ</t>
  </si>
  <si>
    <t>FLOREZ BEDOYA GUILLERMO</t>
  </si>
  <si>
    <t>GILBELTO OCAÑAS SUAREZ</t>
  </si>
  <si>
    <t>RENE ALFONSO MENESES SILVA</t>
  </si>
  <si>
    <t>ESTRADA OQUENDO SERGIO ANDRES</t>
  </si>
  <si>
    <t>VERDE VISTA</t>
  </si>
  <si>
    <t>PULGARIN CARMONA JORGE</t>
  </si>
  <si>
    <t>VANEGAS OSPINA LEONITH</t>
  </si>
  <si>
    <t>PAÑAFIEL ROSARIO JULIO MIGUEL</t>
  </si>
  <si>
    <t>PLEX CORPORATIVO</t>
  </si>
  <si>
    <t>MARTINEZ ROJAS GELMAN EDUARDO</t>
  </si>
  <si>
    <t>MURILLO LONDOÑO HERNAN DARIO</t>
  </si>
  <si>
    <t>UR CORAZON DE ENVIGADO</t>
  </si>
  <si>
    <t>DURANGO MEDINA JHON JAIRO</t>
  </si>
  <si>
    <t>FLOREZ OSPINA JULIAN ANDRES</t>
  </si>
  <si>
    <t>OROZCO DUQUE RAUL</t>
  </si>
  <si>
    <t>CC PLAZA CALDAS</t>
  </si>
  <si>
    <t xml:space="preserve">VELEZ RAIGOZA MARCO TULIO </t>
  </si>
  <si>
    <t>CARIÑO SANTO</t>
  </si>
  <si>
    <t xml:space="preserve">LUIS ANTONIO SERNA MUÑOZ </t>
  </si>
  <si>
    <t>ED PUEBLA</t>
  </si>
  <si>
    <t>LARREA CANO SAMUEL</t>
  </si>
  <si>
    <t>TEATRO LIDO</t>
  </si>
  <si>
    <t>HINESTROZA ELPIDIO</t>
  </si>
  <si>
    <t>GIL SEPULVEDA OSCAR IVAN</t>
  </si>
  <si>
    <t>CC BERRIO</t>
  </si>
  <si>
    <t>JANER ANDRES PARRA</t>
  </si>
  <si>
    <t>07:00 a 19:00</t>
  </si>
  <si>
    <t>CC BOYACA</t>
  </si>
  <si>
    <t>JHON JAIRO MOLINA AGUDELO</t>
  </si>
  <si>
    <t>Abril</t>
  </si>
  <si>
    <t>CABAS ACONCHA HENRRY</t>
  </si>
  <si>
    <t>09:00 a 21:00</t>
  </si>
  <si>
    <t>CC VERACRUZ</t>
  </si>
  <si>
    <t>BERRIO OSORNO JOSE</t>
  </si>
  <si>
    <t>GOEZ  RUEDA MERARDO</t>
  </si>
  <si>
    <t>MONTOYA  CARVAJAL MAURICIO</t>
  </si>
  <si>
    <t xml:space="preserve">DAZA MEJIA JANE ALBERT </t>
  </si>
  <si>
    <t>BOHORQUEZ NAVARRO ARGEMIRO JOSE</t>
  </si>
  <si>
    <t>05:00 a 17:00</t>
  </si>
  <si>
    <t>06:00 a 18:00</t>
  </si>
  <si>
    <t>08:00 a 20:00</t>
  </si>
  <si>
    <t>10:00 a 22:00</t>
  </si>
  <si>
    <t>CONTROL CORAZA</t>
  </si>
  <si>
    <t>ARISTIZABAL GIRALDO JAIRO</t>
  </si>
  <si>
    <t>PINO CASTAÑO GUSTAVO DE JESUS</t>
  </si>
  <si>
    <t>YOSELYN DAHIANA HENAO AGUDELO</t>
  </si>
  <si>
    <t xml:space="preserve">      </t>
  </si>
  <si>
    <t>DISPONIBLES</t>
  </si>
  <si>
    <t>MORENO CASTRO JUAN PABLO</t>
  </si>
  <si>
    <t>ELDER AMID CHIMA JIMENEZ</t>
  </si>
  <si>
    <t xml:space="preserve">SUAREZ PEÑA FAIBER ANDRES </t>
  </si>
  <si>
    <t>GARCES F WILLIAM E</t>
  </si>
  <si>
    <t>BERRIO CARO VALENTINA</t>
  </si>
  <si>
    <t>PATIÑO FRANCO ALBERTO DE JESUS</t>
  </si>
  <si>
    <t>MOSQUERA MOSQUERA YOJAN CAMILO</t>
  </si>
  <si>
    <t>ORLANDO JOSE RADA MARQUEZ</t>
  </si>
  <si>
    <t>CHAVERRA SERNA LUIS DAVID</t>
  </si>
  <si>
    <t>CUESTA MOSQUERA JHOAN YESID</t>
  </si>
  <si>
    <t>ANTONIO CAÑAS ABELARDO</t>
  </si>
  <si>
    <t>CESPEDES RESTREPO DANNY STIVEN</t>
  </si>
  <si>
    <t>HERNANDEZ MARTINEZ LUIS JAVIER</t>
  </si>
  <si>
    <t>HENAO JARAMILLO ANDRES FELIPE</t>
  </si>
  <si>
    <t>ARANGO ECHAVARRIA ORLANDO</t>
  </si>
  <si>
    <t>ARIEL JOSE FLOREZ CASTILLO</t>
  </si>
  <si>
    <t>PINTO MORELO RICHARD</t>
  </si>
  <si>
    <t>GALVIS  CASTRO NICOLAS</t>
  </si>
  <si>
    <t xml:space="preserve">DIAZ ARENAS REINALDO  </t>
  </si>
  <si>
    <t>AGOSTO</t>
  </si>
  <si>
    <t>1S</t>
  </si>
  <si>
    <t>2D</t>
  </si>
  <si>
    <t>3L</t>
  </si>
  <si>
    <t>4M</t>
  </si>
  <si>
    <t>5W</t>
  </si>
  <si>
    <t>6J</t>
  </si>
  <si>
    <t>7V</t>
  </si>
  <si>
    <t>8S</t>
  </si>
  <si>
    <t>9D</t>
  </si>
  <si>
    <t>10L</t>
  </si>
  <si>
    <t>11M</t>
  </si>
  <si>
    <t>12W</t>
  </si>
  <si>
    <t>13J</t>
  </si>
  <si>
    <t>14V</t>
  </si>
  <si>
    <t>15S</t>
  </si>
  <si>
    <t>16D</t>
  </si>
  <si>
    <t>17L</t>
  </si>
  <si>
    <t>18M</t>
  </si>
  <si>
    <t>19W</t>
  </si>
  <si>
    <t>20J</t>
  </si>
  <si>
    <t>21V</t>
  </si>
  <si>
    <t>22S</t>
  </si>
  <si>
    <t>23D</t>
  </si>
  <si>
    <t>24L</t>
  </si>
  <si>
    <t>25M</t>
  </si>
  <si>
    <t>26W</t>
  </si>
  <si>
    <t>27J</t>
  </si>
  <si>
    <t>28V</t>
  </si>
  <si>
    <t>29S</t>
  </si>
  <si>
    <t>30D</t>
  </si>
  <si>
    <t>31L</t>
  </si>
  <si>
    <t>MONSALVE ZAPATA JUAN DAVID</t>
  </si>
  <si>
    <t>MONITOREO DE ALARMAS</t>
  </si>
  <si>
    <t>VIATEX</t>
  </si>
  <si>
    <t>LOTERO MARIN DANIEL</t>
  </si>
  <si>
    <t>CASTROPOL</t>
  </si>
  <si>
    <t>ROSE PARK</t>
  </si>
  <si>
    <t>MALL PLAZA</t>
  </si>
  <si>
    <t>CLINICA NOVA</t>
  </si>
  <si>
    <t>AGUDELO ALVAREZ ROGER ALEJANDRO</t>
  </si>
  <si>
    <t>ROMERO CCHAMORRO BRAHIAN ALEJANDRO</t>
  </si>
  <si>
    <t>PADILLA HERNANDEZ JHON EMIRO</t>
  </si>
  <si>
    <t>BAENA DIAZ ANGEL ANTONIO</t>
  </si>
  <si>
    <t>CZ</t>
  </si>
  <si>
    <t>SUP</t>
  </si>
  <si>
    <t>RIOS MUÑOZ OSMAN EDDY</t>
  </si>
  <si>
    <t>GONZALEZ CARMONA DEIVEN</t>
  </si>
  <si>
    <t>RIVERA SALAZAR ROBIN MAURICIO</t>
  </si>
  <si>
    <t>X</t>
  </si>
  <si>
    <t>ARRIETA IBAÑEZ OBET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</si>
</sst>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0"/>
      <name val="Century Gothic"/>
      <family val="2"/>
    </font>
    <font>
      <b/>
      <sz val="11"/>
      <color theme="1"/>
      <name val="Century Gothic"/>
      <family val="2"/>
    </font>
    <font>
      <b/>
      <sz val="8"/>
      <name val="Century Gothic"/>
      <family val="2"/>
    </font>
    <font>
      <b/>
      <sz val="8"/>
      <name val="Arial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Century Gothic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sz val="10"/>
      <color theme="1"/>
      <name val="Aptos Narrow"/>
      <family val="2"/>
      <scheme val="minor"/>
    </font>
    <font>
      <b/>
      <sz val="11"/>
      <color theme="0"/>
      <name val="Century Gothic"/>
      <family val="2"/>
    </font>
    <font>
      <sz val="11"/>
      <color rgb="FFFF0000"/>
      <name val="Century Gothic"/>
      <family val="2"/>
    </font>
    <font>
      <sz val="10"/>
      <color theme="1"/>
      <name val="Aptos Narrow"/>
      <family val="2"/>
    </font>
    <font>
      <sz val="11"/>
      <color rgb="FF000000"/>
      <name val="Aptos Narrow"/>
      <family val="2"/>
      <scheme val="minor"/>
    </font>
    <font>
      <sz val="7"/>
      <color theme="1"/>
      <name val="Arial"/>
      <family val="2"/>
    </font>
    <font>
      <sz val="9"/>
      <color theme="1"/>
      <name val="Century Gothic"/>
      <family val="2"/>
    </font>
    <font>
      <b/>
      <sz val="8"/>
      <color theme="1"/>
      <name val="Century Gothic"/>
      <family val="2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theme="1"/>
      <name val="Century Gothic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7"/>
      <name val="Arial"/>
      <family val="2"/>
    </font>
    <font>
      <b/>
      <sz val="7"/>
      <color theme="1"/>
      <name val="Arial"/>
      <family val="2"/>
    </font>
    <font>
      <b/>
      <sz val="14"/>
      <color theme="0"/>
      <name val="Century Gothic"/>
      <family val="2"/>
    </font>
    <font>
      <sz val="7"/>
      <color theme="1"/>
      <name val="Century Gothic"/>
      <family val="2"/>
    </font>
    <font>
      <b/>
      <sz val="14"/>
      <color theme="0"/>
      <name val="Aptos Narrow"/>
      <family val="2"/>
      <scheme val="minor"/>
    </font>
    <font>
      <sz val="8"/>
      <color rgb="FF000000"/>
      <name val="Calibri"/>
      <family val="2"/>
    </font>
    <font>
      <sz val="8"/>
      <color rgb="FF000000"/>
      <name val="Century Gothic"/>
      <family val="2"/>
    </font>
    <font>
      <sz val="10"/>
      <name val="Arial"/>
      <family val="2"/>
    </font>
    <font>
      <sz val="11"/>
      <color rgb="FF000000"/>
      <name val="Century Gothic"/>
      <family val="2"/>
    </font>
    <font>
      <b/>
      <sz val="9"/>
      <name val="Tahoma"/>
      <family val="2"/>
    </font>
    <font>
      <sz val="9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Century Gothic"/>
      <family val="2"/>
    </font>
    <font>
      <sz val="12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853511154515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81FDB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rgb="FF000000"/>
      </patternFill>
    </fill>
  </fills>
  <borders count="3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theme="4"/>
      </top>
      <bottom/>
      <diagonal/>
    </border>
    <border>
      <left/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/>
      </bottom>
      <diagonal/>
    </border>
    <border>
      <left/>
      <right/>
      <top style="thin">
        <color theme="4"/>
      </top>
      <bottom/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1" fillId="0" borderId="0"/>
    <xf numFmtId="0" fontId="23" fillId="0" borderId="0"/>
  </cellStyleXfs>
  <cellXfs count="229">
    <xf numFmtId="0" fontId="0" fillId="0" borderId="0" xfId="0"/>
    <xf numFmtId="0" fontId="6" fillId="0" borderId="0" xfId="0" applyFont="1" applyAlignment="1">
      <alignment horizontal="left" vertical="center"/>
    </xf>
    <xf numFmtId="0" fontId="0" fillId="3" borderId="0" xfId="0" applyFill="1"/>
    <xf numFmtId="0" fontId="4" fillId="4" borderId="6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4" borderId="6" xfId="0" applyFont="1" applyFill="1" applyBorder="1"/>
    <xf numFmtId="0" fontId="4" fillId="4" borderId="0" xfId="0" applyFont="1" applyFill="1"/>
    <xf numFmtId="0" fontId="4" fillId="4" borderId="8" xfId="0" applyFont="1" applyFill="1" applyBorder="1" applyAlignment="1">
      <alignment horizontal="left"/>
    </xf>
    <xf numFmtId="0" fontId="4" fillId="4" borderId="9" xfId="0" applyFont="1" applyFill="1" applyBorder="1" applyAlignment="1">
      <alignment horizontal="left"/>
    </xf>
    <xf numFmtId="0" fontId="4" fillId="3" borderId="9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10" fillId="0" borderId="2" xfId="0" applyFont="1" applyBorder="1" applyAlignment="1">
      <alignment horizontal="center"/>
    </xf>
    <xf numFmtId="0" fontId="10" fillId="0" borderId="2" xfId="0" applyFont="1" applyBorder="1"/>
    <xf numFmtId="0" fontId="4" fillId="4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10" fillId="0" borderId="13" xfId="0" applyFont="1" applyBorder="1"/>
    <xf numFmtId="0" fontId="4" fillId="8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3" borderId="0" xfId="0" applyFont="1" applyFill="1"/>
    <xf numFmtId="0" fontId="13" fillId="9" borderId="2" xfId="0" applyFont="1" applyFill="1" applyBorder="1" applyAlignment="1">
      <alignment horizontal="center"/>
    </xf>
    <xf numFmtId="0" fontId="10" fillId="10" borderId="0" xfId="0" applyFont="1" applyFill="1"/>
    <xf numFmtId="0" fontId="10" fillId="3" borderId="2" xfId="0" applyFont="1" applyFill="1" applyBorder="1" applyAlignment="1">
      <alignment horizontal="center"/>
    </xf>
    <xf numFmtId="0" fontId="10" fillId="3" borderId="2" xfId="0" applyFont="1" applyFill="1" applyBorder="1"/>
    <xf numFmtId="0" fontId="14" fillId="11" borderId="2" xfId="0" applyFont="1" applyFill="1" applyBorder="1" applyAlignment="1">
      <alignment horizontal="center"/>
    </xf>
    <xf numFmtId="0" fontId="10" fillId="12" borderId="2" xfId="0" applyFont="1" applyFill="1" applyBorder="1" applyAlignment="1">
      <alignment horizontal="center"/>
    </xf>
    <xf numFmtId="0" fontId="12" fillId="4" borderId="14" xfId="0" applyFont="1" applyFill="1" applyBorder="1" applyAlignment="1">
      <alignment horizontal="center" vertical="center"/>
    </xf>
    <xf numFmtId="0" fontId="10" fillId="13" borderId="2" xfId="0" applyFont="1" applyFill="1" applyBorder="1"/>
    <xf numFmtId="0" fontId="10" fillId="3" borderId="13" xfId="0" applyFont="1" applyFill="1" applyBorder="1" applyAlignment="1">
      <alignment horizontal="center"/>
    </xf>
    <xf numFmtId="0" fontId="10" fillId="3" borderId="13" xfId="0" applyFont="1" applyFill="1" applyBorder="1"/>
    <xf numFmtId="0" fontId="15" fillId="3" borderId="13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0" fillId="0" borderId="2" xfId="0" applyFont="1" applyBorder="1" applyAlignment="1">
      <alignment horizontal="right"/>
    </xf>
    <xf numFmtId="0" fontId="10" fillId="3" borderId="0" xfId="0" applyFont="1" applyFill="1" applyAlignment="1">
      <alignment horizontal="center"/>
    </xf>
    <xf numFmtId="0" fontId="10" fillId="0" borderId="0" xfId="0" applyFont="1"/>
    <xf numFmtId="0" fontId="11" fillId="4" borderId="1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/>
    </xf>
    <xf numFmtId="0" fontId="4" fillId="14" borderId="2" xfId="0" applyFont="1" applyFill="1" applyBorder="1"/>
    <xf numFmtId="0" fontId="11" fillId="10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0" fillId="12" borderId="0" xfId="0" applyFont="1" applyFill="1"/>
    <xf numFmtId="0" fontId="15" fillId="4" borderId="13" xfId="0" applyFont="1" applyFill="1" applyBorder="1" applyAlignment="1">
      <alignment horizontal="center" vertical="center"/>
    </xf>
    <xf numFmtId="0" fontId="17" fillId="12" borderId="2" xfId="0" applyFont="1" applyFill="1" applyBorder="1" applyAlignment="1">
      <alignment horizontal="center" vertical="center"/>
    </xf>
    <xf numFmtId="0" fontId="10" fillId="12" borderId="2" xfId="0" applyFont="1" applyFill="1" applyBorder="1"/>
    <xf numFmtId="0" fontId="18" fillId="0" borderId="2" xfId="0" applyFont="1" applyBorder="1" applyAlignment="1">
      <alignment horizontal="center" vertical="center"/>
    </xf>
    <xf numFmtId="0" fontId="18" fillId="15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10" fillId="0" borderId="2" xfId="2" applyFont="1" applyBorder="1" applyAlignment="1">
      <alignment horizontal="center"/>
    </xf>
    <xf numFmtId="0" fontId="10" fillId="0" borderId="2" xfId="2" applyFont="1" applyBorder="1"/>
    <xf numFmtId="0" fontId="4" fillId="3" borderId="0" xfId="0" applyFont="1" applyFill="1"/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/>
    <xf numFmtId="0" fontId="11" fillId="0" borderId="13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0" fillId="10" borderId="2" xfId="0" applyFont="1" applyFill="1" applyBorder="1"/>
    <xf numFmtId="0" fontId="10" fillId="17" borderId="0" xfId="0" applyFont="1" applyFill="1"/>
    <xf numFmtId="0" fontId="10" fillId="18" borderId="0" xfId="0" applyFont="1" applyFill="1"/>
    <xf numFmtId="0" fontId="11" fillId="0" borderId="14" xfId="0" applyFont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21" fillId="6" borderId="2" xfId="0" applyFont="1" applyFill="1" applyBorder="1" applyAlignment="1">
      <alignment horizontal="center"/>
    </xf>
    <xf numFmtId="0" fontId="19" fillId="3" borderId="18" xfId="0" applyFont="1" applyFill="1" applyBorder="1" applyAlignment="1">
      <alignment horizontal="right" vertical="center"/>
    </xf>
    <xf numFmtId="0" fontId="19" fillId="3" borderId="19" xfId="0" applyFont="1" applyFill="1" applyBorder="1" applyAlignment="1">
      <alignment horizontal="left" vertical="center"/>
    </xf>
    <xf numFmtId="0" fontId="17" fillId="3" borderId="10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0" fontId="22" fillId="18" borderId="14" xfId="0" applyFont="1" applyFill="1" applyBorder="1" applyAlignment="1">
      <alignment horizontal="center" vertical="center"/>
    </xf>
    <xf numFmtId="0" fontId="22" fillId="17" borderId="14" xfId="0" applyFont="1" applyFill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1" fillId="6" borderId="21" xfId="0" applyFont="1" applyFill="1" applyBorder="1" applyAlignment="1">
      <alignment horizontal="center"/>
    </xf>
    <xf numFmtId="0" fontId="11" fillId="19" borderId="2" xfId="0" applyFont="1" applyFill="1" applyBorder="1" applyAlignment="1">
      <alignment horizontal="center" vertical="center"/>
    </xf>
    <xf numFmtId="1" fontId="24" fillId="20" borderId="19" xfId="3" applyNumberFormat="1" applyFont="1" applyFill="1" applyBorder="1" applyAlignment="1">
      <alignment horizontal="right"/>
    </xf>
    <xf numFmtId="17" fontId="24" fillId="20" borderId="19" xfId="3" applyNumberFormat="1" applyFont="1" applyFill="1" applyBorder="1" applyAlignment="1">
      <alignment horizontal="left"/>
    </xf>
    <xf numFmtId="0" fontId="25" fillId="6" borderId="2" xfId="3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0" fontId="17" fillId="6" borderId="23" xfId="0" applyFont="1" applyFill="1" applyBorder="1" applyAlignment="1">
      <alignment horizontal="center" vertical="center"/>
    </xf>
    <xf numFmtId="0" fontId="26" fillId="15" borderId="24" xfId="0" applyFont="1" applyFill="1" applyBorder="1" applyAlignment="1">
      <alignment vertical="center"/>
    </xf>
    <xf numFmtId="0" fontId="26" fillId="15" borderId="25" xfId="0" applyFont="1" applyFill="1" applyBorder="1" applyAlignment="1">
      <alignment vertical="center"/>
    </xf>
    <xf numFmtId="0" fontId="22" fillId="18" borderId="12" xfId="0" applyFont="1" applyFill="1" applyBorder="1" applyAlignment="1">
      <alignment horizontal="center" vertical="center"/>
    </xf>
    <xf numFmtId="0" fontId="22" fillId="18" borderId="26" xfId="0" applyFont="1" applyFill="1" applyBorder="1" applyAlignment="1">
      <alignment horizontal="center" vertical="center"/>
    </xf>
    <xf numFmtId="0" fontId="22" fillId="18" borderId="15" xfId="0" applyFont="1" applyFill="1" applyBorder="1" applyAlignment="1">
      <alignment horizontal="center" vertical="center"/>
    </xf>
    <xf numFmtId="0" fontId="22" fillId="18" borderId="0" xfId="0" applyFont="1" applyFill="1" applyAlignment="1">
      <alignment horizontal="center" vertical="center"/>
    </xf>
    <xf numFmtId="0" fontId="17" fillId="6" borderId="27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/>
    </xf>
    <xf numFmtId="0" fontId="10" fillId="18" borderId="12" xfId="0" applyFont="1" applyFill="1" applyBorder="1"/>
    <xf numFmtId="0" fontId="10" fillId="18" borderId="26" xfId="0" applyFont="1" applyFill="1" applyBorder="1"/>
    <xf numFmtId="0" fontId="10" fillId="18" borderId="15" xfId="0" applyFont="1" applyFill="1" applyBorder="1"/>
    <xf numFmtId="0" fontId="17" fillId="6" borderId="2" xfId="3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27" fillId="21" borderId="2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/>
    </xf>
    <xf numFmtId="0" fontId="10" fillId="0" borderId="14" xfId="0" applyFont="1" applyBorder="1"/>
    <xf numFmtId="0" fontId="11" fillId="2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8" fillId="6" borderId="2" xfId="0" applyFont="1" applyFill="1" applyBorder="1" applyAlignment="1">
      <alignment horizontal="center" vertical="center"/>
    </xf>
    <xf numFmtId="0" fontId="17" fillId="12" borderId="21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21" borderId="28" xfId="0" applyFont="1" applyFill="1" applyBorder="1" applyAlignment="1">
      <alignment horizontal="center" vertical="center"/>
    </xf>
    <xf numFmtId="0" fontId="12" fillId="4" borderId="29" xfId="0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0" fontId="30" fillId="6" borderId="2" xfId="0" applyFont="1" applyFill="1" applyBorder="1"/>
    <xf numFmtId="0" fontId="30" fillId="6" borderId="2" xfId="0" applyFont="1" applyFill="1" applyBorder="1" applyAlignment="1">
      <alignment horizontal="left" indent="1"/>
    </xf>
    <xf numFmtId="0" fontId="31" fillId="3" borderId="13" xfId="0" applyFont="1" applyFill="1" applyBorder="1"/>
    <xf numFmtId="0" fontId="30" fillId="3" borderId="13" xfId="0" applyFont="1" applyFill="1" applyBorder="1"/>
    <xf numFmtId="0" fontId="12" fillId="4" borderId="30" xfId="0" applyFont="1" applyFill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19" fillId="3" borderId="17" xfId="0" applyFont="1" applyFill="1" applyBorder="1" applyAlignment="1">
      <alignment horizontal="right" vertical="center"/>
    </xf>
    <xf numFmtId="0" fontId="5" fillId="3" borderId="31" xfId="0" applyFont="1" applyFill="1" applyBorder="1" applyAlignment="1">
      <alignment horizontal="left" vertical="center" wrapText="1"/>
    </xf>
    <xf numFmtId="0" fontId="24" fillId="0" borderId="16" xfId="0" applyFont="1" applyBorder="1"/>
    <xf numFmtId="0" fontId="32" fillId="3" borderId="18" xfId="1" applyFont="1" applyFill="1" applyBorder="1" applyAlignment="1">
      <alignment horizontal="left"/>
    </xf>
    <xf numFmtId="0" fontId="10" fillId="0" borderId="12" xfId="0" applyFont="1" applyBorder="1" applyAlignment="1">
      <alignment horizontal="right"/>
    </xf>
    <xf numFmtId="0" fontId="10" fillId="0" borderId="18" xfId="0" applyFont="1" applyBorder="1"/>
    <xf numFmtId="0" fontId="10" fillId="10" borderId="32" xfId="0" applyFont="1" applyFill="1" applyBorder="1" applyAlignment="1">
      <alignment horizontal="center"/>
    </xf>
    <xf numFmtId="0" fontId="10" fillId="10" borderId="32" xfId="0" applyFont="1" applyFill="1" applyBorder="1"/>
    <xf numFmtId="20" fontId="10" fillId="0" borderId="0" xfId="0" applyNumberFormat="1" applyFont="1"/>
    <xf numFmtId="0" fontId="28" fillId="0" borderId="0" xfId="0" applyFont="1" applyAlignment="1">
      <alignment horizontal="center" vertical="center"/>
    </xf>
    <xf numFmtId="0" fontId="10" fillId="24" borderId="2" xfId="0" applyFont="1" applyFill="1" applyBorder="1"/>
    <xf numFmtId="0" fontId="10" fillId="25" borderId="2" xfId="0" applyFont="1" applyFill="1" applyBorder="1"/>
    <xf numFmtId="0" fontId="10" fillId="22" borderId="2" xfId="0" applyFont="1" applyFill="1" applyBorder="1"/>
    <xf numFmtId="0" fontId="29" fillId="21" borderId="11" xfId="0" applyFont="1" applyFill="1" applyBorder="1" applyAlignment="1">
      <alignment horizontal="center" vertical="center"/>
    </xf>
    <xf numFmtId="0" fontId="27" fillId="21" borderId="13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/>
    </xf>
    <xf numFmtId="0" fontId="33" fillId="26" borderId="0" xfId="0" applyFont="1" applyFill="1" applyAlignment="1">
      <alignment horizontal="left"/>
    </xf>
    <xf numFmtId="0" fontId="33" fillId="0" borderId="0" xfId="0" applyFont="1" applyAlignment="1">
      <alignment horizontal="left"/>
    </xf>
    <xf numFmtId="0" fontId="10" fillId="0" borderId="17" xfId="0" applyFont="1" applyBorder="1"/>
    <xf numFmtId="0" fontId="4" fillId="0" borderId="0" xfId="0" applyFont="1"/>
    <xf numFmtId="0" fontId="10" fillId="0" borderId="11" xfId="0" applyFont="1" applyBorder="1"/>
    <xf numFmtId="0" fontId="11" fillId="6" borderId="14" xfId="0" applyFont="1" applyFill="1" applyBorder="1" applyAlignment="1">
      <alignment horizontal="center" vertical="center"/>
    </xf>
    <xf numFmtId="0" fontId="11" fillId="17" borderId="2" xfId="0" applyFont="1" applyFill="1" applyBorder="1" applyAlignment="1">
      <alignment horizontal="center" vertical="center"/>
    </xf>
    <xf numFmtId="0" fontId="30" fillId="3" borderId="2" xfId="0" applyFont="1" applyFill="1" applyBorder="1"/>
    <xf numFmtId="0" fontId="10" fillId="0" borderId="26" xfId="0" applyFont="1" applyBorder="1" applyAlignment="1">
      <alignment horizontal="center"/>
    </xf>
    <xf numFmtId="0" fontId="10" fillId="0" borderId="26" xfId="0" applyFont="1" applyBorder="1"/>
    <xf numFmtId="0" fontId="17" fillId="7" borderId="14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4" fillId="0" borderId="2" xfId="0" applyFont="1" applyBorder="1"/>
    <xf numFmtId="0" fontId="4" fillId="3" borderId="33" xfId="0" applyFont="1" applyFill="1" applyBorder="1"/>
    <xf numFmtId="0" fontId="4" fillId="0" borderId="33" xfId="0" applyFont="1" applyBorder="1"/>
    <xf numFmtId="0" fontId="4" fillId="4" borderId="0" xfId="0" applyFont="1" applyFill="1" applyAlignment="1">
      <alignment horizontal="center" vertical="center"/>
    </xf>
    <xf numFmtId="0" fontId="28" fillId="24" borderId="2" xfId="0" applyFont="1" applyFill="1" applyBorder="1" applyAlignment="1">
      <alignment horizontal="center" vertical="center"/>
    </xf>
    <xf numFmtId="0" fontId="28" fillId="22" borderId="2" xfId="0" applyFont="1" applyFill="1" applyBorder="1" applyAlignment="1">
      <alignment horizontal="center" vertical="center"/>
    </xf>
    <xf numFmtId="0" fontId="28" fillId="10" borderId="0" xfId="0" applyFont="1" applyFill="1" applyAlignment="1">
      <alignment horizontal="center" vertical="center"/>
    </xf>
    <xf numFmtId="0" fontId="28" fillId="25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/>
    </xf>
    <xf numFmtId="0" fontId="38" fillId="0" borderId="10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6" borderId="23" xfId="0" applyFont="1" applyFill="1" applyBorder="1" applyAlignment="1">
      <alignment horizontal="center" vertical="center"/>
    </xf>
    <xf numFmtId="0" fontId="39" fillId="6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9" fillId="3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left" vertical="center" wrapText="1"/>
    </xf>
    <xf numFmtId="0" fontId="30" fillId="12" borderId="2" xfId="0" applyFont="1" applyFill="1" applyBorder="1"/>
    <xf numFmtId="0" fontId="16" fillId="7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vertical="center"/>
    </xf>
    <xf numFmtId="0" fontId="11" fillId="10" borderId="14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3" borderId="2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horizontal="left"/>
    </xf>
    <xf numFmtId="0" fontId="4" fillId="4" borderId="9" xfId="0" applyFont="1" applyFill="1" applyBorder="1" applyAlignment="1">
      <alignment horizontal="left"/>
    </xf>
    <xf numFmtId="0" fontId="4" fillId="3" borderId="9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12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12" fillId="4" borderId="0" xfId="0" applyFont="1" applyFill="1" applyBorder="1" applyAlignment="1">
      <alignment horizontal="center" vertical="center"/>
    </xf>
    <xf numFmtId="0" fontId="24" fillId="0" borderId="19" xfId="0" applyFont="1" applyBorder="1" applyAlignment="1">
      <alignment horizontal="right"/>
    </xf>
    <xf numFmtId="0" fontId="24" fillId="0" borderId="19" xfId="0" applyFont="1" applyBorder="1"/>
    <xf numFmtId="0" fontId="17" fillId="3" borderId="23" xfId="0" applyFont="1" applyFill="1" applyBorder="1" applyAlignment="1">
      <alignment horizontal="center" vertical="center"/>
    </xf>
  </cellXfs>
  <cellStyles count="4">
    <cellStyle name="Normal" xfId="0" builtinId="0"/>
    <cellStyle name="Normal 2" xfId="3" xr:uid="{CD68D570-224D-4557-82E6-4A89366671DE}"/>
    <cellStyle name="Normal 6" xfId="2" xr:uid="{30CC98DB-2D56-463F-A167-5701151B0D1F}"/>
    <cellStyle name="Salida" xfId="1" builtinId="21"/>
  </cellStyles>
  <dxfs count="1482"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sz val="10"/>
        <color theme="1"/>
        <name val="Aptos Narrow"/>
        <family val="2"/>
        <scheme val="none"/>
      </font>
      <numFmt numFmtId="0" formatCode="General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solid">
          <bgColor theme="9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solid">
          <bgColor theme="0" tint="-0.249977111117893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885825</xdr:colOff>
      <xdr:row>0</xdr:row>
      <xdr:rowOff>57150</xdr:rowOff>
    </xdr:from>
    <xdr:to>
      <xdr:col>6</xdr:col>
      <xdr:colOff>1080558</xdr:colOff>
      <xdr:row>5</xdr:row>
      <xdr:rowOff>63500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C8259E7-63CE-4961-AFCD-3F44D92B3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57150"/>
          <a:ext cx="1137708" cy="892175"/>
        </a:xfrm>
        <a:prstGeom prst="rect">
          <a:avLst/>
        </a:prstGeom>
      </xdr:spPr>
    </xdr:pic>
    <xdr:clientData/>
  </xdr:twoCellAnchor>
  <xdr:oneCellAnchor>
    <xdr:from>
      <xdr:col>5</xdr:col>
      <xdr:colOff>896409</xdr:colOff>
      <xdr:row>22</xdr:row>
      <xdr:rowOff>31749</xdr:rowOff>
    </xdr:from>
    <xdr:ext cx="990600" cy="990600"/>
    <xdr:pic>
      <xdr:nvPicPr>
        <xdr:cNvPr id="3" name="Imagen 2">
          <a:extLst>
            <a:ext uri="{FF2B5EF4-FFF2-40B4-BE49-F238E27FC236}">
              <a16:creationId xmlns:a16="http://schemas.microsoft.com/office/drawing/2014/main" id="{61A4A19D-A296-4BD1-B563-206FEDA59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409" y="4841874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42</xdr:row>
      <xdr:rowOff>57150</xdr:rowOff>
    </xdr:from>
    <xdr:ext cx="990600" cy="990600"/>
    <xdr:pic>
      <xdr:nvPicPr>
        <xdr:cNvPr id="4" name="Imagen 3">
          <a:extLst>
            <a:ext uri="{FF2B5EF4-FFF2-40B4-BE49-F238E27FC236}">
              <a16:creationId xmlns:a16="http://schemas.microsoft.com/office/drawing/2014/main" id="{0E2837C1-07E2-4242-9B84-C6AD37BE9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874395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68</xdr:row>
      <xdr:rowOff>57150</xdr:rowOff>
    </xdr:from>
    <xdr:ext cx="990600" cy="990600"/>
    <xdr:pic>
      <xdr:nvPicPr>
        <xdr:cNvPr id="5" name="Imagen 4">
          <a:extLst>
            <a:ext uri="{FF2B5EF4-FFF2-40B4-BE49-F238E27FC236}">
              <a16:creationId xmlns:a16="http://schemas.microsoft.com/office/drawing/2014/main" id="{55B2C235-D2AD-448F-9715-EC6D5EFFE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375410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87</xdr:row>
      <xdr:rowOff>57150</xdr:rowOff>
    </xdr:from>
    <xdr:ext cx="990600" cy="990600"/>
    <xdr:pic>
      <xdr:nvPicPr>
        <xdr:cNvPr id="6" name="Imagen 5">
          <a:extLst>
            <a:ext uri="{FF2B5EF4-FFF2-40B4-BE49-F238E27FC236}">
              <a16:creationId xmlns:a16="http://schemas.microsoft.com/office/drawing/2014/main" id="{1085384C-BBAD-49B3-B4B7-D68D8A1CB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742122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109</xdr:row>
      <xdr:rowOff>57150</xdr:rowOff>
    </xdr:from>
    <xdr:ext cx="990600" cy="990600"/>
    <xdr:pic>
      <xdr:nvPicPr>
        <xdr:cNvPr id="7" name="Imagen 6">
          <a:extLst>
            <a:ext uri="{FF2B5EF4-FFF2-40B4-BE49-F238E27FC236}">
              <a16:creationId xmlns:a16="http://schemas.microsoft.com/office/drawing/2014/main" id="{64F80FE8-72A1-4AA3-A3CB-137305A2C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2150745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128</xdr:row>
      <xdr:rowOff>57150</xdr:rowOff>
    </xdr:from>
    <xdr:ext cx="990600" cy="990600"/>
    <xdr:pic>
      <xdr:nvPicPr>
        <xdr:cNvPr id="8" name="Imagen 7">
          <a:extLst>
            <a:ext uri="{FF2B5EF4-FFF2-40B4-BE49-F238E27FC236}">
              <a16:creationId xmlns:a16="http://schemas.microsoft.com/office/drawing/2014/main" id="{FD58502A-06E9-4887-9763-D241C559F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2538412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148</xdr:row>
      <xdr:rowOff>57150</xdr:rowOff>
    </xdr:from>
    <xdr:ext cx="990600" cy="990600"/>
    <xdr:pic>
      <xdr:nvPicPr>
        <xdr:cNvPr id="9" name="Imagen 8">
          <a:extLst>
            <a:ext uri="{FF2B5EF4-FFF2-40B4-BE49-F238E27FC236}">
              <a16:creationId xmlns:a16="http://schemas.microsoft.com/office/drawing/2014/main" id="{FD2BC491-2B88-4C1C-980A-C9C3F9CB5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2926080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167</xdr:row>
      <xdr:rowOff>57150</xdr:rowOff>
    </xdr:from>
    <xdr:ext cx="990600" cy="990600"/>
    <xdr:pic>
      <xdr:nvPicPr>
        <xdr:cNvPr id="10" name="Imagen 9">
          <a:extLst>
            <a:ext uri="{FF2B5EF4-FFF2-40B4-BE49-F238E27FC236}">
              <a16:creationId xmlns:a16="http://schemas.microsoft.com/office/drawing/2014/main" id="{CC1E77D6-7637-45A4-8830-36D57E570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3313747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193</xdr:row>
      <xdr:rowOff>57150</xdr:rowOff>
    </xdr:from>
    <xdr:ext cx="990600" cy="990600"/>
    <xdr:pic>
      <xdr:nvPicPr>
        <xdr:cNvPr id="11" name="Imagen 10">
          <a:extLst>
            <a:ext uri="{FF2B5EF4-FFF2-40B4-BE49-F238E27FC236}">
              <a16:creationId xmlns:a16="http://schemas.microsoft.com/office/drawing/2014/main" id="{D54374CF-9F00-499F-A471-559D91D2C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3814762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214</xdr:row>
      <xdr:rowOff>57150</xdr:rowOff>
    </xdr:from>
    <xdr:ext cx="990600" cy="990600"/>
    <xdr:pic>
      <xdr:nvPicPr>
        <xdr:cNvPr id="12" name="Imagen 11">
          <a:extLst>
            <a:ext uri="{FF2B5EF4-FFF2-40B4-BE49-F238E27FC236}">
              <a16:creationId xmlns:a16="http://schemas.microsoft.com/office/drawing/2014/main" id="{5F760CFF-9F8A-484C-865A-95497CD3C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4223385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235</xdr:row>
      <xdr:rowOff>57150</xdr:rowOff>
    </xdr:from>
    <xdr:ext cx="990600" cy="990600"/>
    <xdr:pic>
      <xdr:nvPicPr>
        <xdr:cNvPr id="13" name="Imagen 12">
          <a:extLst>
            <a:ext uri="{FF2B5EF4-FFF2-40B4-BE49-F238E27FC236}">
              <a16:creationId xmlns:a16="http://schemas.microsoft.com/office/drawing/2014/main" id="{E93C2917-D8C1-4842-B1CB-EB1EA2680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4632007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260</xdr:row>
      <xdr:rowOff>57150</xdr:rowOff>
    </xdr:from>
    <xdr:ext cx="990600" cy="990600"/>
    <xdr:pic>
      <xdr:nvPicPr>
        <xdr:cNvPr id="14" name="Imagen 13">
          <a:extLst>
            <a:ext uri="{FF2B5EF4-FFF2-40B4-BE49-F238E27FC236}">
              <a16:creationId xmlns:a16="http://schemas.microsoft.com/office/drawing/2014/main" id="{D414BBBC-C5A1-432B-81F2-2B5B8C70E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5132070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279</xdr:row>
      <xdr:rowOff>57150</xdr:rowOff>
    </xdr:from>
    <xdr:ext cx="990600" cy="990600"/>
    <xdr:pic>
      <xdr:nvPicPr>
        <xdr:cNvPr id="15" name="Imagen 14">
          <a:extLst>
            <a:ext uri="{FF2B5EF4-FFF2-40B4-BE49-F238E27FC236}">
              <a16:creationId xmlns:a16="http://schemas.microsoft.com/office/drawing/2014/main" id="{CB20C1E5-5B4E-4115-A775-ABC24B98B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5498782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298</xdr:row>
      <xdr:rowOff>57150</xdr:rowOff>
    </xdr:from>
    <xdr:ext cx="990600" cy="990600"/>
    <xdr:pic>
      <xdr:nvPicPr>
        <xdr:cNvPr id="16" name="Imagen 15">
          <a:extLst>
            <a:ext uri="{FF2B5EF4-FFF2-40B4-BE49-F238E27FC236}">
              <a16:creationId xmlns:a16="http://schemas.microsoft.com/office/drawing/2014/main" id="{1D56C9A2-F3F2-4F76-9AFC-8DFB68D61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5865495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318</xdr:row>
      <xdr:rowOff>57150</xdr:rowOff>
    </xdr:from>
    <xdr:ext cx="990600" cy="990600"/>
    <xdr:pic>
      <xdr:nvPicPr>
        <xdr:cNvPr id="17" name="Imagen 16">
          <a:extLst>
            <a:ext uri="{FF2B5EF4-FFF2-40B4-BE49-F238E27FC236}">
              <a16:creationId xmlns:a16="http://schemas.microsoft.com/office/drawing/2014/main" id="{AF965EBE-B92B-4317-B12E-5C821C224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6253162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339</xdr:row>
      <xdr:rowOff>57150</xdr:rowOff>
    </xdr:from>
    <xdr:ext cx="990600" cy="990600"/>
    <xdr:pic>
      <xdr:nvPicPr>
        <xdr:cNvPr id="18" name="Imagen 17">
          <a:extLst>
            <a:ext uri="{FF2B5EF4-FFF2-40B4-BE49-F238E27FC236}">
              <a16:creationId xmlns:a16="http://schemas.microsoft.com/office/drawing/2014/main" id="{50A0EE4E-2B61-4A1A-A4D1-A47C82424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6661785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360</xdr:row>
      <xdr:rowOff>57150</xdr:rowOff>
    </xdr:from>
    <xdr:ext cx="990600" cy="990600"/>
    <xdr:pic>
      <xdr:nvPicPr>
        <xdr:cNvPr id="19" name="Imagen 18">
          <a:extLst>
            <a:ext uri="{FF2B5EF4-FFF2-40B4-BE49-F238E27FC236}">
              <a16:creationId xmlns:a16="http://schemas.microsoft.com/office/drawing/2014/main" id="{148CC0D9-BE01-47CF-970E-2AC23233E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7070407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382</xdr:row>
      <xdr:rowOff>57150</xdr:rowOff>
    </xdr:from>
    <xdr:ext cx="990600" cy="990600"/>
    <xdr:pic>
      <xdr:nvPicPr>
        <xdr:cNvPr id="20" name="Imagen 19">
          <a:extLst>
            <a:ext uri="{FF2B5EF4-FFF2-40B4-BE49-F238E27FC236}">
              <a16:creationId xmlns:a16="http://schemas.microsoft.com/office/drawing/2014/main" id="{A38A8766-4D54-44DA-B18C-8FF863F8A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7480935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409</xdr:row>
      <xdr:rowOff>57150</xdr:rowOff>
    </xdr:from>
    <xdr:ext cx="990600" cy="990600"/>
    <xdr:pic>
      <xdr:nvPicPr>
        <xdr:cNvPr id="21" name="Imagen 20">
          <a:extLst>
            <a:ext uri="{FF2B5EF4-FFF2-40B4-BE49-F238E27FC236}">
              <a16:creationId xmlns:a16="http://schemas.microsoft.com/office/drawing/2014/main" id="{3198A1E3-4BE6-4E14-890F-5373C3E72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8002905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436</xdr:row>
      <xdr:rowOff>57150</xdr:rowOff>
    </xdr:from>
    <xdr:ext cx="990600" cy="990600"/>
    <xdr:pic>
      <xdr:nvPicPr>
        <xdr:cNvPr id="22" name="Imagen 21">
          <a:extLst>
            <a:ext uri="{FF2B5EF4-FFF2-40B4-BE49-F238E27FC236}">
              <a16:creationId xmlns:a16="http://schemas.microsoft.com/office/drawing/2014/main" id="{F3FC7838-9136-4207-9384-7ABF3C097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8542972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457</xdr:row>
      <xdr:rowOff>57150</xdr:rowOff>
    </xdr:from>
    <xdr:ext cx="990600" cy="990600"/>
    <xdr:pic>
      <xdr:nvPicPr>
        <xdr:cNvPr id="23" name="Imagen 22">
          <a:extLst>
            <a:ext uri="{FF2B5EF4-FFF2-40B4-BE49-F238E27FC236}">
              <a16:creationId xmlns:a16="http://schemas.microsoft.com/office/drawing/2014/main" id="{D7FB5B2D-3551-49CB-A9DF-24B086A8F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8955405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476</xdr:row>
      <xdr:rowOff>57150</xdr:rowOff>
    </xdr:from>
    <xdr:ext cx="990600" cy="990600"/>
    <xdr:pic>
      <xdr:nvPicPr>
        <xdr:cNvPr id="24" name="Imagen 23">
          <a:extLst>
            <a:ext uri="{FF2B5EF4-FFF2-40B4-BE49-F238E27FC236}">
              <a16:creationId xmlns:a16="http://schemas.microsoft.com/office/drawing/2014/main" id="{0E6E847F-5E88-486F-BA55-1E0920661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9322117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497</xdr:row>
      <xdr:rowOff>57150</xdr:rowOff>
    </xdr:from>
    <xdr:ext cx="990600" cy="990600"/>
    <xdr:pic>
      <xdr:nvPicPr>
        <xdr:cNvPr id="25" name="Imagen 24">
          <a:extLst>
            <a:ext uri="{FF2B5EF4-FFF2-40B4-BE49-F238E27FC236}">
              <a16:creationId xmlns:a16="http://schemas.microsoft.com/office/drawing/2014/main" id="{F59E03CF-C0BA-4505-88B0-F3462AD77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9667875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518</xdr:row>
      <xdr:rowOff>57150</xdr:rowOff>
    </xdr:from>
    <xdr:ext cx="990600" cy="990600"/>
    <xdr:pic>
      <xdr:nvPicPr>
        <xdr:cNvPr id="26" name="Imagen 25">
          <a:extLst>
            <a:ext uri="{FF2B5EF4-FFF2-40B4-BE49-F238E27FC236}">
              <a16:creationId xmlns:a16="http://schemas.microsoft.com/office/drawing/2014/main" id="{9C159D56-994B-4EFF-87BF-5351A5E77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0076497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949325</xdr:colOff>
      <xdr:row>563</xdr:row>
      <xdr:rowOff>10584</xdr:rowOff>
    </xdr:from>
    <xdr:ext cx="990600" cy="990600"/>
    <xdr:pic>
      <xdr:nvPicPr>
        <xdr:cNvPr id="27" name="Imagen 26">
          <a:extLst>
            <a:ext uri="{FF2B5EF4-FFF2-40B4-BE49-F238E27FC236}">
              <a16:creationId xmlns:a16="http://schemas.microsoft.com/office/drawing/2014/main" id="{7CB52EC6-E47E-4170-806C-B3FABFACF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800" y="109338534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809625</xdr:colOff>
      <xdr:row>592</xdr:row>
      <xdr:rowOff>57150</xdr:rowOff>
    </xdr:from>
    <xdr:ext cx="990600" cy="990600"/>
    <xdr:pic>
      <xdr:nvPicPr>
        <xdr:cNvPr id="28" name="Imagen 27">
          <a:extLst>
            <a:ext uri="{FF2B5EF4-FFF2-40B4-BE49-F238E27FC236}">
              <a16:creationId xmlns:a16="http://schemas.microsoft.com/office/drawing/2014/main" id="{06E86BFA-4474-4B00-A840-C6C1AF03F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11481435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176742</xdr:colOff>
      <xdr:row>620</xdr:row>
      <xdr:rowOff>57151</xdr:rowOff>
    </xdr:from>
    <xdr:ext cx="990600" cy="990600"/>
    <xdr:pic>
      <xdr:nvPicPr>
        <xdr:cNvPr id="29" name="Imagen 28">
          <a:extLst>
            <a:ext uri="{FF2B5EF4-FFF2-40B4-BE49-F238E27FC236}">
              <a16:creationId xmlns:a16="http://schemas.microsoft.com/office/drawing/2014/main" id="{744B610E-3F96-44EC-AA1C-5434A80BD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42" y="120357901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656</xdr:row>
      <xdr:rowOff>57150</xdr:rowOff>
    </xdr:from>
    <xdr:ext cx="990600" cy="990600"/>
    <xdr:pic>
      <xdr:nvPicPr>
        <xdr:cNvPr id="30" name="Imagen 29">
          <a:extLst>
            <a:ext uri="{FF2B5EF4-FFF2-40B4-BE49-F238E27FC236}">
              <a16:creationId xmlns:a16="http://schemas.microsoft.com/office/drawing/2014/main" id="{CA75B1BB-39EE-49D8-9283-0A05EEFA1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2742545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896408</xdr:colOff>
      <xdr:row>676</xdr:row>
      <xdr:rowOff>95250</xdr:rowOff>
    </xdr:from>
    <xdr:ext cx="990600" cy="990600"/>
    <xdr:pic>
      <xdr:nvPicPr>
        <xdr:cNvPr id="31" name="Imagen 30">
          <a:extLst>
            <a:ext uri="{FF2B5EF4-FFF2-40B4-BE49-F238E27FC236}">
              <a16:creationId xmlns:a16="http://schemas.microsoft.com/office/drawing/2014/main" id="{269D33E2-A474-4552-9DC9-6105EE405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408" y="13088302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694</xdr:row>
      <xdr:rowOff>57150</xdr:rowOff>
    </xdr:from>
    <xdr:ext cx="990600" cy="990600"/>
    <xdr:pic>
      <xdr:nvPicPr>
        <xdr:cNvPr id="32" name="Imagen 31">
          <a:extLst>
            <a:ext uri="{FF2B5EF4-FFF2-40B4-BE49-F238E27FC236}">
              <a16:creationId xmlns:a16="http://schemas.microsoft.com/office/drawing/2014/main" id="{C2ACF55F-C7D4-4DF6-969A-1A61E3A49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3406437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718</xdr:row>
      <xdr:rowOff>57150</xdr:rowOff>
    </xdr:from>
    <xdr:ext cx="990600" cy="990600"/>
    <xdr:pic>
      <xdr:nvPicPr>
        <xdr:cNvPr id="33" name="Imagen 32">
          <a:extLst>
            <a:ext uri="{FF2B5EF4-FFF2-40B4-BE49-F238E27FC236}">
              <a16:creationId xmlns:a16="http://schemas.microsoft.com/office/drawing/2014/main" id="{C61A8088-CBF4-447C-83ED-0042F1580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3855065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727075</xdr:colOff>
      <xdr:row>816</xdr:row>
      <xdr:rowOff>10584</xdr:rowOff>
    </xdr:from>
    <xdr:ext cx="990600" cy="990600"/>
    <xdr:pic>
      <xdr:nvPicPr>
        <xdr:cNvPr id="34" name="Imagen 33">
          <a:extLst>
            <a:ext uri="{FF2B5EF4-FFF2-40B4-BE49-F238E27FC236}">
              <a16:creationId xmlns:a16="http://schemas.microsoft.com/office/drawing/2014/main" id="{3A18C0B5-2F63-4F2E-9553-4865F172C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7075" y="158725659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827</xdr:row>
      <xdr:rowOff>57150</xdr:rowOff>
    </xdr:from>
    <xdr:ext cx="990600" cy="990600"/>
    <xdr:pic>
      <xdr:nvPicPr>
        <xdr:cNvPr id="35" name="Imagen 34">
          <a:extLst>
            <a:ext uri="{FF2B5EF4-FFF2-40B4-BE49-F238E27FC236}">
              <a16:creationId xmlns:a16="http://schemas.microsoft.com/office/drawing/2014/main" id="{9F35DF7D-67E2-4DC2-A560-7F4128731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6048672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844</xdr:row>
      <xdr:rowOff>57150</xdr:rowOff>
    </xdr:from>
    <xdr:ext cx="990600" cy="990600"/>
    <xdr:pic>
      <xdr:nvPicPr>
        <xdr:cNvPr id="36" name="Imagen 35">
          <a:extLst>
            <a:ext uri="{FF2B5EF4-FFF2-40B4-BE49-F238E27FC236}">
              <a16:creationId xmlns:a16="http://schemas.microsoft.com/office/drawing/2014/main" id="{AC20A111-B94A-4F28-8328-2A97FE30A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6393477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855</xdr:row>
      <xdr:rowOff>57150</xdr:rowOff>
    </xdr:from>
    <xdr:ext cx="990600" cy="990600"/>
    <xdr:pic>
      <xdr:nvPicPr>
        <xdr:cNvPr id="37" name="Imagen 36">
          <a:extLst>
            <a:ext uri="{FF2B5EF4-FFF2-40B4-BE49-F238E27FC236}">
              <a16:creationId xmlns:a16="http://schemas.microsoft.com/office/drawing/2014/main" id="{37A46934-872B-449C-BB28-A53524229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6655415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539</xdr:row>
      <xdr:rowOff>57150</xdr:rowOff>
    </xdr:from>
    <xdr:ext cx="990600" cy="990600"/>
    <xdr:pic>
      <xdr:nvPicPr>
        <xdr:cNvPr id="38" name="Imagen 37">
          <a:extLst>
            <a:ext uri="{FF2B5EF4-FFF2-40B4-BE49-F238E27FC236}">
              <a16:creationId xmlns:a16="http://schemas.microsoft.com/office/drawing/2014/main" id="{E1C0850F-4274-4A95-97F8-432E9C86C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0485120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737658</xdr:colOff>
      <xdr:row>806</xdr:row>
      <xdr:rowOff>21166</xdr:rowOff>
    </xdr:from>
    <xdr:ext cx="990600" cy="990600"/>
    <xdr:pic>
      <xdr:nvPicPr>
        <xdr:cNvPr id="39" name="Imagen 38">
          <a:extLst>
            <a:ext uri="{FF2B5EF4-FFF2-40B4-BE49-F238E27FC236}">
              <a16:creationId xmlns:a16="http://schemas.microsoft.com/office/drawing/2014/main" id="{5BF01881-4913-41F1-ADBE-C4F4E1A98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7658" y="156812191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639</xdr:row>
      <xdr:rowOff>57150</xdr:rowOff>
    </xdr:from>
    <xdr:ext cx="990600" cy="990600"/>
    <xdr:pic>
      <xdr:nvPicPr>
        <xdr:cNvPr id="40" name="Imagen 39">
          <a:extLst>
            <a:ext uri="{FF2B5EF4-FFF2-40B4-BE49-F238E27FC236}">
              <a16:creationId xmlns:a16="http://schemas.microsoft.com/office/drawing/2014/main" id="{A2904216-4705-4CE1-AFDF-FA0ACD305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2402502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795</xdr:row>
      <xdr:rowOff>57150</xdr:rowOff>
    </xdr:from>
    <xdr:ext cx="990600" cy="990600"/>
    <xdr:pic>
      <xdr:nvPicPr>
        <xdr:cNvPr id="41" name="Imagen 40">
          <a:extLst>
            <a:ext uri="{FF2B5EF4-FFF2-40B4-BE49-F238E27FC236}">
              <a16:creationId xmlns:a16="http://schemas.microsoft.com/office/drawing/2014/main" id="{2941D6BC-9F53-4B9C-AC94-9C0FCFCBB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5468600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767</xdr:row>
      <xdr:rowOff>57150</xdr:rowOff>
    </xdr:from>
    <xdr:ext cx="990600" cy="990600"/>
    <xdr:pic>
      <xdr:nvPicPr>
        <xdr:cNvPr id="42" name="Imagen 41">
          <a:extLst>
            <a:ext uri="{FF2B5EF4-FFF2-40B4-BE49-F238E27FC236}">
              <a16:creationId xmlns:a16="http://schemas.microsoft.com/office/drawing/2014/main" id="{E69AD962-3514-4D91-9896-D6CCEE225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4958060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777</xdr:row>
      <xdr:rowOff>57150</xdr:rowOff>
    </xdr:from>
    <xdr:ext cx="990600" cy="990600"/>
    <xdr:pic>
      <xdr:nvPicPr>
        <xdr:cNvPr id="43" name="Imagen 42">
          <a:extLst>
            <a:ext uri="{FF2B5EF4-FFF2-40B4-BE49-F238E27FC236}">
              <a16:creationId xmlns:a16="http://schemas.microsoft.com/office/drawing/2014/main" id="{606F890D-92EC-41CA-8990-333606574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5127605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786</xdr:row>
      <xdr:rowOff>57150</xdr:rowOff>
    </xdr:from>
    <xdr:ext cx="990600" cy="990600"/>
    <xdr:pic>
      <xdr:nvPicPr>
        <xdr:cNvPr id="44" name="Imagen 43">
          <a:extLst>
            <a:ext uri="{FF2B5EF4-FFF2-40B4-BE49-F238E27FC236}">
              <a16:creationId xmlns:a16="http://schemas.microsoft.com/office/drawing/2014/main" id="{B1371C49-C95B-4346-BC19-111E0FFC0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52971500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737</xdr:row>
      <xdr:rowOff>57150</xdr:rowOff>
    </xdr:from>
    <xdr:ext cx="990600" cy="990600"/>
    <xdr:pic>
      <xdr:nvPicPr>
        <xdr:cNvPr id="45" name="Imagen 44">
          <a:extLst>
            <a:ext uri="{FF2B5EF4-FFF2-40B4-BE49-F238E27FC236}">
              <a16:creationId xmlns:a16="http://schemas.microsoft.com/office/drawing/2014/main" id="{F863F9C2-7459-43A2-A3C2-C77C5C6EE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41951075"/>
          <a:ext cx="990600" cy="990600"/>
        </a:xfrm>
        <a:prstGeom prst="rect">
          <a:avLst/>
        </a:prstGeom>
      </xdr:spPr>
    </xdr:pic>
    <xdr:clientData/>
  </xdr:oneCellAnchor>
  <xdr:oneCellAnchor>
    <xdr:from>
      <xdr:col>5</xdr:col>
      <xdr:colOff>885825</xdr:colOff>
      <xdr:row>754</xdr:row>
      <xdr:rowOff>57150</xdr:rowOff>
    </xdr:from>
    <xdr:ext cx="990600" cy="990600"/>
    <xdr:pic>
      <xdr:nvPicPr>
        <xdr:cNvPr id="46" name="Imagen 45">
          <a:extLst>
            <a:ext uri="{FF2B5EF4-FFF2-40B4-BE49-F238E27FC236}">
              <a16:creationId xmlns:a16="http://schemas.microsoft.com/office/drawing/2014/main" id="{3928BAB5-02A7-44EA-8962-92E6A74DC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" y="145341975"/>
          <a:ext cx="990600" cy="9906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60C6BF-DBE0-433F-A0E2-6211E1377ECD}" name="Tabla140" displayName="Tabla140" ref="A7:AQ12" totalsRowShown="0">
  <autoFilter ref="A7:AQ12" xr:uid="{00000000-0009-0000-0100-000001000000}"/>
  <tableColumns count="43">
    <tableColumn id="1" xr3:uid="{BBEC9914-E2A3-4B8D-83DF-D69D5411256B}" name="CLIENTE:"/>
    <tableColumn id="2" xr3:uid="{1D8915CE-884F-4284-9D55-91575BAD6435}" name="COD PUESTO"/>
    <tableColumn id="3" xr3:uid="{EE606ACD-EA15-4E04-BCBB-A1E36223369A}" name="ZONA "/>
    <tableColumn id="4" xr3:uid="{504BAD38-34B2-42B7-AD45-5ADB49E5679A}" name="DIRECCION"/>
    <tableColumn id="5" xr3:uid="{AA5A0478-E973-46A2-A9C8-73785C944DA8}" name="TIPO DE SERVICIO"/>
    <tableColumn id="6" xr3:uid="{4EC22F9D-37DA-44D9-A376-431E3AB21D5F}" name="CEDULA " dataDxfId="1481"/>
    <tableColumn id="7" xr3:uid="{B1D3F2FF-80B4-4B5C-8D0F-9ECE7FC4D46B}" name="APELLIDOS Y NOMBRES " dataDxfId="1480"/>
    <tableColumn id="8" xr3:uid="{D50033B3-923A-4B7A-AAF2-63861BB137EB}" name="AÑO" dataDxfId="1479"/>
    <tableColumn id="9" xr3:uid="{00F20664-B56C-4184-8E0A-A7875626618C}" name="MES" dataDxfId="1478"/>
    <tableColumn id="10" xr3:uid="{9693042F-85E8-4D9F-A33C-0C92CB18A37E}" name="1S" dataDxfId="1477">
      <calculatedColumnFormula>COUNTIF(J3:J5,"N12")</calculatedColumnFormula>
    </tableColumn>
    <tableColumn id="11" xr3:uid="{FE767798-AC5A-42F5-92FB-56AD69B828DB}" name="2D" dataDxfId="1476">
      <calculatedColumnFormula>COUNTIF(K3:K5,"N12")</calculatedColumnFormula>
    </tableColumn>
    <tableColumn id="12" xr3:uid="{0FFA577E-E7E6-45AD-BF5C-CEE86111E7FA}" name="3L" dataDxfId="1475">
      <calculatedColumnFormula>COUNTIF(L3:L5,"N12")</calculatedColumnFormula>
    </tableColumn>
    <tableColumn id="13" xr3:uid="{43A50B99-69DB-453A-B967-8218CBB351E1}" name="4M" dataDxfId="1474">
      <calculatedColumnFormula>COUNTIF(M3:M5,"N12")</calculatedColumnFormula>
    </tableColumn>
    <tableColumn id="14" xr3:uid="{9D263910-E38E-4544-8557-5B463568CBC2}" name="5W" dataDxfId="1473">
      <calculatedColumnFormula>COUNTIF(N3:N5,"N12")</calculatedColumnFormula>
    </tableColumn>
    <tableColumn id="15" xr3:uid="{90E998F3-9D1C-4F01-ABB4-A479598750BB}" name="6J" dataDxfId="1472">
      <calculatedColumnFormula>COUNTIF(O3:O5,"N12")</calculatedColumnFormula>
    </tableColumn>
    <tableColumn id="16" xr3:uid="{F635EF6C-7EB3-497F-B8BC-F96DAD867D16}" name="7V" dataDxfId="1471">
      <calculatedColumnFormula>COUNTIF(P3:P5,"N12")</calculatedColumnFormula>
    </tableColumn>
    <tableColumn id="17" xr3:uid="{23856701-B828-49AC-913A-C5B543B55BF2}" name="8S" dataDxfId="1470">
      <calculatedColumnFormula>COUNTIF(Q3:Q5,"N12")</calculatedColumnFormula>
    </tableColumn>
    <tableColumn id="18" xr3:uid="{E8923E39-9CCC-4002-B5B9-9D137BA73AF1}" name="9D" dataDxfId="1469">
      <calculatedColumnFormula>COUNTIF(R3:R5,"N12")</calculatedColumnFormula>
    </tableColumn>
    <tableColumn id="19" xr3:uid="{44E4DBF0-7DC9-4DB6-9A1E-441C98B2D2FF}" name="10L" dataDxfId="1468">
      <calculatedColumnFormula>COUNTIF(S3:S5,"N12")</calculatedColumnFormula>
    </tableColumn>
    <tableColumn id="20" xr3:uid="{AC6B2C20-52E8-47F3-99DD-B4949DADB9F6}" name="11M" dataDxfId="1467">
      <calculatedColumnFormula>COUNTIF(T3:T5,"N12")</calculatedColumnFormula>
    </tableColumn>
    <tableColumn id="21" xr3:uid="{ECCAD621-E6CA-436D-A545-4DCC3D4D8EAC}" name="12W" dataDxfId="1466">
      <calculatedColumnFormula>COUNTIF(U3:U5,"N12")</calculatedColumnFormula>
    </tableColumn>
    <tableColumn id="22" xr3:uid="{D3CF9356-D191-4FDE-8F22-E8EA583032A1}" name="13J" dataDxfId="1465">
      <calculatedColumnFormula>COUNTIF(V3:V5,"N12")</calculatedColumnFormula>
    </tableColumn>
    <tableColumn id="23" xr3:uid="{9E2039FB-3EA6-4514-B317-0D9E2ABDA073}" name="14V" dataDxfId="1464">
      <calculatedColumnFormula>COUNTIF(W3:W5,"N12")</calculatedColumnFormula>
    </tableColumn>
    <tableColumn id="24" xr3:uid="{F357E7AB-8C69-4C12-BBD3-9547113E9332}" name="15S" dataDxfId="1463">
      <calculatedColumnFormula>COUNTIF(X3:X5,"N12")</calculatedColumnFormula>
    </tableColumn>
    <tableColumn id="25" xr3:uid="{6B2BD933-41F5-44B1-A872-BAC022D1448F}" name="16D" dataDxfId="1462">
      <calculatedColumnFormula>COUNTIF(Y3:Y5,"N12")</calculatedColumnFormula>
    </tableColumn>
    <tableColumn id="26" xr3:uid="{F69D0128-892B-499F-83F8-BFB7F02FAD6F}" name="17L" dataDxfId="1461">
      <calculatedColumnFormula>COUNTIF(Z3:Z5,"N12")</calculatedColumnFormula>
    </tableColumn>
    <tableColumn id="27" xr3:uid="{9E4E422B-906C-462D-A32D-EB67FDBD8DBE}" name="18M" dataDxfId="1460">
      <calculatedColumnFormula>COUNTIF(AA3:AA5,"N12")</calculatedColumnFormula>
    </tableColumn>
    <tableColumn id="28" xr3:uid="{5AC6E00A-AD82-4648-91BA-141AC2A3603F}" name="19W" dataDxfId="1459">
      <calculatedColumnFormula>COUNTIF(AB3:AB5,"N12")</calculatedColumnFormula>
    </tableColumn>
    <tableColumn id="29" xr3:uid="{97384672-F717-4D5E-AE36-31995DCA5D4C}" name="20J" dataDxfId="1458">
      <calculatedColumnFormula>COUNTIF(AC3:AC5,"N12")</calculatedColumnFormula>
    </tableColumn>
    <tableColumn id="30" xr3:uid="{AB5F5F8A-A65F-4983-AE79-9FF61567FAB4}" name="21V" dataDxfId="1457">
      <calculatedColumnFormula>COUNTIF(AD3:AD5,"N12")</calculatedColumnFormula>
    </tableColumn>
    <tableColumn id="31" xr3:uid="{141DA133-AA2F-472D-A42C-F69AA3AD040C}" name="22S" dataDxfId="1456">
      <calculatedColumnFormula>COUNTIF(AE3:AE5,"N12")</calculatedColumnFormula>
    </tableColumn>
    <tableColumn id="32" xr3:uid="{DCA903FF-13E1-4ACC-A894-4AD4EE5BA44D}" name="23D" dataDxfId="1455">
      <calculatedColumnFormula>COUNTIF(AF3:AF5,"N12")</calculatedColumnFormula>
    </tableColumn>
    <tableColumn id="33" xr3:uid="{00940AF9-9171-4913-9BE0-993303E7D478}" name="24L" dataDxfId="1454">
      <calculatedColumnFormula>COUNTIF(AG3:AG5,"N12")</calculatedColumnFormula>
    </tableColumn>
    <tableColumn id="34" xr3:uid="{19BDBD0D-D048-4247-AE2E-32F84C88E7E1}" name="25M" dataDxfId="1453">
      <calculatedColumnFormula>COUNTIF(AH3:AH5,"N12")</calculatedColumnFormula>
    </tableColumn>
    <tableColumn id="35" xr3:uid="{E8AE391E-73A4-422B-B3DD-63559BA68F56}" name="26W" dataDxfId="1452">
      <calculatedColumnFormula>COUNTIF(AI3:AI5,"N12")</calculatedColumnFormula>
    </tableColumn>
    <tableColumn id="36" xr3:uid="{FBD437E2-8F9A-404A-9262-3B9B1B1AA944}" name="27J" dataDxfId="1451">
      <calculatedColumnFormula>COUNTIF(AJ3:AJ5,"N12")</calculatedColumnFormula>
    </tableColumn>
    <tableColumn id="37" xr3:uid="{5819AC6C-B121-44CE-B0F5-A7C9C15A12C2}" name="28V" dataDxfId="1450">
      <calculatedColumnFormula>COUNTIF(AK3:AK5,"N12")</calculatedColumnFormula>
    </tableColumn>
    <tableColumn id="38" xr3:uid="{C81F25C8-D1B0-4913-A251-E7C0E927B1FC}" name="29S" dataDxfId="1449">
      <calculatedColumnFormula>COUNTIF(AL3:AL5,"N12")</calculatedColumnFormula>
    </tableColumn>
    <tableColumn id="39" xr3:uid="{68E90390-E733-4CA3-990E-DE4DDB00F6F2}" name="30D" dataDxfId="1448">
      <calculatedColumnFormula>COUNTIF(AM3:AM5,"N12")</calculatedColumnFormula>
    </tableColumn>
    <tableColumn id="40" xr3:uid="{746ED96A-84CE-43F5-A87E-58FB8133C223}" name="31L" dataDxfId="1447">
      <calculatedColumnFormula>COUNTIF(AN3:AN4,"N12")</calculatedColumnFormula>
    </tableColumn>
    <tableColumn id="41" xr3:uid="{E090931F-B373-42CB-B9D7-7EC7C3560C02}" name="T. DIA" dataDxfId="1446">
      <calculatedColumnFormula>COUNTIF(Tabla140[[#This Row],[1S]:[31L]],"D12")</calculatedColumnFormula>
    </tableColumn>
    <tableColumn id="42" xr3:uid="{9989F959-07D8-4DCF-809B-D407C78A5921}" name="T. NOCHE" dataDxfId="1445">
      <calculatedColumnFormula>COUNTIF(Tabla140[[#This Row],[1S]:[31L]],"N12")</calculatedColumnFormula>
    </tableColumn>
    <tableColumn id="43" xr3:uid="{51E06EA3-938D-4E43-90AC-AA68EBAC5BF5}" name="T. DESCANSOS" dataDxfId="1444">
      <calculatedColumnFormula>COUNTBLANK(Tabla140[[#This Row],[1S]:[31L]])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5F4BBA-A0B6-4B97-A4EB-7970470A1CE0}" name="Tabla1341" displayName="Tabla1341" ref="A13:AQ15" totalsRowShown="0">
  <autoFilter ref="A13:AQ15" xr:uid="{00000000-0009-0000-0100-000002000000}"/>
  <sortState xmlns:xlrd2="http://schemas.microsoft.com/office/spreadsheetml/2017/richdata2" ref="A14:AQ15">
    <sortCondition descending="1" ref="R13:R15"/>
  </sortState>
  <tableColumns count="43">
    <tableColumn id="1" xr3:uid="{63AB3256-61CF-41E0-A9CC-14420A3DA210}" name="CLIENTE:"/>
    <tableColumn id="2" xr3:uid="{66916F31-AD1E-4A2B-909E-5F65B4E642A1}" name="COD PUESTO"/>
    <tableColumn id="3" xr3:uid="{63278F75-36FD-484A-8785-8E42EAF53D35}" name="ZONA "/>
    <tableColumn id="4" xr3:uid="{930E28C1-CB60-421A-86C9-BFAAB3C8EB33}" name="DIRECCION"/>
    <tableColumn id="5" xr3:uid="{8EF43865-C229-4577-8BDB-FD30DB7ED938}" name="TIPO DE SERVICIO"/>
    <tableColumn id="6" xr3:uid="{0E4B05A0-38D0-4EB8-9EE4-92A9F2CDFA85}" name="CEDULA " dataDxfId="1443"/>
    <tableColumn id="7" xr3:uid="{C88641FB-056F-435F-88A9-1928F5B2A981}" name="APELLIDOS Y NOMBRES " dataDxfId="1442"/>
    <tableColumn id="8" xr3:uid="{A211DF1E-6825-4CE0-9D88-55307E45280E}" name="AÑO" dataDxfId="1441"/>
    <tableColumn id="9" xr3:uid="{F98E84EB-7BE6-4D00-92D6-FD8E0E125A09}" name="MES" dataDxfId="1440"/>
    <tableColumn id="10" xr3:uid="{50CC0A23-0C91-4DD8-9DBE-6D360A250C7F}" name="1S" dataDxfId="1439">
      <calculatedColumnFormula>COUNTIF(J9:J12,"N12")</calculatedColumnFormula>
    </tableColumn>
    <tableColumn id="11" xr3:uid="{B9118386-3961-4BD3-8FBA-3F6F8D9B37BA}" name="2D" dataDxfId="1438">
      <calculatedColumnFormula>COUNTIF(K9:K12,"N12")</calculatedColumnFormula>
    </tableColumn>
    <tableColumn id="12" xr3:uid="{67D45AD5-EFB8-483C-8902-2BEA703CAC3D}" name="3L" dataDxfId="1437">
      <calculatedColumnFormula>COUNTIF(L9:L12,"N12")</calculatedColumnFormula>
    </tableColumn>
    <tableColumn id="13" xr3:uid="{3EA27F40-4937-4EA7-956A-E956088CC640}" name="4M" dataDxfId="1436">
      <calculatedColumnFormula>COUNTIF(M9:M12,"N12")</calculatedColumnFormula>
    </tableColumn>
    <tableColumn id="14" xr3:uid="{43EC914B-1EFB-4696-864E-D934BFFD6CCB}" name="5W" dataDxfId="1435">
      <calculatedColumnFormula>COUNTIF(N9:N12,"N12")</calculatedColumnFormula>
    </tableColumn>
    <tableColumn id="15" xr3:uid="{B0654DEF-0D42-4A29-B26F-AA11E2668700}" name="6J" dataDxfId="1434">
      <calculatedColumnFormula>COUNTIF(O9:O12,"N12")</calculatedColumnFormula>
    </tableColumn>
    <tableColumn id="16" xr3:uid="{2D81800B-B374-42E6-AFA9-51B32973115B}" name="7V" dataDxfId="1433">
      <calculatedColumnFormula>COUNTIF(P9:P12,"N12")</calculatedColumnFormula>
    </tableColumn>
    <tableColumn id="17" xr3:uid="{C8385783-095F-442F-9DB5-66B18C00BAFD}" name="8S" dataDxfId="1432">
      <calculatedColumnFormula>COUNTIF(Q9:Q12,"N12")</calculatedColumnFormula>
    </tableColumn>
    <tableColumn id="18" xr3:uid="{8C1550E6-3105-4A2C-BB64-1D88BDCF200D}" name="9D" dataDxfId="1431">
      <calculatedColumnFormula>COUNTIF(R9:R12,"N12")</calculatedColumnFormula>
    </tableColumn>
    <tableColumn id="19" xr3:uid="{EF532C59-3919-45AE-BF69-66407AFDDBBB}" name="10L" dataDxfId="1430">
      <calculatedColumnFormula>COUNTIF(S9:S12,"N12")</calculatedColumnFormula>
    </tableColumn>
    <tableColumn id="20" xr3:uid="{ED0A2CF3-3B6A-4F7B-90A0-5D32B0758D59}" name="11M" dataDxfId="1429">
      <calculatedColumnFormula>COUNTIF(T9:T12,"N12")</calculatedColumnFormula>
    </tableColumn>
    <tableColumn id="21" xr3:uid="{0884472F-E03E-4877-9152-C24BFD1470E6}" name="12W" dataDxfId="1428">
      <calculatedColumnFormula>COUNTIF(U9:U12,"N12")</calculatedColumnFormula>
    </tableColumn>
    <tableColumn id="22" xr3:uid="{02431267-8ECF-4DE4-9877-E3D32E03AF2A}" name="13J" dataDxfId="1427">
      <calculatedColumnFormula>COUNTIF(V9:V12,"N12")</calculatedColumnFormula>
    </tableColumn>
    <tableColumn id="23" xr3:uid="{1666832D-0D23-4B69-AA6B-F9B2DD98432B}" name="14V" dataDxfId="1426">
      <calculatedColumnFormula>COUNTIF(W9:W12,"N12")</calculatedColumnFormula>
    </tableColumn>
    <tableColumn id="24" xr3:uid="{EA9C0480-6C31-4B5D-9CB4-3C3828C1B957}" name="15S" dataDxfId="1425">
      <calculatedColumnFormula>COUNTIF(X9:X12,"N12")</calculatedColumnFormula>
    </tableColumn>
    <tableColumn id="25" xr3:uid="{5FD2038E-40A7-4F32-9213-1AC0308D0D65}" name="16D" dataDxfId="1424">
      <calculatedColumnFormula>COUNTIF(Y9:Y12,"N12")</calculatedColumnFormula>
    </tableColumn>
    <tableColumn id="26" xr3:uid="{0C7E994F-67FE-424F-BD40-D42F602727E5}" name="17L" dataDxfId="1423">
      <calculatedColumnFormula>COUNTIF(Z9:Z12,"N12")</calculatedColumnFormula>
    </tableColumn>
    <tableColumn id="27" xr3:uid="{A5468D8F-C034-4AC1-AA70-8A39F3D79544}" name="18M" dataDxfId="1422">
      <calculatedColumnFormula>COUNTIF(AA9:AA12,"N12")</calculatedColumnFormula>
    </tableColumn>
    <tableColumn id="28" xr3:uid="{7BA5E24E-8F29-41B3-880F-0D9B7779FEA2}" name="19W" dataDxfId="1421">
      <calculatedColumnFormula>COUNTIF(AB9:AB12,"N12")</calculatedColumnFormula>
    </tableColumn>
    <tableColumn id="29" xr3:uid="{774052D5-5207-4407-B4B9-4C4B402EDE30}" name="20J" dataDxfId="1420">
      <calculatedColumnFormula>COUNTIF(AC9:AC12,"N12")</calculatedColumnFormula>
    </tableColumn>
    <tableColumn id="30" xr3:uid="{CD258DE7-EF23-4A8E-8055-08D5A8DBD0EA}" name="21V" dataDxfId="1419">
      <calculatedColumnFormula>COUNTIF(AD9:AD12,"N12")</calculatedColumnFormula>
    </tableColumn>
    <tableColumn id="31" xr3:uid="{D26567B3-6CF4-4FBA-B1FD-74E897E01CB1}" name="22S" dataDxfId="1418">
      <calculatedColumnFormula>COUNTIF(AE9:AE12,"N12")</calculatedColumnFormula>
    </tableColumn>
    <tableColumn id="32" xr3:uid="{739E29B1-7FDB-4686-B854-E6E488342FBD}" name="23D" dataDxfId="1417">
      <calculatedColumnFormula>COUNTIF(AF9:AF12,"N12")</calculatedColumnFormula>
    </tableColumn>
    <tableColumn id="33" xr3:uid="{B5238C36-DA52-44FD-B470-E44CDF025BDD}" name="24L" dataDxfId="1416">
      <calculatedColumnFormula>COUNTIF(AG9:AG12,"N12")</calculatedColumnFormula>
    </tableColumn>
    <tableColumn id="34" xr3:uid="{941E3C9A-2954-4417-93DA-93F0F2AD79F4}" name="25M" dataDxfId="1415">
      <calculatedColumnFormula>COUNTIF(AH9:AH12,"N12")</calculatedColumnFormula>
    </tableColumn>
    <tableColumn id="35" xr3:uid="{6A26E240-1B55-4115-8943-F2233E2E06A2}" name="26W" dataDxfId="1414">
      <calculatedColumnFormula>COUNTIF(AI9:AI12,"N12")</calculatedColumnFormula>
    </tableColumn>
    <tableColumn id="36" xr3:uid="{37C4B2BF-2EAB-4243-8BD6-DC711FE445CF}" name="27J" dataDxfId="1413">
      <calculatedColumnFormula>COUNTIF(AJ9:AJ12,"N12")</calculatedColumnFormula>
    </tableColumn>
    <tableColumn id="37" xr3:uid="{284C31EB-2C42-4C95-90C1-7451842AC574}" name="28V" dataDxfId="1412">
      <calculatedColumnFormula>COUNTIF(AK9:AK12,"N12")</calculatedColumnFormula>
    </tableColumn>
    <tableColumn id="38" xr3:uid="{E95D38CA-8EDC-4B91-B123-95262DA2A615}" name="29S" dataDxfId="1411">
      <calculatedColumnFormula>COUNTIF(AL9:AL12,"N12")</calculatedColumnFormula>
    </tableColumn>
    <tableColumn id="39" xr3:uid="{A91EAC74-8E10-4350-996E-A3EA4CFCD741}" name="30D" dataDxfId="1410">
      <calculatedColumnFormula>COUNTIF(AM9:AM12,"N12")</calculatedColumnFormula>
    </tableColumn>
    <tableColumn id="40" xr3:uid="{BF142A63-0C58-4C4E-80BA-87417E207D28}" name="31L" dataDxfId="1409">
      <calculatedColumnFormula>COUNTIF(AN9:AN10,"N12")</calculatedColumnFormula>
    </tableColumn>
    <tableColumn id="41" xr3:uid="{3D1E1F7D-3AF8-42E9-91BF-6BEEB6B04A39}" name="T. DIA" dataDxfId="1408">
      <calculatedColumnFormula>COUNTIF(Tabla1341[[#This Row],[1S]:[31L]],"D12")</calculatedColumnFormula>
    </tableColumn>
    <tableColumn id="42" xr3:uid="{7FD63A5A-DC28-4465-AC93-4999FBD751BF}" name="T. NOCHE" dataDxfId="1407">
      <calculatedColumnFormula>COUNTIF(Tabla1341[[#This Row],[1S]:[31L]],"N12")</calculatedColumnFormula>
    </tableColumn>
    <tableColumn id="43" xr3:uid="{30C920A0-15F0-478D-824A-F085C60220D5}" name="T. DESCANSOS" dataDxfId="1406">
      <calculatedColumnFormula>COUNTBLANK(Tabla1341[[#This Row],[1S]:[31L]])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455592-2FAD-4808-B4AB-63036651ADB9}" name="Tabla14643" displayName="Tabla14643" ref="A29:AQ35" totalsRowShown="0">
  <autoFilter ref="A29:AQ35" xr:uid="{00000000-0009-0000-0100-000004000000}"/>
  <tableColumns count="43">
    <tableColumn id="1" xr3:uid="{2E3EF706-E77A-4653-A58F-BC0C2EC574C5}" name="CLIENTE:"/>
    <tableColumn id="2" xr3:uid="{1F9D1812-1A1F-4ADD-84B3-29D3E7F01735}" name="COD PUESTO"/>
    <tableColumn id="3" xr3:uid="{C7FA5FB8-173C-400C-A0BF-99F9734C0BE7}" name="ZONA "/>
    <tableColumn id="4" xr3:uid="{9F7F6C29-3805-44A4-80FB-BCF412ACCDD1}" name="DIRECCION"/>
    <tableColumn id="5" xr3:uid="{191EE607-040A-41DD-A025-A7F72B595508}" name="TIPO DE SERVICIO"/>
    <tableColumn id="6" xr3:uid="{4CFE4C46-267F-4E05-939B-87BAAA2C459B}" name="CEDULA " dataDxfId="1405"/>
    <tableColumn id="7" xr3:uid="{CDEB3AB4-0E45-4AF4-BA50-F045EB435194}" name="APELLIDOS Y NOMBRES " dataDxfId="1404"/>
    <tableColumn id="8" xr3:uid="{718057A7-EEE7-4B33-8AE8-CD787623537F}" name="AÑO" dataDxfId="1403"/>
    <tableColumn id="9" xr3:uid="{7C3BE6B9-224D-4159-A81A-4F3C10D0FB51}" name="MES" dataDxfId="1402"/>
    <tableColumn id="10" xr3:uid="{B8B64466-227C-4748-8E95-1B52329A40B3}" name="1S" dataDxfId="1401">
      <calculatedColumnFormula>COUNTIF(J26:J28,"N12")</calculatedColumnFormula>
    </tableColumn>
    <tableColumn id="11" xr3:uid="{D959FF2E-8CD4-49C9-8626-31FD07E6FF96}" name="2D" dataDxfId="1400">
      <calculatedColumnFormula>COUNTIF(K26:K28,"N12")</calculatedColumnFormula>
    </tableColumn>
    <tableColumn id="12" xr3:uid="{2C023B41-0A6C-4648-8748-9530B4B681F8}" name="3L" dataDxfId="1399">
      <calculatedColumnFormula>COUNTIF(L26:L28,"N12")</calculatedColumnFormula>
    </tableColumn>
    <tableColumn id="13" xr3:uid="{0E179399-B6CF-4169-AB0B-BE349E21D020}" name="4M" dataDxfId="1398">
      <calculatedColumnFormula>COUNTIF(M26:M28,"N12")</calculatedColumnFormula>
    </tableColumn>
    <tableColumn id="14" xr3:uid="{6735423F-2BB6-4B8B-8B1F-DE2ACF1DF1ED}" name="5W" dataDxfId="1397">
      <calculatedColumnFormula>COUNTIF(N26:N28,"N12")</calculatedColumnFormula>
    </tableColumn>
    <tableColumn id="15" xr3:uid="{0A960EE5-7F55-4892-A87C-5EABA64D7FFF}" name="6J" dataDxfId="1396">
      <calculatedColumnFormula>COUNTIF(O26:O28,"N12")</calculatedColumnFormula>
    </tableColumn>
    <tableColumn id="16" xr3:uid="{D0999683-0728-431A-B33B-C56BE7045E77}" name="7V" dataDxfId="1395">
      <calculatedColumnFormula>COUNTIF(P26:P28,"N12")</calculatedColumnFormula>
    </tableColumn>
    <tableColumn id="17" xr3:uid="{17A847F8-28C0-44A5-AC37-9CE6EB264D17}" name="8S" dataDxfId="1394">
      <calculatedColumnFormula>COUNTIF(Q26:Q28,"N12")</calculatedColumnFormula>
    </tableColumn>
    <tableColumn id="18" xr3:uid="{E506D4C6-96B7-4C3A-AAD4-A1EA44F3201C}" name="9D" dataDxfId="1393">
      <calculatedColumnFormula>COUNTIF(R26:R28,"N12")</calculatedColumnFormula>
    </tableColumn>
    <tableColumn id="19" xr3:uid="{8B8B3817-8BFB-4286-BC9B-5D4D4B49503A}" name="10L" dataDxfId="1392">
      <calculatedColumnFormula>COUNTIF(S26:S28,"N12")</calculatedColumnFormula>
    </tableColumn>
    <tableColumn id="20" xr3:uid="{E3402E00-EEEF-408B-983D-43369B12D2FF}" name="11M" dataDxfId="1391">
      <calculatedColumnFormula>COUNTIF(T26:T28,"N12")</calculatedColumnFormula>
    </tableColumn>
    <tableColumn id="21" xr3:uid="{5D4B2CEF-64D7-49FA-A138-FF313293878E}" name="12W" dataDxfId="1390">
      <calculatedColumnFormula>COUNTIF(U26:U28,"N12")</calculatedColumnFormula>
    </tableColumn>
    <tableColumn id="22" xr3:uid="{C53EB3FA-CFB4-4790-83B6-2D627FF51A5F}" name="13J" dataDxfId="1389">
      <calculatedColumnFormula>COUNTIF(V26:V28,"N12")</calculatedColumnFormula>
    </tableColumn>
    <tableColumn id="23" xr3:uid="{A33AD13C-712C-456E-A6C4-2DD8C967EFF6}" name="14V" dataDxfId="1388">
      <calculatedColumnFormula>COUNTIF(W26:W28,"N12")</calculatedColumnFormula>
    </tableColumn>
    <tableColumn id="24" xr3:uid="{CE9B9CF7-20F3-44F0-875B-D1913F433733}" name="15S" dataDxfId="1387">
      <calculatedColumnFormula>COUNTIF(X26:X28,"N12")</calculatedColumnFormula>
    </tableColumn>
    <tableColumn id="25" xr3:uid="{A5EE8B03-D4E7-4DE6-8C1F-B2D0E9CDD7B7}" name="16D" dataDxfId="1386">
      <calculatedColumnFormula>COUNTIF(Y26:Y28,"N12")</calculatedColumnFormula>
    </tableColumn>
    <tableColumn id="26" xr3:uid="{CB7D27D1-D66B-419B-90E8-BBD3112B21B3}" name="17L" dataDxfId="1385">
      <calculatedColumnFormula>COUNTIF(Z26:Z28,"N12")</calculatedColumnFormula>
    </tableColumn>
    <tableColumn id="27" xr3:uid="{3EA09E65-E813-4937-A272-08AB1CBC2A39}" name="18M" dataDxfId="1384">
      <calculatedColumnFormula>COUNTIF(AA26:AA28,"N12")</calculatedColumnFormula>
    </tableColumn>
    <tableColumn id="28" xr3:uid="{699FA237-13CD-40CA-BDAB-3DA678BC474E}" name="19W" dataDxfId="1383">
      <calculatedColumnFormula>COUNTIF(AB26:AB28,"N12")</calculatedColumnFormula>
    </tableColumn>
    <tableColumn id="29" xr3:uid="{B3A89B4E-D4CD-4FCD-8927-26EB578D42C3}" name="20J" dataDxfId="1382">
      <calculatedColumnFormula>COUNTIF(AC26:AC28,"N12")</calculatedColumnFormula>
    </tableColumn>
    <tableColumn id="30" xr3:uid="{B992FAE1-1D6B-4CB5-B191-4900F043A057}" name="21V" dataDxfId="1381">
      <calculatedColumnFormula>COUNTIF(AD26:AD28,"N12")</calculatedColumnFormula>
    </tableColumn>
    <tableColumn id="31" xr3:uid="{1D74E347-E359-4B42-8ECA-F33B92528321}" name="22S" dataDxfId="1380">
      <calculatedColumnFormula>COUNTIF(AE26:AE28,"N12")</calculatedColumnFormula>
    </tableColumn>
    <tableColumn id="32" xr3:uid="{3D4A25F5-FFB0-4F29-BCC4-5D352175849C}" name="23D" dataDxfId="1379">
      <calculatedColumnFormula>COUNTIF(AF26:AF28,"N12")</calculatedColumnFormula>
    </tableColumn>
    <tableColumn id="33" xr3:uid="{F2BFA434-C8B0-4842-990B-A06F872B6C70}" name="24L" dataDxfId="1378">
      <calculatedColumnFormula>COUNTIF(AG26:AG28,"N12")</calculatedColumnFormula>
    </tableColumn>
    <tableColumn id="34" xr3:uid="{6CB99EB1-5587-4229-93B6-0F7ABA190F9C}" name="25M" dataDxfId="1377">
      <calculatedColumnFormula>COUNTIF(AH26:AH28,"N12")</calculatedColumnFormula>
    </tableColumn>
    <tableColumn id="35" xr3:uid="{AF1265B3-F8F4-487D-89B8-B43BCA83493C}" name="26W" dataDxfId="1376">
      <calculatedColumnFormula>COUNTIF(AI26:AI28,"N12")</calculatedColumnFormula>
    </tableColumn>
    <tableColumn id="36" xr3:uid="{9E9E4F04-13E1-4BBD-9911-CBA332BAE3EA}" name="27J" dataDxfId="1375">
      <calculatedColumnFormula>COUNTIF(AJ26:AJ28,"N12")</calculatedColumnFormula>
    </tableColumn>
    <tableColumn id="37" xr3:uid="{DD05155D-F8EA-4DE5-86A7-F0B342D0143F}" name="28V" dataDxfId="1374">
      <calculatedColumnFormula>COUNTIF(AK26:AK28,"N12")</calculatedColumnFormula>
    </tableColumn>
    <tableColumn id="38" xr3:uid="{F3F8563E-6EB1-4217-8EE4-34B1EF27418B}" name="29S" dataDxfId="1373">
      <calculatedColumnFormula>COUNTIF(AL26:AL28,"N12")</calculatedColumnFormula>
    </tableColumn>
    <tableColumn id="39" xr3:uid="{A82A1CA9-21D4-4DD5-AECF-E94601E2088D}" name="30D" dataDxfId="1372">
      <calculatedColumnFormula>COUNTIF(AM26:AM28,"N12")</calculatedColumnFormula>
    </tableColumn>
    <tableColumn id="40" xr3:uid="{55D62228-82C5-48D4-B5CC-6AD945CE2323}" name="31L" dataDxfId="1371">
      <calculatedColumnFormula>COUNTIF(AN26:AN28,"N12")</calculatedColumnFormula>
    </tableColumn>
    <tableColumn id="41" xr3:uid="{AD4ED3BD-D193-4C51-B854-6DF22A3AC7E5}" name="T. DIA" dataDxfId="1370">
      <calculatedColumnFormula>COUNTIF(Tabla14643[[#This Row],[1S]:[31L]],"D12")</calculatedColumnFormula>
    </tableColumn>
    <tableColumn id="42" xr3:uid="{67904BA3-3C8F-4B6A-BE33-62B06A5D8374}" name="T. NOCHE" dataDxfId="1369">
      <calculatedColumnFormula>COUNTIF(Tabla14643[[#This Row],[1S]:[31L]],"N12")</calculatedColumnFormula>
    </tableColumn>
    <tableColumn id="43" xr3:uid="{20D09834-16BD-4AED-899B-DFBEFC5A54D3}" name="T. DESCANSOS" dataDxfId="1368">
      <calculatedColumnFormula>COUNTBLANK(Tabla14643[[#This Row],[1S]:[31L]])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D27AA9-5D8A-453E-AFDB-0AFD254D739A}" name="Tabla14744" displayName="Tabla14744" ref="A49:AQ54" totalsRowShown="0">
  <autoFilter ref="A49:AQ54" xr:uid="{00000000-0009-0000-0100-000005000000}"/>
  <tableColumns count="43">
    <tableColumn id="1" xr3:uid="{2512CE78-D738-4036-8346-A02A7873A207}" name="CLIENTE:"/>
    <tableColumn id="2" xr3:uid="{41A8A6C6-3AA0-4E32-A790-69126B4F5172}" name="COD PUESTO"/>
    <tableColumn id="3" xr3:uid="{F4D25E03-7081-4C1C-ABC5-464B8FE021B6}" name="ZONA "/>
    <tableColumn id="4" xr3:uid="{72E9AA0A-94C6-459F-B5C6-8F70ACF916AC}" name="DIRECCION"/>
    <tableColumn id="5" xr3:uid="{F58FEE65-8D49-40A7-A3AB-D620815AD116}" name="TIPO DE SERVICIO"/>
    <tableColumn id="6" xr3:uid="{B71FC5EC-49C6-43BA-9A4B-1D7C4CCCCE04}" name="CEDULA " dataDxfId="1367"/>
    <tableColumn id="7" xr3:uid="{351BFD03-B68E-437D-B238-4CE3EF549315}" name="APELLIDOS Y NOMBRES " dataDxfId="1366"/>
    <tableColumn id="8" xr3:uid="{02BB101D-6799-4A24-B998-01CEBC19129F}" name="AÑO" dataDxfId="1365"/>
    <tableColumn id="9" xr3:uid="{FEE90730-4C4C-499D-A3C8-76457366C9FD}" name="MES" dataDxfId="1364"/>
    <tableColumn id="10" xr3:uid="{082B0089-41EA-415B-ABB0-1A3519FEBED9}" name="1S" dataDxfId="1363">
      <calculatedColumnFormula>COUNTIF(J45:J48,"N12")</calculatedColumnFormula>
    </tableColumn>
    <tableColumn id="11" xr3:uid="{673B0B20-C981-465D-BF17-88DD6C0B9082}" name="2D" dataDxfId="1362">
      <calculatedColumnFormula>COUNTIF(K45:K48,"N12")</calculatedColumnFormula>
    </tableColumn>
    <tableColumn id="12" xr3:uid="{07727EEE-EF81-4023-8D30-DA6C96AC5516}" name="3L" dataDxfId="1361">
      <calculatedColumnFormula>COUNTIF(L45:L48,"N12")</calculatedColumnFormula>
    </tableColumn>
    <tableColumn id="13" xr3:uid="{13AEFA12-CEA3-4A6A-A9F5-87CFDAAE9670}" name="4M" dataDxfId="1360">
      <calculatedColumnFormula>COUNTIF(M45:M48,"N12")</calculatedColumnFormula>
    </tableColumn>
    <tableColumn id="14" xr3:uid="{16EC409C-8229-4232-862E-E845CDC6332F}" name="5W" dataDxfId="1359">
      <calculatedColumnFormula>COUNTIF(N45:N48,"N12")</calculatedColumnFormula>
    </tableColumn>
    <tableColumn id="15" xr3:uid="{BA225B8D-DAF5-4143-A50B-6C7CCB084D6B}" name="6J" dataDxfId="1358">
      <calculatedColumnFormula>COUNTIF(O45:O48,"N12")</calculatedColumnFormula>
    </tableColumn>
    <tableColumn id="16" xr3:uid="{41EE57BD-5D32-4B24-9B51-FF8D08F47A1D}" name="7V" dataDxfId="1357">
      <calculatedColumnFormula>COUNTIF(P45:P48,"N12")</calculatedColumnFormula>
    </tableColumn>
    <tableColumn id="17" xr3:uid="{5D364BA7-F7F5-4191-BB2D-F4C1AE811950}" name="8S" dataDxfId="1356">
      <calculatedColumnFormula>COUNTIF(Q45:Q48,"N12")</calculatedColumnFormula>
    </tableColumn>
    <tableColumn id="18" xr3:uid="{F1DABE0B-0C27-4945-B1A3-8B9FCE363FEC}" name="9D" dataDxfId="1355">
      <calculatedColumnFormula>COUNTIF(R45:R48,"N12")</calculatedColumnFormula>
    </tableColumn>
    <tableColumn id="19" xr3:uid="{282758DC-7016-4927-89B4-17802FEDC0C6}" name="10L" dataDxfId="1354">
      <calculatedColumnFormula>COUNTIF(S45:S48,"N12")</calculatedColumnFormula>
    </tableColumn>
    <tableColumn id="20" xr3:uid="{C61CF8EA-F409-4B6B-A5BB-78E94DF00645}" name="11M" dataDxfId="1353">
      <calculatedColumnFormula>COUNTIF(T45:T48,"N12")</calculatedColumnFormula>
    </tableColumn>
    <tableColumn id="21" xr3:uid="{CD8C4D91-9045-4FA1-A382-9B167D0D9C9B}" name="12W" dataDxfId="1352">
      <calculatedColumnFormula>COUNTIF(U45:U48,"N12")</calculatedColumnFormula>
    </tableColumn>
    <tableColumn id="22" xr3:uid="{62DDCFB7-1E9A-46CC-BFD5-982FDF0CE2E7}" name="13J" dataDxfId="1351">
      <calculatedColumnFormula>COUNTIF(V45:V48,"N12")</calculatedColumnFormula>
    </tableColumn>
    <tableColumn id="23" xr3:uid="{A790727D-3D86-43D8-B867-97EF74F55557}" name="14V" dataDxfId="1350">
      <calculatedColumnFormula>COUNTIF(W45:W48,"N12")</calculatedColumnFormula>
    </tableColumn>
    <tableColumn id="24" xr3:uid="{8D1DD026-DCD7-4BBA-ABF8-5503CA747EF9}" name="15S" dataDxfId="1349">
      <calculatedColumnFormula>COUNTIF(X45:X48,"N12")</calculatedColumnFormula>
    </tableColumn>
    <tableColumn id="25" xr3:uid="{A8F9D95E-AA49-4451-82D4-835CDF010E74}" name="16D" dataDxfId="1348">
      <calculatedColumnFormula>COUNTIF(Y45:Y48,"N12")</calculatedColumnFormula>
    </tableColumn>
    <tableColumn id="26" xr3:uid="{E789413C-2561-48F4-A125-B2ED9988BFE4}" name="17L" dataDxfId="1347">
      <calculatedColumnFormula>COUNTIF(Z45:Z48,"N12")</calculatedColumnFormula>
    </tableColumn>
    <tableColumn id="27" xr3:uid="{E14FA96F-19D1-4FEB-B4C9-ACB8D4949CA4}" name="18M" dataDxfId="1346">
      <calculatedColumnFormula>COUNTIF(AA45:AA48,"N12")</calculatedColumnFormula>
    </tableColumn>
    <tableColumn id="28" xr3:uid="{718B64EC-0081-41D9-940B-52461F4DF367}" name="19W" dataDxfId="1345">
      <calculatedColumnFormula>COUNTIF(AB45:AB48,"N12")</calculatedColumnFormula>
    </tableColumn>
    <tableColumn id="29" xr3:uid="{9D191E7B-F64D-4FB2-8EA1-21519FDCFC92}" name="20J" dataDxfId="1344">
      <calculatedColumnFormula>COUNTIF(AC45:AC48,"N12")</calculatedColumnFormula>
    </tableColumn>
    <tableColumn id="30" xr3:uid="{654FF0C9-8810-41F5-9031-E859914183BD}" name="21V" dataDxfId="1343">
      <calculatedColumnFormula>COUNTIF(AD45:AD48,"N12")</calculatedColumnFormula>
    </tableColumn>
    <tableColumn id="31" xr3:uid="{AB6E48E7-3A04-4F12-BD32-330FD5DD0425}" name="22S" dataDxfId="1342">
      <calculatedColumnFormula>COUNTIF(AE45:AE48,"N12")</calculatedColumnFormula>
    </tableColumn>
    <tableColumn id="32" xr3:uid="{B256C54B-5C08-48F1-B95F-342C87B72E47}" name="23D" dataDxfId="1341">
      <calculatedColumnFormula>COUNTIF(AF45:AF48,"N12")</calculatedColumnFormula>
    </tableColumn>
    <tableColumn id="33" xr3:uid="{D3432348-EB98-4C21-8806-9F27F13CB424}" name="24L" dataDxfId="1340">
      <calculatedColumnFormula>COUNTIF(AG45:AG48,"N12")</calculatedColumnFormula>
    </tableColumn>
    <tableColumn id="34" xr3:uid="{F9F44FA4-3CB8-4FF3-9FA8-D4B719B0565F}" name="25M" dataDxfId="1339">
      <calculatedColumnFormula>COUNTIF(AH45:AH48,"N12")</calculatedColumnFormula>
    </tableColumn>
    <tableColumn id="35" xr3:uid="{B43F261D-6555-47A9-801E-3E6BA729ABC0}" name="26W" dataDxfId="1338">
      <calculatedColumnFormula>COUNTIF(AI45:AI48,"N12")</calculatedColumnFormula>
    </tableColumn>
    <tableColumn id="36" xr3:uid="{41CD0D7A-3CA9-4FBB-A226-6A8384E81BC6}" name="27J" dataDxfId="1337">
      <calculatedColumnFormula>COUNTIF(AJ45:AJ48,"N12")</calculatedColumnFormula>
    </tableColumn>
    <tableColumn id="37" xr3:uid="{A7D7C725-BAE0-4EC0-8769-465660205B10}" name="28V" dataDxfId="1336">
      <calculatedColumnFormula>COUNTIF(AK45:AK48,"N12")</calculatedColumnFormula>
    </tableColumn>
    <tableColumn id="38" xr3:uid="{713E8E06-C387-44FA-89DE-3EED898B54E5}" name="29S" dataDxfId="1335">
      <calculatedColumnFormula>COUNTIF(AL45:AL48,"N12")</calculatedColumnFormula>
    </tableColumn>
    <tableColumn id="39" xr3:uid="{8336753C-FB59-44DF-8816-36692B5D078E}" name="30D" dataDxfId="1334">
      <calculatedColumnFormula>COUNTIF(AM45:AM48,"N12")</calculatedColumnFormula>
    </tableColumn>
    <tableColumn id="40" xr3:uid="{24564C6F-B750-47BA-A3AA-F8C148248C08}" name="31L" dataDxfId="1333">
      <calculatedColumnFormula>COUNTIF(AN45:AN48,"N12")</calculatedColumnFormula>
    </tableColumn>
    <tableColumn id="41" xr3:uid="{18E5612B-F6A4-46D8-BA52-DB76631E95EC}" name="T. DIA" dataDxfId="1332">
      <calculatedColumnFormula>COUNTIF(Tabla14744[[#This Row],[1S]:[31L]],"D12")</calculatedColumnFormula>
    </tableColumn>
    <tableColumn id="42" xr3:uid="{8E59E7F4-F638-4F33-A9D4-447EA98BFDB9}" name="T. NOCHE" dataDxfId="1331">
      <calculatedColumnFormula>COUNTIF(Tabla14744[[#This Row],[1S]:[31L]],"N12")</calculatedColumnFormula>
    </tableColumn>
    <tableColumn id="43" xr3:uid="{FA639031-2BB6-4D17-819F-BD304CC5C0BB}" name="T. DESCANSOS" dataDxfId="1330">
      <calculatedColumnFormula>COUNTBLANK(Tabla14744[[#This Row],[1S]:[31L]])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254434-F0FD-406F-BB3D-C5F76E8A436F}" name="Tabla147845" displayName="Tabla147845" ref="A75:AQ79" totalsRowShown="0">
  <autoFilter ref="A75:AQ79" xr:uid="{00000000-0009-0000-0100-000006000000}"/>
  <tableColumns count="43">
    <tableColumn id="1" xr3:uid="{25AA048B-1D7E-49D9-92B7-D95D40C7CA08}" name="CLIENTE:"/>
    <tableColumn id="2" xr3:uid="{B256DDE2-F9FC-4D1F-9089-D92C1A1CB7D6}" name="COD PUESTO"/>
    <tableColumn id="3" xr3:uid="{3C91929D-CB5D-4D43-8FCD-0C53DD8286D2}" name="ZONA "/>
    <tableColumn id="4" xr3:uid="{19562E0E-D940-44C1-9DC5-8AF4A346EFE5}" name="DIRECCION"/>
    <tableColumn id="5" xr3:uid="{490791CE-1C1F-417C-AC2B-25838C94CD6C}" name="TIPO DE SERVICIO"/>
    <tableColumn id="6" xr3:uid="{4CB4AFFD-B32E-42BC-BBA3-FFD30C0B7A57}" name="CEDULA " dataDxfId="1329"/>
    <tableColumn id="7" xr3:uid="{74E6E69F-E944-442D-891F-3C60D3D5E3C8}" name="APELLIDOS Y NOMBRES " dataDxfId="1328"/>
    <tableColumn id="8" xr3:uid="{B3F1B1BB-9AEE-4E9D-83B6-1C348BEDA26E}" name="AÑO" dataDxfId="1327"/>
    <tableColumn id="9" xr3:uid="{A840FBC5-080B-489F-B99E-B6AE58203761}" name="MES" dataDxfId="1326"/>
    <tableColumn id="10" xr3:uid="{A1FA5B89-42D2-4E04-86B5-5BD2AB61F6E8}" name="1S" dataDxfId="1325">
      <calculatedColumnFormula>COUNTIF(J73:J74,"N12")</calculatedColumnFormula>
    </tableColumn>
    <tableColumn id="11" xr3:uid="{97F5AF46-3F77-4767-9AE9-E99B28F6BEA2}" name="2D" dataDxfId="1324">
      <calculatedColumnFormula>COUNTIF(K73:K74,"N12")</calculatedColumnFormula>
    </tableColumn>
    <tableColumn id="12" xr3:uid="{4F836E21-3461-4B5B-A48A-9ACCEFA29863}" name="3L" dataDxfId="1323">
      <calculatedColumnFormula>COUNTIF(L73:L74,"N12")</calculatedColumnFormula>
    </tableColumn>
    <tableColumn id="13" xr3:uid="{5D143C2F-C557-4F16-A43B-B8F21AACE1A2}" name="4M" dataDxfId="1322">
      <calculatedColumnFormula>COUNTIF(M73:M74,"N12")</calculatedColumnFormula>
    </tableColumn>
    <tableColumn id="14" xr3:uid="{4B023AAD-1CC4-48D0-BCFE-97F3791C88C6}" name="5W" dataDxfId="1321">
      <calculatedColumnFormula>COUNTIF(N73:N74,"N12")</calculatedColumnFormula>
    </tableColumn>
    <tableColumn id="15" xr3:uid="{814F2D8C-D1FD-44CD-9B78-585DCB8F04D5}" name="6J" dataDxfId="1320">
      <calculatedColumnFormula>COUNTIF(O73:O74,"N12")</calculatedColumnFormula>
    </tableColumn>
    <tableColumn id="16" xr3:uid="{45EDEDFD-C7D9-4FA5-A679-E52ADF267603}" name="7V" dataDxfId="1319">
      <calculatedColumnFormula>COUNTIF(P73:P74,"N12")</calculatedColumnFormula>
    </tableColumn>
    <tableColumn id="17" xr3:uid="{8CF5E55B-8D13-4662-9B7A-91D6D35A582F}" name="8S" dataDxfId="1318">
      <calculatedColumnFormula>COUNTIF(Q73:Q74,"N12")</calculatedColumnFormula>
    </tableColumn>
    <tableColumn id="18" xr3:uid="{B00795A5-9451-4C4E-AD96-56625F8991E4}" name="9D" dataDxfId="1317">
      <calculatedColumnFormula>COUNTIF(R73:R74,"N12")</calculatedColumnFormula>
    </tableColumn>
    <tableColumn id="19" xr3:uid="{A879D75B-8FD6-430A-B149-8E4C6A32B635}" name="10L" dataDxfId="1316">
      <calculatedColumnFormula>COUNTIF(S73:S74,"N12")</calculatedColumnFormula>
    </tableColumn>
    <tableColumn id="20" xr3:uid="{381DF64D-219B-495D-AD2C-39D69D8E780A}" name="11M" dataDxfId="1315">
      <calculatedColumnFormula>COUNTIF(T73:T74,"N12")</calculatedColumnFormula>
    </tableColumn>
    <tableColumn id="21" xr3:uid="{A59ECE92-60D6-4170-B86E-8FD87D4B05EA}" name="12W" dataDxfId="1314">
      <calculatedColumnFormula>COUNTIF(U73:U74,"N12")</calculatedColumnFormula>
    </tableColumn>
    <tableColumn id="22" xr3:uid="{441F1A12-A927-4262-9A59-E00E8D1EA18B}" name="13J" dataDxfId="1313">
      <calculatedColumnFormula>COUNTIF(V73:V74,"N12")</calculatedColumnFormula>
    </tableColumn>
    <tableColumn id="23" xr3:uid="{2C90CB50-B157-47B0-B950-A23450CF434A}" name="14V" dataDxfId="1312">
      <calculatedColumnFormula>COUNTIF(W73:W74,"N12")</calculatedColumnFormula>
    </tableColumn>
    <tableColumn id="24" xr3:uid="{D1B30C8F-76FB-471E-8AA4-85B0424AC4F2}" name="15S" dataDxfId="1311">
      <calculatedColumnFormula>COUNTIF(X73:X74,"N12")</calculatedColumnFormula>
    </tableColumn>
    <tableColumn id="25" xr3:uid="{4D2281EC-9680-4EF0-9B84-5AE536AE48DE}" name="16D" dataDxfId="1310">
      <calculatedColumnFormula>COUNTIF(Y73:Y74,"N12")</calculatedColumnFormula>
    </tableColumn>
    <tableColumn id="26" xr3:uid="{908E6153-1B64-4458-BBF3-F3B445701474}" name="17L" dataDxfId="1309">
      <calculatedColumnFormula>COUNTIF(Z73:Z74,"N12")</calculatedColumnFormula>
    </tableColumn>
    <tableColumn id="27" xr3:uid="{C71FA203-9E4A-42DB-BF7F-13A425B558D2}" name="18M" dataDxfId="1308">
      <calculatedColumnFormula>COUNTIF(AA73:AA74,"N12")</calculatedColumnFormula>
    </tableColumn>
    <tableColumn id="28" xr3:uid="{01750894-2652-46DC-89FC-3EE4BE3F3085}" name="19W" dataDxfId="1307">
      <calculatedColumnFormula>COUNTIF(AB73:AB74,"N12")</calculatedColumnFormula>
    </tableColumn>
    <tableColumn id="29" xr3:uid="{5525D62A-088E-4AE5-B914-FB24F6B06F58}" name="20J" dataDxfId="1306">
      <calculatedColumnFormula>COUNTIF(AC73:AC74,"N12")</calculatedColumnFormula>
    </tableColumn>
    <tableColumn id="30" xr3:uid="{CB89F5A7-7F94-44DC-83BF-ECC68F027994}" name="21V" dataDxfId="1305">
      <calculatedColumnFormula>COUNTIF(AD73:AD74,"N12")</calculatedColumnFormula>
    </tableColumn>
    <tableColumn id="31" xr3:uid="{5C669424-4F21-4AA8-9469-142DCBE6D0B3}" name="22S" dataDxfId="1304">
      <calculatedColumnFormula>COUNTIF(AE73:AE74,"N12")</calculatedColumnFormula>
    </tableColumn>
    <tableColumn id="32" xr3:uid="{56AE5D61-8DC1-4C1E-B289-7F91F12A2B8E}" name="23D" dataDxfId="1303">
      <calculatedColumnFormula>COUNTIF(AF73:AF74,"N12")</calculatedColumnFormula>
    </tableColumn>
    <tableColumn id="33" xr3:uid="{A466BBF7-665E-4272-9BEA-7D7580F6E1E7}" name="24L" dataDxfId="1302">
      <calculatedColumnFormula>COUNTIF(AG73:AG74,"N12")</calculatedColumnFormula>
    </tableColumn>
    <tableColumn id="34" xr3:uid="{3318A0BD-E60E-4A78-9F72-6DD7ECCEDA45}" name="25M" dataDxfId="1301">
      <calculatedColumnFormula>COUNTIF(AH73:AH74,"N12")</calculatedColumnFormula>
    </tableColumn>
    <tableColumn id="35" xr3:uid="{1519752A-D1C1-494F-BA00-0C578401E0D3}" name="26W" dataDxfId="1300">
      <calculatedColumnFormula>COUNTIF(AI73:AI74,"N12")</calculatedColumnFormula>
    </tableColumn>
    <tableColumn id="36" xr3:uid="{A185FE2A-E5FC-43E8-AAB4-00CC810E5219}" name="27J" dataDxfId="1299">
      <calculatedColumnFormula>COUNTIF(AJ73:AJ74,"N12")</calculatedColumnFormula>
    </tableColumn>
    <tableColumn id="37" xr3:uid="{0F7E1097-CEC2-4FF6-930F-8FDFE67F96E3}" name="28V" dataDxfId="1298">
      <calculatedColumnFormula>COUNTIF(AK73:AK74,"N12")</calculatedColumnFormula>
    </tableColumn>
    <tableColumn id="38" xr3:uid="{62807CFB-6603-489C-9BE8-367FE8640278}" name="29S" dataDxfId="1297">
      <calculatedColumnFormula>COUNTIF(AL73:AL74,"N12")</calculatedColumnFormula>
    </tableColumn>
    <tableColumn id="39" xr3:uid="{A5A16A3D-222E-4272-9950-C84897DE48B4}" name="30D" dataDxfId="1296">
      <calculatedColumnFormula>COUNTIF(AM73:AM74,"N12")</calculatedColumnFormula>
    </tableColumn>
    <tableColumn id="40" xr3:uid="{F39D2E39-AABA-4F77-B904-7D3A880CB955}" name="31L" dataDxfId="1295">
      <calculatedColumnFormula>COUNTIF(AN73:AN74,"N12")</calculatedColumnFormula>
    </tableColumn>
    <tableColumn id="41" xr3:uid="{20EE6300-0220-4F70-A912-FAC56DCF64A9}" name="T. DIA" dataDxfId="1294">
      <calculatedColumnFormula>COUNTIF(Tabla147845[[#This Row],[1S]:[31L]],"D12")</calculatedColumnFormula>
    </tableColumn>
    <tableColumn id="42" xr3:uid="{36D3A4D8-6D48-4729-A554-A4353E1993C2}" name="T. NOCHE" dataDxfId="1293">
      <calculatedColumnFormula>COUNTIF(Tabla147845[[#This Row],[1S]:[31L]],"N12")</calculatedColumnFormula>
    </tableColumn>
    <tableColumn id="43" xr3:uid="{577CAF60-0B9E-4DDA-9489-06D284013A4B}" name="T. DESCANSOS" dataDxfId="1292">
      <calculatedColumnFormula>COUNTBLANK(Tabla147845[[#This Row],[1S]:[31L]])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D0C65B-994D-4851-99BE-F909CCAC6E5D}" name="Tabla147946" displayName="Tabla147946" ref="A56:AQ60" totalsRowShown="0">
  <autoFilter ref="A56:AQ60" xr:uid="{00000000-0009-0000-0100-000007000000}"/>
  <tableColumns count="43">
    <tableColumn id="1" xr3:uid="{8A5FE0B7-C4C5-4268-83AF-8AD7D111B37E}" name="CLIENTE:"/>
    <tableColumn id="2" xr3:uid="{3E3855F1-FBC3-42CD-8A86-74D0C548914D}" name="COD PUESTO"/>
    <tableColumn id="3" xr3:uid="{1B5257C0-B4B1-4D47-A674-1ECF3220FF3A}" name="ZONA "/>
    <tableColumn id="4" xr3:uid="{67EB9551-3DC4-48B6-AACC-6C13A6068EE8}" name="DIRECCION"/>
    <tableColumn id="5" xr3:uid="{C56D9F55-210A-4578-8BE3-C52D226FEB4E}" name="TIPO DE SERVICIO"/>
    <tableColumn id="6" xr3:uid="{2772781F-5859-43B3-A963-5961E5D9DA0B}" name="CEDULA " dataDxfId="1291"/>
    <tableColumn id="7" xr3:uid="{6595A601-BF20-484C-B611-BE1F8BE7E0CB}" name="APELLIDOS Y NOMBRES " dataDxfId="1290"/>
    <tableColumn id="8" xr3:uid="{DF9ECFE8-C62F-4196-9108-D8F7FCBEF3AE}" name="AÑO" dataDxfId="1289"/>
    <tableColumn id="9" xr3:uid="{EDF8CCD6-35DE-4BB7-B0D0-6A286A2BF987}" name="MES" dataDxfId="1288"/>
    <tableColumn id="10" xr3:uid="{8F0EE989-7265-4B6E-819D-E68F2BF3246A}" name="1S" dataDxfId="1287">
      <calculatedColumnFormula>COUNTIF(J54:J55,"N12")</calculatedColumnFormula>
    </tableColumn>
    <tableColumn id="11" xr3:uid="{3F38C31F-C541-4BCE-B753-3712B47572FB}" name="2D" dataDxfId="1286">
      <calculatedColumnFormula>COUNTIF(K54:K55,"N12")</calculatedColumnFormula>
    </tableColumn>
    <tableColumn id="12" xr3:uid="{0339C2CF-BE5A-4EA2-969A-08B47017FF6A}" name="3L" dataDxfId="1285">
      <calculatedColumnFormula>COUNTIF(L54:L55,"N12")</calculatedColumnFormula>
    </tableColumn>
    <tableColumn id="13" xr3:uid="{5D52FE85-BC0C-4E79-9303-4F707A106D9C}" name="4M" dataDxfId="1284">
      <calculatedColumnFormula>COUNTIF(M54:M55,"N12")</calculatedColumnFormula>
    </tableColumn>
    <tableColumn id="14" xr3:uid="{B9C73DDA-5794-4705-8B7E-AF155D7BDC68}" name="5W" dataDxfId="1283">
      <calculatedColumnFormula>COUNTIF(N54:N55,"N12")</calculatedColumnFormula>
    </tableColumn>
    <tableColumn id="15" xr3:uid="{04A76AD1-CC4D-478D-9264-11F471DE4FB3}" name="6J" dataDxfId="1282">
      <calculatedColumnFormula>COUNTIF(O54:O55,"N12")</calculatedColumnFormula>
    </tableColumn>
    <tableColumn id="16" xr3:uid="{6B84A0D4-3167-4FFB-A86B-2882091BD0E8}" name="7V" dataDxfId="1281">
      <calculatedColumnFormula>COUNTIF(P54:P55,"N12")</calculatedColumnFormula>
    </tableColumn>
    <tableColumn id="17" xr3:uid="{7BB80DC0-8DEA-4EA7-B254-EFED1295D321}" name="8S" dataDxfId="1280">
      <calculatedColumnFormula>COUNTIF(Q54:Q55,"N12")</calculatedColumnFormula>
    </tableColumn>
    <tableColumn id="18" xr3:uid="{3499F827-1F80-41C1-98C0-50910561AC37}" name="9D" dataDxfId="1279">
      <calculatedColumnFormula>COUNTIF(R54:R55,"N12")</calculatedColumnFormula>
    </tableColumn>
    <tableColumn id="19" xr3:uid="{F36B55AC-6AF4-41C5-BA8B-25A3404D59F4}" name="10L" dataDxfId="1278">
      <calculatedColumnFormula>COUNTIF(S54:S55,"N12")</calculatedColumnFormula>
    </tableColumn>
    <tableColumn id="20" xr3:uid="{5E5F6ED9-03F1-4BAD-8833-B549687E3A1F}" name="11M" dataDxfId="1277">
      <calculatedColumnFormula>COUNTIF(T54:T55,"N12")</calculatedColumnFormula>
    </tableColumn>
    <tableColumn id="21" xr3:uid="{79D33EC3-5F31-4032-92E9-5F3DB04B08AD}" name="12W" dataDxfId="1276">
      <calculatedColumnFormula>COUNTIF(U54:U55,"N12")</calculatedColumnFormula>
    </tableColumn>
    <tableColumn id="22" xr3:uid="{3CE8B2A4-C142-4DC0-AE78-6E633958A19C}" name="13J" dataDxfId="1275">
      <calculatedColumnFormula>COUNTIF(V54:V55,"N12")</calculatedColumnFormula>
    </tableColumn>
    <tableColumn id="23" xr3:uid="{E83F2FEE-FAC8-4113-B12A-0C8F0971CDD1}" name="14V" dataDxfId="1274">
      <calculatedColumnFormula>COUNTIF(W54:W55,"N12")</calculatedColumnFormula>
    </tableColumn>
    <tableColumn id="24" xr3:uid="{2FB1BC28-5721-4B2B-A378-961A1041DE39}" name="15S" dataDxfId="1273">
      <calculatedColumnFormula>COUNTIF(X54:X55,"N12")</calculatedColumnFormula>
    </tableColumn>
    <tableColumn id="25" xr3:uid="{3DB61A8E-A76F-4607-B0D8-172FF53ABF47}" name="16D" dataDxfId="1272">
      <calculatedColumnFormula>COUNTIF(Y54:Y55,"N12")</calculatedColumnFormula>
    </tableColumn>
    <tableColumn id="26" xr3:uid="{2B22233B-6A8E-4082-8D84-8F9471E72DAC}" name="17L" dataDxfId="1271">
      <calculatedColumnFormula>COUNTIF(Z54:Z55,"N12")</calculatedColumnFormula>
    </tableColumn>
    <tableColumn id="27" xr3:uid="{14D4AE30-75B6-46AF-B245-D87A5300AC67}" name="18M" dataDxfId="1270">
      <calculatedColumnFormula>COUNTIF(AA54:AA55,"N12")</calculatedColumnFormula>
    </tableColumn>
    <tableColumn id="28" xr3:uid="{EFE83667-EA6D-4AC3-AE67-46989863BE83}" name="19W" dataDxfId="1269">
      <calculatedColumnFormula>COUNTIF(AB54:AB55,"N12")</calculatedColumnFormula>
    </tableColumn>
    <tableColumn id="29" xr3:uid="{BB24BC09-85AA-4326-ABB6-CE6C1D4D5971}" name="20J" dataDxfId="1268">
      <calculatedColumnFormula>COUNTIF(AC54:AC55,"N12")</calculatedColumnFormula>
    </tableColumn>
    <tableColumn id="30" xr3:uid="{AD6CC3FA-493B-4553-A7FB-91CF501506B1}" name="21V" dataDxfId="1267">
      <calculatedColumnFormula>COUNTIF(AD54:AD55,"N12")</calculatedColumnFormula>
    </tableColumn>
    <tableColumn id="31" xr3:uid="{B3A47CFA-61B0-46B0-9AE4-494B0C1AEBFE}" name="22S" dataDxfId="1266">
      <calculatedColumnFormula>COUNTIF(AE54:AE55,"N12")</calculatedColumnFormula>
    </tableColumn>
    <tableColumn id="32" xr3:uid="{9254C4A4-01E3-423B-BC20-DA5BFF850C8C}" name="23D" dataDxfId="1265">
      <calculatedColumnFormula>COUNTIF(AF54:AF55,"N12")</calculatedColumnFormula>
    </tableColumn>
    <tableColumn id="33" xr3:uid="{2D8FC6E1-A6B6-4B99-AB99-EB61A6B875F7}" name="24L" dataDxfId="1264">
      <calculatedColumnFormula>COUNTIF(AG54:AG55,"N12")</calculatedColumnFormula>
    </tableColumn>
    <tableColumn id="34" xr3:uid="{E40A8260-8BDC-4102-8534-E0EDC9CDC699}" name="25M" dataDxfId="1263">
      <calculatedColumnFormula>COUNTIF(AH54:AH55,"N12")</calculatedColumnFormula>
    </tableColumn>
    <tableColumn id="35" xr3:uid="{4646BCB3-119D-43E0-B492-41BC41FB8561}" name="26W" dataDxfId="1262">
      <calculatedColumnFormula>COUNTIF(AI54:AI55,"N12")</calculatedColumnFormula>
    </tableColumn>
    <tableColumn id="36" xr3:uid="{A753967C-2DDD-44CB-BE60-D3DF8F01A870}" name="27J" dataDxfId="1261">
      <calculatedColumnFormula>COUNTIF(AJ54:AJ55,"N12")</calculatedColumnFormula>
    </tableColumn>
    <tableColumn id="37" xr3:uid="{DD3689BE-DAC4-45FA-86FC-A4BB4CF0B2F6}" name="28V" dataDxfId="1260">
      <calculatedColumnFormula>COUNTIF(AK54:AK55,"N12")</calculatedColumnFormula>
    </tableColumn>
    <tableColumn id="38" xr3:uid="{F1236897-AC61-4488-8E78-0D99F3932ABF}" name="29S" dataDxfId="1259">
      <calculatedColumnFormula>COUNTIF(AL54:AL55,"N12")</calculatedColumnFormula>
    </tableColumn>
    <tableColumn id="39" xr3:uid="{C8845003-35EB-45FA-ABFE-C9D5A12C6078}" name="30D" dataDxfId="1258">
      <calculatedColumnFormula>COUNTIF(AM54:AM55,"N12")</calculatedColumnFormula>
    </tableColumn>
    <tableColumn id="40" xr3:uid="{20B8E746-8B82-469C-A140-316D78BBE223}" name="31L" dataDxfId="1257">
      <calculatedColumnFormula>COUNTIF(AN54:AN55,"N12")</calculatedColumnFormula>
    </tableColumn>
    <tableColumn id="41" xr3:uid="{93EC08CA-7A8B-4AFD-8EE4-160A48894BBB}" name="T. DIA" dataDxfId="1256">
      <calculatedColumnFormula>COUNTIF(Tabla147946[[#This Row],[1S]:[31L]],"D12")</calculatedColumnFormula>
    </tableColumn>
    <tableColumn id="42" xr3:uid="{C72CE705-9859-4F41-B808-F8E55CFA2D3F}" name="T. NOCHE" dataDxfId="1255">
      <calculatedColumnFormula>COUNTIF(Tabla147946[[#This Row],[1S]:[31L]],"N12")</calculatedColumnFormula>
    </tableColumn>
    <tableColumn id="43" xr3:uid="{D46C84CC-57DB-473A-8CDD-E8A760C99236}" name="T. DESCANSOS" dataDxfId="1254">
      <calculatedColumnFormula>COUNTBLANK(Tabla147946[[#This Row],[1S]:[31L]])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600CBA-EF81-4566-9BA5-ABBA828CEDBB}" name="Tabla1461047" displayName="Tabla1461047" ref="A94:AQ100" totalsRowShown="0">
  <autoFilter ref="A94:AQ100" xr:uid="{00000000-0009-0000-0100-000008000000}"/>
  <tableColumns count="43">
    <tableColumn id="1" xr3:uid="{A470B80A-DACE-4287-A6FE-7D6C11F138A5}" name="CLIENTE:"/>
    <tableColumn id="2" xr3:uid="{900F62B7-5CC3-495B-B0DA-8051BAA1D212}" name="COD PUESTO"/>
    <tableColumn id="3" xr3:uid="{CD4E41BF-DC06-46C4-B415-CA10D828066A}" name="ZONA "/>
    <tableColumn id="4" xr3:uid="{8655A824-D064-4806-AADC-6015C88C40E2}" name="DIRECCION"/>
    <tableColumn id="5" xr3:uid="{22ACFCEF-14F8-4794-85FA-60312FF2FEC3}" name="TIPO DE SERVICIO"/>
    <tableColumn id="6" xr3:uid="{9CD76F02-70B7-4CF1-9DBB-2141D0FEEE7D}" name="CEDULA " dataDxfId="1253"/>
    <tableColumn id="7" xr3:uid="{1CB060F5-2654-41C5-8BF1-B9C9C939F3AB}" name="APELLIDOS Y NOMBRES " dataDxfId="1252"/>
    <tableColumn id="8" xr3:uid="{BED1E50B-0DAF-4951-A903-6986EB88B2BD}" name="AÑO" dataDxfId="1251"/>
    <tableColumn id="9" xr3:uid="{37F74382-54EF-4132-9D5E-8F8F1E55637A}" name="MES" dataDxfId="1250"/>
    <tableColumn id="10" xr3:uid="{FADFE9AB-46C6-4AC3-B1DA-F97887F9B81F}" name="1S" dataDxfId="1249">
      <calculatedColumnFormula>COUNTIF(J91:J93,"N12")</calculatedColumnFormula>
    </tableColumn>
    <tableColumn id="11" xr3:uid="{9E708795-5D3F-4115-B7A1-A4F3354110F0}" name="2D" dataDxfId="1248">
      <calculatedColumnFormula>COUNTIF(K91:K93,"N12")</calculatedColumnFormula>
    </tableColumn>
    <tableColumn id="12" xr3:uid="{50142D31-9B4A-41B2-9342-BBE0A7A9C4CC}" name="3L" dataDxfId="1247">
      <calculatedColumnFormula>COUNTIF(L91:L93,"N12")</calculatedColumnFormula>
    </tableColumn>
    <tableColumn id="13" xr3:uid="{B6271916-CE10-4BE2-9275-72377F1D1A31}" name="4M" dataDxfId="1246">
      <calculatedColumnFormula>COUNTIF(M91:M93,"N12")</calculatedColumnFormula>
    </tableColumn>
    <tableColumn id="14" xr3:uid="{3BDC15A7-C983-4599-B412-6001FDF336F3}" name="5W" dataDxfId="1245">
      <calculatedColumnFormula>COUNTIF(N91:N93,"N12")</calculatedColumnFormula>
    </tableColumn>
    <tableColumn id="15" xr3:uid="{518FE895-3AB5-4C91-941C-895414A25644}" name="6J" dataDxfId="1244">
      <calculatedColumnFormula>COUNTIF(O91:O93,"N12")</calculatedColumnFormula>
    </tableColumn>
    <tableColumn id="16" xr3:uid="{675309C5-8257-4C62-8D1B-CFBC3A6948C1}" name="7V" dataDxfId="1243">
      <calculatedColumnFormula>COUNTIF(P91:P93,"N12")</calculatedColumnFormula>
    </tableColumn>
    <tableColumn id="17" xr3:uid="{66D2594F-9585-4872-82CF-C0C63E0F7797}" name="8S" dataDxfId="1242">
      <calculatedColumnFormula>COUNTIF(Q91:Q93,"N12")</calculatedColumnFormula>
    </tableColumn>
    <tableColumn id="18" xr3:uid="{0BC7F948-07A9-4004-8713-879042F7598D}" name="9D" dataDxfId="1241">
      <calculatedColumnFormula>COUNTIF(R91:R93,"N12")</calculatedColumnFormula>
    </tableColumn>
    <tableColumn id="19" xr3:uid="{F4F45B20-35F1-40EF-A5D0-7F6EFC5487E0}" name="10L" dataDxfId="1240">
      <calculatedColumnFormula>COUNTIF(S91:S93,"N12")</calculatedColumnFormula>
    </tableColumn>
    <tableColumn id="20" xr3:uid="{B0F7ED1C-5A5D-4D1C-A072-42077689DF43}" name="11M" dataDxfId="1239">
      <calculatedColumnFormula>COUNTIF(T91:T93,"N12")</calculatedColumnFormula>
    </tableColumn>
    <tableColumn id="21" xr3:uid="{D9EA2C26-32B5-426F-BD23-B55F77D8FE04}" name="12W" dataDxfId="1238">
      <calculatedColumnFormula>COUNTIF(U91:U93,"N12")</calculatedColumnFormula>
    </tableColumn>
    <tableColumn id="22" xr3:uid="{8354779A-B4F6-418B-9321-0DDB94D7AEF8}" name="13J" dataDxfId="1237">
      <calculatedColumnFormula>COUNTIF(V91:V93,"N12")</calculatedColumnFormula>
    </tableColumn>
    <tableColumn id="23" xr3:uid="{632D322D-5F18-4572-992A-9458D7D4D676}" name="14V" dataDxfId="1236">
      <calculatedColumnFormula>COUNTIF(W91:W93,"N12")</calculatedColumnFormula>
    </tableColumn>
    <tableColumn id="24" xr3:uid="{53F6BE45-92DA-44DA-B4E2-ED55185316F2}" name="15S" dataDxfId="1235">
      <calculatedColumnFormula>COUNTIF(X91:X93,"N12")</calculatedColumnFormula>
    </tableColumn>
    <tableColumn id="25" xr3:uid="{0CA3091C-373F-40B4-9D48-0866E60863CB}" name="16D" dataDxfId="1234">
      <calculatedColumnFormula>COUNTIF(Y91:Y93,"N12")</calculatedColumnFormula>
    </tableColumn>
    <tableColumn id="26" xr3:uid="{D1A6E5A4-5C56-4C91-960A-DCE299A09137}" name="17L" dataDxfId="1233">
      <calculatedColumnFormula>COUNTIF(Z91:Z93,"N12")</calculatedColumnFormula>
    </tableColumn>
    <tableColumn id="27" xr3:uid="{734B8958-6A1A-4C6E-8AF4-BFCB2E91165E}" name="18M" dataDxfId="1232">
      <calculatedColumnFormula>COUNTIF(AA91:AA93,"N12")</calculatedColumnFormula>
    </tableColumn>
    <tableColumn id="28" xr3:uid="{9C690E06-7F86-4C7A-92E0-6D5CD4C9F2D6}" name="19W" dataDxfId="1231">
      <calculatedColumnFormula>COUNTIF(AB91:AB93,"N12")</calculatedColumnFormula>
    </tableColumn>
    <tableColumn id="29" xr3:uid="{E4B59B63-9D34-4958-8B33-B31F78EB4FA2}" name="20J" dataDxfId="1230">
      <calculatedColumnFormula>COUNTIF(AC91:AC93,"N12")</calculatedColumnFormula>
    </tableColumn>
    <tableColumn id="30" xr3:uid="{2FC6A95E-B53D-460B-9960-DB9455B5D968}" name="21V" dataDxfId="1229">
      <calculatedColumnFormula>COUNTIF(AD91:AD93,"N12")</calculatedColumnFormula>
    </tableColumn>
    <tableColumn id="31" xr3:uid="{AFA9F766-1A4B-4353-9E8C-88F99BAC0197}" name="22S" dataDxfId="1228">
      <calculatedColumnFormula>COUNTIF(AE91:AE93,"N12")</calculatedColumnFormula>
    </tableColumn>
    <tableColumn id="32" xr3:uid="{CC35D4D7-7A6B-4FFF-95E8-0FBCB82D5664}" name="23D" dataDxfId="1227">
      <calculatedColumnFormula>COUNTIF(AF91:AF93,"N12")</calculatedColumnFormula>
    </tableColumn>
    <tableColumn id="33" xr3:uid="{BEB396A2-7C4F-4BA1-97EF-06F2B41D3EE6}" name="24L" dataDxfId="1226">
      <calculatedColumnFormula>COUNTIF(AG91:AG93,"N12")</calculatedColumnFormula>
    </tableColumn>
    <tableColumn id="34" xr3:uid="{51314E4E-3DFB-49CE-A294-9ECCB9F0D559}" name="25M" dataDxfId="1225">
      <calculatedColumnFormula>COUNTIF(AH91:AH93,"N12")</calculatedColumnFormula>
    </tableColumn>
    <tableColumn id="35" xr3:uid="{BC4F5B20-0CEC-4AE7-92B7-602770FFA73B}" name="26W" dataDxfId="1224">
      <calculatedColumnFormula>COUNTIF(AI91:AI93,"N12")</calculatedColumnFormula>
    </tableColumn>
    <tableColumn id="36" xr3:uid="{85852E0B-B876-4DCE-A678-E8356B8676DC}" name="27J" dataDxfId="1223">
      <calculatedColumnFormula>COUNTIF(AJ91:AJ93,"N12")</calculatedColumnFormula>
    </tableColumn>
    <tableColumn id="37" xr3:uid="{E67B01D9-0487-4F59-B751-A0CA6FFD08E2}" name="28V" dataDxfId="1222">
      <calculatedColumnFormula>COUNTIF(AK91:AK93,"N12")</calculatedColumnFormula>
    </tableColumn>
    <tableColumn id="38" xr3:uid="{044336ED-39AD-49BE-A51C-0A29DB0C1068}" name="29S" dataDxfId="1221">
      <calculatedColumnFormula>COUNTIF(AL91:AL93,"N12")</calculatedColumnFormula>
    </tableColumn>
    <tableColumn id="39" xr3:uid="{787068F4-A04D-48EE-8CF8-EFFAF71AF0CB}" name="30D" dataDxfId="1220">
      <calculatedColumnFormula>COUNTIF(AM91:AM93,"N12")</calculatedColumnFormula>
    </tableColumn>
    <tableColumn id="40" xr3:uid="{9FC1EBDF-0406-4E6D-BC8B-9A4670A9A6EB}" name="31L" dataDxfId="1219">
      <calculatedColumnFormula>COUNTIF(AN91:AN93,"N12")</calculatedColumnFormula>
    </tableColumn>
    <tableColumn id="41" xr3:uid="{103055D2-E023-444C-8F82-A0D448C788CA}" name="T. DIA" dataDxfId="1218">
      <calculatedColumnFormula>COUNTIF(Tabla1461047[[#This Row],[1S]:[31L]],"D12")</calculatedColumnFormula>
    </tableColumn>
    <tableColumn id="42" xr3:uid="{8B47C705-86A8-44E5-A0B9-2E0C0E305006}" name="T. NOCHE" dataDxfId="1217">
      <calculatedColumnFormula>COUNTIF(Tabla1461047[[#This Row],[1S]:[31L]],"N12")</calculatedColumnFormula>
    </tableColumn>
    <tableColumn id="43" xr3:uid="{CB8D46F1-F881-4E62-B860-A534A9E4ECA1}" name="T. DESCANSOS" dataDxfId="1216">
      <calculatedColumnFormula>COUNTBLANK(Tabla1461047[[#This Row],[1S]:[31L]])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696A4F3-46AC-4C40-BE6A-565F7C627D46}" name="Tabla1461148" displayName="Tabla1461148" ref="A116:AQ121" totalsRowShown="0">
  <autoFilter ref="A116:AQ121" xr:uid="{00000000-0009-0000-0100-000009000000}"/>
  <tableColumns count="43">
    <tableColumn id="1" xr3:uid="{E570ADFE-8A2F-4EFA-A4AF-F1FEDFB01638}" name="CLIENTE:"/>
    <tableColumn id="2" xr3:uid="{C5860CF0-C46D-4C97-A8AA-FE94434B631C}" name="COD PUESTO"/>
    <tableColumn id="3" xr3:uid="{48621EC4-CAE5-4AFC-A0EA-FB089ED43B7B}" name="ZONA "/>
    <tableColumn id="4" xr3:uid="{48217A58-4F08-46B1-82F5-B07261D3CAA0}" name="DIRECCION"/>
    <tableColumn id="5" xr3:uid="{3FC728B6-70F8-43BC-8533-18DE4EF5F701}" name="TIPO DE SERVICIO"/>
    <tableColumn id="6" xr3:uid="{A33D50D2-BBC2-4D5F-A508-F016333E462D}" name="CEDULA " dataDxfId="1215"/>
    <tableColumn id="7" xr3:uid="{AEE720C6-7604-4164-9753-C7CFF4AF90C6}" name="APELLIDOS Y NOMBRES " dataDxfId="1214"/>
    <tableColumn id="8" xr3:uid="{9DD2B17C-D81D-4550-9D72-378B4A2DB4A9}" name="AÑO" dataDxfId="1213"/>
    <tableColumn id="9" xr3:uid="{0D501987-E565-40BB-80D9-E75C2754803A}" name="MES" dataDxfId="1212"/>
    <tableColumn id="10" xr3:uid="{DF5A92CB-7687-4FB2-923D-13D2283804E3}" name="1S" dataDxfId="1211">
      <calculatedColumnFormula>COUNTIF(J113:J115,"N12")</calculatedColumnFormula>
    </tableColumn>
    <tableColumn id="11" xr3:uid="{150A0925-B1F5-4183-B0D0-4E24D735DD19}" name="2D" dataDxfId="1210">
      <calculatedColumnFormula>COUNTIF(K113:K115,"N12")</calculatedColumnFormula>
    </tableColumn>
    <tableColumn id="12" xr3:uid="{329279BB-0425-4EDF-94A2-D37C64EDAD48}" name="3L" dataDxfId="1209">
      <calculatedColumnFormula>COUNTIF(L113:L115,"N12")</calculatedColumnFormula>
    </tableColumn>
    <tableColumn id="13" xr3:uid="{17FF4F7F-E281-467B-A6C7-49F61A8433C4}" name="4M" dataDxfId="1208">
      <calculatedColumnFormula>COUNTIF(M113:M115,"N12")</calculatedColumnFormula>
    </tableColumn>
    <tableColumn id="14" xr3:uid="{CA2896C4-F32B-41FB-842B-0017AF92BE46}" name="5W" dataDxfId="1207">
      <calculatedColumnFormula>COUNTIF(N113:N115,"N12")</calculatedColumnFormula>
    </tableColumn>
    <tableColumn id="15" xr3:uid="{101BA7D8-29D2-4C78-A0F0-CE410234559E}" name="6J" dataDxfId="1206">
      <calculatedColumnFormula>COUNTIF(O113:O115,"N12")</calculatedColumnFormula>
    </tableColumn>
    <tableColumn id="16" xr3:uid="{E1C7D43E-F369-4911-9DE1-178739431FCF}" name="7V" dataDxfId="1205">
      <calculatedColumnFormula>COUNTIF(P113:P115,"N12")</calculatedColumnFormula>
    </tableColumn>
    <tableColumn id="17" xr3:uid="{42601604-C186-48FA-85FA-94865EF6AF7A}" name="8S" dataDxfId="1204">
      <calculatedColumnFormula>COUNTIF(Q113:Q115,"N12")</calculatedColumnFormula>
    </tableColumn>
    <tableColumn id="18" xr3:uid="{22D26F84-59EB-4F3E-90E1-479AD8E77445}" name="9D" dataDxfId="1203">
      <calculatedColumnFormula>COUNTIF(R113:R115,"N12")</calculatedColumnFormula>
    </tableColumn>
    <tableColumn id="19" xr3:uid="{A9C83298-E056-40D9-AC12-0A4F3EBF9D83}" name="10L" dataDxfId="1202">
      <calculatedColumnFormula>COUNTIF(S113:S115,"N12")</calculatedColumnFormula>
    </tableColumn>
    <tableColumn id="20" xr3:uid="{9D3D0327-A6AC-41F6-84DC-067B05287864}" name="11M" dataDxfId="1201">
      <calculatedColumnFormula>COUNTIF(T113:T115,"N12")</calculatedColumnFormula>
    </tableColumn>
    <tableColumn id="21" xr3:uid="{D761F3E3-751B-49D1-9ABD-D66907309A6B}" name="12W" dataDxfId="1200">
      <calculatedColumnFormula>COUNTIF(U113:U115,"N12")</calculatedColumnFormula>
    </tableColumn>
    <tableColumn id="22" xr3:uid="{E570557A-4D9B-4781-A3C7-9A95574AECB3}" name="13J" dataDxfId="1199">
      <calculatedColumnFormula>COUNTIF(V113:V115,"N12")</calculatedColumnFormula>
    </tableColumn>
    <tableColumn id="23" xr3:uid="{861AEE9B-FE24-4FDF-82FA-67189C0E99E0}" name="14V" dataDxfId="1198">
      <calculatedColumnFormula>COUNTIF(W113:W115,"N12")</calculatedColumnFormula>
    </tableColumn>
    <tableColumn id="24" xr3:uid="{92190F29-5FF8-4A1B-A422-A0BEFE0CD948}" name="15S" dataDxfId="1197">
      <calculatedColumnFormula>COUNTIF(X113:X115,"N12")</calculatedColumnFormula>
    </tableColumn>
    <tableColumn id="25" xr3:uid="{2CBC9BA6-BD67-473D-BF8A-9CF9000A9B11}" name="16D" dataDxfId="1196">
      <calculatedColumnFormula>COUNTIF(Y113:Y115,"N12")</calculatedColumnFormula>
    </tableColumn>
    <tableColumn id="26" xr3:uid="{3DB7BFDE-F702-48C2-AE3F-BDD092241237}" name="17L" dataDxfId="1195">
      <calculatedColumnFormula>COUNTIF(Z113:Z115,"N12")</calculatedColumnFormula>
    </tableColumn>
    <tableColumn id="27" xr3:uid="{A5FB39DC-0DBA-4612-AE95-49FD577DD237}" name="18M" dataDxfId="1194">
      <calculatedColumnFormula>COUNTIF(AA113:AA115,"N12")</calculatedColumnFormula>
    </tableColumn>
    <tableColumn id="28" xr3:uid="{1B5E1AE6-B005-4238-A2BD-EACFD2B2526C}" name="19W" dataDxfId="1193">
      <calculatedColumnFormula>COUNTIF(AB113:AB115,"N12")</calculatedColumnFormula>
    </tableColumn>
    <tableColumn id="29" xr3:uid="{B6BA830B-706A-472A-B6FF-97445C1DA400}" name="20J" dataDxfId="1192">
      <calculatedColumnFormula>COUNTIF(AC113:AC115,"N12")</calculatedColumnFormula>
    </tableColumn>
    <tableColumn id="30" xr3:uid="{E25A0E18-0566-4EFF-BA28-300F091B6618}" name="21V" dataDxfId="1191">
      <calculatedColumnFormula>COUNTIF(AD113:AD115,"N12")</calculatedColumnFormula>
    </tableColumn>
    <tableColumn id="31" xr3:uid="{BAF843C6-6E37-457D-85CA-327A3B9769D1}" name="22S" dataDxfId="1190">
      <calculatedColumnFormula>COUNTIF(AE113:AE115,"N12")</calculatedColumnFormula>
    </tableColumn>
    <tableColumn id="32" xr3:uid="{74A12134-DE6B-4B8A-AA70-BF41A4C08F80}" name="23D" dataDxfId="1189">
      <calculatedColumnFormula>COUNTIF(AF113:AF115,"N12")</calculatedColumnFormula>
    </tableColumn>
    <tableColumn id="33" xr3:uid="{293712EA-A122-4449-A28D-3063AAB82737}" name="24L" dataDxfId="1188">
      <calculatedColumnFormula>COUNTIF(AG113:AG115,"N12")</calculatedColumnFormula>
    </tableColumn>
    <tableColumn id="34" xr3:uid="{E3CFA856-B57C-403B-9B6D-8AAFC4AD50C3}" name="25M" dataDxfId="1187">
      <calculatedColumnFormula>COUNTIF(AH113:AH115,"N12")</calculatedColumnFormula>
    </tableColumn>
    <tableColumn id="35" xr3:uid="{820FAAFD-BAA7-4759-B969-310552E98EBA}" name="26W" dataDxfId="1186">
      <calculatedColumnFormula>COUNTIF(AI113:AI115,"N12")</calculatedColumnFormula>
    </tableColumn>
    <tableColumn id="36" xr3:uid="{9D7EF273-90CF-4B64-BF58-F82B2A59FDA7}" name="27J" dataDxfId="1185">
      <calculatedColumnFormula>COUNTIF(AJ113:AJ115,"N12")</calculatedColumnFormula>
    </tableColumn>
    <tableColumn id="37" xr3:uid="{198A8628-0418-4831-B506-750281E5AA93}" name="28V" dataDxfId="1184">
      <calculatedColumnFormula>COUNTIF(AK113:AK115,"N12")</calculatedColumnFormula>
    </tableColumn>
    <tableColumn id="38" xr3:uid="{C30DFE3A-1C59-4246-A59E-689259F027F3}" name="29S" dataDxfId="1183">
      <calculatedColumnFormula>COUNTIF(AL113:AL115,"N12")</calculatedColumnFormula>
    </tableColumn>
    <tableColumn id="39" xr3:uid="{82106EA7-A271-444F-9846-5CB705D6658E}" name="30D" dataDxfId="1182">
      <calculatedColumnFormula>COUNTIF(AM113:AM115,"N12")</calculatedColumnFormula>
    </tableColumn>
    <tableColumn id="40" xr3:uid="{15DB5026-A65A-4165-889E-5052FE497169}" name="31L" dataDxfId="1181">
      <calculatedColumnFormula>COUNTIF(AN113:AN115,"N12")</calculatedColumnFormula>
    </tableColumn>
    <tableColumn id="41" xr3:uid="{3433EEEF-BBA4-4D57-AA84-24AE39C3C2AB}" name="T. DIA" dataDxfId="1180">
      <calculatedColumnFormula>COUNTIF(Tabla1461148[[#This Row],[1S]:[31L]],"D12")</calculatedColumnFormula>
    </tableColumn>
    <tableColumn id="42" xr3:uid="{3FC0C600-C388-422A-A815-7BB2124925DE}" name="T. NOCHE" dataDxfId="1179">
      <calculatedColumnFormula>COUNTIF(Tabla1461148[[#This Row],[1S]:[31L]],"N12")</calculatedColumnFormula>
    </tableColumn>
    <tableColumn id="43" xr3:uid="{4B6456E3-FE93-4CA7-8398-C3E325EE38E6}" name="T. DESCANSOS" dataDxfId="1178">
      <calculatedColumnFormula>COUNTBLANK(Tabla1461148[[#This Row],[1S]:[31L]])</calculatedColumnFormula>
    </tableColumn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CB2C8FD-C937-4674-BE9E-9FF94461FEE4}" name="Tabla146111249" displayName="Tabla146111249" ref="A135:AQ141" totalsRowShown="0">
  <autoFilter ref="A135:AQ141" xr:uid="{00000000-0009-0000-0100-00000A000000}"/>
  <tableColumns count="43">
    <tableColumn id="1" xr3:uid="{5C6EEF60-4454-4F2C-8F8C-2C2EB8981CEB}" name="CLIENTE:"/>
    <tableColumn id="2" xr3:uid="{36411F29-E9F8-4818-86CB-BFE351C4DCBF}" name="COD PUESTO"/>
    <tableColumn id="3" xr3:uid="{09C3A29A-6C4E-4451-B3B3-519B0009F481}" name="ZONA "/>
    <tableColumn id="4" xr3:uid="{6BE8C9FC-AC3B-4E29-86CF-624C20CB3FD9}" name="DIRECCION"/>
    <tableColumn id="5" xr3:uid="{50215383-FF3C-4457-BE11-EEFE4C1C7D49}" name="TIPO DE SERVICIO"/>
    <tableColumn id="6" xr3:uid="{D93839BA-587F-4410-BFD8-E87234B21A7E}" name="CEDULA " dataDxfId="1177"/>
    <tableColumn id="7" xr3:uid="{F6B91184-7518-4C6A-951F-DDD400ABFF7E}" name="APELLIDOS Y NOMBRES " dataDxfId="1176"/>
    <tableColumn id="8" xr3:uid="{CEC9BD6B-CD0A-4BF2-AC8E-8E827A119665}" name="AÑO" dataDxfId="1175"/>
    <tableColumn id="9" xr3:uid="{A1BFFAB2-AD38-4FE5-9B46-A3A389029F20}" name="MES" dataDxfId="1174"/>
    <tableColumn id="10" xr3:uid="{DF520000-B851-499D-8842-70F2DC8765DA}" name="1S" dataDxfId="1173">
      <calculatedColumnFormula>COUNTIF(J132:J134,"N12")</calculatedColumnFormula>
    </tableColumn>
    <tableColumn id="11" xr3:uid="{D174DC03-25D3-4B01-8C8E-62B906AAD4CA}" name="2D" dataDxfId="1172">
      <calculatedColumnFormula>COUNTIF(K132:K134,"N12")</calculatedColumnFormula>
    </tableColumn>
    <tableColumn id="12" xr3:uid="{0A2A3E35-490F-4686-8A9B-518E87C0C04A}" name="3L" dataDxfId="1171">
      <calculatedColumnFormula>COUNTIF(L132:L134,"N12")</calculatedColumnFormula>
    </tableColumn>
    <tableColumn id="13" xr3:uid="{AF2CE24F-AB39-479F-9B78-417D566B95DA}" name="4M" dataDxfId="1170">
      <calculatedColumnFormula>COUNTIF(M132:M134,"N12")</calculatedColumnFormula>
    </tableColumn>
    <tableColumn id="14" xr3:uid="{FB56E867-B3DD-43F4-A864-27D59B4B7CCF}" name="5W" dataDxfId="1169">
      <calculatedColumnFormula>COUNTIF(N132:N134,"N12")</calculatedColumnFormula>
    </tableColumn>
    <tableColumn id="15" xr3:uid="{9680AC51-45EF-4002-8C60-4334951E482C}" name="6J" dataDxfId="1168">
      <calculatedColumnFormula>COUNTIF(O132:O134,"N12")</calculatedColumnFormula>
    </tableColumn>
    <tableColumn id="16" xr3:uid="{126E7B4B-F366-4B5D-980A-000DF11DFF5F}" name="7V" dataDxfId="1167">
      <calculatedColumnFormula>COUNTIF(P132:P134,"N12")</calculatedColumnFormula>
    </tableColumn>
    <tableColumn id="17" xr3:uid="{A2713FD4-52DF-4AFC-9FF2-1B80959958D0}" name="8S" dataDxfId="1166">
      <calculatedColumnFormula>COUNTIF(Q132:Q134,"N12")</calculatedColumnFormula>
    </tableColumn>
    <tableColumn id="18" xr3:uid="{09CA5067-504C-4BED-B888-3567D8E572FB}" name="9D" dataDxfId="1165">
      <calculatedColumnFormula>COUNTIF(R132:R134,"N12")</calculatedColumnFormula>
    </tableColumn>
    <tableColumn id="19" xr3:uid="{BFF7413B-FA05-4647-B7B7-2CF4103B2BA8}" name="10L" dataDxfId="1164">
      <calculatedColumnFormula>COUNTIF(S132:S134,"N12")</calculatedColumnFormula>
    </tableColumn>
    <tableColumn id="20" xr3:uid="{979CDCD6-505C-4CCE-8F82-867C2C340E04}" name="11M" dataDxfId="1163">
      <calculatedColumnFormula>COUNTIF(T132:T134,"N12")</calculatedColumnFormula>
    </tableColumn>
    <tableColumn id="21" xr3:uid="{7A471691-1967-4571-8694-6D3AE5493ADC}" name="12W" dataDxfId="1162">
      <calculatedColumnFormula>COUNTIF(U132:U134,"N12")</calculatedColumnFormula>
    </tableColumn>
    <tableColumn id="22" xr3:uid="{6638BD25-7EDF-4A2F-8828-6317117C71A5}" name="13J" dataDxfId="1161">
      <calculatedColumnFormula>COUNTIF(V132:V134,"N12")</calculatedColumnFormula>
    </tableColumn>
    <tableColumn id="23" xr3:uid="{3924727A-BEA6-4A30-A0C7-CDB1F2633594}" name="14V" dataDxfId="1160">
      <calculatedColumnFormula>COUNTIF(W132:W134,"N12")</calculatedColumnFormula>
    </tableColumn>
    <tableColumn id="24" xr3:uid="{1279C39A-B498-452B-9F20-4E43C9264973}" name="15S" dataDxfId="1159">
      <calculatedColumnFormula>COUNTIF(X132:X134,"N12")</calculatedColumnFormula>
    </tableColumn>
    <tableColumn id="25" xr3:uid="{12714AD8-B01D-4EBE-9FDD-AB32F6C6A185}" name="16D" dataDxfId="1158">
      <calculatedColumnFormula>COUNTIF(Y132:Y134,"N12")</calculatedColumnFormula>
    </tableColumn>
    <tableColumn id="26" xr3:uid="{D48B9882-0846-4748-ACC1-680CF795B51C}" name="17L" dataDxfId="1157">
      <calculatedColumnFormula>COUNTIF(Z132:Z134,"N12")</calculatedColumnFormula>
    </tableColumn>
    <tableColumn id="27" xr3:uid="{05EC5F10-08EA-495F-A54E-3644FAAC854F}" name="18M" dataDxfId="1156">
      <calculatedColumnFormula>COUNTIF(AA132:AA134,"N12")</calculatedColumnFormula>
    </tableColumn>
    <tableColumn id="28" xr3:uid="{1A23FDC4-1341-42E9-9178-3474887C6D6C}" name="19W" dataDxfId="1155">
      <calculatedColumnFormula>COUNTIF(AB132:AB134,"N12")</calculatedColumnFormula>
    </tableColumn>
    <tableColumn id="29" xr3:uid="{56845E84-C22A-4AB3-A3E1-626D4A0FD3E5}" name="20J" dataDxfId="1154">
      <calculatedColumnFormula>COUNTIF(AC132:AC134,"N12")</calculatedColumnFormula>
    </tableColumn>
    <tableColumn id="30" xr3:uid="{C23D3D46-BEE7-4397-8C8A-BA5F78B4EC5D}" name="21V" dataDxfId="1153">
      <calculatedColumnFormula>COUNTIF(AD132:AD134,"N12")</calculatedColumnFormula>
    </tableColumn>
    <tableColumn id="31" xr3:uid="{442CBB8E-4AAE-433C-8209-A267C0E12E20}" name="22S" dataDxfId="1152">
      <calculatedColumnFormula>COUNTIF(AE132:AE134,"N12")</calculatedColumnFormula>
    </tableColumn>
    <tableColumn id="32" xr3:uid="{F5BA26BA-1C41-4E46-BC79-EA1185CB03D8}" name="23D" dataDxfId="1151">
      <calculatedColumnFormula>COUNTIF(AF132:AF134,"N12")</calculatedColumnFormula>
    </tableColumn>
    <tableColumn id="33" xr3:uid="{A73D3161-E864-4FEE-B9AE-512EF73E63E0}" name="24L" dataDxfId="1150">
      <calculatedColumnFormula>COUNTIF(AG132:AG134,"N12")</calculatedColumnFormula>
    </tableColumn>
    <tableColumn id="34" xr3:uid="{E70E62DB-CD75-4736-BF84-79FD933C4A61}" name="25M" dataDxfId="1149">
      <calculatedColumnFormula>COUNTIF(AH132:AH134,"N12")</calculatedColumnFormula>
    </tableColumn>
    <tableColumn id="35" xr3:uid="{DBB200A5-8386-426F-93C6-B8190D410313}" name="26W" dataDxfId="1148">
      <calculatedColumnFormula>COUNTIF(AI132:AI134,"N12")</calculatedColumnFormula>
    </tableColumn>
    <tableColumn id="36" xr3:uid="{F79FB1CE-916A-4BEC-8F4F-2A19CCCD3FDF}" name="27J" dataDxfId="1147">
      <calculatedColumnFormula>COUNTIF(AJ132:AJ134,"N12")</calculatedColumnFormula>
    </tableColumn>
    <tableColumn id="37" xr3:uid="{D170DA41-5F05-4B62-8989-FC48B20BF0F1}" name="28V" dataDxfId="1146">
      <calculatedColumnFormula>COUNTIF(AK132:AK134,"N12")</calculatedColumnFormula>
    </tableColumn>
    <tableColumn id="38" xr3:uid="{76372B4A-BB41-49BB-9B81-035A97D81D1B}" name="29S" dataDxfId="1145">
      <calculatedColumnFormula>COUNTIF(AL132:AL134,"N12")</calculatedColumnFormula>
    </tableColumn>
    <tableColumn id="39" xr3:uid="{A93CCFDA-F234-48D1-BD45-FF05FD49A634}" name="30D" dataDxfId="1144">
      <calculatedColumnFormula>COUNTIF(AM132:AM134,"N12")</calculatedColumnFormula>
    </tableColumn>
    <tableColumn id="40" xr3:uid="{2628AF78-4EEE-43A7-B002-6A8FF2FFA81B}" name="31L" dataDxfId="1143">
      <calculatedColumnFormula>COUNTIF(AN132:AN134,"N12")</calculatedColumnFormula>
    </tableColumn>
    <tableColumn id="41" xr3:uid="{8E28F31D-9380-4D31-B243-041ED8B9A1C9}" name="T. DIA" dataDxfId="1142">
      <calculatedColumnFormula>COUNTIF(Tabla146111249[[#This Row],[1S]:[31L]],"D12")</calculatedColumnFormula>
    </tableColumn>
    <tableColumn id="42" xr3:uid="{6B3EE2A3-E820-40F8-A107-04E2723D8E84}" name="T. NOCHE" dataDxfId="1141">
      <calculatedColumnFormula>COUNTIF(Tabla146111249[[#This Row],[1S]:[31L]],"N12")</calculatedColumnFormula>
    </tableColumn>
    <tableColumn id="43" xr3:uid="{5960CB2F-1470-4249-8B55-6B98D608B020}" name="T. DESCANSOS" dataDxfId="1140">
      <calculatedColumnFormula>COUNTBLANK(Tabla146111249[[#This Row],[1S]:[31L]])</calculatedColumnFormula>
    </tableColumn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CAAF41A-F238-4658-B931-A543103C81CC}" name="Tabla146111350" displayName="Tabla146111350" ref="A155:AQ160" totalsRowShown="0">
  <autoFilter ref="A155:AQ160" xr:uid="{00000000-0009-0000-0100-00000B000000}"/>
  <tableColumns count="43">
    <tableColumn id="1" xr3:uid="{8494ED1E-04C4-4F99-ACC4-F0792EC57C33}" name="CLIENTE:"/>
    <tableColumn id="2" xr3:uid="{C39B8B2F-A60C-4685-AF29-443BDD3D5F25}" name="COD PUESTO"/>
    <tableColumn id="3" xr3:uid="{2B2944CA-388A-4EB5-A3EA-71C6F44BFD4B}" name="ZONA "/>
    <tableColumn id="4" xr3:uid="{FFAD7DF3-D22B-47DB-8290-55A16B41E246}" name="DIRECCION"/>
    <tableColumn id="5" xr3:uid="{D46771AE-060E-4FA0-ADFC-E6A25543E887}" name="TIPO DE SERVICIO"/>
    <tableColumn id="6" xr3:uid="{B1FCC592-0156-429B-B59D-3E8A75CB25E2}" name="CEDULA " dataDxfId="1139"/>
    <tableColumn id="7" xr3:uid="{3CEF0459-1C67-415B-9B48-21CD0004BAE5}" name="APELLIDOS Y NOMBRES " dataDxfId="1138"/>
    <tableColumn id="8" xr3:uid="{18E34C35-0539-4F48-825F-BE5DA4E162B0}" name="AÑO" dataDxfId="1137"/>
    <tableColumn id="9" xr3:uid="{A6DC6C2A-8886-4F85-90F6-2E80C852C159}" name="MES" dataDxfId="1136"/>
    <tableColumn id="10" xr3:uid="{4F376022-A8FE-4842-9452-53083FD8B12B}" name="1S" dataDxfId="1135">
      <calculatedColumnFormula>COUNTIF(J151:J154,"N12")</calculatedColumnFormula>
    </tableColumn>
    <tableColumn id="11" xr3:uid="{F6DEB647-0D37-48A9-BE41-91722A8050BD}" name="2D" dataDxfId="1134">
      <calculatedColumnFormula>COUNTIF(K151:K154,"N12")</calculatedColumnFormula>
    </tableColumn>
    <tableColumn id="12" xr3:uid="{215D7E4D-1042-4415-95F3-91187E6171D9}" name="3L" dataDxfId="1133">
      <calculatedColumnFormula>COUNTIF(L151:L154,"N12")</calculatedColumnFormula>
    </tableColumn>
    <tableColumn id="13" xr3:uid="{180C2B54-BAF7-4AEE-A2D7-F61CA7EC5FE0}" name="4M" dataDxfId="1132">
      <calculatedColumnFormula>COUNTIF(M151:M154,"N12")</calculatedColumnFormula>
    </tableColumn>
    <tableColumn id="14" xr3:uid="{A3D854BE-1030-4A9A-8B85-909A163B74EF}" name="5W" dataDxfId="1131">
      <calculatedColumnFormula>COUNTIF(N151:N154,"N12")</calculatedColumnFormula>
    </tableColumn>
    <tableColumn id="15" xr3:uid="{18EF09EC-33A8-4B78-BF0D-721F65261902}" name="6J" dataDxfId="1130">
      <calculatedColumnFormula>COUNTIF(O151:O154,"N12")</calculatedColumnFormula>
    </tableColumn>
    <tableColumn id="16" xr3:uid="{90DD6F93-9D99-47E7-9FB6-526285F9F8E0}" name="7V" dataDxfId="1129">
      <calculatedColumnFormula>COUNTIF(P151:P154,"N12")</calculatedColumnFormula>
    </tableColumn>
    <tableColumn id="17" xr3:uid="{C5DF6BD0-07C1-4CC3-A0C1-6770540CDCCA}" name="8S" dataDxfId="1128">
      <calculatedColumnFormula>COUNTIF(Q151:Q154,"N12")</calculatedColumnFormula>
    </tableColumn>
    <tableColumn id="18" xr3:uid="{4B3BA6FA-D6FE-4C05-B4D0-30F983AF24AE}" name="9D" dataDxfId="1127">
      <calculatedColumnFormula>COUNTIF(R151:R154,"N12")</calculatedColumnFormula>
    </tableColumn>
    <tableColumn id="19" xr3:uid="{10C376E5-2B5A-4011-B770-5E62EA462533}" name="10L" dataDxfId="1126">
      <calculatedColumnFormula>COUNTIF(S151:S154,"N12")</calculatedColumnFormula>
    </tableColumn>
    <tableColumn id="20" xr3:uid="{DCA2FFA6-178B-4D48-82DE-4B81E5FBE91C}" name="11M" dataDxfId="1125">
      <calculatedColumnFormula>COUNTIF(T151:T154,"N12")</calculatedColumnFormula>
    </tableColumn>
    <tableColumn id="21" xr3:uid="{7C22E941-512A-424B-8E07-C14E654D5135}" name="12W" dataDxfId="1124">
      <calculatedColumnFormula>COUNTIF(U151:U154,"N12")</calculatedColumnFormula>
    </tableColumn>
    <tableColumn id="22" xr3:uid="{7F53576B-91DF-4863-B718-F6264E252749}" name="13J" dataDxfId="1123">
      <calculatedColumnFormula>COUNTIF(V151:V154,"N12")</calculatedColumnFormula>
    </tableColumn>
    <tableColumn id="23" xr3:uid="{DAD8DC22-4910-4F71-A4A4-A069D0578BAF}" name="14V" dataDxfId="1122">
      <calculatedColumnFormula>COUNTIF(W151:W154,"N12")</calculatedColumnFormula>
    </tableColumn>
    <tableColumn id="24" xr3:uid="{557CBDF1-D3A8-47CB-BA05-016F87480E83}" name="15S" dataDxfId="1121">
      <calculatedColumnFormula>COUNTIF(X151:X154,"N12")</calculatedColumnFormula>
    </tableColumn>
    <tableColumn id="25" xr3:uid="{C304A5DD-2034-4453-9413-C2CF0BBAB3E4}" name="16D" dataDxfId="1120">
      <calculatedColumnFormula>COUNTIF(Y151:Y154,"N12")</calculatedColumnFormula>
    </tableColumn>
    <tableColumn id="26" xr3:uid="{345DD696-B4EC-4B98-AF70-1FE890B3A4B8}" name="17L" dataDxfId="1119">
      <calculatedColumnFormula>COUNTIF(Z151:Z154,"N12")</calculatedColumnFormula>
    </tableColumn>
    <tableColumn id="27" xr3:uid="{FC87D153-B165-439F-BB2C-FED22B051ED7}" name="18M" dataDxfId="1118">
      <calculatedColumnFormula>COUNTIF(AA151:AA154,"N12")</calculatedColumnFormula>
    </tableColumn>
    <tableColumn id="28" xr3:uid="{346EAC48-0F17-4192-BA77-CB28CF3AC6B3}" name="19W" dataDxfId="1117">
      <calculatedColumnFormula>COUNTIF(AB151:AB154,"N12")</calculatedColumnFormula>
    </tableColumn>
    <tableColumn id="29" xr3:uid="{C7569AA7-F8DE-49B1-9F18-FE764566B763}" name="20J" dataDxfId="1116">
      <calculatedColumnFormula>COUNTIF(AC151:AC154,"N12")</calculatedColumnFormula>
    </tableColumn>
    <tableColumn id="30" xr3:uid="{85DF8E49-55B2-4D1D-90B3-BB17EF82601F}" name="21V" dataDxfId="1115">
      <calculatedColumnFormula>COUNTIF(AD151:AD154,"N12")</calculatedColumnFormula>
    </tableColumn>
    <tableColumn id="31" xr3:uid="{E29F73F1-AAE1-4DEC-B82F-03365C1E7E8B}" name="22S" dataDxfId="1114">
      <calculatedColumnFormula>COUNTIF(AE151:AE154,"N12")</calculatedColumnFormula>
    </tableColumn>
    <tableColumn id="32" xr3:uid="{0ECC1E52-4318-49EB-B8F6-566980FA8BAD}" name="23D" dataDxfId="1113">
      <calculatedColumnFormula>COUNTIF(AF151:AF154,"N12")</calculatedColumnFormula>
    </tableColumn>
    <tableColumn id="33" xr3:uid="{DEAD040F-B1C6-4EB8-BDB1-774A7CCDF4E0}" name="24L" dataDxfId="1112">
      <calculatedColumnFormula>COUNTIF(AG151:AG154,"N12")</calculatedColumnFormula>
    </tableColumn>
    <tableColumn id="34" xr3:uid="{EC8253E5-D351-4088-B41A-C5B5D750B2EB}" name="25M" dataDxfId="1111">
      <calculatedColumnFormula>COUNTIF(AH151:AH154,"N12")</calculatedColumnFormula>
    </tableColumn>
    <tableColumn id="35" xr3:uid="{464235A3-11CD-4C89-97D8-276701A4337E}" name="26W" dataDxfId="1110">
      <calculatedColumnFormula>COUNTIF(AI151:AI154,"N12")</calculatedColumnFormula>
    </tableColumn>
    <tableColumn id="36" xr3:uid="{07251EAF-EF49-459A-A956-29175BE23500}" name="27J" dataDxfId="1109">
      <calculatedColumnFormula>COUNTIF(AJ151:AJ154,"N12")</calculatedColumnFormula>
    </tableColumn>
    <tableColumn id="37" xr3:uid="{9D4E9568-6C5F-469A-8CDB-EA19C959C16C}" name="28V" dataDxfId="1108">
      <calculatedColumnFormula>COUNTIF(AK151:AK154,"N12")</calculatedColumnFormula>
    </tableColumn>
    <tableColumn id="38" xr3:uid="{DF4987C3-56E9-469E-A65C-46A996299051}" name="29S" dataDxfId="1107">
      <calculatedColumnFormula>COUNTIF(AL151:AL154,"N12")</calculatedColumnFormula>
    </tableColumn>
    <tableColumn id="39" xr3:uid="{3AEB9CA5-C9B2-47C0-8247-5151D0B4A809}" name="30D" dataDxfId="1106">
      <calculatedColumnFormula>COUNTIF(AM151:AM154,"N12")</calculatedColumnFormula>
    </tableColumn>
    <tableColumn id="40" xr3:uid="{7A27B4FF-3000-4938-ABAA-1769CC0C8E6B}" name="31L" dataDxfId="1105">
      <calculatedColumnFormula>COUNTIF(AN151:AN154,"N12")</calculatedColumnFormula>
    </tableColumn>
    <tableColumn id="41" xr3:uid="{C583B1C9-0298-4F37-A98A-33E489F031C2}" name="T. DIA" dataDxfId="1104">
      <calculatedColumnFormula>COUNTIF(Tabla146111350[[#This Row],[1S]:[31L]],"D12")</calculatedColumnFormula>
    </tableColumn>
    <tableColumn id="42" xr3:uid="{603EB301-3A8E-4974-9999-75CF9B5DC100}" name="T. NOCHE" dataDxfId="1103">
      <calculatedColumnFormula>COUNTIF(Tabla146111350[[#This Row],[1S]:[31L]],"N12")</calculatedColumnFormula>
    </tableColumn>
    <tableColumn id="43" xr3:uid="{CE32B546-AD94-4C27-AC97-B0BB398608AD}" name="T. DESCANSOS" dataDxfId="1102">
      <calculatedColumnFormula>COUNTBLANK(Tabla146111350[[#This Row],[1S]:[31L]])</calculatedColumnFormula>
    </tableColumn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2AC6100-C61E-4850-9C28-E3EA3C831057}" name="Tabla14611131451" displayName="Tabla14611131451" ref="A174:AQ179" totalsRowShown="0">
  <autoFilter ref="A174:AQ179" xr:uid="{00000000-0009-0000-0100-00000C000000}"/>
  <tableColumns count="43">
    <tableColumn id="1" xr3:uid="{DC7EA1E6-93EF-4897-8650-DFAA17C88C2E}" name="CLIENTE:"/>
    <tableColumn id="2" xr3:uid="{107D987E-7770-4C99-AA63-F4076125D67D}" name="COD PUESTO"/>
    <tableColumn id="3" xr3:uid="{1672C945-EFC4-4096-8ED4-397FFB230B94}" name="ZONA "/>
    <tableColumn id="4" xr3:uid="{DA814B5D-8BA2-4225-AABA-4A3127D02867}" name="DIRECCION"/>
    <tableColumn id="5" xr3:uid="{D79F729D-9D1B-464B-A7FD-A5F6D462F203}" name="TIPO DE SERVICIO"/>
    <tableColumn id="6" xr3:uid="{B6246AA0-BC6D-4197-B98B-C19F818C76D6}" name="CEDULA " dataDxfId="1101"/>
    <tableColumn id="7" xr3:uid="{3BC5B718-5288-419C-8D18-35505314CE7A}" name="APELLIDOS Y NOMBRES " dataDxfId="1100"/>
    <tableColumn id="8" xr3:uid="{C3C91034-1B38-492D-AFEC-5289EA10A95F}" name="AÑO" dataDxfId="1099"/>
    <tableColumn id="9" xr3:uid="{792284E9-866F-4FBB-ACFD-45504A5B813B}" name="MES" dataDxfId="1098"/>
    <tableColumn id="10" xr3:uid="{1A6CEFFB-0499-46C3-8611-EC54344C34C5}" name="1S" dataDxfId="1097">
      <calculatedColumnFormula>COUNTIF(J170:J173,"N12")</calculatedColumnFormula>
    </tableColumn>
    <tableColumn id="11" xr3:uid="{5DA92388-D32B-43C3-98A4-93488103D735}" name="2D" dataDxfId="1096">
      <calculatedColumnFormula>COUNTIF(K170:K173,"N12")</calculatedColumnFormula>
    </tableColumn>
    <tableColumn id="12" xr3:uid="{CD0664F5-E869-4D3E-9B32-6F55726C1167}" name="3L" dataDxfId="1095">
      <calculatedColumnFormula>COUNTIF(L170:L173,"N12")</calculatedColumnFormula>
    </tableColumn>
    <tableColumn id="13" xr3:uid="{7759F597-6783-4E3F-A396-E3439BCBAAA0}" name="4M" dataDxfId="1094">
      <calculatedColumnFormula>COUNTIF(M170:M173,"N12")</calculatedColumnFormula>
    </tableColumn>
    <tableColumn id="14" xr3:uid="{48DBE33C-415C-43F7-BC09-BF765E301F88}" name="5W" dataDxfId="1093">
      <calculatedColumnFormula>COUNTIF(N170:N173,"N12")</calculatedColumnFormula>
    </tableColumn>
    <tableColumn id="15" xr3:uid="{5E196215-33A9-4381-89BD-E455B21828B1}" name="6J" dataDxfId="1092">
      <calculatedColumnFormula>COUNTIF(O170:O173,"N12")</calculatedColumnFormula>
    </tableColumn>
    <tableColumn id="16" xr3:uid="{CB2D50B6-BF88-47EE-B533-CEC93044C8FD}" name="7V" dataDxfId="1091">
      <calculatedColumnFormula>COUNTIF(P170:P173,"N12")</calculatedColumnFormula>
    </tableColumn>
    <tableColumn id="17" xr3:uid="{5BF0AFB0-E5CE-4736-BDD4-9876B174EFC7}" name="8S" dataDxfId="1090">
      <calculatedColumnFormula>COUNTIF(Q170:Q173,"N12")</calculatedColumnFormula>
    </tableColumn>
    <tableColumn id="18" xr3:uid="{A0E16BE8-334A-457C-B028-0486B8756C9E}" name="9D" dataDxfId="1089">
      <calculatedColumnFormula>COUNTIF(R170:R173,"N12")</calculatedColumnFormula>
    </tableColumn>
    <tableColumn id="19" xr3:uid="{51B95E55-D02A-478F-9D0D-85E5C375C186}" name="10L" dataDxfId="1088">
      <calculatedColumnFormula>COUNTIF(S170:S173,"N12")</calculatedColumnFormula>
    </tableColumn>
    <tableColumn id="20" xr3:uid="{EAE3CD3E-276F-498F-8CFA-462E52B7C723}" name="11M" dataDxfId="1087">
      <calculatedColumnFormula>COUNTIF(T170:T173,"N12")</calculatedColumnFormula>
    </tableColumn>
    <tableColumn id="21" xr3:uid="{BEDDD865-42F8-4F1B-B0F9-2B69A177BCA9}" name="12W" dataDxfId="1086">
      <calculatedColumnFormula>COUNTIF(U170:U173,"N12")</calculatedColumnFormula>
    </tableColumn>
    <tableColumn id="22" xr3:uid="{A328FEAF-C0F2-49EB-8C41-5E895BAA34EB}" name="13J" dataDxfId="1085">
      <calculatedColumnFormula>COUNTIF(V170:V173,"N12")</calculatedColumnFormula>
    </tableColumn>
    <tableColumn id="23" xr3:uid="{395E8709-274D-428E-B019-8F8717A979AA}" name="14V" dataDxfId="1084">
      <calculatedColumnFormula>COUNTIF(W170:W173,"N12")</calculatedColumnFormula>
    </tableColumn>
    <tableColumn id="24" xr3:uid="{2B716CEF-BB03-47B9-AC40-5C0B1B3F2347}" name="15S" dataDxfId="1083">
      <calculatedColumnFormula>COUNTIF(X170:X173,"N12")</calculatedColumnFormula>
    </tableColumn>
    <tableColumn id="25" xr3:uid="{EAFB8C00-4FAE-4B52-91B1-A96E501900A2}" name="16D" dataDxfId="1082">
      <calculatedColumnFormula>COUNTIF(Y170:Y173,"N12")</calculatedColumnFormula>
    </tableColumn>
    <tableColumn id="26" xr3:uid="{EF615845-8CC9-42D9-9E71-DEA5CE5D55B8}" name="17L" dataDxfId="1081">
      <calculatedColumnFormula>COUNTIF(Z170:Z173,"N12")</calculatedColumnFormula>
    </tableColumn>
    <tableColumn id="27" xr3:uid="{FA99DF40-6C77-46E2-B0A5-3C76A3A8579F}" name="18M" dataDxfId="1080">
      <calculatedColumnFormula>COUNTIF(AA170:AA173,"N12")</calculatedColumnFormula>
    </tableColumn>
    <tableColumn id="28" xr3:uid="{06218525-3FDD-46E4-BE2A-F333F78BA5A6}" name="19W" dataDxfId="1079">
      <calculatedColumnFormula>COUNTIF(AB170:AB173,"N12")</calculatedColumnFormula>
    </tableColumn>
    <tableColumn id="29" xr3:uid="{55A82992-87F4-4E15-9805-A3909BD1F307}" name="20J" dataDxfId="1078">
      <calculatedColumnFormula>COUNTIF(AC170:AC173,"N12")</calculatedColumnFormula>
    </tableColumn>
    <tableColumn id="30" xr3:uid="{3F1E5F45-D3FD-4A19-9F0D-34ADF590DF82}" name="21V" dataDxfId="1077">
      <calculatedColumnFormula>COUNTIF(AD170:AD173,"N12")</calculatedColumnFormula>
    </tableColumn>
    <tableColumn id="31" xr3:uid="{9819F355-D83B-4B4B-90B5-D3C507784885}" name="22S" dataDxfId="1076">
      <calculatedColumnFormula>COUNTIF(AE170:AE173,"N12")</calculatedColumnFormula>
    </tableColumn>
    <tableColumn id="32" xr3:uid="{016E9419-A38E-4123-A0FD-F8D67A85A3D6}" name="23D" dataDxfId="1075">
      <calculatedColumnFormula>COUNTIF(AF170:AF173,"N12")</calculatedColumnFormula>
    </tableColumn>
    <tableColumn id="33" xr3:uid="{DFE1672E-733C-40F4-A588-91070500300B}" name="24L" dataDxfId="1074">
      <calculatedColumnFormula>COUNTIF(AG170:AG173,"N12")</calculatedColumnFormula>
    </tableColumn>
    <tableColumn id="34" xr3:uid="{ED0EEDF0-F944-4261-B19D-71A46BB653D8}" name="25M" dataDxfId="1073">
      <calculatedColumnFormula>COUNTIF(AH170:AH173,"N12")</calculatedColumnFormula>
    </tableColumn>
    <tableColumn id="35" xr3:uid="{63E20CB4-B1E8-44A3-A1E5-E222DA80C538}" name="26W" dataDxfId="1072">
      <calculatedColumnFormula>COUNTIF(AI170:AI173,"N12")</calculatedColumnFormula>
    </tableColumn>
    <tableColumn id="36" xr3:uid="{C9EFC2D4-E489-4F27-9156-A80E17A3C2E9}" name="27J" dataDxfId="1071">
      <calculatedColumnFormula>COUNTIF(AJ170:AJ173,"N12")</calculatedColumnFormula>
    </tableColumn>
    <tableColumn id="37" xr3:uid="{19F0A44E-2AC8-44C4-BB16-79C28D3D0FAA}" name="28V" dataDxfId="1070">
      <calculatedColumnFormula>COUNTIF(AK170:AK173,"N12")</calculatedColumnFormula>
    </tableColumn>
    <tableColumn id="38" xr3:uid="{699D9DA7-DBD2-411E-9D70-BE020BBEE975}" name="29S" dataDxfId="1069">
      <calculatedColumnFormula>COUNTIF(AL170:AL173,"N12")</calculatedColumnFormula>
    </tableColumn>
    <tableColumn id="39" xr3:uid="{D251F419-CCD7-428E-8D75-D4B63ADEBB37}" name="30D" dataDxfId="1068">
      <calculatedColumnFormula>COUNTIF(AM170:AM173,"N12")</calculatedColumnFormula>
    </tableColumn>
    <tableColumn id="40" xr3:uid="{8A482EEE-C6F1-47A6-8C0B-985AA9AA1F13}" name="31L" dataDxfId="1067">
      <calculatedColumnFormula>COUNTIF(AN170:AN173,"N12")</calculatedColumnFormula>
    </tableColumn>
    <tableColumn id="41" xr3:uid="{CD1E2FD0-42F1-4FD9-B4F3-2F7C64383C4E}" name="T. DIA" dataDxfId="1066">
      <calculatedColumnFormula>COUNTIF(Tabla14611131451[[#This Row],[1S]:[31L]],"D12")</calculatedColumnFormula>
    </tableColumn>
    <tableColumn id="42" xr3:uid="{D7C911EF-4DA7-4C98-9058-B4F362FE2111}" name="T. NOCHE" dataDxfId="1065">
      <calculatedColumnFormula>COUNTIF(Tabla14611131451[[#This Row],[1S]:[31L]],"N12")</calculatedColumnFormula>
    </tableColumn>
    <tableColumn id="43" xr3:uid="{5F10C671-84EB-4B23-9B31-CDE8804A1CED}" name="T. DESCANSOS" dataDxfId="1064">
      <calculatedColumnFormula>COUNTBLANK(Tabla14611131451[[#This Row],[1S]:[31L]])</calculatedColumnFormula>
    </tableColumn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91FCA15-9A3A-4D2C-B9F0-C67642868BF6}" name="Tabla1461113141552" displayName="Tabla1461113141552" ref="A181:AQ185" totalsRowShown="0">
  <autoFilter ref="A181:AQ185" xr:uid="{00000000-0009-0000-0100-00000D000000}"/>
  <tableColumns count="43">
    <tableColumn id="1" xr3:uid="{641A9226-7784-47F8-B939-4C805D323179}" name="CLIENTE:"/>
    <tableColumn id="2" xr3:uid="{EA6D38E9-FD19-4BA9-BAB5-B96A86855CF4}" name="COD PUESTO"/>
    <tableColumn id="3" xr3:uid="{0BE7AFB8-C408-4761-AD78-F94806550395}" name="ZONA "/>
    <tableColumn id="4" xr3:uid="{6B26DFC4-0EC4-4C52-8A46-8E1F8BD284EE}" name="DIRECCION"/>
    <tableColumn id="5" xr3:uid="{1174B9DB-983C-4C83-B059-00117B962CB1}" name="TIPO DE SERVICIO"/>
    <tableColumn id="6" xr3:uid="{CFE79415-404A-4F56-8211-214519F251B1}" name="CEDULA " dataDxfId="1063"/>
    <tableColumn id="7" xr3:uid="{586DC8D5-F5CB-4438-98D5-D2AD32A98200}" name="APELLIDOS Y NOMBRES " dataDxfId="1062"/>
    <tableColumn id="8" xr3:uid="{54FDF8FC-4BD4-4796-9693-06E47A73E748}" name="AÑO" dataDxfId="1061"/>
    <tableColumn id="9" xr3:uid="{65B4CD3D-BDE9-4E81-8837-65D81DC61BBF}" name="MES" dataDxfId="1060"/>
    <tableColumn id="10" xr3:uid="{B5EFD326-DE5C-4B6F-879E-250524381046}" name="1S" dataDxfId="1059">
      <calculatedColumnFormula>COUNTIF(J178:J180,"N12")</calculatedColumnFormula>
    </tableColumn>
    <tableColumn id="11" xr3:uid="{DCE93BEA-2D82-4B01-98EA-08FF8A8D60C7}" name="2D" dataDxfId="1058">
      <calculatedColumnFormula>COUNTIF(K178:K180,"N12")</calculatedColumnFormula>
    </tableColumn>
    <tableColumn id="12" xr3:uid="{82E2EDBF-B08B-48B6-A1E6-F30B109B2CD5}" name="3L" dataDxfId="1057">
      <calculatedColumnFormula>COUNTIF(L178:L180,"N12")</calculatedColumnFormula>
    </tableColumn>
    <tableColumn id="13" xr3:uid="{54EA9B37-745B-48BF-8459-28285D9B56E7}" name="4M" dataDxfId="1056">
      <calculatedColumnFormula>COUNTIF(M178:M180,"N12")</calculatedColumnFormula>
    </tableColumn>
    <tableColumn id="14" xr3:uid="{A0C97A99-6E5D-496F-AAFA-457F88BCEFDD}" name="5W" dataDxfId="1055">
      <calculatedColumnFormula>COUNTIF(N178:N180,"N12")</calculatedColumnFormula>
    </tableColumn>
    <tableColumn id="15" xr3:uid="{E57A7D41-1086-4332-9964-5D696743C55D}" name="6J" dataDxfId="1054">
      <calculatedColumnFormula>COUNTIF(O178:O180,"N12")</calculatedColumnFormula>
    </tableColumn>
    <tableColumn id="16" xr3:uid="{7B981805-3D39-4129-825E-622A81C8CC72}" name="7V" dataDxfId="1053">
      <calculatedColumnFormula>COUNTIF(P178:P180,"N12")</calculatedColumnFormula>
    </tableColumn>
    <tableColumn id="17" xr3:uid="{498DC982-CE98-4B60-B6FA-112AB6D68840}" name="8S" dataDxfId="1052">
      <calculatedColumnFormula>COUNTIF(Q178:Q180,"N12")</calculatedColumnFormula>
    </tableColumn>
    <tableColumn id="18" xr3:uid="{5C922D85-566B-4EA0-847F-C308379402D3}" name="9D" dataDxfId="1051">
      <calculatedColumnFormula>COUNTIF(R178:R180,"N12")</calculatedColumnFormula>
    </tableColumn>
    <tableColumn id="19" xr3:uid="{9DEA4904-A41C-4CD4-886F-E554EB89233F}" name="10L" dataDxfId="1050">
      <calculatedColumnFormula>COUNTIF(S178:S180,"N12")</calculatedColumnFormula>
    </tableColumn>
    <tableColumn id="20" xr3:uid="{B7DEC459-945D-4764-96F5-F80BFDEC6CD3}" name="11M" dataDxfId="1049">
      <calculatedColumnFormula>COUNTIF(T178:T180,"N12")</calculatedColumnFormula>
    </tableColumn>
    <tableColumn id="21" xr3:uid="{AB7DE8AD-4914-4586-B618-E349436B6048}" name="12W" dataDxfId="1048">
      <calculatedColumnFormula>COUNTIF(U178:U180,"N12")</calculatedColumnFormula>
    </tableColumn>
    <tableColumn id="22" xr3:uid="{87D172F0-7F32-4D66-B067-D07FBD642C7F}" name="13J" dataDxfId="1047">
      <calculatedColumnFormula>COUNTIF(V178:V180,"N12")</calculatedColumnFormula>
    </tableColumn>
    <tableColumn id="23" xr3:uid="{DCED9DDF-1A23-42A3-B1E9-934487E01744}" name="14V" dataDxfId="1046">
      <calculatedColumnFormula>COUNTIF(W178:W180,"N12")</calculatedColumnFormula>
    </tableColumn>
    <tableColumn id="24" xr3:uid="{99CA3007-53AC-4185-9527-5B4EAA258C63}" name="15S" dataDxfId="1045">
      <calculatedColumnFormula>COUNTIF(X178:X180,"N12")</calculatedColumnFormula>
    </tableColumn>
    <tableColumn id="25" xr3:uid="{91C50594-B100-4556-90AC-1D150905684B}" name="16D" dataDxfId="1044">
      <calculatedColumnFormula>COUNTIF(Y178:Y180,"N12")</calculatedColumnFormula>
    </tableColumn>
    <tableColumn id="26" xr3:uid="{D0D9199E-6DCF-44B7-B9D0-A33D63B5EEF1}" name="17L" dataDxfId="1043">
      <calculatedColumnFormula>COUNTIF(Z178:Z180,"N12")</calculatedColumnFormula>
    </tableColumn>
    <tableColumn id="27" xr3:uid="{483780E6-DE43-45E7-A2E8-3C34C728860B}" name="18M" dataDxfId="1042">
      <calculatedColumnFormula>COUNTIF(AA178:AA180,"N12")</calculatedColumnFormula>
    </tableColumn>
    <tableColumn id="28" xr3:uid="{AC687DD7-2D6F-4ABF-8F15-8584D970A659}" name="19W" dataDxfId="1041">
      <calculatedColumnFormula>COUNTIF(AB178:AB180,"N12")</calculatedColumnFormula>
    </tableColumn>
    <tableColumn id="29" xr3:uid="{F8B771C4-2BAE-423B-A70C-5A521CBE3E8A}" name="20J" dataDxfId="1040">
      <calculatedColumnFormula>COUNTIF(AC178:AC180,"N12")</calculatedColumnFormula>
    </tableColumn>
    <tableColumn id="30" xr3:uid="{86B97A50-5011-4817-8FF5-DF1704E940D5}" name="21V" dataDxfId="1039">
      <calculatedColumnFormula>COUNTIF(AD178:AD180,"N12")</calculatedColumnFormula>
    </tableColumn>
    <tableColumn id="31" xr3:uid="{2FAA1E5C-E88F-4B51-84A0-171C8C17318B}" name="22S" dataDxfId="1038">
      <calculatedColumnFormula>COUNTIF(AE178:AE180,"N12")</calculatedColumnFormula>
    </tableColumn>
    <tableColumn id="32" xr3:uid="{4842BF80-BDA2-428B-B694-FB342F9703B4}" name="23D" dataDxfId="1037">
      <calculatedColumnFormula>COUNTIF(AF178:AF180,"N12")</calculatedColumnFormula>
    </tableColumn>
    <tableColumn id="33" xr3:uid="{1D42D74C-DDA7-417D-B4B9-1B92CAE5ACC8}" name="24L" dataDxfId="1036">
      <calculatedColumnFormula>COUNTIF(AG178:AG180,"N12")</calculatedColumnFormula>
    </tableColumn>
    <tableColumn id="34" xr3:uid="{4548579E-5197-4D3D-8003-00E24842BA0C}" name="25M" dataDxfId="1035">
      <calculatedColumnFormula>COUNTIF(AH178:AH180,"N12")</calculatedColumnFormula>
    </tableColumn>
    <tableColumn id="35" xr3:uid="{5DD82362-E667-4570-B3CD-FAF5EBF0DC10}" name="26W" dataDxfId="1034">
      <calculatedColumnFormula>COUNTIF(AI178:AI180,"N12")</calculatedColumnFormula>
    </tableColumn>
    <tableColumn id="36" xr3:uid="{A3165CAD-2C9F-44F4-B221-3DB0AA8181B5}" name="27J" dataDxfId="1033">
      <calculatedColumnFormula>COUNTIF(AJ178:AJ180,"N12")</calculatedColumnFormula>
    </tableColumn>
    <tableColumn id="37" xr3:uid="{F3B9A0EB-F71A-4184-B7DB-1855BF16C2CA}" name="28V" dataDxfId="1032">
      <calculatedColumnFormula>COUNTIF(AK178:AK180,"N12")</calculatedColumnFormula>
    </tableColumn>
    <tableColumn id="38" xr3:uid="{78627A08-0982-45AA-BF66-F87A98AD26C3}" name="29S" dataDxfId="1031">
      <calculatedColumnFormula>COUNTIF(AL178:AL180,"N12")</calculatedColumnFormula>
    </tableColumn>
    <tableColumn id="39" xr3:uid="{B06403DF-86B2-48F4-BC53-132D067EE13B}" name="30D" dataDxfId="1030">
      <calculatedColumnFormula>COUNTIF(AM178:AM180,"N12")</calculatedColumnFormula>
    </tableColumn>
    <tableColumn id="40" xr3:uid="{E837FFE6-6F8F-4E42-AD64-A0F9597177B5}" name="31L" dataDxfId="1029">
      <calculatedColumnFormula>COUNTIF(AN180:AN180,"N12")</calculatedColumnFormula>
    </tableColumn>
    <tableColumn id="41" xr3:uid="{66577D32-6ED3-4E09-807F-7B2F9A29D148}" name="T. DIA" dataDxfId="1028">
      <calculatedColumnFormula>COUNTIF(Tabla1461113141552[[#This Row],[1S]:[31L]],"D12")</calculatedColumnFormula>
    </tableColumn>
    <tableColumn id="42" xr3:uid="{5F9FBA48-7FB4-44AA-805B-FC04332B76E6}" name="T. NOCHE" dataDxfId="1027">
      <calculatedColumnFormula>COUNTIF(Tabla1461113141552[[#This Row],[1S]:[31L]],"N12")</calculatedColumnFormula>
    </tableColumn>
    <tableColumn id="43" xr3:uid="{05B86F9D-E7EE-4C1E-93C2-DBF97308755E}" name="T. DESCANSOS" dataDxfId="1026">
      <calculatedColumnFormula>COUNTBLANK(Tabla1461113141552[[#This Row],[1S]:[31L]])</calculatedColumnFormula>
    </tableColumn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01A13B8-377C-4A6D-872C-C344E76C1294}" name="Tabla14611131653" displayName="Tabla14611131653" ref="A200:AQ206" totalsRowShown="0">
  <autoFilter ref="A200:AQ206" xr:uid="{00000000-0009-0000-0100-00000E000000}"/>
  <tableColumns count="43">
    <tableColumn id="1" xr3:uid="{922E24BE-4265-45A7-A914-739362D94A9B}" name="CLIENTE:"/>
    <tableColumn id="2" xr3:uid="{AEA8927D-BB59-4B3A-BA3B-4405CA2CB16A}" name="COD PUESTO"/>
    <tableColumn id="3" xr3:uid="{9ACEDE5F-4CA1-4A82-8967-A2AD45ADDA88}" name="ZONA "/>
    <tableColumn id="4" xr3:uid="{64AF82AC-5ABD-407B-B1FC-40CAFF3132C8}" name="DIRECCION"/>
    <tableColumn id="5" xr3:uid="{650E5B89-1E7A-4C8E-AD5A-FFA9B5F2C270}" name="TIPO DE SERVICIO"/>
    <tableColumn id="6" xr3:uid="{97483A7E-1733-42AA-99F1-84ABC2E03B1F}" name="CEDULA " dataDxfId="1025"/>
    <tableColumn id="7" xr3:uid="{40B67C28-C674-4A81-854C-D3194D775EC0}" name="APELLIDOS Y NOMBRES " dataDxfId="1024"/>
    <tableColumn id="8" xr3:uid="{E29D18B7-AC53-4DB2-B983-9748F5CBD617}" name="AÑO" dataDxfId="1023"/>
    <tableColumn id="9" xr3:uid="{8475ED02-7D38-4297-B339-40F7B3AB9407}" name="MES" dataDxfId="1022"/>
    <tableColumn id="10" xr3:uid="{EEDF940F-9285-4EC5-BDF9-25468369663F}" name="1S" dataDxfId="1021">
      <calculatedColumnFormula>COUNTIF(J197:J199,"N12")</calculatedColumnFormula>
    </tableColumn>
    <tableColumn id="11" xr3:uid="{8F380DD9-CCED-4213-B5B6-1A8C1AFB5702}" name="2D" dataDxfId="1020">
      <calculatedColumnFormula>COUNTIF(K197:K199,"N12")</calculatedColumnFormula>
    </tableColumn>
    <tableColumn id="12" xr3:uid="{5B9EAF4D-ADF2-4513-A41C-C8996495CAA9}" name="3L" dataDxfId="1019">
      <calculatedColumnFormula>COUNTIF(L197:L199,"N12")</calculatedColumnFormula>
    </tableColumn>
    <tableColumn id="13" xr3:uid="{281557BF-9F66-460E-AEC5-8A0EDB03AB06}" name="4M" dataDxfId="1018">
      <calculatedColumnFormula>COUNTIF(M197:M199,"N12")</calculatedColumnFormula>
    </tableColumn>
    <tableColumn id="14" xr3:uid="{230D39F6-5600-4913-87B4-085927EC6ECE}" name="5W" dataDxfId="1017">
      <calculatedColumnFormula>COUNTIF(N197:N199,"N12")</calculatedColumnFormula>
    </tableColumn>
    <tableColumn id="15" xr3:uid="{4BB91B65-99F9-4E54-9943-386074644A31}" name="6J" dataDxfId="1016">
      <calculatedColumnFormula>COUNTIF(O197:O199,"N12")</calculatedColumnFormula>
    </tableColumn>
    <tableColumn id="16" xr3:uid="{B9F7EB5D-688F-4AEB-A2CF-05751F95DBEE}" name="7V" dataDxfId="1015">
      <calculatedColumnFormula>COUNTIF(P197:P199,"N12")</calculatedColumnFormula>
    </tableColumn>
    <tableColumn id="17" xr3:uid="{90985BA2-3CCD-4BAB-BC9C-E1DFF26DF9D6}" name="8S" dataDxfId="1014">
      <calculatedColumnFormula>COUNTIF(Q197:Q199,"N12")</calculatedColumnFormula>
    </tableColumn>
    <tableColumn id="18" xr3:uid="{965B6BE1-D139-4ECE-9E96-2478B0BE5D8C}" name="9D" dataDxfId="1013">
      <calculatedColumnFormula>COUNTIF(R197:R199,"N12")</calculatedColumnFormula>
    </tableColumn>
    <tableColumn id="19" xr3:uid="{C7C34B6F-F82E-49CB-B26A-DBB3DC4E3FDE}" name="10L" dataDxfId="1012">
      <calculatedColumnFormula>COUNTIF(S197:S199,"N12")</calculatedColumnFormula>
    </tableColumn>
    <tableColumn id="20" xr3:uid="{D44E8CFC-0B3B-473C-A13C-C96AF029DBA0}" name="11M" dataDxfId="1011">
      <calculatedColumnFormula>COUNTIF(T197:T199,"N12")</calculatedColumnFormula>
    </tableColumn>
    <tableColumn id="21" xr3:uid="{9512CBCD-ADD0-427B-971D-051A85945DBC}" name="12W" dataDxfId="1010">
      <calculatedColumnFormula>COUNTIF(U197:U199,"N12")</calculatedColumnFormula>
    </tableColumn>
    <tableColumn id="22" xr3:uid="{8546F393-F243-47A6-B8EE-C98EC5BE2334}" name="13J" dataDxfId="1009">
      <calculatedColumnFormula>COUNTIF(V197:V199,"N12")</calculatedColumnFormula>
    </tableColumn>
    <tableColumn id="23" xr3:uid="{4FC4E183-2380-47D3-8835-D6EA2BDFB2B5}" name="14V" dataDxfId="1008">
      <calculatedColumnFormula>COUNTIF(W197:W199,"N12")</calculatedColumnFormula>
    </tableColumn>
    <tableColumn id="24" xr3:uid="{549C5600-49F5-47E5-A932-6A92901DEC85}" name="15S" dataDxfId="1007">
      <calculatedColumnFormula>COUNTIF(X197:X199,"N12")</calculatedColumnFormula>
    </tableColumn>
    <tableColumn id="25" xr3:uid="{21B7670C-5F7C-4C39-A197-0E5A94FF9386}" name="16D" dataDxfId="1006">
      <calculatedColumnFormula>COUNTIF(Y197:Y199,"N12")</calculatedColumnFormula>
    </tableColumn>
    <tableColumn id="26" xr3:uid="{1418427B-9B14-4994-99B4-514D7F23B11B}" name="17L" dataDxfId="1005">
      <calculatedColumnFormula>COUNTIF(Z197:Z199,"N12")</calculatedColumnFormula>
    </tableColumn>
    <tableColumn id="27" xr3:uid="{C87541CD-5875-4BEB-8A96-F4B200676B48}" name="18M" dataDxfId="1004">
      <calculatedColumnFormula>COUNTIF(AA197:AA199,"N12")</calculatedColumnFormula>
    </tableColumn>
    <tableColumn id="28" xr3:uid="{47658173-E465-4FCE-879B-C72215F43F08}" name="19W" dataDxfId="1003">
      <calculatedColumnFormula>COUNTIF(AB197:AB199,"N12")</calculatedColumnFormula>
    </tableColumn>
    <tableColumn id="29" xr3:uid="{F8EB797D-157F-41A3-ABD9-5C5258AC9EEF}" name="20J" dataDxfId="1002">
      <calculatedColumnFormula>COUNTIF(AC197:AC199,"N12")</calculatedColumnFormula>
    </tableColumn>
    <tableColumn id="30" xr3:uid="{B1D70BC6-A344-4B03-949D-DD132CDC422B}" name="21V" dataDxfId="1001">
      <calculatedColumnFormula>COUNTIF(AD197:AD199,"N12")</calculatedColumnFormula>
    </tableColumn>
    <tableColumn id="31" xr3:uid="{D85FA457-A8A9-4D8A-AD2F-4451B942723B}" name="22S" dataDxfId="1000">
      <calculatedColumnFormula>COUNTIF(AE197:AE199,"N12")</calculatedColumnFormula>
    </tableColumn>
    <tableColumn id="32" xr3:uid="{518A3250-97AF-4614-A592-9B3773B1196E}" name="23D" dataDxfId="999">
      <calculatedColumnFormula>COUNTIF(AF197:AF199,"N12")</calculatedColumnFormula>
    </tableColumn>
    <tableColumn id="33" xr3:uid="{6BA94768-D626-407A-ABEE-5F2FE71E25E7}" name="24L" dataDxfId="998">
      <calculatedColumnFormula>COUNTIF(AG197:AG199,"N12")</calculatedColumnFormula>
    </tableColumn>
    <tableColumn id="34" xr3:uid="{1B99016F-59B4-4A48-891D-EA5D0CCF4771}" name="25M" dataDxfId="997">
      <calculatedColumnFormula>COUNTIF(AH197:AH199,"N12")</calculatedColumnFormula>
    </tableColumn>
    <tableColumn id="35" xr3:uid="{A93284D9-7C75-4868-BE39-03752A7C4300}" name="26W" dataDxfId="996">
      <calculatedColumnFormula>COUNTIF(AI197:AI199,"N12")</calculatedColumnFormula>
    </tableColumn>
    <tableColumn id="36" xr3:uid="{4E7EA98E-CA4E-4CEF-AC27-14BECC810D58}" name="27J" dataDxfId="995">
      <calculatedColumnFormula>COUNTIF(AJ197:AJ199,"N12")</calculatedColumnFormula>
    </tableColumn>
    <tableColumn id="37" xr3:uid="{28002E8B-7C2D-4D6C-A782-0A9FE99F01FB}" name="28V" dataDxfId="994">
      <calculatedColumnFormula>COUNTIF(AK197:AK199,"N12")</calculatedColumnFormula>
    </tableColumn>
    <tableColumn id="38" xr3:uid="{40C76F87-AF79-4AE2-9B00-05A319EE97D2}" name="29S" dataDxfId="993">
      <calculatedColumnFormula>COUNTIF(AL197:AL199,"N12")</calculatedColumnFormula>
    </tableColumn>
    <tableColumn id="39" xr3:uid="{11CE5800-56F4-4CF1-98B4-18E3636F70DA}" name="30D" dataDxfId="992">
      <calculatedColumnFormula>COUNTIF(AM197:AM199,"N12")</calculatedColumnFormula>
    </tableColumn>
    <tableColumn id="40" xr3:uid="{51D1CFB5-8CA5-4203-A733-71E3C998BFA8}" name="31L" dataDxfId="991">
      <calculatedColumnFormula>COUNTIF(AN197:AN199,"N12")</calculatedColumnFormula>
    </tableColumn>
    <tableColumn id="41" xr3:uid="{B2977573-25AC-4BFD-99E8-1EC7982D0A6B}" name="T. DIA" dataDxfId="990">
      <calculatedColumnFormula>COUNTIF(Tabla14611131653[[#This Row],[1S]:[31L]],"D12")</calculatedColumnFormula>
    </tableColumn>
    <tableColumn id="42" xr3:uid="{1EC8636A-585E-425E-84B1-C1AD5B2B6DC3}" name="T. NOCHE" dataDxfId="989">
      <calculatedColumnFormula>COUNTIF(Tabla14611131653[[#This Row],[1S]:[31L]],"N12")</calculatedColumnFormula>
    </tableColumn>
    <tableColumn id="43" xr3:uid="{148B49F3-151B-42EA-A6F4-0616D575DB2E}" name="T. DESCANSOS" dataDxfId="988">
      <calculatedColumnFormula>COUNTBLANK(Tabla14611131653[[#This Row],[1S]:[31L]])</calculatedColumnFormula>
    </tableColumn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387E76E-CBDD-40E0-B801-977514A553BE}" name="Tabla1461113161754" displayName="Tabla1461113161754" ref="A221:AQ227" totalsRowShown="0">
  <autoFilter ref="A221:AQ227" xr:uid="{00000000-0009-0000-0100-00000F000000}"/>
  <tableColumns count="43">
    <tableColumn id="1" xr3:uid="{2D943871-BD67-4430-8470-999E6951B496}" name="CLIENTE:"/>
    <tableColumn id="2" xr3:uid="{03118FC9-A29E-475E-93AA-DC692503018C}" name="COD PUESTO"/>
    <tableColumn id="3" xr3:uid="{4D89B9E2-BDBE-4F93-8EB9-16FA9C00FFB8}" name="ZONA "/>
    <tableColumn id="4" xr3:uid="{5041F777-ED2C-4BBD-B0F0-5A91AA6319BD}" name="DIRECCION"/>
    <tableColumn id="5" xr3:uid="{F0B60714-019D-4EF0-AD82-31A819BB9C32}" name="TIPO DE SERVICIO"/>
    <tableColumn id="6" xr3:uid="{669B2BD1-9435-412A-A4C8-32780A384A53}" name="CEDULA " dataDxfId="987"/>
    <tableColumn id="7" xr3:uid="{8B713B22-2094-4433-8A2B-9F9766E6E0A8}" name="APELLIDOS Y NOMBRES " dataDxfId="986"/>
    <tableColumn id="8" xr3:uid="{8131EEB5-055F-4B49-A232-98B053735727}" name="AÑO" dataDxfId="985"/>
    <tableColumn id="9" xr3:uid="{7D946CF0-703A-4E68-8C97-DF1289921B0F}" name="MES" dataDxfId="984"/>
    <tableColumn id="10" xr3:uid="{1D68B5ED-4F8C-4528-8635-0A59E7583917}" name="1S" dataDxfId="983">
      <calculatedColumnFormula>COUNTIF(J218:J220,"N12")</calculatedColumnFormula>
    </tableColumn>
    <tableColumn id="11" xr3:uid="{25E21D1B-9EC5-46EC-B5B5-3B6412421921}" name="2D" dataDxfId="982">
      <calculatedColumnFormula>COUNTIF(K218:K220,"N12")</calculatedColumnFormula>
    </tableColumn>
    <tableColumn id="12" xr3:uid="{30B947CC-BAB2-4C36-B541-59155D219450}" name="3L" dataDxfId="981">
      <calculatedColumnFormula>COUNTIF(L218:L220,"N12")</calculatedColumnFormula>
    </tableColumn>
    <tableColumn id="13" xr3:uid="{4EA45D10-DED0-40B7-A2DD-AB70E449F7B8}" name="4M" dataDxfId="980">
      <calculatedColumnFormula>COUNTIF(M218:M220,"N12")</calculatedColumnFormula>
    </tableColumn>
    <tableColumn id="14" xr3:uid="{A8902125-ED33-4F74-A8A4-B2E30B73E532}" name="5W" dataDxfId="979">
      <calculatedColumnFormula>COUNTIF(N218:N220,"N12")</calculatedColumnFormula>
    </tableColumn>
    <tableColumn id="15" xr3:uid="{AAE762AB-FF36-4FD4-AD65-3FA64E12093A}" name="6J" dataDxfId="978">
      <calculatedColumnFormula>COUNTIF(O218:O220,"N12")</calculatedColumnFormula>
    </tableColumn>
    <tableColumn id="16" xr3:uid="{59EC510F-BE0C-4F07-B50C-8C9858DC3F45}" name="7V" dataDxfId="977">
      <calculatedColumnFormula>COUNTIF(P218:P220,"N12")</calculatedColumnFormula>
    </tableColumn>
    <tableColumn id="17" xr3:uid="{D634C6AC-DD87-4576-A192-A478CEA4127E}" name="8S" dataDxfId="976">
      <calculatedColumnFormula>COUNTIF(Q218:Q220,"N12")</calculatedColumnFormula>
    </tableColumn>
    <tableColumn id="18" xr3:uid="{D907534E-DCCE-48A3-A75B-5E736F0C91A9}" name="9D" dataDxfId="975">
      <calculatedColumnFormula>COUNTIF(R218:R220,"N12")</calculatedColumnFormula>
    </tableColumn>
    <tableColumn id="19" xr3:uid="{EC428AE8-6796-448C-B7DE-694BAA243D4B}" name="10L" dataDxfId="974">
      <calculatedColumnFormula>COUNTIF(S218:S220,"N12")</calculatedColumnFormula>
    </tableColumn>
    <tableColumn id="20" xr3:uid="{9DAAF2D7-170B-4C8A-B2FA-4321ED035A94}" name="11M" dataDxfId="973">
      <calculatedColumnFormula>COUNTIF(T218:T220,"N12")</calculatedColumnFormula>
    </tableColumn>
    <tableColumn id="21" xr3:uid="{465A9A0D-2F70-4037-83FA-F6EF7B663466}" name="12W" dataDxfId="972">
      <calculatedColumnFormula>COUNTIF(U218:U220,"N12")</calculatedColumnFormula>
    </tableColumn>
    <tableColumn id="22" xr3:uid="{638C19B4-8531-4B3A-9936-93CFCEE54BB7}" name="13J" dataDxfId="971">
      <calculatedColumnFormula>COUNTIF(V218:V220,"N12")</calculatedColumnFormula>
    </tableColumn>
    <tableColumn id="23" xr3:uid="{ED5B9066-B94E-4B15-805D-5B519A25AF50}" name="14V" dataDxfId="970">
      <calculatedColumnFormula>COUNTIF(W218:W220,"N12")</calculatedColumnFormula>
    </tableColumn>
    <tableColumn id="24" xr3:uid="{ABDA81A3-EB76-4BB0-9027-DF6B0CB80852}" name="15S" dataDxfId="969">
      <calculatedColumnFormula>COUNTIF(X218:X220,"N12")</calculatedColumnFormula>
    </tableColumn>
    <tableColumn id="25" xr3:uid="{40AFAC07-8353-462F-A9C4-35261DD95B32}" name="16D" dataDxfId="968">
      <calculatedColumnFormula>COUNTIF(Y218:Y220,"N12")</calculatedColumnFormula>
    </tableColumn>
    <tableColumn id="26" xr3:uid="{13CDAB82-31B1-4887-B56A-C3F0BB122C8B}" name="17L" dataDxfId="967">
      <calculatedColumnFormula>COUNTIF(Z218:Z220,"N12")</calculatedColumnFormula>
    </tableColumn>
    <tableColumn id="27" xr3:uid="{A86E1DAA-D9C4-4BAD-8646-3C5EF0D95008}" name="18M" dataDxfId="966">
      <calculatedColumnFormula>COUNTIF(AA218:AA220,"N12")</calculatedColumnFormula>
    </tableColumn>
    <tableColumn id="28" xr3:uid="{D291CD1B-8BD5-41C6-B129-80E72504C579}" name="19W" dataDxfId="965">
      <calculatedColumnFormula>COUNTIF(AB218:AB220,"N12")</calculatedColumnFormula>
    </tableColumn>
    <tableColumn id="29" xr3:uid="{C43B3FEB-BBED-4DF9-AA13-A3E95D6063FC}" name="20J" dataDxfId="964">
      <calculatedColumnFormula>COUNTIF(AC218:AC220,"N12")</calculatedColumnFormula>
    </tableColumn>
    <tableColumn id="30" xr3:uid="{D4540986-171E-4D18-8278-D8BF136EFE28}" name="21V" dataDxfId="963">
      <calculatedColumnFormula>COUNTIF(AD218:AD220,"N12")</calculatedColumnFormula>
    </tableColumn>
    <tableColumn id="31" xr3:uid="{0085DA1A-A2FF-4FC2-8435-AE9E1BF4CB3A}" name="22S" dataDxfId="962">
      <calculatedColumnFormula>COUNTIF(AE218:AE220,"N12")</calculatedColumnFormula>
    </tableColumn>
    <tableColumn id="32" xr3:uid="{E606D760-8CBC-4F59-933F-4B34193AE371}" name="23D" dataDxfId="961">
      <calculatedColumnFormula>COUNTIF(AF218:AF220,"N12")</calculatedColumnFormula>
    </tableColumn>
    <tableColumn id="33" xr3:uid="{6640FE1F-F1D3-4FEC-80A6-A201392E1BB2}" name="24L" dataDxfId="960">
      <calculatedColumnFormula>COUNTIF(AG218:AG220,"N12")</calculatedColumnFormula>
    </tableColumn>
    <tableColumn id="34" xr3:uid="{3CBC3FFA-6D16-49CB-AE63-DBF6118546F9}" name="25M" dataDxfId="959">
      <calculatedColumnFormula>COUNTIF(AH218:AH220,"N12")</calculatedColumnFormula>
    </tableColumn>
    <tableColumn id="35" xr3:uid="{D62D4D1D-3B1A-4086-A1FB-D8AABCCBF522}" name="26W" dataDxfId="958">
      <calculatedColumnFormula>COUNTIF(AI218:AI220,"N12")</calculatedColumnFormula>
    </tableColumn>
    <tableColumn id="36" xr3:uid="{C41BB0D8-A16B-47A3-8023-9E0D60FF9147}" name="27J" dataDxfId="957">
      <calculatedColumnFormula>COUNTIF(AJ218:AJ220,"N12")</calculatedColumnFormula>
    </tableColumn>
    <tableColumn id="37" xr3:uid="{EC0104C7-7D1C-4028-AD50-172F7C2E4289}" name="28V" dataDxfId="956">
      <calculatedColumnFormula>COUNTIF(AK218:AK220,"N12")</calculatedColumnFormula>
    </tableColumn>
    <tableColumn id="38" xr3:uid="{093B35FF-41B0-4CBF-902A-76B1E2CF4C7E}" name="29S" dataDxfId="955">
      <calculatedColumnFormula>COUNTIF(AL218:AL220,"N12")</calculatedColumnFormula>
    </tableColumn>
    <tableColumn id="39" xr3:uid="{C29F47E6-CB67-4554-9B5B-DB1A07E8E5E6}" name="30D" dataDxfId="954">
      <calculatedColumnFormula>COUNTIF(AM218:AM220,"N12")</calculatedColumnFormula>
    </tableColumn>
    <tableColumn id="40" xr3:uid="{C1BC5FEF-E6B3-46AA-BA46-2C480C753F9B}" name="31L" dataDxfId="953">
      <calculatedColumnFormula>COUNTIF(AN218:AN220,"N12")</calculatedColumnFormula>
    </tableColumn>
    <tableColumn id="41" xr3:uid="{E471A5BA-774C-407E-8100-77BB0869FA89}" name="T. DIA" dataDxfId="952">
      <calculatedColumnFormula>COUNTIF(Tabla1461113161754[[#This Row],[1S]:[31L]],"D12")</calculatedColumnFormula>
    </tableColumn>
    <tableColumn id="42" xr3:uid="{ED2C1F1C-8F57-4D42-9019-D105E0676EB2}" name="T. NOCHE" dataDxfId="951">
      <calculatedColumnFormula>COUNTIF(Tabla1461113161754[[#This Row],[1S]:[31L]],"N12")</calculatedColumnFormula>
    </tableColumn>
    <tableColumn id="43" xr3:uid="{1BF1A271-0D81-4AB7-B4B4-7F1BF8AEAFC1}" name="T. DESCANSOS" dataDxfId="950">
      <calculatedColumnFormula>COUNTBLANK(Tabla1461113161754[[#This Row],[1S]:[31L]])</calculatedColumnFormula>
    </tableColumn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2115F2E-D97C-4E7C-B2E7-7F1A32D7AB0E}" name="Tabla146111316171855" displayName="Tabla146111316171855" ref="A242:AQ247" totalsRowShown="0">
  <autoFilter ref="A242:AQ247" xr:uid="{00000000-0009-0000-0100-000010000000}"/>
  <tableColumns count="43">
    <tableColumn id="1" xr3:uid="{F4C066A4-9A74-459D-9AB8-EE7B62F7E2A3}" name="CLIENTE:"/>
    <tableColumn id="2" xr3:uid="{668D5F99-EC85-40C3-A022-CA96B74FE3BE}" name="COD PUESTO"/>
    <tableColumn id="3" xr3:uid="{3DA15B98-862E-4EE5-A770-8A1914D650F1}" name="ZONA "/>
    <tableColumn id="4" xr3:uid="{71C6C16C-8886-4C3C-8AB9-24CBDBC04254}" name="DIRECCION"/>
    <tableColumn id="5" xr3:uid="{758A53D7-2AC4-43CD-A9FE-4E763D17BD8F}" name="TIPO DE SERVICIO"/>
    <tableColumn id="6" xr3:uid="{608F94FD-594D-4F80-94F7-5F8F75959C60}" name="CEDULA " dataDxfId="949"/>
    <tableColumn id="7" xr3:uid="{26293DEC-FFFD-4184-9E08-D1E89C00318A}" name="APELLIDOS Y NOMBRES " dataDxfId="948"/>
    <tableColumn id="8" xr3:uid="{81996A3D-C75D-41A7-A878-790EC914D011}" name="AÑO" dataDxfId="947"/>
    <tableColumn id="9" xr3:uid="{EF1266CC-35BD-4C7B-AD43-FF8F669B50B9}" name="MES" dataDxfId="946"/>
    <tableColumn id="10" xr3:uid="{41AB2183-231F-4E79-B3AE-992FC3DBAF76}" name="1S" dataDxfId="945">
      <calculatedColumnFormula>COUNTIF(J239:J241,"N12")</calculatedColumnFormula>
    </tableColumn>
    <tableColumn id="11" xr3:uid="{519A2F93-C104-4103-9FDC-E94605189960}" name="2D" dataDxfId="944">
      <calculatedColumnFormula>COUNTIF(K239:K241,"N12")</calculatedColumnFormula>
    </tableColumn>
    <tableColumn id="12" xr3:uid="{FDD7A548-A977-4DB3-B118-0AD0FD70BBC9}" name="3L" dataDxfId="943">
      <calculatedColumnFormula>COUNTIF(L239:L241,"N12")</calculatedColumnFormula>
    </tableColumn>
    <tableColumn id="13" xr3:uid="{B384F702-ED40-47CE-A826-FE62F9C88E1B}" name="4M" dataDxfId="942">
      <calculatedColumnFormula>COUNTIF(M239:M241,"N12")</calculatedColumnFormula>
    </tableColumn>
    <tableColumn id="14" xr3:uid="{254064B2-9CF2-47CF-83E8-3DED338127CE}" name="5W" dataDxfId="941">
      <calculatedColumnFormula>COUNTIF(N239:N241,"N12")</calculatedColumnFormula>
    </tableColumn>
    <tableColumn id="15" xr3:uid="{BD636318-5A82-47A2-B216-A2A6AEDECBFD}" name="6J" dataDxfId="940">
      <calculatedColumnFormula>COUNTIF(O239:O241,"N12")</calculatedColumnFormula>
    </tableColumn>
    <tableColumn id="16" xr3:uid="{934A0DAC-4394-4D37-84A2-98102436C4F6}" name="7V" dataDxfId="939">
      <calculatedColumnFormula>COUNTIF(P239:P241,"N12")</calculatedColumnFormula>
    </tableColumn>
    <tableColumn id="17" xr3:uid="{6199C0E6-2934-415C-B42E-09FC72C1E0C3}" name="8S" dataDxfId="938">
      <calculatedColumnFormula>COUNTIF(Q239:Q241,"N12")</calculatedColumnFormula>
    </tableColumn>
    <tableColumn id="18" xr3:uid="{4D88E522-E28E-4FB6-B3D6-E622A52729C3}" name="9D" dataDxfId="937">
      <calculatedColumnFormula>COUNTIF(R239:R241,"N12")</calculatedColumnFormula>
    </tableColumn>
    <tableColumn id="19" xr3:uid="{6CB09AA5-0FE7-4A3B-9772-C9CF96C988E2}" name="10L" dataDxfId="936">
      <calculatedColumnFormula>COUNTIF(S239:S241,"N12")</calculatedColumnFormula>
    </tableColumn>
    <tableColumn id="20" xr3:uid="{783FA070-B454-44B2-ADAA-809F2435BD4B}" name="11M" dataDxfId="935">
      <calculatedColumnFormula>COUNTIF(T239:T241,"N12")</calculatedColumnFormula>
    </tableColumn>
    <tableColumn id="21" xr3:uid="{8725CBE5-D68B-4A64-BBEA-0784018E56B5}" name="12W" dataDxfId="934">
      <calculatedColumnFormula>COUNTIF(U239:U241,"N12")</calculatedColumnFormula>
    </tableColumn>
    <tableColumn id="22" xr3:uid="{ADE78E7B-DB9F-412A-B1B4-7B50F6DB9142}" name="13J" dataDxfId="933">
      <calculatedColumnFormula>COUNTIF(V239:V241,"N12")</calculatedColumnFormula>
    </tableColumn>
    <tableColumn id="23" xr3:uid="{0291F22F-C286-4D7B-A8FB-22C64EEF768F}" name="14V" dataDxfId="932">
      <calculatedColumnFormula>COUNTIF(W239:W241,"N12")</calculatedColumnFormula>
    </tableColumn>
    <tableColumn id="24" xr3:uid="{2F0C488F-5DDC-4F45-810D-2A5A546515B2}" name="15S" dataDxfId="931">
      <calculatedColumnFormula>COUNTIF(X239:X241,"N12")</calculatedColumnFormula>
    </tableColumn>
    <tableColumn id="25" xr3:uid="{50F9C0E9-8770-43FA-8958-F1A89F067EA2}" name="16D" dataDxfId="930">
      <calculatedColumnFormula>COUNTIF(Y239:Y241,"N12")</calculatedColumnFormula>
    </tableColumn>
    <tableColumn id="26" xr3:uid="{16A70398-D1F8-4873-AADA-7EF50B2B6A22}" name="17L" dataDxfId="929">
      <calculatedColumnFormula>COUNTIF(Z239:Z241,"N12")</calculatedColumnFormula>
    </tableColumn>
    <tableColumn id="27" xr3:uid="{207EF243-CE14-4430-982E-C3C51E5DFD5A}" name="18M" dataDxfId="928">
      <calculatedColumnFormula>COUNTIF(AA239:AA241,"N12")</calculatedColumnFormula>
    </tableColumn>
    <tableColumn id="28" xr3:uid="{D3E14B49-159E-473B-B2DE-AEDF1FEFEA5D}" name="19W" dataDxfId="927">
      <calculatedColumnFormula>COUNTIF(AB239:AB241,"N12")</calculatedColumnFormula>
    </tableColumn>
    <tableColumn id="29" xr3:uid="{235D24D9-B345-41E5-898A-9BD90CC2FA92}" name="20J" dataDxfId="926">
      <calculatedColumnFormula>COUNTIF(AC239:AC241,"N12")</calculatedColumnFormula>
    </tableColumn>
    <tableColumn id="30" xr3:uid="{A42C211A-1D11-43DD-807D-258A033F166E}" name="21V" dataDxfId="925">
      <calculatedColumnFormula>COUNTIF(AD239:AD241,"N12")</calculatedColumnFormula>
    </tableColumn>
    <tableColumn id="31" xr3:uid="{7B77E8D4-9D37-4950-976D-1D065DEC80B1}" name="22S" dataDxfId="924">
      <calculatedColumnFormula>COUNTIF(AE239:AE241,"N12")</calculatedColumnFormula>
    </tableColumn>
    <tableColumn id="32" xr3:uid="{20C676B9-0E07-4608-97B9-A310F0087B34}" name="23D" dataDxfId="923">
      <calculatedColumnFormula>COUNTIF(AF239:AF241,"N12")</calculatedColumnFormula>
    </tableColumn>
    <tableColumn id="33" xr3:uid="{04B4699A-259E-4BAE-A7F6-050AB6C76402}" name="24L" dataDxfId="922">
      <calculatedColumnFormula>COUNTIF(AG239:AG241,"N12")</calculatedColumnFormula>
    </tableColumn>
    <tableColumn id="34" xr3:uid="{DA8D99DA-3624-4031-B749-D7BED8A78415}" name="25M" dataDxfId="921">
      <calculatedColumnFormula>COUNTIF(AH239:AH241,"N12")</calculatedColumnFormula>
    </tableColumn>
    <tableColumn id="35" xr3:uid="{78A39AAC-9FD1-4BED-AE64-49B346F16B6E}" name="26W" dataDxfId="920">
      <calculatedColumnFormula>COUNTIF(AI239:AI241,"N12")</calculatedColumnFormula>
    </tableColumn>
    <tableColumn id="36" xr3:uid="{CCE6A96B-3100-4F92-BAA1-F13AC7EFFC13}" name="27J" dataDxfId="919">
      <calculatedColumnFormula>COUNTIF(AJ239:AJ241,"N12")</calculatedColumnFormula>
    </tableColumn>
    <tableColumn id="37" xr3:uid="{F1CAA920-E946-4AE4-88A7-191CB292B270}" name="28V" dataDxfId="918">
      <calculatedColumnFormula>COUNTIF(AK239:AK241,"N12")</calculatedColumnFormula>
    </tableColumn>
    <tableColumn id="38" xr3:uid="{52392B42-8A0A-4039-8DF4-F960B9701A9B}" name="29S" dataDxfId="917">
      <calculatedColumnFormula>COUNTIF(AL239:AL241,"N12")</calculatedColumnFormula>
    </tableColumn>
    <tableColumn id="39" xr3:uid="{22E2A27C-F169-4DFA-8C00-90FBA2847CAF}" name="30D" dataDxfId="916">
      <calculatedColumnFormula>COUNTIF(AM239:AM241,"N12")</calculatedColumnFormula>
    </tableColumn>
    <tableColumn id="40" xr3:uid="{4FD0F4DD-1D57-429E-A87B-EEBD45FA94AC}" name="31L" dataDxfId="915">
      <calculatedColumnFormula>COUNTIF(AN239:AN241,"N12")</calculatedColumnFormula>
    </tableColumn>
    <tableColumn id="41" xr3:uid="{FA9BD870-7D62-4017-BC92-A56B8A4D409A}" name="T. DIA" dataDxfId="914">
      <calculatedColumnFormula>COUNTIF(Tabla146111316171855[[#This Row],[1S]:[31L]],"D12")</calculatedColumnFormula>
    </tableColumn>
    <tableColumn id="42" xr3:uid="{57F2D63C-F3E1-43D3-95D8-015485E8F2C0}" name="T. NOCHE" dataDxfId="913">
      <calculatedColumnFormula>COUNTIF(Tabla146111316171855[[#This Row],[1S]:[31L]],"N12")</calculatedColumnFormula>
    </tableColumn>
    <tableColumn id="43" xr3:uid="{0FFB64A2-CF88-45F3-85ED-058E7BD89361}" name="T. DESCANSOS" dataDxfId="912">
      <calculatedColumnFormula>COUNTBLANK(Tabla146111316171855[[#This Row],[1S]:[31L]])</calculatedColumnFormula>
    </tableColumn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2794D7B-B017-4A81-B414-8C4BE2A24065}" name="Tabla14611131617181956" displayName="Tabla14611131617181956" ref="A248:AQ252" totalsRowShown="0">
  <autoFilter ref="A248:AQ252" xr:uid="{00000000-0009-0000-0100-000011000000}"/>
  <tableColumns count="43">
    <tableColumn id="1" xr3:uid="{0826958A-8EE7-4B23-938E-A9C9122219ED}" name="CLIENTE:"/>
    <tableColumn id="2" xr3:uid="{FA8C2FB8-D989-434B-81EE-AC77AF9C1C4B}" name="COD PUESTO"/>
    <tableColumn id="3" xr3:uid="{57F58FE6-C2B7-4E42-BF7F-F55A189A0937}" name="ZONA "/>
    <tableColumn id="4" xr3:uid="{A36FBAFB-D97D-4C88-B5D6-88B791940880}" name="DIRECCION"/>
    <tableColumn id="5" xr3:uid="{0543BF76-46AD-4FF5-9A19-50B49BED353F}" name="TIPO DE SERVICIO"/>
    <tableColumn id="6" xr3:uid="{6CC9ADCF-8CBD-4790-8A36-8FF642DAE80C}" name="CEDULA " dataDxfId="911"/>
    <tableColumn id="7" xr3:uid="{B33BB3D0-A89B-45D9-BF4B-D83E1DF61A6D}" name="APELLIDOS Y NOMBRES " dataDxfId="910"/>
    <tableColumn id="8" xr3:uid="{EAE7FDF7-E027-46FD-8D87-787BB9AE9681}" name="AÑO" dataDxfId="909"/>
    <tableColumn id="9" xr3:uid="{F9414651-C14F-47DD-80DE-E34071E8321E}" name="MES" dataDxfId="908"/>
    <tableColumn id="10" xr3:uid="{3F7754ED-6286-482F-8EB7-1043030FFB17}" name="1S" dataDxfId="907">
      <calculatedColumnFormula>COUNTIF(J247:J247,"N12")</calculatedColumnFormula>
    </tableColumn>
    <tableColumn id="11" xr3:uid="{BA561888-D11C-4646-B77E-8B3612B3AE60}" name="2D" dataDxfId="906">
      <calculatedColumnFormula>COUNTIF(K247:K247,"N12")</calculatedColumnFormula>
    </tableColumn>
    <tableColumn id="12" xr3:uid="{BF2B442D-4831-43B4-97BB-01312E57BD71}" name="3L" dataDxfId="905">
      <calculatedColumnFormula>COUNTIF(L247:L247,"N12")</calculatedColumnFormula>
    </tableColumn>
    <tableColumn id="13" xr3:uid="{4E82ECC5-E32E-440B-A13D-2AA4BFEB249F}" name="4M" dataDxfId="904">
      <calculatedColumnFormula>COUNTIF(M247:M247,"N12")</calculatedColumnFormula>
    </tableColumn>
    <tableColumn id="14" xr3:uid="{9A917C55-0FAE-4C0A-B416-E680ADFC62CB}" name="5W" dataDxfId="903">
      <calculatedColumnFormula>COUNTIF(N247:N247,"N12")</calculatedColumnFormula>
    </tableColumn>
    <tableColumn id="15" xr3:uid="{8EA2C157-DD0A-4D2E-8433-FF89731E32B4}" name="6J" dataDxfId="902">
      <calculatedColumnFormula>COUNTIF(O247:O247,"N12")</calculatedColumnFormula>
    </tableColumn>
    <tableColumn id="16" xr3:uid="{C08E8597-7A39-4AFE-9254-4DC27B782245}" name="7V" dataDxfId="901">
      <calculatedColumnFormula>COUNTIF(P247:P247,"N12")</calculatedColumnFormula>
    </tableColumn>
    <tableColumn id="17" xr3:uid="{6ECD3CE9-8CB4-4C2E-8A8B-B96480B09956}" name="8S" dataDxfId="900">
      <calculatedColumnFormula>COUNTIF(Q247:Q247,"N12")</calculatedColumnFormula>
    </tableColumn>
    <tableColumn id="18" xr3:uid="{166EFBDA-2B8C-4249-8E08-EE7CA1126A6E}" name="9D" dataDxfId="899">
      <calculatedColumnFormula>COUNTIF(R247:R247,"N12")</calculatedColumnFormula>
    </tableColumn>
    <tableColumn id="19" xr3:uid="{9324F007-55D1-443C-B5BA-3020A5AEB5BD}" name="10L" dataDxfId="898">
      <calculatedColumnFormula>COUNTIF(S247:S247,"N12")</calculatedColumnFormula>
    </tableColumn>
    <tableColumn id="20" xr3:uid="{1068335C-B5EF-499A-94B5-B397403E8191}" name="11M" dataDxfId="897">
      <calculatedColumnFormula>COUNTIF(T247:T247,"N12")</calculatedColumnFormula>
    </tableColumn>
    <tableColumn id="21" xr3:uid="{FE650831-ECE6-4B1B-B486-8973F5BE67D1}" name="12W" dataDxfId="896">
      <calculatedColumnFormula>COUNTIF(U247:U247,"N12")</calculatedColumnFormula>
    </tableColumn>
    <tableColumn id="22" xr3:uid="{2B02EC3D-8A2B-4495-8037-1C318E129AC8}" name="13J" dataDxfId="895">
      <calculatedColumnFormula>COUNTIF(V247:V247,"N12")</calculatedColumnFormula>
    </tableColumn>
    <tableColumn id="23" xr3:uid="{2384EF0A-B484-4D2D-A6D6-33BE3AEFE0C5}" name="14V" dataDxfId="894">
      <calculatedColumnFormula>COUNTIF(W247:W247,"N12")</calculatedColumnFormula>
    </tableColumn>
    <tableColumn id="24" xr3:uid="{475A4237-005D-427B-9AC7-FD2B688C0489}" name="15S" dataDxfId="893">
      <calculatedColumnFormula>COUNTIF(X247:X247,"N12")</calculatedColumnFormula>
    </tableColumn>
    <tableColumn id="25" xr3:uid="{D4C8786F-DC1D-4AB3-A90C-BF2AC41E28C0}" name="16D" dataDxfId="892">
      <calculatedColumnFormula>COUNTIF(Y247:Y247,"N12")</calculatedColumnFormula>
    </tableColumn>
    <tableColumn id="26" xr3:uid="{E45BA698-9625-4F24-B44A-7693F462F20C}" name="17L" dataDxfId="891">
      <calculatedColumnFormula>COUNTIF(Z247:Z247,"N12")</calculatedColumnFormula>
    </tableColumn>
    <tableColumn id="27" xr3:uid="{FFA7B55B-C90F-4B0A-861F-755FE359E846}" name="18M" dataDxfId="890">
      <calculatedColumnFormula>COUNTIF(AA247:AA247,"N12")</calculatedColumnFormula>
    </tableColumn>
    <tableColumn id="28" xr3:uid="{B19C3F17-6D68-438B-A9DB-4B879FADC655}" name="19W" dataDxfId="889">
      <calculatedColumnFormula>COUNTIF(AB247:AB247,"N12")</calculatedColumnFormula>
    </tableColumn>
    <tableColumn id="29" xr3:uid="{BC8C5DE8-5D41-4786-8D3A-A548982F7D2B}" name="20J" dataDxfId="888">
      <calculatedColumnFormula>COUNTIF(AC247:AC247,"N12")</calculatedColumnFormula>
    </tableColumn>
    <tableColumn id="30" xr3:uid="{A3AA649E-C477-40CF-BB44-384D5A0DF4EE}" name="21V" dataDxfId="887">
      <calculatedColumnFormula>COUNTIF(AD247:AD247,"N12")</calculatedColumnFormula>
    </tableColumn>
    <tableColumn id="31" xr3:uid="{E94FD7A5-4CBB-4F82-97E2-267AFCB38705}" name="22S" dataDxfId="886">
      <calculatedColumnFormula>COUNTIF(AE247:AE247,"N12")</calculatedColumnFormula>
    </tableColumn>
    <tableColumn id="32" xr3:uid="{0E5E2222-C0ED-4561-9274-E35DC4A1E8CE}" name="23D" dataDxfId="885">
      <calculatedColumnFormula>COUNTIF(AF247:AF247,"N12")</calculatedColumnFormula>
    </tableColumn>
    <tableColumn id="33" xr3:uid="{190B8A51-1609-4C3A-BDBA-0C74E7744568}" name="24L" dataDxfId="884">
      <calculatedColumnFormula>COUNTIF(AG247:AG247,"N12")</calculatedColumnFormula>
    </tableColumn>
    <tableColumn id="34" xr3:uid="{1D1E0E5B-9E6C-422B-81DA-90DA884E3BB4}" name="25M" dataDxfId="883">
      <calculatedColumnFormula>COUNTIF(AH247:AH247,"N12")</calculatedColumnFormula>
    </tableColumn>
    <tableColumn id="35" xr3:uid="{3D9DC298-59ED-4523-AAE9-02DAF1F02747}" name="26W" dataDxfId="882">
      <calculatedColumnFormula>COUNTIF(AI247:AI247,"N12")</calculatedColumnFormula>
    </tableColumn>
    <tableColumn id="36" xr3:uid="{DA732DCD-45A3-4D9C-97C0-3262DEAB3BF8}" name="27J" dataDxfId="881">
      <calculatedColumnFormula>COUNTIF(AJ247:AJ247,"N12")</calculatedColumnFormula>
    </tableColumn>
    <tableColumn id="37" xr3:uid="{07F34E49-1B65-48E3-8879-BC830E9E18F8}" name="28V" dataDxfId="880">
      <calculatedColumnFormula>COUNTIF(AK247:AK247,"N12")</calculatedColumnFormula>
    </tableColumn>
    <tableColumn id="38" xr3:uid="{67D07F0A-5C8B-4041-B4A1-213358F5C19C}" name="29S" dataDxfId="879">
      <calculatedColumnFormula>COUNTIF(AL247:AL247,"N12")</calculatedColumnFormula>
    </tableColumn>
    <tableColumn id="39" xr3:uid="{A7C75546-1304-4FB2-BF0F-F0825AF60B87}" name="30D" dataDxfId="878">
      <calculatedColumnFormula>COUNTIF(AM247:AM247,"N12")</calculatedColumnFormula>
    </tableColumn>
    <tableColumn id="40" xr3:uid="{FD7F708B-F747-4823-8635-A0185872D1C4}" name="31L" dataDxfId="877">
      <calculatedColumnFormula>COUNTIF(AN247:AN247,"N12")</calculatedColumnFormula>
    </tableColumn>
    <tableColumn id="41" xr3:uid="{2F8E2CF7-37C3-40F0-B96C-2D56FD13A0C1}" name="T. DIA" dataDxfId="876">
      <calculatedColumnFormula>COUNTIF(Tabla14611131617181956[[#This Row],[1S]:[31L]],"D12")</calculatedColumnFormula>
    </tableColumn>
    <tableColumn id="42" xr3:uid="{E7B77CBA-03B8-4128-B961-54EC7C67FDF1}" name="T. NOCHE" dataDxfId="875">
      <calculatedColumnFormula>COUNTIF(Tabla14611131617181956[[#This Row],[1S]:[31L]],"N12")</calculatedColumnFormula>
    </tableColumn>
    <tableColumn id="43" xr3:uid="{31D23CAD-EBE6-4724-A813-4FBF15D88672}" name="T. DESCANSOS" dataDxfId="874">
      <calculatedColumnFormula>COUNTBLANK(Tabla14611131617181956[[#This Row],[1S]:[31L]])</calculatedColumnFormula>
    </tableColumn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6471756-2386-4A37-B4ED-7BFB515A6166}" name="Tabla14611131617182057" displayName="Tabla14611131617182057" ref="A267:AQ272" totalsRowShown="0">
  <autoFilter ref="A267:AQ272" xr:uid="{00000000-0009-0000-0100-000012000000}"/>
  <tableColumns count="43">
    <tableColumn id="1" xr3:uid="{9F3D2190-A6B1-4462-93AF-B1A45337FA24}" name="CLIENTE:"/>
    <tableColumn id="2" xr3:uid="{2355F159-B582-4AE2-A664-DB4638BDA2DE}" name="COD PUESTO"/>
    <tableColumn id="3" xr3:uid="{C991A803-921F-4784-AB8D-D3F28E9362E6}" name="ZONA "/>
    <tableColumn id="4" xr3:uid="{22944A4C-5A86-4B50-BFC2-510A7A6910E9}" name="DIRECCION"/>
    <tableColumn id="5" xr3:uid="{AC532721-65AD-4625-8B38-0DD569262428}" name="TIPO DE SERVICIO"/>
    <tableColumn id="6" xr3:uid="{E3C9CD7F-956F-45B4-9F27-8544DD0C835A}" name="CEDULA " dataDxfId="873"/>
    <tableColumn id="7" xr3:uid="{5BEC1CD0-2A76-45BA-8C0E-6EED14A06B9D}" name="APELLIDOS Y NOMBRES " dataDxfId="872"/>
    <tableColumn id="8" xr3:uid="{32EC94EB-6FA4-4D84-89F6-00763411EC1D}" name="AÑO" dataDxfId="871"/>
    <tableColumn id="9" xr3:uid="{62D98B32-D112-463B-9122-9DFE47818044}" name="MES" dataDxfId="870"/>
    <tableColumn id="10" xr3:uid="{5E5C453E-04DC-4CD3-A7D1-9A24A53B8D89}" name="1S" dataDxfId="869">
      <calculatedColumnFormula>COUNTIF(J264:J266,"N12")</calculatedColumnFormula>
    </tableColumn>
    <tableColumn id="11" xr3:uid="{6CF5FB9D-30DB-4016-B800-8144199EC2D2}" name="2D" dataDxfId="868">
      <calculatedColumnFormula>COUNTIF(K264:K266,"N12")</calculatedColumnFormula>
    </tableColumn>
    <tableColumn id="12" xr3:uid="{EA930DD7-7775-4E38-AE56-8088F0A3C0BB}" name="3L" dataDxfId="867">
      <calculatedColumnFormula>COUNTIF(L264:L266,"N12")</calculatedColumnFormula>
    </tableColumn>
    <tableColumn id="13" xr3:uid="{F73B0C47-6241-41FB-A4A6-7B7D5D94F423}" name="4M" dataDxfId="866">
      <calculatedColumnFormula>COUNTIF(M264:M266,"N12")</calculatedColumnFormula>
    </tableColumn>
    <tableColumn id="14" xr3:uid="{A74CB167-3A14-4CA0-A0C2-2F7DC2D4ABD0}" name="5W" dataDxfId="865">
      <calculatedColumnFormula>COUNTIF(N264:N266,"N12")</calculatedColumnFormula>
    </tableColumn>
    <tableColumn id="15" xr3:uid="{E4877690-3CD4-41DB-8302-76E250FC2DF6}" name="6J" dataDxfId="864">
      <calculatedColumnFormula>COUNTIF(O264:O266,"N12")</calculatedColumnFormula>
    </tableColumn>
    <tableColumn id="16" xr3:uid="{CFEC366D-CD54-4632-939E-BAB0C4663693}" name="7V" dataDxfId="863">
      <calculatedColumnFormula>COUNTIF(P264:P266,"N12")</calculatedColumnFormula>
    </tableColumn>
    <tableColumn id="17" xr3:uid="{FB31DB4C-DA5A-43D5-AE7F-03F3361146B5}" name="8S" dataDxfId="862">
      <calculatedColumnFormula>COUNTIF(Q264:Q266,"N12")</calculatedColumnFormula>
    </tableColumn>
    <tableColumn id="18" xr3:uid="{75D7179F-1449-4A2F-ABF1-64F4DF134C5D}" name="9D" dataDxfId="861">
      <calculatedColumnFormula>COUNTIF(R264:R266,"N12")</calculatedColumnFormula>
    </tableColumn>
    <tableColumn id="19" xr3:uid="{BECB2971-E2E9-458E-B592-8253FF7B3B5C}" name="10L" dataDxfId="860">
      <calculatedColumnFormula>COUNTIF(S264:S266,"N12")</calculatedColumnFormula>
    </tableColumn>
    <tableColumn id="20" xr3:uid="{C7420FA5-6BE2-4D5E-B136-A3C37481CE24}" name="11M" dataDxfId="859">
      <calculatedColumnFormula>COUNTIF(T264:T266,"N12")</calculatedColumnFormula>
    </tableColumn>
    <tableColumn id="21" xr3:uid="{A032E0B6-3A58-4C4D-B9BD-E87AFBDD0CF5}" name="12W" dataDxfId="858">
      <calculatedColumnFormula>COUNTIF(U264:U266,"N12")</calculatedColumnFormula>
    </tableColumn>
    <tableColumn id="22" xr3:uid="{01BD1A45-818C-4988-B375-A0F51059055D}" name="13J" dataDxfId="857">
      <calculatedColumnFormula>COUNTIF(V264:V266,"N12")</calculatedColumnFormula>
    </tableColumn>
    <tableColumn id="23" xr3:uid="{A1ED1905-DB19-4D99-8E36-35C3E99CB1F7}" name="14V" dataDxfId="856">
      <calculatedColumnFormula>COUNTIF(W264:W266,"N12")</calculatedColumnFormula>
    </tableColumn>
    <tableColumn id="24" xr3:uid="{195B4C70-4D75-4DA3-AA89-60E5E93B9FC0}" name="15S" dataDxfId="855">
      <calculatedColumnFormula>COUNTIF(X264:X266,"N12")</calculatedColumnFormula>
    </tableColumn>
    <tableColumn id="25" xr3:uid="{258BB018-AA95-45E1-927A-B62A63D98B01}" name="16D" dataDxfId="854">
      <calculatedColumnFormula>COUNTIF(Y264:Y266,"N12")</calculatedColumnFormula>
    </tableColumn>
    <tableColumn id="26" xr3:uid="{447B7136-F182-472F-8094-2AB4CDAB29AE}" name="17L" dataDxfId="853">
      <calculatedColumnFormula>COUNTIF(Z264:Z266,"N12")</calculatedColumnFormula>
    </tableColumn>
    <tableColumn id="27" xr3:uid="{67801142-2447-4876-8C51-1316A0170664}" name="18M" dataDxfId="852">
      <calculatedColumnFormula>COUNTIF(AA264:AA266,"N12")</calculatedColumnFormula>
    </tableColumn>
    <tableColumn id="28" xr3:uid="{EA711772-9B18-484B-AAC2-0527B70500D2}" name="19W" dataDxfId="851">
      <calculatedColumnFormula>COUNTIF(AB264:AB266,"N12")</calculatedColumnFormula>
    </tableColumn>
    <tableColumn id="29" xr3:uid="{BBC88F6E-094A-4213-9DCC-6EA2DD4BEE1B}" name="20J" dataDxfId="850">
      <calculatedColumnFormula>COUNTIF(AC264:AC266,"N12")</calculatedColumnFormula>
    </tableColumn>
    <tableColumn id="30" xr3:uid="{AD93D482-287A-4CC7-AAAA-190FA357520A}" name="21V" dataDxfId="849">
      <calculatedColumnFormula>COUNTIF(AD264:AD266,"N12")</calculatedColumnFormula>
    </tableColumn>
    <tableColumn id="31" xr3:uid="{7454D469-E2CF-4781-A340-80709923E195}" name="22S" dataDxfId="848">
      <calculatedColumnFormula>COUNTIF(AE264:AE266,"N12")</calculatedColumnFormula>
    </tableColumn>
    <tableColumn id="32" xr3:uid="{C37ED13A-38F1-4C14-8179-CDD90B79627A}" name="23D" dataDxfId="847">
      <calculatedColumnFormula>COUNTIF(AF264:AF266,"N12")</calculatedColumnFormula>
    </tableColumn>
    <tableColumn id="33" xr3:uid="{39058D45-5F65-4F15-AEC3-AC17AE436D7E}" name="24L" dataDxfId="846">
      <calculatedColumnFormula>COUNTIF(AG264:AG266,"N12")</calculatedColumnFormula>
    </tableColumn>
    <tableColumn id="34" xr3:uid="{2A8D43E3-C2EC-4036-BB01-FCA5BCA60E29}" name="25M" dataDxfId="845">
      <calculatedColumnFormula>COUNTIF(AH264:AH266,"N12")</calculatedColumnFormula>
    </tableColumn>
    <tableColumn id="35" xr3:uid="{35960206-BA6D-4527-ACE1-EA4E7CD88B67}" name="26W" dataDxfId="844">
      <calculatedColumnFormula>COUNTIF(AI264:AI266,"N12")</calculatedColumnFormula>
    </tableColumn>
    <tableColumn id="36" xr3:uid="{85E92541-AB80-4682-B10D-7D34EA4FA438}" name="27J" dataDxfId="843">
      <calculatedColumnFormula>COUNTIF(AJ264:AJ266,"N12")</calculatedColumnFormula>
    </tableColumn>
    <tableColumn id="37" xr3:uid="{ACFE4054-CEEE-49D2-8297-FC91ECCB61E0}" name="28V" dataDxfId="842">
      <calculatedColumnFormula>COUNTIF(AK264:AK266,"N12")</calculatedColumnFormula>
    </tableColumn>
    <tableColumn id="38" xr3:uid="{F3063346-82AB-44F7-9F59-BDE194D83C15}" name="29S" dataDxfId="841">
      <calculatedColumnFormula>COUNTIF(AL264:AL266,"N12")</calculatedColumnFormula>
    </tableColumn>
    <tableColumn id="39" xr3:uid="{A5C1BF96-8B47-4DCA-B597-0AA7436F5D04}" name="30D" dataDxfId="840">
      <calculatedColumnFormula>COUNTIF(AM264:AM266,"N12")</calculatedColumnFormula>
    </tableColumn>
    <tableColumn id="40" xr3:uid="{6FE8C70E-3A4B-4EE0-A31D-5CFDAA9C6EE6}" name="31L" dataDxfId="839">
      <calculatedColumnFormula>COUNTIF(AN264:AN266,"N12")</calculatedColumnFormula>
    </tableColumn>
    <tableColumn id="41" xr3:uid="{BD122EB0-81B4-454A-94C6-D967575A7A2B}" name="T. DIA" dataDxfId="838">
      <calculatedColumnFormula>COUNTIF(Tabla14611131617182057[[#This Row],[1S]:[31L]],"D12")</calculatedColumnFormula>
    </tableColumn>
    <tableColumn id="42" xr3:uid="{4C14CB6D-025D-43B7-86AF-DFF216A5D663}" name="T. NOCHE" dataDxfId="837">
      <calculatedColumnFormula>COUNTIF(Tabla14611131617182057[[#This Row],[1S]:[31L]],"N12")</calculatedColumnFormula>
    </tableColumn>
    <tableColumn id="43" xr3:uid="{DB8546BA-63D6-4366-B595-84D9C4ACEEE4}" name="T. DESCANSOS" dataDxfId="836">
      <calculatedColumnFormula>COUNTBLANK(Tabla14611131617182057[[#This Row],[1S]:[31L]])</calculatedColumnFormula>
    </tableColumn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2252D61-4C34-41E9-A79E-8A39E94F7133}" name="Tabla1461113161718202258" displayName="Tabla1461113161718202258" ref="A286:AQ291" totalsRowShown="0">
  <autoFilter ref="A286:AQ291" xr:uid="{00000000-0009-0000-0100-000013000000}"/>
  <tableColumns count="43">
    <tableColumn id="1" xr3:uid="{6B73521E-1F70-4F27-952B-869DAC8D840D}" name="CLIENTE:"/>
    <tableColumn id="2" xr3:uid="{F0F11656-714E-43DA-9890-05D72CD5BA2B}" name="COD PUESTO"/>
    <tableColumn id="3" xr3:uid="{9E74684B-5D62-49CA-88BF-19356428C177}" name="ZONA "/>
    <tableColumn id="4" xr3:uid="{9DABD2DC-32FB-4EF6-9157-E18195070519}" name="DIRECCION"/>
    <tableColumn id="5" xr3:uid="{02C47369-C5D6-4926-9DF1-912465B04D75}" name="TIPO DE SERVICIO"/>
    <tableColumn id="6" xr3:uid="{EB56B685-B9C9-479C-8A89-170C091C4043}" name="CEDULA " dataDxfId="835"/>
    <tableColumn id="7" xr3:uid="{5D85398A-89BC-41E0-906D-33E796F488C1}" name="APELLIDOS Y NOMBRES " dataDxfId="834"/>
    <tableColumn id="8" xr3:uid="{5F82AA7F-FC0C-45E5-9F31-81BE9703C7C5}" name="AÑO" dataDxfId="833"/>
    <tableColumn id="9" xr3:uid="{9A5B32CD-1441-4B87-9710-D7D13EB76D75}" name="MES" dataDxfId="832"/>
    <tableColumn id="10" xr3:uid="{99FC6B33-F4DC-4D9B-A562-4A72CC19F0EA}" name="1S" dataDxfId="831">
      <calculatedColumnFormula>COUNTIF(J283:J285,"N12")</calculatedColumnFormula>
    </tableColumn>
    <tableColumn id="11" xr3:uid="{C49370BB-415A-4A40-88BE-293790427C13}" name="2D" dataDxfId="830">
      <calculatedColumnFormula>COUNTIF(K283:K285,"N12")</calculatedColumnFormula>
    </tableColumn>
    <tableColumn id="12" xr3:uid="{78ABD4E6-5B37-4923-860B-7EC0FE38635D}" name="3L" dataDxfId="829">
      <calculatedColumnFormula>COUNTIF(L283:L285,"N12")</calculatedColumnFormula>
    </tableColumn>
    <tableColumn id="13" xr3:uid="{8A660992-7C82-4788-A52A-A71956D8018A}" name="4M" dataDxfId="828">
      <calculatedColumnFormula>COUNTIF(M283:M285,"N12")</calculatedColumnFormula>
    </tableColumn>
    <tableColumn id="14" xr3:uid="{89D04A7E-1E5C-4A59-9A83-FA1958C1069F}" name="5W" dataDxfId="827">
      <calculatedColumnFormula>COUNTIF(N283:N285,"N12")</calculatedColumnFormula>
    </tableColumn>
    <tableColumn id="15" xr3:uid="{03BF7594-CC2F-4873-94E3-2D5E8B02C168}" name="6J" dataDxfId="826">
      <calculatedColumnFormula>COUNTIF(O283:O285,"N12")</calculatedColumnFormula>
    </tableColumn>
    <tableColumn id="16" xr3:uid="{5E1DC1F6-3873-4A88-B935-951411958AC2}" name="7V" dataDxfId="825">
      <calculatedColumnFormula>COUNTIF(P283:P285,"N12")</calculatedColumnFormula>
    </tableColumn>
    <tableColumn id="17" xr3:uid="{5F4DE553-79FA-424D-8B96-9D8BC5EF423A}" name="8S" dataDxfId="824">
      <calculatedColumnFormula>COUNTIF(Q283:Q285,"N12")</calculatedColumnFormula>
    </tableColumn>
    <tableColumn id="18" xr3:uid="{67750C8C-C36C-4044-9F54-F8982097CBEB}" name="9D" dataDxfId="823">
      <calculatedColumnFormula>COUNTIF(R283:R285,"N12")</calculatedColumnFormula>
    </tableColumn>
    <tableColumn id="19" xr3:uid="{4963876C-C807-4828-BED7-8CBF96FB896E}" name="10L" dataDxfId="822">
      <calculatedColumnFormula>COUNTIF(S283:S285,"N12")</calculatedColumnFormula>
    </tableColumn>
    <tableColumn id="20" xr3:uid="{157B878D-DE2C-4D59-A5EE-FFCFCBE4B9DF}" name="11M" dataDxfId="821">
      <calculatedColumnFormula>COUNTIF(T283:T285,"N12")</calculatedColumnFormula>
    </tableColumn>
    <tableColumn id="21" xr3:uid="{AC4B8C6A-C817-4CE4-9355-BDF376A4100D}" name="12W" dataDxfId="820">
      <calculatedColumnFormula>COUNTIF(U283:U285,"N12")</calculatedColumnFormula>
    </tableColumn>
    <tableColumn id="22" xr3:uid="{D9944F06-7AE6-4BD8-8BD4-E43976119B8B}" name="13J" dataDxfId="819">
      <calculatedColumnFormula>COUNTIF(V283:V285,"N12")</calculatedColumnFormula>
    </tableColumn>
    <tableColumn id="23" xr3:uid="{51D77692-130C-4100-BBC2-33451B712CF0}" name="14V" dataDxfId="818">
      <calculatedColumnFormula>COUNTIF(W283:W285,"N12")</calculatedColumnFormula>
    </tableColumn>
    <tableColumn id="24" xr3:uid="{737F101A-1AC8-4EC1-A243-5F1D73425F73}" name="15S" dataDxfId="817">
      <calculatedColumnFormula>COUNTIF(X283:X285,"N12")</calculatedColumnFormula>
    </tableColumn>
    <tableColumn id="25" xr3:uid="{A97544EF-B58E-436F-AA42-2D43B0D00A70}" name="16D" dataDxfId="816">
      <calculatedColumnFormula>COUNTIF(Y283:Y285,"N12")</calculatedColumnFormula>
    </tableColumn>
    <tableColumn id="26" xr3:uid="{651601D4-11F8-4F6F-A235-9876AD5CF89B}" name="17L" dataDxfId="815">
      <calculatedColumnFormula>COUNTIF(Z283:Z285,"N12")</calculatedColumnFormula>
    </tableColumn>
    <tableColumn id="27" xr3:uid="{BD667F67-D9B6-45A1-8964-843A988F203F}" name="18M" dataDxfId="814">
      <calculatedColumnFormula>COUNTIF(AA283:AA285,"N12")</calculatedColumnFormula>
    </tableColumn>
    <tableColumn id="28" xr3:uid="{A6015CD1-9537-4C98-94F2-3412B95FCAD7}" name="19W" dataDxfId="813">
      <calculatedColumnFormula>COUNTIF(AB283:AB285,"N12")</calculatedColumnFormula>
    </tableColumn>
    <tableColumn id="29" xr3:uid="{C5A597FC-CAB7-4037-842C-405E0D776AC6}" name="20J" dataDxfId="812">
      <calculatedColumnFormula>COUNTIF(AC283:AC285,"N12")</calculatedColumnFormula>
    </tableColumn>
    <tableColumn id="30" xr3:uid="{E48D9504-1DD4-45FE-B18E-979E4D1ECFD3}" name="21V" dataDxfId="811">
      <calculatedColumnFormula>COUNTIF(AD283:AD285,"N12")</calculatedColumnFormula>
    </tableColumn>
    <tableColumn id="31" xr3:uid="{F9E112A8-9409-48E6-BE6F-5E4569B46B92}" name="22S" dataDxfId="810">
      <calculatedColumnFormula>COUNTIF(AE283:AE285,"N12")</calculatedColumnFormula>
    </tableColumn>
    <tableColumn id="32" xr3:uid="{710C1BBE-79AD-4E08-9EE6-211E22B9CD1F}" name="23D" dataDxfId="809">
      <calculatedColumnFormula>COUNTIF(AF283:AF285,"N12")</calculatedColumnFormula>
    </tableColumn>
    <tableColumn id="33" xr3:uid="{2F3F1821-7826-4DE4-9394-DE650ABF2CB9}" name="24L" dataDxfId="808">
      <calculatedColumnFormula>COUNTIF(AG283:AG285,"N12")</calculatedColumnFormula>
    </tableColumn>
    <tableColumn id="34" xr3:uid="{66C8BD4C-14FC-4B85-B97C-A4AA4097E3E2}" name="25M" dataDxfId="807">
      <calculatedColumnFormula>COUNTIF(AH283:AH285,"N12")</calculatedColumnFormula>
    </tableColumn>
    <tableColumn id="35" xr3:uid="{19EA0EDA-4AF5-4D0B-8B67-BBB3D36BABE0}" name="26W" dataDxfId="806">
      <calculatedColumnFormula>COUNTIF(AI283:AI285,"N12")</calculatedColumnFormula>
    </tableColumn>
    <tableColumn id="36" xr3:uid="{EDBBB19E-5125-4ADD-8296-A8279E4A9C0C}" name="27J" dataDxfId="805">
      <calculatedColumnFormula>COUNTIF(AJ283:AJ285,"N12")</calculatedColumnFormula>
    </tableColumn>
    <tableColumn id="37" xr3:uid="{612644B2-FFD3-489A-8657-B345258B9DBF}" name="28V" dataDxfId="804">
      <calculatedColumnFormula>COUNTIF(AK283:AK285,"N12")</calculatedColumnFormula>
    </tableColumn>
    <tableColumn id="38" xr3:uid="{F1804FCD-E970-45E6-BC8C-06034A679A80}" name="29S" dataDxfId="803">
      <calculatedColumnFormula>COUNTIF(AL283:AL285,"N12")</calculatedColumnFormula>
    </tableColumn>
    <tableColumn id="39" xr3:uid="{8371192E-6BB7-4C8B-80FA-140A15013EFB}" name="30D" dataDxfId="802">
      <calculatedColumnFormula>COUNTIF(AM283:AM285,"N12")</calculatedColumnFormula>
    </tableColumn>
    <tableColumn id="40" xr3:uid="{C43ADC6F-3667-4A78-8D90-3D1B9E220C50}" name="31L" dataDxfId="801">
      <calculatedColumnFormula>COUNTIF(AN283:AN285,"N12")</calculatedColumnFormula>
    </tableColumn>
    <tableColumn id="41" xr3:uid="{7DD651F8-2CF9-4EC8-B1D5-1DD0826F82CC}" name="T. DIA" dataDxfId="800">
      <calculatedColumnFormula>COUNTIF(Tabla1461113161718202258[[#This Row],[1S]:[31L]],"D12")</calculatedColumnFormula>
    </tableColumn>
    <tableColumn id="42" xr3:uid="{FBB42373-7965-4EC4-8B52-BDA3FA2A354D}" name="T. NOCHE" dataDxfId="799">
      <calculatedColumnFormula>COUNTIF(Tabla1461113161718202258[[#This Row],[1S]:[31L]],"N12")</calculatedColumnFormula>
    </tableColumn>
    <tableColumn id="43" xr3:uid="{2FC5035A-69E7-4A62-B5CD-91DDEA693F58}" name="T. DESCANSOS" dataDxfId="798">
      <calculatedColumnFormula>COUNTBLANK(Tabla1461113161718202258[[#This Row],[1S]:[31L]])</calculatedColumnFormula>
    </tableColumn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7222C8A-BA64-4344-8FAF-C1D8258417D3}" name="Tabla1461113161718202459" displayName="Tabla1461113161718202459" ref="A305:AQ310" totalsRowShown="0">
  <autoFilter ref="A305:AQ310" xr:uid="{00000000-0009-0000-0100-000014000000}"/>
  <tableColumns count="43">
    <tableColumn id="1" xr3:uid="{A3DA0DE7-3EA7-4F38-ACB2-57E66123F01F}" name="CLIENTE:"/>
    <tableColumn id="2" xr3:uid="{EB186897-180F-44E2-887D-FEACE391EF6C}" name="COD PUESTO"/>
    <tableColumn id="3" xr3:uid="{1C6F2855-C58D-4BB1-A0CA-D8030DBF5092}" name="ZONA "/>
    <tableColumn id="4" xr3:uid="{CDAEF94C-8110-434A-9A4F-0EF68DACCF33}" name="DIRECCION"/>
    <tableColumn id="5" xr3:uid="{74F8B143-0B51-4985-B33A-5B21395E8120}" name="TIPO DE SERVICIO"/>
    <tableColumn id="6" xr3:uid="{B0B2B8F7-5221-49FE-ABCD-82CE869E8D6C}" name="CEDULA " dataDxfId="797"/>
    <tableColumn id="7" xr3:uid="{FB07BF5B-897E-45CF-9A6C-A4A3A5197E85}" name="APELLIDOS Y NOMBRES " dataDxfId="796"/>
    <tableColumn id="8" xr3:uid="{2AE73B8D-DB9B-4920-B1DC-FC3959D4A461}" name="AÑO" dataDxfId="795"/>
    <tableColumn id="9" xr3:uid="{C299C055-79A9-4ABB-9209-590AD8B67603}" name="MES" dataDxfId="794"/>
    <tableColumn id="10" xr3:uid="{805FBB11-D935-40EC-AE25-FA3E3A317265}" name="1S" dataDxfId="793">
      <calculatedColumnFormula>COUNTIF(J302:J304,"N12")</calculatedColumnFormula>
    </tableColumn>
    <tableColumn id="11" xr3:uid="{B24B3602-74ED-4141-9F08-A406B7262EEA}" name="2D" dataDxfId="792">
      <calculatedColumnFormula>COUNTIF(K302:K304,"N12")</calculatedColumnFormula>
    </tableColumn>
    <tableColumn id="12" xr3:uid="{5E999A51-4702-4639-9E49-D0488EBCD5BA}" name="3L" dataDxfId="791">
      <calculatedColumnFormula>COUNTIF(L302:L304,"N12")</calculatedColumnFormula>
    </tableColumn>
    <tableColumn id="13" xr3:uid="{BB0DC06E-3C83-466A-9077-ABA59B517FF4}" name="4M" dataDxfId="790">
      <calculatedColumnFormula>COUNTIF(M302:M304,"N12")</calculatedColumnFormula>
    </tableColumn>
    <tableColumn id="14" xr3:uid="{2BE0884E-892D-4715-95D9-A53F00C51237}" name="5W" dataDxfId="789">
      <calculatedColumnFormula>COUNTIF(N302:N304,"N12")</calculatedColumnFormula>
    </tableColumn>
    <tableColumn id="15" xr3:uid="{7EA49ED6-11B7-449E-B0AC-53DCBF5FF630}" name="6J" dataDxfId="788">
      <calculatedColumnFormula>COUNTIF(O302:O304,"N12")</calculatedColumnFormula>
    </tableColumn>
    <tableColumn id="16" xr3:uid="{E0663788-04FB-47F0-8A08-20846B1B30A2}" name="7V" dataDxfId="787">
      <calculatedColumnFormula>COUNTIF(P302:P304,"N12")</calculatedColumnFormula>
    </tableColumn>
    <tableColumn id="17" xr3:uid="{6B26256E-AC01-478A-AE37-856D7CCB52C3}" name="8S" dataDxfId="786">
      <calculatedColumnFormula>COUNTIF(Q302:Q304,"N12")</calculatedColumnFormula>
    </tableColumn>
    <tableColumn id="18" xr3:uid="{8130A46F-739F-4E95-97CB-F6BC85275831}" name="9D" dataDxfId="785">
      <calculatedColumnFormula>COUNTIF(R302:R304,"N12")</calculatedColumnFormula>
    </tableColumn>
    <tableColumn id="19" xr3:uid="{59171500-DC07-499C-B323-713D0F4EE0ED}" name="10L" dataDxfId="784">
      <calculatedColumnFormula>COUNTIF(S302:S304,"N12")</calculatedColumnFormula>
    </tableColumn>
    <tableColumn id="20" xr3:uid="{E507000F-1363-42BF-B5EF-C0ED1A44BCD9}" name="11M" dataDxfId="783">
      <calculatedColumnFormula>COUNTIF(T302:T304,"N12")</calculatedColumnFormula>
    </tableColumn>
    <tableColumn id="21" xr3:uid="{6AFAABA6-FA93-4A14-AD6D-D0FFD95EDE86}" name="12W" dataDxfId="782">
      <calculatedColumnFormula>COUNTIF(U302:U304,"N12")</calculatedColumnFormula>
    </tableColumn>
    <tableColumn id="22" xr3:uid="{FDA6F459-2B11-41BC-9068-BB9F512E82CC}" name="13J" dataDxfId="781">
      <calculatedColumnFormula>COUNTIF(V302:V304,"N12")</calculatedColumnFormula>
    </tableColumn>
    <tableColumn id="23" xr3:uid="{03BC5ACE-C653-44E8-B23C-1C95AD4AAEE2}" name="14V" dataDxfId="780">
      <calculatedColumnFormula>COUNTIF(W302:W304,"N12")</calculatedColumnFormula>
    </tableColumn>
    <tableColumn id="24" xr3:uid="{B366ACE5-8796-4974-9A87-1F1487ACA4A5}" name="15S" dataDxfId="779">
      <calculatedColumnFormula>COUNTIF(X302:X304,"N12")</calculatedColumnFormula>
    </tableColumn>
    <tableColumn id="25" xr3:uid="{CB76A499-8DFC-4C7E-AB44-6890A1FEA821}" name="16D" dataDxfId="778">
      <calculatedColumnFormula>COUNTIF(Y302:Y304,"N12")</calculatedColumnFormula>
    </tableColumn>
    <tableColumn id="26" xr3:uid="{D67690E2-312A-4684-8493-C232A0ACCFFF}" name="17L" dataDxfId="777">
      <calculatedColumnFormula>COUNTIF(Z302:Z304,"N12")</calculatedColumnFormula>
    </tableColumn>
    <tableColumn id="27" xr3:uid="{96106350-13B7-41CE-B4FE-0D6C0C1A6AF3}" name="18M" dataDxfId="776">
      <calculatedColumnFormula>COUNTIF(AA302:AA304,"N12")</calculatedColumnFormula>
    </tableColumn>
    <tableColumn id="28" xr3:uid="{50AC5FED-ADE0-4549-872F-69FD270E81B8}" name="19W" dataDxfId="775">
      <calculatedColumnFormula>COUNTIF(AB302:AB304,"N12")</calculatedColumnFormula>
    </tableColumn>
    <tableColumn id="29" xr3:uid="{7A71386B-481B-4ADA-9111-AA71E727ED7F}" name="20J" dataDxfId="774">
      <calculatedColumnFormula>COUNTIF(AC302:AC304,"N12")</calculatedColumnFormula>
    </tableColumn>
    <tableColumn id="30" xr3:uid="{2D46917C-7A88-4C2B-B1CF-4B94791482C3}" name="21V" dataDxfId="773">
      <calculatedColumnFormula>COUNTIF(AD302:AD304,"N12")</calculatedColumnFormula>
    </tableColumn>
    <tableColumn id="31" xr3:uid="{2B8D5DC6-404C-47B0-9AB0-B3F92E30A4A5}" name="22S" dataDxfId="772">
      <calculatedColumnFormula>COUNTIF(AE302:AE304,"N12")</calculatedColumnFormula>
    </tableColumn>
    <tableColumn id="32" xr3:uid="{9EBA5411-DD55-4028-BFB3-4876DDB44D2D}" name="23D" dataDxfId="771">
      <calculatedColumnFormula>COUNTIF(AF302:AF304,"N12")</calculatedColumnFormula>
    </tableColumn>
    <tableColumn id="33" xr3:uid="{2500F9E6-51E4-4B62-AE6C-43613D12620F}" name="24L" dataDxfId="770">
      <calculatedColumnFormula>COUNTIF(AG302:AG304,"N12")</calculatedColumnFormula>
    </tableColumn>
    <tableColumn id="34" xr3:uid="{F9AD51E3-EEFA-4E63-B137-052E547AD4F9}" name="25M" dataDxfId="769">
      <calculatedColumnFormula>COUNTIF(AH302:AH304,"N12")</calculatedColumnFormula>
    </tableColumn>
    <tableColumn id="35" xr3:uid="{02B27E17-692C-4FA0-A77A-63D4AF33AF4E}" name="26W" dataDxfId="768">
      <calculatedColumnFormula>COUNTIF(AI302:AI304,"N12")</calculatedColumnFormula>
    </tableColumn>
    <tableColumn id="36" xr3:uid="{7427955C-F125-4425-AB74-2B791F8ACF4B}" name="27J" dataDxfId="767">
      <calculatedColumnFormula>COUNTIF(AJ302:AJ304,"N12")</calculatedColumnFormula>
    </tableColumn>
    <tableColumn id="37" xr3:uid="{C05FF560-4D20-4A1E-8062-0499A2E9925C}" name="28V" dataDxfId="766">
      <calculatedColumnFormula>COUNTIF(AK302:AK304,"N12")</calculatedColumnFormula>
    </tableColumn>
    <tableColumn id="38" xr3:uid="{1B3324E4-5D9C-42DC-A2B1-507C5C7B9F8E}" name="29S" dataDxfId="765">
      <calculatedColumnFormula>COUNTIF(AL302:AL304,"N12")</calculatedColumnFormula>
    </tableColumn>
    <tableColumn id="39" xr3:uid="{D0991A2D-64DA-4D75-9A52-7224770D177E}" name="30D" dataDxfId="764">
      <calculatedColumnFormula>COUNTIF(AM302:AM304,"N12")</calculatedColumnFormula>
    </tableColumn>
    <tableColumn id="40" xr3:uid="{27518E34-6FE0-4BFE-BCC2-8464EE8EF599}" name="31L" dataDxfId="763">
      <calculatedColumnFormula>COUNTIF(AN302:AN304,"N12")</calculatedColumnFormula>
    </tableColumn>
    <tableColumn id="41" xr3:uid="{23F9B39E-154C-4AD6-A3E8-E7B47AC7A58C}" name="T. DIA" dataDxfId="762">
      <calculatedColumnFormula>COUNTIF(Tabla1461113161718202459[[#This Row],[1S]:[31L]],"D12")</calculatedColumnFormula>
    </tableColumn>
    <tableColumn id="42" xr3:uid="{E4EB93B0-81E3-4B53-9133-33B6F952AB52}" name="T. NOCHE" dataDxfId="761">
      <calculatedColumnFormula>COUNTIF(Tabla1461113161718202459[[#This Row],[1S]:[31L]],"N12")</calculatedColumnFormula>
    </tableColumn>
    <tableColumn id="43" xr3:uid="{6727B9EB-D1E0-4A24-87B3-BFE26D57501F}" name="T. DESCANSOS" dataDxfId="760">
      <calculatedColumnFormula>COUNTBLANK(Tabla1461113161718202459[[#This Row],[1S]:[31L]])</calculatedColumnFormula>
    </tableColumn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990BB15-C096-4EBA-BE2A-6CE72BDD6386}" name="Tabla146111316171820242760" displayName="Tabla146111316171820242760" ref="A325:AQ331" totalsRowShown="0">
  <autoFilter ref="A325:AQ331" xr:uid="{00000000-0009-0000-0100-000015000000}"/>
  <tableColumns count="43">
    <tableColumn id="1" xr3:uid="{0B127490-225C-4792-937A-8B2B6D1FC3F3}" name="CLIENTE:"/>
    <tableColumn id="2" xr3:uid="{02CC586B-88F6-4EA5-AF9F-CE2CD3DDB89D}" name="COD PUESTO"/>
    <tableColumn id="3" xr3:uid="{EF71F114-87AE-4E8C-B5CB-993330868AB0}" name="ZONA "/>
    <tableColumn id="4" xr3:uid="{F394D136-C10D-4B09-AD22-D43AFAAD9F1F}" name="DIRECCION"/>
    <tableColumn id="5" xr3:uid="{55B82761-30C2-4436-BE4B-79ACD4B12054}" name="TIPO DE SERVICIO"/>
    <tableColumn id="6" xr3:uid="{E27A2F8C-EC42-4185-9965-BD8F1DB9C74E}" name="CEDULA " dataDxfId="759"/>
    <tableColumn id="7" xr3:uid="{D837B259-3936-4DC4-A8A6-AE2EE4802AD2}" name="APELLIDOS Y NOMBRES " dataDxfId="758"/>
    <tableColumn id="8" xr3:uid="{8F9D2DB4-CEDA-47B0-8A7C-5A88416EF98C}" name="AÑO" dataDxfId="757"/>
    <tableColumn id="9" xr3:uid="{2AC0530C-4F36-4A37-93E0-E36CD37553F1}" name="MES" dataDxfId="756"/>
    <tableColumn id="10" xr3:uid="{1141F5C6-EBC1-4897-B3B7-3E165EC66608}" name="1S" dataDxfId="755">
      <calculatedColumnFormula>COUNTIF(J321:J324,"N12")</calculatedColumnFormula>
    </tableColumn>
    <tableColumn id="11" xr3:uid="{80EE6897-2435-4FDE-AA58-6C399743416F}" name="2D" dataDxfId="754">
      <calculatedColumnFormula>COUNTIF(K321:K324,"N12")</calculatedColumnFormula>
    </tableColumn>
    <tableColumn id="12" xr3:uid="{1CAFF608-21B3-4005-AD40-447552D9450A}" name="3L" dataDxfId="753">
      <calculatedColumnFormula>COUNTIF(L321:L324,"N12")</calculatedColumnFormula>
    </tableColumn>
    <tableColumn id="13" xr3:uid="{192B958E-1A91-42C2-9CEE-90FCF1DB7132}" name="4M" dataDxfId="752">
      <calculatedColumnFormula>COUNTIF(M321:M324,"N12")</calculatedColumnFormula>
    </tableColumn>
    <tableColumn id="14" xr3:uid="{39981C97-AFDA-4031-A3FE-D41B9B3761F9}" name="5W" dataDxfId="751">
      <calculatedColumnFormula>COUNTIF(N321:N324,"N12")</calculatedColumnFormula>
    </tableColumn>
    <tableColumn id="15" xr3:uid="{4FF3C623-CD98-4EE3-A0F4-DCE542637D3E}" name="6J" dataDxfId="750">
      <calculatedColumnFormula>COUNTIF(O321:O324,"N12")</calculatedColumnFormula>
    </tableColumn>
    <tableColumn id="16" xr3:uid="{19167B42-7F25-4537-ADE8-780D2BF2AB76}" name="7V" dataDxfId="749">
      <calculatedColumnFormula>COUNTIF(P321:P324,"N12")</calculatedColumnFormula>
    </tableColumn>
    <tableColumn id="17" xr3:uid="{F3482489-4689-4CFE-A41B-3A2E09A0B457}" name="8S" dataDxfId="748">
      <calculatedColumnFormula>COUNTIF(Q321:Q324,"N12")</calculatedColumnFormula>
    </tableColumn>
    <tableColumn id="18" xr3:uid="{8D574A5D-EA65-4028-8A0E-8689BB0E4653}" name="9D" dataDxfId="747">
      <calculatedColumnFormula>COUNTIF(R321:R324,"N12")</calculatedColumnFormula>
    </tableColumn>
    <tableColumn id="19" xr3:uid="{1B35896A-1E86-42BB-BD69-7E61811B8C1E}" name="10L" dataDxfId="746">
      <calculatedColumnFormula>COUNTIF(S321:S324,"N12")</calculatedColumnFormula>
    </tableColumn>
    <tableColumn id="20" xr3:uid="{233A2864-BFB3-4948-A52A-8D91E6AB68A2}" name="11M" dataDxfId="745">
      <calculatedColumnFormula>COUNTIF(T321:T324,"N12")</calculatedColumnFormula>
    </tableColumn>
    <tableColumn id="21" xr3:uid="{ED223354-42FA-45A6-BD54-844FFD954D59}" name="12W" dataDxfId="744">
      <calculatedColumnFormula>COUNTIF(U321:U324,"N12")</calculatedColumnFormula>
    </tableColumn>
    <tableColumn id="22" xr3:uid="{BF2EBB02-4913-4805-8D20-E26371E8372A}" name="13J" dataDxfId="743">
      <calculatedColumnFormula>COUNTIF(V321:V324,"N12")</calculatedColumnFormula>
    </tableColumn>
    <tableColumn id="23" xr3:uid="{DCF59A2C-460D-40F2-BEC1-038E0F6F359C}" name="14V" dataDxfId="742">
      <calculatedColumnFormula>COUNTIF(W321:W324,"N12")</calculatedColumnFormula>
    </tableColumn>
    <tableColumn id="24" xr3:uid="{CC822A07-A539-4151-80B9-7216D1310E69}" name="15S" dataDxfId="741">
      <calculatedColumnFormula>COUNTIF(X321:X324,"N12")</calculatedColumnFormula>
    </tableColumn>
    <tableColumn id="25" xr3:uid="{51D4A39C-AE57-41B1-B9C1-55853A84F96C}" name="16D" dataDxfId="740">
      <calculatedColumnFormula>COUNTIF(Y321:Y324,"N12")</calculatedColumnFormula>
    </tableColumn>
    <tableColumn id="26" xr3:uid="{0F6A7BAA-3765-4713-ACC9-FC892ED59E77}" name="17L" dataDxfId="739">
      <calculatedColumnFormula>COUNTIF(Z321:Z324,"N12")</calculatedColumnFormula>
    </tableColumn>
    <tableColumn id="27" xr3:uid="{FBEF11F3-2FC8-482C-AF38-51FE759A36A9}" name="18M" dataDxfId="738">
      <calculatedColumnFormula>COUNTIF(AA321:AA324,"N12")</calculatedColumnFormula>
    </tableColumn>
    <tableColumn id="28" xr3:uid="{246F52D1-7C54-4FE2-A5F3-3D482500C0B9}" name="19W" dataDxfId="737">
      <calculatedColumnFormula>COUNTIF(AB321:AB324,"N12")</calculatedColumnFormula>
    </tableColumn>
    <tableColumn id="29" xr3:uid="{EF6FACCE-DFFA-4816-A84C-4F264654B695}" name="20J" dataDxfId="736">
      <calculatedColumnFormula>COUNTIF(AC321:AC324,"N12")</calculatedColumnFormula>
    </tableColumn>
    <tableColumn id="30" xr3:uid="{E922393E-8358-4469-8260-595D7C7F18AE}" name="21V" dataDxfId="735">
      <calculatedColumnFormula>COUNTIF(AD321:AD324,"N12")</calculatedColumnFormula>
    </tableColumn>
    <tableColumn id="31" xr3:uid="{CC258AEF-2C97-49EA-901E-D30D02BAFBBB}" name="22S" dataDxfId="734">
      <calculatedColumnFormula>COUNTIF(AE321:AE324,"N12")</calculatedColumnFormula>
    </tableColumn>
    <tableColumn id="32" xr3:uid="{4069EEA6-CB3A-4B53-A347-E09AB29F5BB2}" name="23D" dataDxfId="733">
      <calculatedColumnFormula>COUNTIF(AF321:AF324,"N12")</calculatedColumnFormula>
    </tableColumn>
    <tableColumn id="33" xr3:uid="{7E36DFA9-7BB8-4E00-9585-A0578AB5AF15}" name="24L" dataDxfId="732">
      <calculatedColumnFormula>COUNTIF(AG321:AG324,"N12")</calculatedColumnFormula>
    </tableColumn>
    <tableColumn id="34" xr3:uid="{659A14C1-8BA9-4FCB-8481-5E582B08A729}" name="25M" dataDxfId="731">
      <calculatedColumnFormula>COUNTIF(AH321:AH324,"N12")</calculatedColumnFormula>
    </tableColumn>
    <tableColumn id="35" xr3:uid="{752E154D-841E-4945-8B84-3A5523F4C915}" name="26W" dataDxfId="730">
      <calculatedColumnFormula>COUNTIF(AI321:AI324,"N12")</calculatedColumnFormula>
    </tableColumn>
    <tableColumn id="36" xr3:uid="{BB063E7E-6E46-42A4-B458-472785070F64}" name="27J" dataDxfId="729">
      <calculatedColumnFormula>COUNTIF(AJ321:AJ324,"N12")</calculatedColumnFormula>
    </tableColumn>
    <tableColumn id="37" xr3:uid="{E20BF36B-EBA1-4315-9135-55CB903BD86F}" name="28V" dataDxfId="728">
      <calculatedColumnFormula>COUNTIF(AK321:AK324,"N12")</calculatedColumnFormula>
    </tableColumn>
    <tableColumn id="38" xr3:uid="{48BB4002-BF38-4E82-9351-D1E833C3FA71}" name="29S" dataDxfId="727">
      <calculatedColumnFormula>COUNTIF(AL321:AL324,"N12")</calculatedColumnFormula>
    </tableColumn>
    <tableColumn id="39" xr3:uid="{6B0C35E9-6204-47A0-80B5-7553C486E2C6}" name="30D" dataDxfId="726">
      <calculatedColumnFormula>COUNTIF(AM321:AM324,"N12")</calculatedColumnFormula>
    </tableColumn>
    <tableColumn id="40" xr3:uid="{EAE8DA14-1BD5-4100-AABC-93AE105AA0F7}" name="31L" dataDxfId="725">
      <calculatedColumnFormula>COUNTIF(AN321:AN324,"N12")</calculatedColumnFormula>
    </tableColumn>
    <tableColumn id="41" xr3:uid="{9D89224C-880F-4E2A-9389-FDB7C2F73919}" name="T. DIA" dataDxfId="724"/>
    <tableColumn id="42" xr3:uid="{A180971E-BFE3-4F73-BF65-F979B83C4BA2}" name="T. NOCHE" dataDxfId="723"/>
    <tableColumn id="43" xr3:uid="{F2584025-9FE4-41A9-AD57-3E6E7DF86BFB}" name="T. DESCANSOS" dataDxfId="722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2C36FDB-ED74-49DA-96DB-E54B8550BE00}" name="Tabla14611131617182024272861" displayName="Tabla14611131617182024272861" ref="A346:AQ352" totalsRowShown="0">
  <autoFilter ref="A346:AQ352" xr:uid="{00000000-0009-0000-0100-000016000000}"/>
  <tableColumns count="43">
    <tableColumn id="1" xr3:uid="{887786EC-30EA-453E-A828-CECED6172B87}" name="CLIENTE:"/>
    <tableColumn id="2" xr3:uid="{6ACFF552-F140-4DC6-AFCA-B7AF2C64801B}" name="COD PUESTO"/>
    <tableColumn id="3" xr3:uid="{B68C2115-A719-49FD-8900-06AC0ED0B647}" name="ZONA "/>
    <tableColumn id="4" xr3:uid="{58660A90-5902-4034-BA6C-DA5D9356F7E8}" name="DIRECCION"/>
    <tableColumn id="5" xr3:uid="{29D9B786-F45F-4101-954F-2D052865A597}" name="TIPO DE SERVICIO"/>
    <tableColumn id="6" xr3:uid="{3A3F7989-923A-401F-87DB-C1CEE06823CA}" name="CEDULA " dataDxfId="721"/>
    <tableColumn id="7" xr3:uid="{67FCEFE1-F56B-498B-871B-7E59F68987D1}" name="APELLIDOS Y NOMBRES " dataDxfId="720"/>
    <tableColumn id="8" xr3:uid="{6E880EF9-2B6B-49B1-946D-12AFC8D532C1}" name="AÑO" dataDxfId="719"/>
    <tableColumn id="9" xr3:uid="{D138F7CC-2C8B-4673-933A-C43C579F5F0C}" name="MES" dataDxfId="718"/>
    <tableColumn id="10" xr3:uid="{C355753A-536A-437B-B043-EB2DCB68B31B}" name="1S" dataDxfId="717">
      <calculatedColumnFormula>COUNTIF(J343:J345,"N12")</calculatedColumnFormula>
    </tableColumn>
    <tableColumn id="11" xr3:uid="{C7A5ACCA-E5CF-4F52-BED7-98C2C69B5DCF}" name="2D" dataDxfId="716">
      <calculatedColumnFormula>COUNTIF(K343:K345,"N12")</calculatedColumnFormula>
    </tableColumn>
    <tableColumn id="12" xr3:uid="{1960A8A2-649C-417F-A7D1-0E3384A3A40A}" name="3L" dataDxfId="715">
      <calculatedColumnFormula>COUNTIF(L343:L345,"N12")</calculatedColumnFormula>
    </tableColumn>
    <tableColumn id="13" xr3:uid="{98C39C13-7C8A-43C4-A7D0-157DAB33A7A4}" name="4M" dataDxfId="714">
      <calculatedColumnFormula>COUNTIF(M343:M345,"N12")</calculatedColumnFormula>
    </tableColumn>
    <tableColumn id="14" xr3:uid="{34D8BFF2-7A16-4D89-92A9-6EE07C643835}" name="5W" dataDxfId="713">
      <calculatedColumnFormula>COUNTIF(N343:N345,"N12")</calculatedColumnFormula>
    </tableColumn>
    <tableColumn id="15" xr3:uid="{813D62C5-D39C-4C10-97C1-6FA9A37EA5DD}" name="6J" dataDxfId="712">
      <calculatedColumnFormula>COUNTIF(O343:O345,"N12")</calculatedColumnFormula>
    </tableColumn>
    <tableColumn id="16" xr3:uid="{78A9EDA0-D11C-4E56-8A40-E81125992395}" name="7V" dataDxfId="711">
      <calculatedColumnFormula>COUNTIF(P343:P345,"N12")</calculatedColumnFormula>
    </tableColumn>
    <tableColumn id="17" xr3:uid="{266BEC74-C8F8-4FEA-BCEC-AB6E35420AA3}" name="8S" dataDxfId="710">
      <calculatedColumnFormula>COUNTIF(Q343:Q345,"N12")</calculatedColumnFormula>
    </tableColumn>
    <tableColumn id="18" xr3:uid="{9107B7A6-3100-43B9-8B3C-DF0940360934}" name="9D" dataDxfId="709">
      <calculatedColumnFormula>COUNTIF(R343:R345,"N12")</calculatedColumnFormula>
    </tableColumn>
    <tableColumn id="19" xr3:uid="{13E4DF8C-2F53-4813-A5B7-C5F28132A886}" name="10L" dataDxfId="708">
      <calculatedColumnFormula>COUNTIF(S343:S345,"N12")</calculatedColumnFormula>
    </tableColumn>
    <tableColumn id="20" xr3:uid="{3047EB29-3F00-4F50-A1C2-B4576E04D6FC}" name="11M" dataDxfId="707">
      <calculatedColumnFormula>COUNTIF(T343:T345,"N12")</calculatedColumnFormula>
    </tableColumn>
    <tableColumn id="21" xr3:uid="{7D26EF37-D0BC-427C-8E80-898B7487FFFB}" name="12W" dataDxfId="706">
      <calculatedColumnFormula>COUNTIF(U343:U345,"N12")</calculatedColumnFormula>
    </tableColumn>
    <tableColumn id="22" xr3:uid="{DBCEB339-2552-4AA5-A7F1-44FBFF7B665A}" name="13J" dataDxfId="705">
      <calculatedColumnFormula>COUNTIF(V343:V345,"N12")</calculatedColumnFormula>
    </tableColumn>
    <tableColumn id="23" xr3:uid="{CA028405-E54B-4884-95F4-2B2CFDF9F9BB}" name="14V" dataDxfId="704">
      <calculatedColumnFormula>COUNTIF(W343:W345,"N12")</calculatedColumnFormula>
    </tableColumn>
    <tableColumn id="24" xr3:uid="{36E0298C-5F0B-4B04-B3EF-E30FC8F19B47}" name="15S" dataDxfId="703">
      <calculatedColumnFormula>COUNTIF(X343:X345,"N12")</calculatedColumnFormula>
    </tableColumn>
    <tableColumn id="25" xr3:uid="{CEF42A25-7CE4-4D78-A403-619BFEBDD496}" name="16D" dataDxfId="702">
      <calculatedColumnFormula>COUNTIF(Y343:Y345,"N12")</calculatedColumnFormula>
    </tableColumn>
    <tableColumn id="26" xr3:uid="{A2F34C19-C25F-482B-A2C6-5352B15EC44F}" name="17L" dataDxfId="701">
      <calculatedColumnFormula>COUNTIF(Z343:Z345,"N12")</calculatedColumnFormula>
    </tableColumn>
    <tableColumn id="27" xr3:uid="{E4505E4D-2950-489B-B375-2F3A3FB4E64B}" name="18M" dataDxfId="700">
      <calculatedColumnFormula>COUNTIF(AA343:AA345,"N12")</calculatedColumnFormula>
    </tableColumn>
    <tableColumn id="28" xr3:uid="{413C0D47-338F-4C21-83B7-7E860B18BF5F}" name="19W" dataDxfId="699">
      <calculatedColumnFormula>COUNTIF(AB343:AB345,"N12")</calculatedColumnFormula>
    </tableColumn>
    <tableColumn id="29" xr3:uid="{6F47D15F-5196-4150-AA3E-5F323B0F33E7}" name="20J" dataDxfId="698">
      <calculatedColumnFormula>COUNTIF(AC343:AC345,"N12")</calculatedColumnFormula>
    </tableColumn>
    <tableColumn id="30" xr3:uid="{C776AAC8-DDDB-49E2-8A06-1B79C0E2C230}" name="21V" dataDxfId="697">
      <calculatedColumnFormula>COUNTIF(AD343:AD345,"N12")</calculatedColumnFormula>
    </tableColumn>
    <tableColumn id="31" xr3:uid="{F0447F89-339F-40C5-86A1-921057B64726}" name="22S" dataDxfId="696">
      <calculatedColumnFormula>COUNTIF(AE343:AE345,"N12")</calculatedColumnFormula>
    </tableColumn>
    <tableColumn id="32" xr3:uid="{A3572A41-F2B2-4DBD-9BB8-56F624026B97}" name="23D" dataDxfId="695">
      <calculatedColumnFormula>COUNTIF(AF343:AF345,"N12")</calculatedColumnFormula>
    </tableColumn>
    <tableColumn id="33" xr3:uid="{D6C2C690-B4B6-46E2-82F4-4DE70361CCED}" name="24L" dataDxfId="694">
      <calculatedColumnFormula>COUNTIF(AG343:AG345,"N12")</calculatedColumnFormula>
    </tableColumn>
    <tableColumn id="34" xr3:uid="{42D83001-BECE-4A58-A464-C8A544F073ED}" name="25M" dataDxfId="693">
      <calculatedColumnFormula>COUNTIF(AH343:AH345,"N12")</calculatedColumnFormula>
    </tableColumn>
    <tableColumn id="35" xr3:uid="{A879F34B-8275-4F8C-BAE5-71FBDFBE43D6}" name="26W" dataDxfId="692">
      <calculatedColumnFormula>COUNTIF(AI343:AI345,"N12")</calculatedColumnFormula>
    </tableColumn>
    <tableColumn id="36" xr3:uid="{D6E900CE-9BE2-498D-A249-35D51426973F}" name="27J" dataDxfId="691">
      <calculatedColumnFormula>COUNTIF(AJ343:AJ345,"N12")</calculatedColumnFormula>
    </tableColumn>
    <tableColumn id="37" xr3:uid="{0876A947-3927-473C-B27F-CF2434BD086C}" name="28V" dataDxfId="690">
      <calculatedColumnFormula>COUNTIF(AK343:AK345,"N12")</calculatedColumnFormula>
    </tableColumn>
    <tableColumn id="38" xr3:uid="{163ACECB-32AA-4A21-A0B2-DA7E9A45F8D8}" name="29S" dataDxfId="689">
      <calculatedColumnFormula>COUNTIF(AL343:AL345,"N12")</calculatedColumnFormula>
    </tableColumn>
    <tableColumn id="39" xr3:uid="{50D06B2C-F485-44D3-80C3-A10BB8DD923C}" name="30D" dataDxfId="688">
      <calculatedColumnFormula>COUNTIF(AM343:AM345,"N12")</calculatedColumnFormula>
    </tableColumn>
    <tableColumn id="40" xr3:uid="{D8E74643-1B99-4001-9716-25FFB186F3D5}" name="31L" dataDxfId="687">
      <calculatedColumnFormula>COUNTIF(AN343:AN345,"N12")</calculatedColumnFormula>
    </tableColumn>
    <tableColumn id="41" xr3:uid="{422BDAB9-7C3B-43B6-B273-C281F869582F}" name="T. DIA" dataDxfId="686">
      <calculatedColumnFormula>COUNTIF(Tabla14611131617182024272861[[#This Row],[1S]:[31L]],"D12")</calculatedColumnFormula>
    </tableColumn>
    <tableColumn id="42" xr3:uid="{D9931702-000A-41B2-B8FF-520E6CA820CF}" name="T. NOCHE" dataDxfId="685">
      <calculatedColumnFormula>COUNTIF(Tabla14611131617182024272861[[#This Row],[1S]:[31L]],"N12")</calculatedColumnFormula>
    </tableColumn>
    <tableColumn id="43" xr3:uid="{FDB7AEF6-E74D-40BE-80AF-B9D34F9C30FB}" name="T. DESCANSOS" dataDxfId="684">
      <calculatedColumnFormula>COUNTBLANK(Tabla14611131617182024272861[[#This Row],[1S]:[31L]])</calculatedColumnFormula>
    </tableColumn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7F1A35B-0AFF-487E-AE93-DE0A022675D5}" name="Tabla1461113161718202427282962" displayName="Tabla1461113161718202427282962" ref="A367:AQ375" totalsRowShown="0">
  <autoFilter ref="A367:AQ375" xr:uid="{00000000-0009-0000-0100-000017000000}"/>
  <tableColumns count="43">
    <tableColumn id="1" xr3:uid="{010C830D-1A24-48C3-B623-32F2D951EB52}" name="CLIENTE:"/>
    <tableColumn id="2" xr3:uid="{2954356A-0B13-4591-A94F-8F80091B77F6}" name="COD PUESTO"/>
    <tableColumn id="3" xr3:uid="{B4B737C5-6540-4321-B62B-B4FFC639DB3D}" name="ZONA "/>
    <tableColumn id="4" xr3:uid="{CDB1E9B9-AD7A-4F68-8A95-B2486B5BD182}" name="DIRECCION"/>
    <tableColumn id="5" xr3:uid="{F7F32265-ADA5-40D4-9438-C736DD9888D7}" name="TIPO DE SERVICIO"/>
    <tableColumn id="6" xr3:uid="{8165A4D3-1F60-47D7-98E6-0A405255315D}" name="CEDULA " dataDxfId="683"/>
    <tableColumn id="7" xr3:uid="{A3442179-B164-4FE5-BE8F-09869A87F0BB}" name="APELLIDOS Y NOMBRES " dataDxfId="682"/>
    <tableColumn id="8" xr3:uid="{777AC2B3-0AF8-4D04-B3C4-9221876D7F51}" name="AÑO" dataDxfId="681"/>
    <tableColumn id="9" xr3:uid="{88A40F84-CC2D-48F1-9D56-DB7983DE06FB}" name="MES" dataDxfId="680"/>
    <tableColumn id="10" xr3:uid="{0B939FAE-689F-41C5-B470-B48118221838}" name="1S" dataDxfId="679">
      <calculatedColumnFormula>COUNTIF(J364:J366,"N12")</calculatedColumnFormula>
    </tableColumn>
    <tableColumn id="11" xr3:uid="{B777CC01-26B5-478F-A7DB-070DA7868F26}" name="2D" dataDxfId="678">
      <calculatedColumnFormula>COUNTIF(K364:K366,"N12")</calculatedColumnFormula>
    </tableColumn>
    <tableColumn id="12" xr3:uid="{2CD0C030-537D-466A-8B0E-3DD0880A9302}" name="3L" dataDxfId="677">
      <calculatedColumnFormula>COUNTIF(L364:L366,"N12")</calculatedColumnFormula>
    </tableColumn>
    <tableColumn id="13" xr3:uid="{0722D351-391F-4E6A-A732-187F2873147A}" name="4M" dataDxfId="676">
      <calculatedColumnFormula>COUNTIF(M364:M366,"N12")</calculatedColumnFormula>
    </tableColumn>
    <tableColumn id="14" xr3:uid="{1CFCAE03-2372-438B-9494-BF77A0A1CAB7}" name="5W" dataDxfId="675">
      <calculatedColumnFormula>COUNTIF(N364:N366,"N12")</calculatedColumnFormula>
    </tableColumn>
    <tableColumn id="15" xr3:uid="{617BD87B-5A94-400D-9AA7-273E23E6956D}" name="6J" dataDxfId="674">
      <calculatedColumnFormula>COUNTIF(O364:O366,"N12")</calculatedColumnFormula>
    </tableColumn>
    <tableColumn id="16" xr3:uid="{62A36EAA-3938-4614-9580-D3A1FC55925F}" name="7V" dataDxfId="673">
      <calculatedColumnFormula>COUNTIF(P364:P366,"N12")</calculatedColumnFormula>
    </tableColumn>
    <tableColumn id="17" xr3:uid="{09EBBF9C-AD19-42FA-B002-1E6F165FB530}" name="8S" dataDxfId="672">
      <calculatedColumnFormula>COUNTIF(Q364:Q366,"N12")</calculatedColumnFormula>
    </tableColumn>
    <tableColumn id="18" xr3:uid="{292FD027-7C72-4705-A7D9-8608197665B1}" name="9D" dataDxfId="671">
      <calculatedColumnFormula>COUNTIF(R364:R366,"N12")</calculatedColumnFormula>
    </tableColumn>
    <tableColumn id="19" xr3:uid="{D228E2A0-D3B9-4052-BCBF-5E3D6E605311}" name="10L" dataDxfId="670">
      <calculatedColumnFormula>COUNTIF(S364:S366,"N12")</calculatedColumnFormula>
    </tableColumn>
    <tableColumn id="20" xr3:uid="{86BD90FA-FCE8-42AA-880D-1E5AF9926E81}" name="11M" dataDxfId="669">
      <calculatedColumnFormula>COUNTIF(T364:T366,"N12")</calculatedColumnFormula>
    </tableColumn>
    <tableColumn id="21" xr3:uid="{D67804DB-C66C-4F88-88FC-CF056F70CA61}" name="12W" dataDxfId="668">
      <calculatedColumnFormula>COUNTIF(U364:U366,"N12")</calculatedColumnFormula>
    </tableColumn>
    <tableColumn id="22" xr3:uid="{B568811D-F248-4A7E-9A6D-91060C89CAC8}" name="13J" dataDxfId="667">
      <calculatedColumnFormula>COUNTIF(V364:V366,"N12")</calculatedColumnFormula>
    </tableColumn>
    <tableColumn id="23" xr3:uid="{CA410620-BD8B-4CD7-AF39-6328DD6F8270}" name="14V" dataDxfId="666">
      <calculatedColumnFormula>COUNTIF(W364:W366,"N12")</calculatedColumnFormula>
    </tableColumn>
    <tableColumn id="24" xr3:uid="{345CEEA0-3A41-4A95-B571-967430899E52}" name="15S" dataDxfId="665">
      <calculatedColumnFormula>COUNTIF(X364:X366,"N12")</calculatedColumnFormula>
    </tableColumn>
    <tableColumn id="25" xr3:uid="{B10D6302-E750-40B3-A2F0-E13528683473}" name="16D" dataDxfId="664">
      <calculatedColumnFormula>COUNTIF(Y364:Y366,"N12")</calculatedColumnFormula>
    </tableColumn>
    <tableColumn id="26" xr3:uid="{74657207-909F-4D5E-9AFE-4D72D0E578B9}" name="17L" dataDxfId="663">
      <calculatedColumnFormula>COUNTIF(Z364:Z366,"N12")</calculatedColumnFormula>
    </tableColumn>
    <tableColumn id="27" xr3:uid="{693413BA-C718-47A4-B08A-5479493C3486}" name="18M" dataDxfId="662">
      <calculatedColumnFormula>COUNTIF(AA364:AA366,"N12")</calculatedColumnFormula>
    </tableColumn>
    <tableColumn id="28" xr3:uid="{5FDE75FA-E9AF-4CCE-BEC1-C3273B335A54}" name="19W" dataDxfId="661">
      <calculatedColumnFormula>COUNTIF(AB364:AB366,"N12")</calculatedColumnFormula>
    </tableColumn>
    <tableColumn id="29" xr3:uid="{5B18E0BB-BC2F-475D-BC55-A63ADBBFB0D7}" name="20J" dataDxfId="660">
      <calculatedColumnFormula>COUNTIF(AC364:AC366,"N12")</calculatedColumnFormula>
    </tableColumn>
    <tableColumn id="30" xr3:uid="{D5421622-6619-42AB-AD4F-68DE743EDC2F}" name="21V" dataDxfId="659">
      <calculatedColumnFormula>COUNTIF(AD364:AD366,"N12")</calculatedColumnFormula>
    </tableColumn>
    <tableColumn id="31" xr3:uid="{80992704-72C4-4A13-8807-31EF38622B16}" name="22S" dataDxfId="658">
      <calculatedColumnFormula>COUNTIF(AE364:AE366,"N12")</calculatedColumnFormula>
    </tableColumn>
    <tableColumn id="32" xr3:uid="{31EF92EA-341B-47B7-8DBE-31954A1A5264}" name="23D" dataDxfId="657">
      <calculatedColumnFormula>COUNTIF(AF364:AF366,"N12")</calculatedColumnFormula>
    </tableColumn>
    <tableColumn id="33" xr3:uid="{B7CCB07B-CBD8-4413-BC67-6858D914B3BF}" name="24L" dataDxfId="656">
      <calculatedColumnFormula>COUNTIF(AG364:AG366,"N12")</calculatedColumnFormula>
    </tableColumn>
    <tableColumn id="34" xr3:uid="{96DDF113-191C-4406-937E-AB30AD04BC53}" name="25M" dataDxfId="655">
      <calculatedColumnFormula>COUNTIF(AH364:AH366,"N12")</calculatedColumnFormula>
    </tableColumn>
    <tableColumn id="35" xr3:uid="{816ED1CC-7D12-4DFD-A97D-D02B156F5D24}" name="26W" dataDxfId="654">
      <calculatedColumnFormula>COUNTIF(AI364:AI366,"N12")</calculatedColumnFormula>
    </tableColumn>
    <tableColumn id="36" xr3:uid="{B4FDD7AC-A31E-4BF1-BA7D-EEB7089BEDDD}" name="27J" dataDxfId="653">
      <calculatedColumnFormula>COUNTIF(AJ364:AJ366,"N12")</calculatedColumnFormula>
    </tableColumn>
    <tableColumn id="37" xr3:uid="{92B72B1C-107A-4A00-A966-24B87E61141E}" name="28V" dataDxfId="652">
      <calculatedColumnFormula>COUNTIF(AK364:AK366,"N12")</calculatedColumnFormula>
    </tableColumn>
    <tableColumn id="38" xr3:uid="{CCEE23B0-E469-48FF-B287-EDDFC0FF1AA2}" name="29S" dataDxfId="651">
      <calculatedColumnFormula>COUNTIF(AL364:AL366,"N12")</calculatedColumnFormula>
    </tableColumn>
    <tableColumn id="39" xr3:uid="{D58076EA-F401-4FF2-84D5-4C6BAE6786BA}" name="30D" dataDxfId="650">
      <calculatedColumnFormula>COUNTIF(AM364:AM366,"N12")</calculatedColumnFormula>
    </tableColumn>
    <tableColumn id="40" xr3:uid="{43615F23-9B0D-4974-BE7A-5DCD4377D107}" name="31L" dataDxfId="649">
      <calculatedColumnFormula>COUNTIF(AN364:AN366,"N12")</calculatedColumnFormula>
    </tableColumn>
    <tableColumn id="41" xr3:uid="{75C482C8-915D-4691-9F5A-E60409361C38}" name="T. DIA" dataDxfId="648">
      <calculatedColumnFormula>COUNTIF(Tabla1461113161718202427282962[[#This Row],[1S]:[31L]],"D12")</calculatedColumnFormula>
    </tableColumn>
    <tableColumn id="42" xr3:uid="{6E5F0311-8910-49A5-B84B-6023B673AF6D}" name="T. NOCHE" dataDxfId="647">
      <calculatedColumnFormula>COUNTIF(Tabla1461113161718202427282962[[#This Row],[1S]:[31L]],"N12")</calculatedColumnFormula>
    </tableColumn>
    <tableColumn id="43" xr3:uid="{25A68556-7AB1-4390-B2E8-E376D8B0789D}" name="T. DESCANSOS" dataDxfId="646">
      <calculatedColumnFormula>COUNTBLANK(Tabla1461113161718202427282962[[#This Row],[1S]:[31L]])</calculatedColumnFormula>
    </tableColumn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87956BC-EF3E-421F-BDCF-2FD942C463CD}" name="Tabla146111316171820242728293063" displayName="Tabla146111316171820242728293063" ref="A389:AQ394" totalsRowShown="0">
  <autoFilter ref="A389:AQ394" xr:uid="{00000000-0009-0000-0100-000018000000}"/>
  <tableColumns count="43">
    <tableColumn id="1" xr3:uid="{9C6A49AC-2D45-4D97-B98C-8608EE6D85E7}" name="CLIENTE:"/>
    <tableColumn id="2" xr3:uid="{743DCE97-9AE0-4015-A649-B5A15430AF1A}" name="COD PUESTO"/>
    <tableColumn id="3" xr3:uid="{7EA09879-6867-4215-B6BA-3BF456389242}" name="ZONA "/>
    <tableColumn id="4" xr3:uid="{39B7230B-B231-47EE-AC1E-8DEA94837E91}" name="DIRECCION"/>
    <tableColumn id="5" xr3:uid="{E553D2BC-4EFA-4062-AAE8-6EB45F2E52E3}" name="TIPO DE SERVICIO"/>
    <tableColumn id="6" xr3:uid="{88487C6A-7268-4F76-B186-7B6CB375E3A0}" name="CEDULA " dataDxfId="645"/>
    <tableColumn id="7" xr3:uid="{B0ADE48A-396C-42A8-874A-80655B1C7457}" name="APELLIDOS Y NOMBRES " dataDxfId="644"/>
    <tableColumn id="8" xr3:uid="{E95810AA-1DC1-49EE-A047-0536E3C12E9B}" name="AÑO" dataDxfId="643"/>
    <tableColumn id="9" xr3:uid="{23B694F6-A880-4463-ACFE-9BB2BE691A6A}" name="MES" dataDxfId="642"/>
    <tableColumn id="10" xr3:uid="{F757A761-FDF2-40F6-BA5B-ED977790375F}" name="1S" dataDxfId="641">
      <calculatedColumnFormula>COUNTIF(J386:J388,"N12")</calculatedColumnFormula>
    </tableColumn>
    <tableColumn id="11" xr3:uid="{6E17834D-A6F9-4AB4-B825-FBD823C32B1C}" name="2D" dataDxfId="640">
      <calculatedColumnFormula>COUNTIF(K386:K388,"N12")</calculatedColumnFormula>
    </tableColumn>
    <tableColumn id="12" xr3:uid="{A1915A9E-828F-492A-A191-EA3F20845C19}" name="3L" dataDxfId="639">
      <calculatedColumnFormula>COUNTIF(L386:L388,"N12")</calculatedColumnFormula>
    </tableColumn>
    <tableColumn id="13" xr3:uid="{33AA787A-6200-4287-87FD-6E7E676C3632}" name="4M" dataDxfId="638">
      <calculatedColumnFormula>COUNTIF(M386:M388,"N12")</calculatedColumnFormula>
    </tableColumn>
    <tableColumn id="14" xr3:uid="{1F501B3B-A9C6-46C0-B306-585F34C433B4}" name="5W" dataDxfId="637">
      <calculatedColumnFormula>COUNTIF(N386:N388,"N12")</calculatedColumnFormula>
    </tableColumn>
    <tableColumn id="15" xr3:uid="{33DA7252-D75D-4838-AB13-104C504D1F70}" name="6J" dataDxfId="636">
      <calculatedColumnFormula>COUNTIF(O386:O388,"N12")</calculatedColumnFormula>
    </tableColumn>
    <tableColumn id="16" xr3:uid="{5C61E373-297E-4701-BA27-5842F58DEEF6}" name="7V" dataDxfId="635">
      <calculatedColumnFormula>COUNTIF(P386:P388,"N12")</calculatedColumnFormula>
    </tableColumn>
    <tableColumn id="17" xr3:uid="{97EA47E6-FC44-4AC5-8B58-55DA8E361F5D}" name="8S" dataDxfId="634">
      <calculatedColumnFormula>COUNTIF(Q386:Q388,"N12")</calculatedColumnFormula>
    </tableColumn>
    <tableColumn id="18" xr3:uid="{8BD5CF38-62DB-43F6-804B-30111D698437}" name="9D" dataDxfId="633">
      <calculatedColumnFormula>COUNTIF(R386:R388,"N12")</calculatedColumnFormula>
    </tableColumn>
    <tableColumn id="19" xr3:uid="{1231BAFA-6EA2-459D-AA29-B117F8FCBF1C}" name="10L" dataDxfId="632">
      <calculatedColumnFormula>COUNTIF(S386:S388,"N12")</calculatedColumnFormula>
    </tableColumn>
    <tableColumn id="20" xr3:uid="{54B65253-8F61-4B75-B413-19C1AD6D40C5}" name="11M" dataDxfId="631">
      <calculatedColumnFormula>COUNTIF(T386:T388,"N12")</calculatedColumnFormula>
    </tableColumn>
    <tableColumn id="21" xr3:uid="{876D7D36-B4F8-4421-A807-7939027C7D05}" name="12W" dataDxfId="630">
      <calculatedColumnFormula>COUNTIF(U386:U388,"N12")</calculatedColumnFormula>
    </tableColumn>
    <tableColumn id="22" xr3:uid="{6F378B96-93B1-4323-9464-79AC05FB294A}" name="13J" dataDxfId="629">
      <calculatedColumnFormula>COUNTIF(V386:V388,"N12")</calculatedColumnFormula>
    </tableColumn>
    <tableColumn id="23" xr3:uid="{B56211BF-9D8D-4248-9F84-C6D9ACF08A14}" name="14V" dataDxfId="628">
      <calculatedColumnFormula>COUNTIF(W386:W388,"N12")</calculatedColumnFormula>
    </tableColumn>
    <tableColumn id="24" xr3:uid="{51023216-72DC-4ED9-8DDC-1FFDEB82EF0F}" name="15S" dataDxfId="627">
      <calculatedColumnFormula>COUNTIF(X386:X388,"N12")</calculatedColumnFormula>
    </tableColumn>
    <tableColumn id="25" xr3:uid="{CA85B280-0E21-4CBF-BEF2-2BFD480D2CCA}" name="16D" dataDxfId="626">
      <calculatedColumnFormula>COUNTIF(Y386:Y388,"N12")</calculatedColumnFormula>
    </tableColumn>
    <tableColumn id="26" xr3:uid="{3386BE98-619C-45DC-A5B8-2A4B1DBBCCD8}" name="17L" dataDxfId="625">
      <calculatedColumnFormula>COUNTIF(Z386:Z388,"N12")</calculatedColumnFormula>
    </tableColumn>
    <tableColumn id="27" xr3:uid="{31B75E83-D719-4FBB-9CE4-D3EE905E8F10}" name="18M" dataDxfId="624">
      <calculatedColumnFormula>COUNTIF(AA386:AA388,"N12")</calculatedColumnFormula>
    </tableColumn>
    <tableColumn id="28" xr3:uid="{BC8209DA-F9B6-4A65-81A6-3A1726E7A741}" name="19W" dataDxfId="623">
      <calculatedColumnFormula>COUNTIF(AB386:AB388,"N12")</calculatedColumnFormula>
    </tableColumn>
    <tableColumn id="29" xr3:uid="{381A73E5-1C9E-4F97-AA28-1EE4D3DE53C9}" name="20J" dataDxfId="622">
      <calculatedColumnFormula>COUNTIF(AC386:AC388,"N12")</calculatedColumnFormula>
    </tableColumn>
    <tableColumn id="30" xr3:uid="{A6A758B7-F6EF-4296-9AF3-A47310B85D6A}" name="21V" dataDxfId="621">
      <calculatedColumnFormula>COUNTIF(AD386:AD388,"N12")</calculatedColumnFormula>
    </tableColumn>
    <tableColumn id="31" xr3:uid="{A1ED6A6C-B962-4E97-AE35-335B35A13B60}" name="22S" dataDxfId="620">
      <calculatedColumnFormula>COUNTIF(AE386:AE388,"N12")</calculatedColumnFormula>
    </tableColumn>
    <tableColumn id="32" xr3:uid="{595766A3-CEFD-4ABC-9DA0-5FFE1D4C2B7D}" name="23D" dataDxfId="619">
      <calculatedColumnFormula>COUNTIF(AF386:AF388,"N12")</calculatedColumnFormula>
    </tableColumn>
    <tableColumn id="33" xr3:uid="{0B8D72A9-DDF9-4240-9A5B-DFC3B9C9AD2F}" name="24L" dataDxfId="618">
      <calculatedColumnFormula>COUNTIF(AG386:AG388,"N12")</calculatedColumnFormula>
    </tableColumn>
    <tableColumn id="34" xr3:uid="{17705379-87CB-4BCB-9F2E-4BA96019405B}" name="25M" dataDxfId="617">
      <calculatedColumnFormula>COUNTIF(AH386:AH388,"N12")</calculatedColumnFormula>
    </tableColumn>
    <tableColumn id="35" xr3:uid="{D6C48A5E-EC91-4463-BE3D-875797B5A806}" name="26W" dataDxfId="616">
      <calculatedColumnFormula>COUNTIF(AI386:AI388,"N12")</calculatedColumnFormula>
    </tableColumn>
    <tableColumn id="36" xr3:uid="{FAC314D1-FCA2-41DE-8BAA-A8F85821F130}" name="27J" dataDxfId="615">
      <calculatedColumnFormula>COUNTIF(AJ386:AJ388,"N12")</calculatedColumnFormula>
    </tableColumn>
    <tableColumn id="37" xr3:uid="{8F28C73E-06AE-4EAC-A649-ABEEFD4BE366}" name="28V" dataDxfId="614">
      <calculatedColumnFormula>COUNTIF(AK386:AK388,"N12")</calculatedColumnFormula>
    </tableColumn>
    <tableColumn id="38" xr3:uid="{506EC7EA-EBFE-4D4F-8013-9D89C35D25AE}" name="29S" dataDxfId="613">
      <calculatedColumnFormula>COUNTIF(AL386:AL388,"N12")</calculatedColumnFormula>
    </tableColumn>
    <tableColumn id="39" xr3:uid="{D7109C63-7DF5-4926-86FD-0ECE72693910}" name="30D" dataDxfId="612">
      <calculatedColumnFormula>COUNTIF(AM386:AM388,"N12")</calculatedColumnFormula>
    </tableColumn>
    <tableColumn id="40" xr3:uid="{8A714632-9C14-48EB-9EA1-C6F7C786F943}" name="31L" dataDxfId="611">
      <calculatedColumnFormula>COUNTIF(AN386:AN388,"N12")</calculatedColumnFormula>
    </tableColumn>
    <tableColumn id="41" xr3:uid="{9D6C2A67-8C8B-487B-95CC-9B429C81D54E}" name="T. DIA" dataDxfId="610">
      <calculatedColumnFormula>COUNTIF(Tabla146111316171820242728293063[[#This Row],[1S]:[31L]],"D12")</calculatedColumnFormula>
    </tableColumn>
    <tableColumn id="42" xr3:uid="{954F3E80-65D1-4480-8F75-ED5134414902}" name="T. NOCHE" dataDxfId="609">
      <calculatedColumnFormula>COUNTIF(Tabla146111316171820242728293063[[#This Row],[1S]:[31L]],"N12")</calculatedColumnFormula>
    </tableColumn>
    <tableColumn id="43" xr3:uid="{215678CD-873A-46B3-B2CE-41FC8DB64645}" name="T. DESCANSOS" dataDxfId="608">
      <calculatedColumnFormula>COUNTBLANK(Tabla146111316171820242728293063[[#This Row],[1S]:[31L]])</calculatedColumnFormula>
    </tableColumn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A42CDCC-A666-4E56-A09B-453AF5215683}" name="Tabla14611131617182024272829303164" displayName="Tabla14611131617182024272829303164" ref="A396:AQ401" totalsRowShown="0">
  <autoFilter ref="A396:AQ401" xr:uid="{00000000-0009-0000-0100-000019000000}"/>
  <tableColumns count="43">
    <tableColumn id="1" xr3:uid="{916DFC3B-474F-4F78-9569-3F737DBE1096}" name="CLIENTE:"/>
    <tableColumn id="2" xr3:uid="{C9CEB1DA-BB8C-4658-96EB-85D6BD17616A}" name="COD PUESTO"/>
    <tableColumn id="3" xr3:uid="{587A7FE0-93C3-42D0-871F-AD4ADC0815EF}" name="ZONA "/>
    <tableColumn id="4" xr3:uid="{CD635395-5C35-4BD5-AB37-6C623B42042E}" name="DIRECCION"/>
    <tableColumn id="5" xr3:uid="{AF4257B0-5B4B-4C75-A1AA-6B4BEF980121}" name="TIPO DE SERVICIO"/>
    <tableColumn id="6" xr3:uid="{B3BB3366-2754-410A-A190-B9B27A76858A}" name="CEDULA " dataDxfId="607"/>
    <tableColumn id="7" xr3:uid="{63CB04D2-7D74-4E79-B5F4-28D276E19F72}" name="APELLIDOS Y NOMBRES " dataDxfId="606"/>
    <tableColumn id="8" xr3:uid="{5EEFE9C1-9FCD-42C3-A1D7-EC00F79D1E4B}" name="AÑO" dataDxfId="605"/>
    <tableColumn id="9" xr3:uid="{2C0656F9-2145-4530-B8E1-AC303D2F05EC}" name="MES" dataDxfId="604"/>
    <tableColumn id="10" xr3:uid="{8A5390F8-5C01-4D45-AAED-13FD936179FD}" name="1S" dataDxfId="603">
      <calculatedColumnFormula>COUNTIF(J394:J395,"N12")</calculatedColumnFormula>
    </tableColumn>
    <tableColumn id="11" xr3:uid="{36677575-FDC1-4180-9E1A-47BA3DCF74CC}" name="2D" dataDxfId="602">
      <calculatedColumnFormula>COUNTIF(K394:K395,"N12")</calculatedColumnFormula>
    </tableColumn>
    <tableColumn id="12" xr3:uid="{B63D6237-8E33-40CE-8CC2-8E744D9449F3}" name="3L" dataDxfId="601">
      <calculatedColumnFormula>COUNTIF(L394:L395,"N12")</calculatedColumnFormula>
    </tableColumn>
    <tableColumn id="13" xr3:uid="{5F512CAF-C592-4E5B-9154-93606D3719B5}" name="4M" dataDxfId="600">
      <calculatedColumnFormula>COUNTIF(M394:M395,"N12")</calculatedColumnFormula>
    </tableColumn>
    <tableColumn id="14" xr3:uid="{51FF3711-5E8E-49FE-BBB1-0B0A413CC46B}" name="5W" dataDxfId="599">
      <calculatedColumnFormula>COUNTIF(N394:N395,"N12")</calculatedColumnFormula>
    </tableColumn>
    <tableColumn id="15" xr3:uid="{B929B2C9-8D57-45A2-A2B3-3A85D1232135}" name="6J" dataDxfId="598">
      <calculatedColumnFormula>COUNTIF(O394:O395,"N12")</calculatedColumnFormula>
    </tableColumn>
    <tableColumn id="16" xr3:uid="{B489B14E-F3D4-4582-BA0D-42E57244F297}" name="7V" dataDxfId="597">
      <calculatedColumnFormula>COUNTIF(P394:P395,"N12")</calculatedColumnFormula>
    </tableColumn>
    <tableColumn id="17" xr3:uid="{214D35B1-F5C6-4E28-BD1D-E2A5B202FDD1}" name="8S" dataDxfId="596">
      <calculatedColumnFormula>COUNTIF(Q394:Q395,"N12")</calculatedColumnFormula>
    </tableColumn>
    <tableColumn id="18" xr3:uid="{58E889C0-5004-4B1F-8CE4-C67E59B3E401}" name="9D" dataDxfId="595">
      <calculatedColumnFormula>COUNTIF(R394:R395,"N12")</calculatedColumnFormula>
    </tableColumn>
    <tableColumn id="19" xr3:uid="{274D4170-EBE5-400D-97D9-BFE9738F6C42}" name="10L" dataDxfId="594">
      <calculatedColumnFormula>COUNTIF(S394:S395,"N12")</calculatedColumnFormula>
    </tableColumn>
    <tableColumn id="20" xr3:uid="{EE27134E-C308-4662-B89C-60792C6F0734}" name="11M" dataDxfId="593">
      <calculatedColumnFormula>COUNTIF(T394:T395,"N12")</calculatedColumnFormula>
    </tableColumn>
    <tableColumn id="21" xr3:uid="{0FDBB90D-4E83-40C7-9438-485D89AA4600}" name="12W" dataDxfId="592">
      <calculatedColumnFormula>COUNTIF(U394:U395,"N12")</calculatedColumnFormula>
    </tableColumn>
    <tableColumn id="22" xr3:uid="{404EA92F-2EBE-4455-A503-DA506318F3DB}" name="13J" dataDxfId="591">
      <calculatedColumnFormula>COUNTIF(V394:V395,"N12")</calculatedColumnFormula>
    </tableColumn>
    <tableColumn id="23" xr3:uid="{BE9770C9-1CF5-47ED-8B35-17B6898E2852}" name="14V" dataDxfId="590">
      <calculatedColumnFormula>COUNTIF(W394:W395,"N12")</calculatedColumnFormula>
    </tableColumn>
    <tableColumn id="24" xr3:uid="{1391D985-1289-4479-BED2-1A195F1E8F63}" name="15S" dataDxfId="589">
      <calculatedColumnFormula>COUNTIF(X394:X395,"N12")</calculatedColumnFormula>
    </tableColumn>
    <tableColumn id="25" xr3:uid="{2B30480D-83EC-42CE-BD33-9E6C53ABEBD6}" name="16D" dataDxfId="588">
      <calculatedColumnFormula>COUNTIF(Y394:Y395,"N12")</calculatedColumnFormula>
    </tableColumn>
    <tableColumn id="26" xr3:uid="{F356A391-6BD3-4D1C-AF68-C6BD952AFF37}" name="17L" dataDxfId="587">
      <calculatedColumnFormula>COUNTIF(Z394:Z395,"N12")</calculatedColumnFormula>
    </tableColumn>
    <tableColumn id="27" xr3:uid="{AAB88BE6-3300-41F1-B102-8C78B0A4D120}" name="18M" dataDxfId="586">
      <calculatedColumnFormula>COUNTIF(AA394:AA395,"N12")</calculatedColumnFormula>
    </tableColumn>
    <tableColumn id="28" xr3:uid="{D541B3CC-EB5E-4EA9-B04A-64404CB16B0E}" name="19W" dataDxfId="585">
      <calculatedColumnFormula>COUNTIF(AB394:AB395,"N12")</calculatedColumnFormula>
    </tableColumn>
    <tableColumn id="29" xr3:uid="{836B113A-1253-453C-9535-A34EC32D90B0}" name="20J" dataDxfId="584">
      <calculatedColumnFormula>COUNTIF(AC394:AC395,"N12")</calculatedColumnFormula>
    </tableColumn>
    <tableColumn id="30" xr3:uid="{14CB1BEA-BF62-4A11-8C5D-1BEF2D75C7CB}" name="21V" dataDxfId="583">
      <calculatedColumnFormula>COUNTIF(AD394:AD395,"N12")</calculatedColumnFormula>
    </tableColumn>
    <tableColumn id="31" xr3:uid="{6F04CE1E-6D62-43ED-8EC1-6949C7623F5E}" name="22S" dataDxfId="582">
      <calculatedColumnFormula>COUNTIF(AE394:AE395,"N12")</calculatedColumnFormula>
    </tableColumn>
    <tableColumn id="32" xr3:uid="{A247477D-CC4A-4B16-A0FD-4939CF422376}" name="23D" dataDxfId="581">
      <calculatedColumnFormula>COUNTIF(AF394:AF395,"N12")</calculatedColumnFormula>
    </tableColumn>
    <tableColumn id="33" xr3:uid="{EE078590-565D-4892-B358-26C3A1C1C089}" name="24L" dataDxfId="580">
      <calculatedColumnFormula>COUNTIF(AG394:AG395,"N12")</calculatedColumnFormula>
    </tableColumn>
    <tableColumn id="34" xr3:uid="{686181D2-B637-4951-A2BA-33281065ADC9}" name="25M" dataDxfId="579">
      <calculatedColumnFormula>COUNTIF(AH394:AH395,"N12")</calculatedColumnFormula>
    </tableColumn>
    <tableColumn id="35" xr3:uid="{02B69F63-1F1D-47AF-87DB-A145FF4B34A3}" name="26W" dataDxfId="578">
      <calculatedColumnFormula>COUNTIF(AI394:AI395,"N12")</calculatedColumnFormula>
    </tableColumn>
    <tableColumn id="36" xr3:uid="{D6C88BA2-90D2-4585-BB6D-49DB347C826B}" name="27J" dataDxfId="577">
      <calculatedColumnFormula>COUNTIF(AJ394:AJ395,"N12")</calculatedColumnFormula>
    </tableColumn>
    <tableColumn id="37" xr3:uid="{64674163-47C0-4FA8-88F1-66CC1467534B}" name="28V" dataDxfId="576">
      <calculatedColumnFormula>COUNTIF(AK394:AK395,"N12")</calculatedColumnFormula>
    </tableColumn>
    <tableColumn id="38" xr3:uid="{42BAEA3F-2AF8-4D1A-A0DD-54ADFA013F19}" name="29S" dataDxfId="575">
      <calculatedColumnFormula>COUNTIF(AL394:AL395,"N12")</calculatedColumnFormula>
    </tableColumn>
    <tableColumn id="39" xr3:uid="{8AE9F779-09EC-4863-9622-843C65C58038}" name="30D" dataDxfId="574">
      <calculatedColumnFormula>COUNTIF(AM394:AM395,"N12")</calculatedColumnFormula>
    </tableColumn>
    <tableColumn id="40" xr3:uid="{107E2323-7CB8-4A46-B97F-DC2AB69FF2A6}" name="31L" dataDxfId="573">
      <calculatedColumnFormula>COUNTIF(AN394:AN395,"N12")</calculatedColumnFormula>
    </tableColumn>
    <tableColumn id="41" xr3:uid="{C08BA227-60D0-46DF-AA1C-B363997A7031}" name="T. DIA" dataDxfId="572">
      <calculatedColumnFormula>COUNTIF(Tabla14611131617182024272829303164[[#This Row],[1S]:[31L]],"D12")</calculatedColumnFormula>
    </tableColumn>
    <tableColumn id="42" xr3:uid="{ED5F4647-0FB5-4AB2-9C9B-55AEBC247065}" name="T. NOCHE" dataDxfId="571">
      <calculatedColumnFormula>COUNTIF(Tabla14611131617182024272829303164[[#This Row],[1S]:[31L]],"N12")</calculatedColumnFormula>
    </tableColumn>
    <tableColumn id="43" xr3:uid="{D6A8DF47-308F-4D71-9AEC-EC03545493AF}" name="T. DESCANSOS" dataDxfId="570">
      <calculatedColumnFormula>COUNTBLANK(Tabla14611131617182024272829303164[[#This Row],[1S]:[31L]])</calculatedColumnFormula>
    </tableColumn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7A5E49B-EAC0-408C-A84C-6EDA000E484F}" name="Tabla14611131617182024272829303265" displayName="Tabla14611131617182024272829303265" ref="A416:AQ422" totalsRowShown="0">
  <autoFilter ref="A416:AQ422" xr:uid="{00000000-0009-0000-0100-00001A000000}"/>
  <tableColumns count="43">
    <tableColumn id="1" xr3:uid="{1B741980-18B4-4AA2-B20B-B50B852E4731}" name="CLIENTE:"/>
    <tableColumn id="2" xr3:uid="{3C9B6669-0F1D-4169-8F62-2738A5F65DBF}" name="COD PUESTO"/>
    <tableColumn id="3" xr3:uid="{8C77C388-6978-439F-8071-7898DD646215}" name="ZONA "/>
    <tableColumn id="4" xr3:uid="{AFFE067B-9253-4266-86F2-FBB191CCCFFC}" name="DIRECCION"/>
    <tableColumn id="5" xr3:uid="{375885F5-8AE4-466D-B782-3A12C3801A6E}" name="TIPO DE SERVICIO"/>
    <tableColumn id="6" xr3:uid="{63623004-974F-429E-8BEC-4C140F6F0B05}" name="CEDULA " dataDxfId="569"/>
    <tableColumn id="7" xr3:uid="{1C85A19F-E6F9-4957-A285-D7337D5FA2F6}" name="APELLIDOS Y NOMBRES " dataDxfId="568"/>
    <tableColumn id="8" xr3:uid="{11DB7B3A-EDD1-4E7A-87E6-FFE1209024BE}" name="AÑO" dataDxfId="567"/>
    <tableColumn id="9" xr3:uid="{74408BF7-4EFA-427F-9B21-E5E317DFC1B0}" name="MES" dataDxfId="566"/>
    <tableColumn id="10" xr3:uid="{B50D6960-AEAC-497C-9DA3-01B5862CEFBE}" name="1S" dataDxfId="565">
      <calculatedColumnFormula>COUNTIF(J413:J415,"N12")</calculatedColumnFormula>
    </tableColumn>
    <tableColumn id="11" xr3:uid="{8A7BC388-FC54-4589-A2E5-BD1BC0198EC9}" name="2D" dataDxfId="564">
      <calculatedColumnFormula>COUNTIF(K413:K415,"N12")</calculatedColumnFormula>
    </tableColumn>
    <tableColumn id="12" xr3:uid="{3B63F31B-B885-47FC-9CB8-FA5F62C673A0}" name="3L" dataDxfId="563">
      <calculatedColumnFormula>COUNTIF(L413:L415,"N12")</calculatedColumnFormula>
    </tableColumn>
    <tableColumn id="13" xr3:uid="{7E694570-6222-4287-9B81-D5ECBE8E9214}" name="4M" dataDxfId="562">
      <calculatedColumnFormula>COUNTIF(M413:M415,"N12")</calculatedColumnFormula>
    </tableColumn>
    <tableColumn id="14" xr3:uid="{F40458E6-E7AC-4756-BEF9-4532524ABBF5}" name="5W" dataDxfId="561">
      <calculatedColumnFormula>COUNTIF(N413:N415,"N12")</calculatedColumnFormula>
    </tableColumn>
    <tableColumn id="15" xr3:uid="{840362C2-51C2-4AD4-9920-896DE8B74D97}" name="6J" dataDxfId="560">
      <calculatedColumnFormula>COUNTIF(O413:O415,"N12")</calculatedColumnFormula>
    </tableColumn>
    <tableColumn id="16" xr3:uid="{7288FAB6-54D1-4081-BDE5-1C67F86FA0BD}" name="7V" dataDxfId="559">
      <calculatedColumnFormula>COUNTIF(P413:P415,"N12")</calculatedColumnFormula>
    </tableColumn>
    <tableColumn id="17" xr3:uid="{46BDCD51-6753-4D54-B80D-A7B772B118F7}" name="8S" dataDxfId="558">
      <calculatedColumnFormula>COUNTIF(Q413:Q415,"N12")</calculatedColumnFormula>
    </tableColumn>
    <tableColumn id="18" xr3:uid="{2BE725BC-4ECD-44F3-9D03-600FFC8B6DD4}" name="9D" dataDxfId="557">
      <calculatedColumnFormula>COUNTIF(R413:R415,"N12")</calculatedColumnFormula>
    </tableColumn>
    <tableColumn id="19" xr3:uid="{668AFC1B-2615-4030-A660-EDA723337534}" name="10L" dataDxfId="556">
      <calculatedColumnFormula>COUNTIF(S413:S415,"N12")</calculatedColumnFormula>
    </tableColumn>
    <tableColumn id="20" xr3:uid="{F9CE8F9B-2210-4E4F-B56A-4961553A20D1}" name="11M" dataDxfId="555">
      <calculatedColumnFormula>COUNTIF(T413:T415,"N12")</calculatedColumnFormula>
    </tableColumn>
    <tableColumn id="21" xr3:uid="{5B7EC87D-C358-4121-B065-8E622D507270}" name="12W" dataDxfId="554">
      <calculatedColumnFormula>COUNTIF(U413:U415,"N12")</calculatedColumnFormula>
    </tableColumn>
    <tableColumn id="22" xr3:uid="{635F7E9B-311C-4122-B21E-54F1487C980A}" name="13J" dataDxfId="553">
      <calculatedColumnFormula>COUNTIF(V413:V415,"N12")</calculatedColumnFormula>
    </tableColumn>
    <tableColumn id="23" xr3:uid="{FA512D46-2981-4D40-B88B-5F45B8A446D8}" name="14V" dataDxfId="552">
      <calculatedColumnFormula>COUNTIF(W413:W415,"N12")</calculatedColumnFormula>
    </tableColumn>
    <tableColumn id="24" xr3:uid="{7EA55157-50D7-4957-B799-AD13999DE190}" name="15S" dataDxfId="551">
      <calculatedColumnFormula>COUNTIF(X413:X415,"N12")</calculatedColumnFormula>
    </tableColumn>
    <tableColumn id="25" xr3:uid="{7F454D96-0636-4F15-BCD2-F2692CD6C651}" name="16D" dataDxfId="550">
      <calculatedColumnFormula>COUNTIF(Y413:Y415,"N12")</calculatedColumnFormula>
    </tableColumn>
    <tableColumn id="26" xr3:uid="{58E6CF98-03D0-4920-9578-8030932E5953}" name="17L" dataDxfId="549">
      <calculatedColumnFormula>COUNTIF(Z413:Z415,"N12")</calculatedColumnFormula>
    </tableColumn>
    <tableColumn id="27" xr3:uid="{9E3E0C2F-F298-4B33-9B91-548FD138EB2B}" name="18M" dataDxfId="548">
      <calculatedColumnFormula>COUNTIF(AA413:AA415,"N12")</calculatedColumnFormula>
    </tableColumn>
    <tableColumn id="28" xr3:uid="{9FAF403A-F909-4237-82E0-A5293F66BD6D}" name="19W" dataDxfId="547">
      <calculatedColumnFormula>COUNTIF(AB413:AB415,"N12")</calculatedColumnFormula>
    </tableColumn>
    <tableColumn id="29" xr3:uid="{3E8C1AE8-4CE1-4671-8A21-1900C8CB73DF}" name="20J" dataDxfId="546">
      <calculatedColumnFormula>COUNTIF(AC413:AC415,"N12")</calculatedColumnFormula>
    </tableColumn>
    <tableColumn id="30" xr3:uid="{7B2A0165-C933-41B8-B5CB-F958BD1B4CD3}" name="21V" dataDxfId="545">
      <calculatedColumnFormula>COUNTIF(AD413:AD415,"N12")</calculatedColumnFormula>
    </tableColumn>
    <tableColumn id="31" xr3:uid="{3A936EDE-7576-4C07-8122-150C863E8364}" name="22S" dataDxfId="544">
      <calculatedColumnFormula>COUNTIF(AE413:AE415,"N12")</calculatedColumnFormula>
    </tableColumn>
    <tableColumn id="32" xr3:uid="{8F5B924C-BFB7-4486-ABE5-26D5560530B3}" name="23D" dataDxfId="543">
      <calculatedColumnFormula>COUNTIF(AF413:AF415,"N12")</calculatedColumnFormula>
    </tableColumn>
    <tableColumn id="33" xr3:uid="{D5A06AAF-9FEB-49C6-A545-A649228BFEDB}" name="24L" dataDxfId="542">
      <calculatedColumnFormula>COUNTIF(AG413:AG415,"N12")</calculatedColumnFormula>
    </tableColumn>
    <tableColumn id="34" xr3:uid="{95051E2C-9407-406C-8DDB-3BBB74269194}" name="25M" dataDxfId="541">
      <calculatedColumnFormula>COUNTIF(AH413:AH415,"N12")</calculatedColumnFormula>
    </tableColumn>
    <tableColumn id="35" xr3:uid="{404B08CB-ABBB-4AD8-B968-B1564B95FE95}" name="26W" dataDxfId="540">
      <calculatedColumnFormula>COUNTIF(AI413:AI415,"N12")</calculatedColumnFormula>
    </tableColumn>
    <tableColumn id="36" xr3:uid="{CCFC99A7-AF64-4017-82EF-176B6C336D23}" name="27J" dataDxfId="539">
      <calculatedColumnFormula>COUNTIF(AJ413:AJ415,"N12")</calculatedColumnFormula>
    </tableColumn>
    <tableColumn id="37" xr3:uid="{5633657B-B80B-4018-B510-B210A58A341A}" name="28V" dataDxfId="538">
      <calculatedColumnFormula>COUNTIF(AK413:AK415,"N12")</calculatedColumnFormula>
    </tableColumn>
    <tableColumn id="38" xr3:uid="{1E5784AD-1B8B-431F-8178-E8464C15EDE1}" name="29S" dataDxfId="537">
      <calculatedColumnFormula>COUNTIF(AL413:AL415,"N12")</calculatedColumnFormula>
    </tableColumn>
    <tableColumn id="39" xr3:uid="{899A066D-EF0B-422E-BC09-7E00E14231B7}" name="30D" dataDxfId="536">
      <calculatedColumnFormula>COUNTIF(AM413:AM415,"N12")</calculatedColumnFormula>
    </tableColumn>
    <tableColumn id="40" xr3:uid="{2F4A8E91-7CC2-4E38-9DE3-BB88FD975E9D}" name="31L" dataDxfId="535">
      <calculatedColumnFormula>COUNTIF(AN413:AN415,"N12")</calculatedColumnFormula>
    </tableColumn>
    <tableColumn id="41" xr3:uid="{40D9CFFB-D132-4675-B638-0FD24234FA34}" name="T. DIA" dataDxfId="534">
      <calculatedColumnFormula>COUNTIF(Tabla14611131617182024272829303265[[#This Row],[1S]:[31L]],"D12")</calculatedColumnFormula>
    </tableColumn>
    <tableColumn id="42" xr3:uid="{AAC230A5-513C-40A5-A28F-F6E00EA75699}" name="T. NOCHE" dataDxfId="533">
      <calculatedColumnFormula>COUNTIF(Tabla14611131617182024272829303265[[#This Row],[1S]:[31L]],"N12")</calculatedColumnFormula>
    </tableColumn>
    <tableColumn id="43" xr3:uid="{DADD107A-1DA6-4682-9FC8-4709D091B31A}" name="T. DESCANSOS" dataDxfId="532">
      <calculatedColumnFormula>COUNTBLANK(Tabla14611131617182024272829303265[[#This Row],[1S]:[31L]])</calculatedColumnFormula>
    </tableColumn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E5126E6-B8EE-4E8A-B0B5-7301D482866B}" name="Tabla1461113161718202427282930313366" displayName="Tabla1461113161718202427282930313366" ref="A423:AQ429" totalsRowShown="0">
  <autoFilter ref="A423:AQ429" xr:uid="{00000000-0009-0000-0100-00001B000000}"/>
  <tableColumns count="43">
    <tableColumn id="1" xr3:uid="{4C46A14A-295B-41D5-8287-F52E969596E6}" name="CLIENTE:"/>
    <tableColumn id="2" xr3:uid="{13A41194-3BA7-439A-8194-3F18D0F2CD73}" name="COD PUESTO"/>
    <tableColumn id="3" xr3:uid="{0D742AFD-BE92-45DD-AD8A-22E40BC47AD3}" name="ZONA "/>
    <tableColumn id="4" xr3:uid="{9505E3C3-85B2-42D2-96AF-2775D8CA390F}" name="DIRECCION"/>
    <tableColumn id="5" xr3:uid="{E4A8B1FA-4E7E-4A94-BEF7-0A9F326FAF4F}" name="TIPO DE SERVICIO"/>
    <tableColumn id="6" xr3:uid="{E7A6D339-D43C-4BA4-A923-39E6C4192DCA}" name="CEDULA " dataDxfId="531"/>
    <tableColumn id="7" xr3:uid="{A1E828FE-9891-47B1-955D-D9DF51F8FED1}" name="APELLIDOS Y NOMBRES " dataDxfId="530"/>
    <tableColumn id="8" xr3:uid="{8E8E853A-B52A-487E-9223-00DF55A9A246}" name="AÑO" dataDxfId="529"/>
    <tableColumn id="9" xr3:uid="{8C8EBBE1-0CCA-47F3-90A7-92F0803A8B89}" name="MES" dataDxfId="528"/>
    <tableColumn id="10" xr3:uid="{5630832C-9520-48AC-94F4-6911FAD5ECF6}" name="1S" dataDxfId="527">
      <calculatedColumnFormula>COUNTIF(J419:J422,"N12")</calculatedColumnFormula>
    </tableColumn>
    <tableColumn id="11" xr3:uid="{85288B67-BEED-4CAD-9984-F4FC0351269A}" name="2D" dataDxfId="526">
      <calculatedColumnFormula>COUNTIF(K419:K422,"N12")</calculatedColumnFormula>
    </tableColumn>
    <tableColumn id="12" xr3:uid="{A2AF9763-139A-4901-AFDA-99A7720A171C}" name="3L" dataDxfId="525">
      <calculatedColumnFormula>COUNTIF(L419:L422,"N12")</calculatedColumnFormula>
    </tableColumn>
    <tableColumn id="13" xr3:uid="{86ECB5C3-3BBC-4204-BC87-30487D6FD5D9}" name="4M" dataDxfId="524">
      <calculatedColumnFormula>COUNTIF(M419:M422,"N12")</calculatedColumnFormula>
    </tableColumn>
    <tableColumn id="14" xr3:uid="{309C44B8-8BC7-4AE9-87D7-49E5C6494C89}" name="5W" dataDxfId="523">
      <calculatedColumnFormula>COUNTIF(N419:N422,"N12")</calculatedColumnFormula>
    </tableColumn>
    <tableColumn id="15" xr3:uid="{F2EF3ABA-497B-4BC5-901E-EB3320CE9684}" name="6J" dataDxfId="522">
      <calculatedColumnFormula>COUNTIF(O419:O422,"N12")</calculatedColumnFormula>
    </tableColumn>
    <tableColumn id="16" xr3:uid="{6FCE72B7-0B93-4CEA-8BD8-8F4003D07D4C}" name="7V" dataDxfId="521">
      <calculatedColumnFormula>COUNTIF(P419:P422,"N12")</calculatedColumnFormula>
    </tableColumn>
    <tableColumn id="17" xr3:uid="{77B7B9BA-9F16-47BA-A854-DB17F50BE85B}" name="8S" dataDxfId="520">
      <calculatedColumnFormula>COUNTIF(Q419:Q422,"N12")</calculatedColumnFormula>
    </tableColumn>
    <tableColumn id="18" xr3:uid="{9DA70436-FDC7-4130-ACCD-61D421FAF3F0}" name="9D" dataDxfId="519">
      <calculatedColumnFormula>COUNTIF(R419:R422,"N12")</calculatedColumnFormula>
    </tableColumn>
    <tableColumn id="19" xr3:uid="{996F5ED7-6E01-44A4-9BB6-1D440F0F30B6}" name="10L" dataDxfId="518">
      <calculatedColumnFormula>COUNTIF(S419:S422,"N12")</calculatedColumnFormula>
    </tableColumn>
    <tableColumn id="20" xr3:uid="{0D602B8C-7D9D-442C-AF78-21F466FB4E26}" name="11M" dataDxfId="517">
      <calculatedColumnFormula>COUNTIF(T419:T422,"N12")</calculatedColumnFormula>
    </tableColumn>
    <tableColumn id="21" xr3:uid="{E4C7FA54-4626-48F2-ABB0-6AA1B20D5F9A}" name="12W" dataDxfId="516">
      <calculatedColumnFormula>COUNTIF(U419:U422,"N12")</calculatedColumnFormula>
    </tableColumn>
    <tableColumn id="22" xr3:uid="{3543AF34-2126-4892-9B00-BF7CC6F81714}" name="13J" dataDxfId="515">
      <calculatedColumnFormula>COUNTIF(V419:V422,"N12")</calculatedColumnFormula>
    </tableColumn>
    <tableColumn id="23" xr3:uid="{B105D1B8-0C5C-4B4A-B8AE-D19A7E03D1FB}" name="14V" dataDxfId="514">
      <calculatedColumnFormula>COUNTIF(W419:W422,"N12")</calculatedColumnFormula>
    </tableColumn>
    <tableColumn id="24" xr3:uid="{FF4FDFB3-7855-4FF2-BAE4-F1B732623764}" name="15S" dataDxfId="513">
      <calculatedColumnFormula>COUNTIF(X419:X422,"N12")</calculatedColumnFormula>
    </tableColumn>
    <tableColumn id="25" xr3:uid="{DF5B1E3C-120F-4D85-9D66-CBF06D5557EA}" name="16D" dataDxfId="512">
      <calculatedColumnFormula>COUNTIF(Y419:Y422,"N12")</calculatedColumnFormula>
    </tableColumn>
    <tableColumn id="26" xr3:uid="{649EBE56-8A40-49A7-B568-A3E4E94CFF3A}" name="17L" dataDxfId="511">
      <calculatedColumnFormula>COUNTIF(Z419:Z422,"N12")</calculatedColumnFormula>
    </tableColumn>
    <tableColumn id="27" xr3:uid="{AAAA0B2B-4ED9-4710-AEC3-E251C3A9C979}" name="18M" dataDxfId="510">
      <calculatedColumnFormula>COUNTIF(AA419:AA422,"N12")</calculatedColumnFormula>
    </tableColumn>
    <tableColumn id="28" xr3:uid="{58C656DC-1143-4FEF-AD5E-F4CC6F6B9721}" name="19W" dataDxfId="509">
      <calculatedColumnFormula>COUNTIF(AB419:AB422,"N12")</calculatedColumnFormula>
    </tableColumn>
    <tableColumn id="29" xr3:uid="{A1CA6612-7F10-4AE5-B89E-A1AC74389A60}" name="20J" dataDxfId="508">
      <calculatedColumnFormula>COUNTIF(AC419:AC422,"N12")</calculatedColumnFormula>
    </tableColumn>
    <tableColumn id="30" xr3:uid="{7E4F7FF4-86C0-49C6-84C9-8B10613E5D5A}" name="21V" dataDxfId="507">
      <calculatedColumnFormula>COUNTIF(AD419:AD422,"N12")</calculatedColumnFormula>
    </tableColumn>
    <tableColumn id="31" xr3:uid="{C96DA289-B2E0-4564-BF92-49E302AD50C0}" name="22S" dataDxfId="506">
      <calculatedColumnFormula>COUNTIF(AE419:AE422,"N12")</calculatedColumnFormula>
    </tableColumn>
    <tableColumn id="32" xr3:uid="{2AA12D9A-8DDB-4406-AE49-FECDA5DF7747}" name="23D" dataDxfId="505">
      <calculatedColumnFormula>COUNTIF(AF419:AF422,"N12")</calculatedColumnFormula>
    </tableColumn>
    <tableColumn id="33" xr3:uid="{19633767-4017-47C6-828D-5F0394B09CD9}" name="24L" dataDxfId="504">
      <calculatedColumnFormula>COUNTIF(AG419:AG422,"N12")</calculatedColumnFormula>
    </tableColumn>
    <tableColumn id="34" xr3:uid="{1B473783-7EF4-48A7-AD9D-A78336CE5748}" name="25M" dataDxfId="503">
      <calculatedColumnFormula>COUNTIF(AH419:AH422,"N12")</calculatedColumnFormula>
    </tableColumn>
    <tableColumn id="35" xr3:uid="{03086CD1-E81D-482A-9CE2-C3A75DE9280F}" name="26W" dataDxfId="502">
      <calculatedColumnFormula>COUNTIF(AI419:AI422,"N12")</calculatedColumnFormula>
    </tableColumn>
    <tableColumn id="36" xr3:uid="{5E8EFAA2-5753-40CF-AE4D-266110296EB2}" name="27J" dataDxfId="501">
      <calculatedColumnFormula>COUNTIF(AJ419:AJ422,"N12")</calculatedColumnFormula>
    </tableColumn>
    <tableColumn id="37" xr3:uid="{90BA2099-272F-4A4F-8EFD-8C50DAB828CF}" name="28V" dataDxfId="500">
      <calculatedColumnFormula>COUNTIF(AK419:AK422,"N12")</calculatedColumnFormula>
    </tableColumn>
    <tableColumn id="38" xr3:uid="{AC18BCCC-D521-425D-8486-D95250534926}" name="29S" dataDxfId="499">
      <calculatedColumnFormula>COUNTIF(AL419:AL422,"N12")</calculatedColumnFormula>
    </tableColumn>
    <tableColumn id="39" xr3:uid="{E9D54434-A596-4A0D-ACE4-F9AFC27EAEAF}" name="30D" dataDxfId="498">
      <calculatedColumnFormula>COUNTIF(AM419:AM422,"N12")</calculatedColumnFormula>
    </tableColumn>
    <tableColumn id="40" xr3:uid="{F197216A-107C-46CA-8904-95F280928AEA}" name="31L" dataDxfId="497">
      <calculatedColumnFormula>COUNTIF(AN419:AN422,"N12")</calculatedColumnFormula>
    </tableColumn>
    <tableColumn id="41" xr3:uid="{CDD0C6A6-F1CF-4D36-AC2F-500785EA8B83}" name="T. DIA" dataDxfId="496">
      <calculatedColumnFormula>COUNTIF(Tabla1461113161718202427282930313366[[#This Row],[1S]:[31L]],"D12")</calculatedColumnFormula>
    </tableColumn>
    <tableColumn id="42" xr3:uid="{228491D0-B678-473F-8C48-A24498D221AE}" name="T. NOCHE" dataDxfId="495">
      <calculatedColumnFormula>COUNTIF(Tabla1461113161718202427282930313366[[#This Row],[1S]:[31L]],"N12")</calculatedColumnFormula>
    </tableColumn>
    <tableColumn id="43" xr3:uid="{65057804-F5A5-4CC7-8AF5-8427310F09DC}" name="T. DESCANSOS" dataDxfId="494">
      <calculatedColumnFormula>COUNTBLANK(Tabla1461113161718202427282930313366[[#This Row],[1S]:[31L]])</calculatedColumnFormula>
    </tableColumn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A528C6D-9421-43DB-BA0A-FACC9873517C}" name="Tabla1461113161718202427282930323467" displayName="Tabla1461113161718202427282930323467" ref="A443:AQ449" totalsRowShown="0">
  <autoFilter ref="A443:AQ449" xr:uid="{00000000-0009-0000-0100-00001C000000}"/>
  <tableColumns count="43">
    <tableColumn id="1" xr3:uid="{69901A9C-D74C-4E01-B12C-D258FEC18B20}" name="CLIENTE:"/>
    <tableColumn id="2" xr3:uid="{B6B8ABC3-E66D-420C-9323-91D0CF235152}" name="COD PUESTO"/>
    <tableColumn id="3" xr3:uid="{0A9D6A1A-FAF3-41D3-BCF4-98FB9D9D6CA6}" name="ZONA "/>
    <tableColumn id="4" xr3:uid="{5AA543C6-865A-4C83-B2B5-7223E695B3D5}" name="DIRECCION"/>
    <tableColumn id="5" xr3:uid="{99BF268D-667F-4283-90EA-F61DB59F4787}" name="TIPO DE SERVICIO"/>
    <tableColumn id="6" xr3:uid="{6D32534B-8813-488D-8DD6-008CFC5A2A33}" name="CEDULA " dataDxfId="493"/>
    <tableColumn id="7" xr3:uid="{991EA8B2-C319-4DBF-9E30-2AF424DAAEEA}" name="APELLIDOS Y NOMBRES " dataDxfId="492"/>
    <tableColumn id="8" xr3:uid="{75F54EF9-FEFB-408D-8D53-6A1C5560E430}" name="AÑO" dataDxfId="491"/>
    <tableColumn id="9" xr3:uid="{E68CCD5B-8351-42FF-B4AF-55D23D7313A9}" name="MES" dataDxfId="490"/>
    <tableColumn id="10" xr3:uid="{25A808D5-CDFE-40F0-9FAC-B04A940E312C}" name="1S" dataDxfId="489">
      <calculatedColumnFormula>COUNTIF(J439:J442,"N12")</calculatedColumnFormula>
    </tableColumn>
    <tableColumn id="11" xr3:uid="{42161126-ACFE-4610-9FE0-94D337291995}" name="2D" dataDxfId="488">
      <calculatedColumnFormula>COUNTIF(K439:K442,"N12")</calculatedColumnFormula>
    </tableColumn>
    <tableColumn id="12" xr3:uid="{B3F2652A-C56C-4B1A-93EF-987E30ADFA09}" name="3L" dataDxfId="487">
      <calculatedColumnFormula>COUNTIF(L439:L442,"N12")</calculatedColumnFormula>
    </tableColumn>
    <tableColumn id="13" xr3:uid="{947E3473-54B2-4A30-9D23-4B7152201073}" name="4M" dataDxfId="486">
      <calculatedColumnFormula>COUNTIF(M439:M442,"N12")</calculatedColumnFormula>
    </tableColumn>
    <tableColumn id="14" xr3:uid="{6A03905E-C8EB-4830-B588-9D399DB433CE}" name="5W" dataDxfId="485">
      <calculatedColumnFormula>COUNTIF(N439:N442,"N12")</calculatedColumnFormula>
    </tableColumn>
    <tableColumn id="15" xr3:uid="{51D31DFF-38D8-426E-A44F-A1342A67ACBC}" name="6J" dataDxfId="484">
      <calculatedColumnFormula>COUNTIF(O439:O442,"N12")</calculatedColumnFormula>
    </tableColumn>
    <tableColumn id="16" xr3:uid="{EFF86D79-20AA-489E-8830-7F5A7A97DCCB}" name="7V" dataDxfId="483">
      <calculatedColumnFormula>COUNTIF(P439:P442,"N12")</calculatedColumnFormula>
    </tableColumn>
    <tableColumn id="17" xr3:uid="{093B396A-6D24-4B88-9422-D277731CB9F7}" name="8S" dataDxfId="482">
      <calculatedColumnFormula>COUNTIF(Q439:Q442,"N12")</calculatedColumnFormula>
    </tableColumn>
    <tableColumn id="18" xr3:uid="{BC957294-1113-45C5-A5C3-F9E83080D6D0}" name="9D" dataDxfId="481">
      <calculatedColumnFormula>COUNTIF(R439:R442,"N12")</calculatedColumnFormula>
    </tableColumn>
    <tableColumn id="19" xr3:uid="{9B06DDEE-A6C1-43DE-B234-0E862ED75CB3}" name="10L" dataDxfId="480">
      <calculatedColumnFormula>COUNTIF(S439:S442,"N12")</calculatedColumnFormula>
    </tableColumn>
    <tableColumn id="20" xr3:uid="{AF2D5CFD-1EB9-4398-B787-B91BCDEAA7CD}" name="11M" dataDxfId="479">
      <calculatedColumnFormula>COUNTIF(T439:T442,"N12")</calculatedColumnFormula>
    </tableColumn>
    <tableColumn id="21" xr3:uid="{7EEBA574-EE15-4159-9B43-4CB9D7ACF1CB}" name="12W" dataDxfId="478">
      <calculatedColumnFormula>COUNTIF(U439:U442,"N12")</calculatedColumnFormula>
    </tableColumn>
    <tableColumn id="22" xr3:uid="{F3535CB6-FB08-408C-9B4B-74BA5CE1B750}" name="13J" dataDxfId="477">
      <calculatedColumnFormula>COUNTIF(V439:V442,"N12")</calculatedColumnFormula>
    </tableColumn>
    <tableColumn id="23" xr3:uid="{A191677A-E4B1-4342-AE87-D9699D9BE493}" name="14V" dataDxfId="476">
      <calculatedColumnFormula>COUNTIF(W439:W442,"N12")</calculatedColumnFormula>
    </tableColumn>
    <tableColumn id="24" xr3:uid="{95A9DCCA-CA79-41D5-9B5F-9422366CB892}" name="15S" dataDxfId="475">
      <calculatedColumnFormula>COUNTIF(X439:X442,"N12")</calculatedColumnFormula>
    </tableColumn>
    <tableColumn id="25" xr3:uid="{ED041FE4-E77C-49A3-9665-9DDD54371EC5}" name="16D" dataDxfId="474">
      <calculatedColumnFormula>COUNTIF(Y439:Y442,"N12")</calculatedColumnFormula>
    </tableColumn>
    <tableColumn id="26" xr3:uid="{0E05FB00-F9A1-4630-BA1D-DE28FBF58D88}" name="17L" dataDxfId="473">
      <calculatedColumnFormula>COUNTIF(Z439:Z442,"N12")</calculatedColumnFormula>
    </tableColumn>
    <tableColumn id="27" xr3:uid="{DA77E37B-7F61-4AE3-9192-1331448B27E7}" name="18M" dataDxfId="472">
      <calculatedColumnFormula>COUNTIF(AA439:AA442,"N12")</calculatedColumnFormula>
    </tableColumn>
    <tableColumn id="28" xr3:uid="{1D306ECA-E46E-4F52-AD5C-7F79F70B996D}" name="19W" dataDxfId="471">
      <calculatedColumnFormula>COUNTIF(AB439:AB442,"N12")</calculatedColumnFormula>
    </tableColumn>
    <tableColumn id="29" xr3:uid="{20004821-832F-4C43-A24D-BE562D2295BA}" name="20J" dataDxfId="470">
      <calculatedColumnFormula>COUNTIF(AC439:AC442,"N12")</calculatedColumnFormula>
    </tableColumn>
    <tableColumn id="30" xr3:uid="{B383FBEA-8F19-4A02-A8BE-8AC97BC5A5E7}" name="21V" dataDxfId="469">
      <calculatedColumnFormula>COUNTIF(AD439:AD442,"N12")</calculatedColumnFormula>
    </tableColumn>
    <tableColumn id="31" xr3:uid="{91E912AF-FFDC-4C81-98F8-D9909DE73E73}" name="22S" dataDxfId="468">
      <calculatedColumnFormula>COUNTIF(AE439:AE442,"N12")</calculatedColumnFormula>
    </tableColumn>
    <tableColumn id="32" xr3:uid="{2F4D75AA-576B-4627-9A71-2BD3C322D50F}" name="23D" dataDxfId="467">
      <calculatedColumnFormula>COUNTIF(AF439:AF442,"N12")</calculatedColumnFormula>
    </tableColumn>
    <tableColumn id="33" xr3:uid="{32443827-544A-462A-A11E-2C4EC4A579B3}" name="24L" dataDxfId="466">
      <calculatedColumnFormula>COUNTIF(AG439:AG442,"N12")</calculatedColumnFormula>
    </tableColumn>
    <tableColumn id="34" xr3:uid="{A030E846-5531-4291-BCFF-FDB8DDB008B5}" name="25M" dataDxfId="465">
      <calculatedColumnFormula>COUNTIF(AH439:AH442,"N12")</calculatedColumnFormula>
    </tableColumn>
    <tableColumn id="35" xr3:uid="{D3E67A1A-8BEF-4624-B09D-703D52E09CDF}" name="26W" dataDxfId="464">
      <calculatedColumnFormula>COUNTIF(AI439:AI442,"N12")</calculatedColumnFormula>
    </tableColumn>
    <tableColumn id="36" xr3:uid="{DEF29B50-D39C-4E3A-A3E4-3464BE47244A}" name="27J" dataDxfId="463">
      <calculatedColumnFormula>COUNTIF(AJ439:AJ442,"N12")</calculatedColumnFormula>
    </tableColumn>
    <tableColumn id="37" xr3:uid="{3028A9DE-1A87-48B1-A352-E5A16A3002E9}" name="28V" dataDxfId="462">
      <calculatedColumnFormula>COUNTIF(AK440:AK442,"N12")</calculatedColumnFormula>
    </tableColumn>
    <tableColumn id="38" xr3:uid="{772E1A0A-F49E-4AC2-9311-36590C062D09}" name="29S" dataDxfId="461">
      <calculatedColumnFormula>COUNTIF(AL439:AL442,"N12")</calculatedColumnFormula>
    </tableColumn>
    <tableColumn id="39" xr3:uid="{F7BDAB22-A580-497B-B871-707EBACFD115}" name="30D" dataDxfId="460">
      <calculatedColumnFormula>COUNTIF(AM439:AM442,"N12")</calculatedColumnFormula>
    </tableColumn>
    <tableColumn id="40" xr3:uid="{A1CE518E-848C-4413-AB53-8907AAAEC243}" name="31L" dataDxfId="459">
      <calculatedColumnFormula>COUNTIF(AN439:AN442,"N12")</calculatedColumnFormula>
    </tableColumn>
    <tableColumn id="41" xr3:uid="{3C36D5CD-C060-48A1-90BA-5EDD2A341BAB}" name="T. DIA" dataDxfId="458">
      <calculatedColumnFormula>COUNTIF(Tabla1461113161718202427282930323467[[#This Row],[1S]:[31L]],"D12")</calculatedColumnFormula>
    </tableColumn>
    <tableColumn id="42" xr3:uid="{6B2DD538-D06C-46A9-8059-4E55832A63FB}" name="T. NOCHE" dataDxfId="457">
      <calculatedColumnFormula>COUNTIF(Tabla1461113161718202427282930323467[[#This Row],[1S]:[31L]],"N12")</calculatedColumnFormula>
    </tableColumn>
    <tableColumn id="43" xr3:uid="{553558F3-02BD-4821-BDF5-C064EC202A64}" name="T. DESCANSOS" dataDxfId="456">
      <calculatedColumnFormula>COUNTBLANK(Tabla1461113161718202427282930323467[[#This Row],[1S]:[31L]])</calculatedColumnFormula>
    </tableColumn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21A2841-D262-4134-8726-6E5D45649D3C}" name="Tabla146111316171820242728293032343768" displayName="Tabla146111316171820242728293032343768" ref="A464:AQ469" totalsRowShown="0">
  <autoFilter ref="A464:AQ469" xr:uid="{00000000-0009-0000-0100-00001D000000}"/>
  <tableColumns count="43">
    <tableColumn id="1" xr3:uid="{719E90FD-4EA7-420F-BEDA-5217CEE3E947}" name="CLIENTE:"/>
    <tableColumn id="2" xr3:uid="{202968A2-29BC-413D-A8F6-E7DB5A488046}" name="COD PUESTO"/>
    <tableColumn id="3" xr3:uid="{0611F483-331B-4191-BDCF-70E73F663406}" name="ZONA "/>
    <tableColumn id="4" xr3:uid="{08B285E9-FF45-4AF5-A815-A45F4B296E89}" name="DIRECCION"/>
    <tableColumn id="5" xr3:uid="{5732C13B-A90E-47C3-BB15-56EF2649E726}" name="TIPO DE SERVICIO"/>
    <tableColumn id="6" xr3:uid="{7D85C48D-B20D-45BE-A619-590385E18183}" name="CEDULA " dataDxfId="455"/>
    <tableColumn id="7" xr3:uid="{81C05759-3BE5-433A-B706-92FD46CCF857}" name="APELLIDOS Y NOMBRES " dataDxfId="454"/>
    <tableColumn id="8" xr3:uid="{4AAA076A-8A78-45D0-AA9C-91F29E1B3C86}" name="AÑO" dataDxfId="453"/>
    <tableColumn id="9" xr3:uid="{882590C7-8037-4A80-B1DE-6A713EF5D650}" name="MES" dataDxfId="452"/>
    <tableColumn id="10" xr3:uid="{9B6D16FE-F32C-4E69-925B-343BE77E6DC2}" name="1S" dataDxfId="451">
      <calculatedColumnFormula>COUNTIF(J461:J463,"N12")</calculatedColumnFormula>
    </tableColumn>
    <tableColumn id="11" xr3:uid="{2ADE32AF-8D73-4BB1-8CDB-85816AEA4468}" name="2D" dataDxfId="450">
      <calculatedColumnFormula>COUNTIF(K461:K463,"N12")</calculatedColumnFormula>
    </tableColumn>
    <tableColumn id="12" xr3:uid="{10341DFA-A384-4E4D-8684-AB9D6305BB60}" name="3L" dataDxfId="449">
      <calculatedColumnFormula>COUNTIF(L461:L463,"N12")</calculatedColumnFormula>
    </tableColumn>
    <tableColumn id="13" xr3:uid="{3376F1C4-9817-4C83-98BA-C4BD57338A75}" name="4M" dataDxfId="448">
      <calculatedColumnFormula>COUNTIF(M461:M463,"N12")</calculatedColumnFormula>
    </tableColumn>
    <tableColumn id="14" xr3:uid="{6F0A64EC-59B3-4870-AC17-430B89A7D714}" name="5W" dataDxfId="447">
      <calculatedColumnFormula>COUNTIF(N461:N463,"N12")</calculatedColumnFormula>
    </tableColumn>
    <tableColumn id="15" xr3:uid="{9048BFA1-D049-46F4-843B-C698CF8DD60B}" name="6J" dataDxfId="446">
      <calculatedColumnFormula>COUNTIF(O461:O463,"N12")</calculatedColumnFormula>
    </tableColumn>
    <tableColumn id="16" xr3:uid="{A6D79372-B9FD-4352-93AA-DD01C958E82D}" name="7V" dataDxfId="445">
      <calculatedColumnFormula>COUNTIF(P461:P463,"N12")</calculatedColumnFormula>
    </tableColumn>
    <tableColumn id="17" xr3:uid="{E0B3BE86-07E6-4A7C-BC39-2E58C3C7DA27}" name="8S" dataDxfId="444">
      <calculatedColumnFormula>COUNTIF(Q461:Q463,"N12")</calculatedColumnFormula>
    </tableColumn>
    <tableColumn id="18" xr3:uid="{CA205E63-D163-4F43-A9BE-E22199F9C7A0}" name="9D" dataDxfId="443">
      <calculatedColumnFormula>COUNTIF(R461:R463,"N12")</calculatedColumnFormula>
    </tableColumn>
    <tableColumn id="19" xr3:uid="{04E378A8-ACFF-45BE-BC45-4AF23C02A2E6}" name="10L" dataDxfId="442">
      <calculatedColumnFormula>COUNTIF(S461:S463,"N12")</calculatedColumnFormula>
    </tableColumn>
    <tableColumn id="20" xr3:uid="{152AC9D8-F4D1-44A5-BBC1-5C5D10B113EC}" name="11M" dataDxfId="441">
      <calculatedColumnFormula>COUNTIF(T461:T463,"N12")</calculatedColumnFormula>
    </tableColumn>
    <tableColumn id="21" xr3:uid="{249478A2-7F50-4A22-A030-EA938493EB4A}" name="12W" dataDxfId="440">
      <calculatedColumnFormula>COUNTIF(U461:U463,"N12")</calculatedColumnFormula>
    </tableColumn>
    <tableColumn id="22" xr3:uid="{25D30CDC-27E3-48A9-9DFB-2DA5B03F56EF}" name="13J" dataDxfId="439">
      <calculatedColumnFormula>COUNTIF(V461:V463,"N12")</calculatedColumnFormula>
    </tableColumn>
    <tableColumn id="23" xr3:uid="{143BF91C-9D34-4726-B6B7-77F738A4DBE2}" name="14V" dataDxfId="438">
      <calculatedColumnFormula>COUNTIF(W461:W463,"N12")</calculatedColumnFormula>
    </tableColumn>
    <tableColumn id="24" xr3:uid="{4DBA2052-2A5B-43FD-B1DE-E653F901250A}" name="15S" dataDxfId="437">
      <calculatedColumnFormula>COUNTIF(X461:X463,"N12")</calculatedColumnFormula>
    </tableColumn>
    <tableColumn id="25" xr3:uid="{D858C00E-AB57-4F1D-B5B4-DA922007D4AE}" name="16D" dataDxfId="436">
      <calculatedColumnFormula>COUNTIF(Y461:Y463,"N12")</calculatedColumnFormula>
    </tableColumn>
    <tableColumn id="26" xr3:uid="{8F49A6F4-14C1-492F-A15C-D9936DC92F13}" name="17L" dataDxfId="435">
      <calculatedColumnFormula>COUNTIF(Z461:Z463,"N12")</calculatedColumnFormula>
    </tableColumn>
    <tableColumn id="27" xr3:uid="{871A6A2C-BBA6-4A29-B273-8A861E5DA690}" name="18M" dataDxfId="434">
      <calculatedColumnFormula>COUNTIF(AA461:AA463,"N12")</calculatedColumnFormula>
    </tableColumn>
    <tableColumn id="28" xr3:uid="{71C76DC3-5054-4EA8-B11E-BF8F5731C554}" name="19W" dataDxfId="433">
      <calculatedColumnFormula>COUNTIF(AB461:AB463,"N12")</calculatedColumnFormula>
    </tableColumn>
    <tableColumn id="29" xr3:uid="{570E72C7-B90F-4F74-8FCF-E7F566622D36}" name="20J" dataDxfId="432">
      <calculatedColumnFormula>COUNTIF(AC461:AC463,"N12")</calculatedColumnFormula>
    </tableColumn>
    <tableColumn id="30" xr3:uid="{60FD108E-4AFD-4BDE-84D0-6EB7D86877F5}" name="21V" dataDxfId="431">
      <calculatedColumnFormula>COUNTIF(AD461:AD463,"N12")</calculatedColumnFormula>
    </tableColumn>
    <tableColumn id="31" xr3:uid="{B5C59605-30D0-4F31-9031-672DA8833089}" name="22S" dataDxfId="430">
      <calculatedColumnFormula>COUNTIF(AE461:AE463,"N12")</calculatedColumnFormula>
    </tableColumn>
    <tableColumn id="32" xr3:uid="{5107AFCC-5CE1-4F6F-947A-E29F3CCB756F}" name="23D" dataDxfId="429">
      <calculatedColumnFormula>COUNTIF(AF461:AF463,"N12")</calculatedColumnFormula>
    </tableColumn>
    <tableColumn id="33" xr3:uid="{81064CEE-E516-4BCD-98B2-D90E3BF198DD}" name="24L" dataDxfId="428">
      <calculatedColumnFormula>COUNTIF(AG461:AG463,"N12")</calculatedColumnFormula>
    </tableColumn>
    <tableColumn id="34" xr3:uid="{BB8684DB-A152-453A-A4C4-AE01652A6D12}" name="25M" dataDxfId="427">
      <calculatedColumnFormula>COUNTIF(AH461:AH463,"N12")</calculatedColumnFormula>
    </tableColumn>
    <tableColumn id="35" xr3:uid="{1C178825-CC10-4055-9367-D2EFFAEC6FE6}" name="26W" dataDxfId="426">
      <calculatedColumnFormula>COUNTIF(AI461:AI463,"N12")</calculatedColumnFormula>
    </tableColumn>
    <tableColumn id="36" xr3:uid="{1D03F5C5-B1DE-40F1-9080-81B2D4D65F83}" name="27J" dataDxfId="425">
      <calculatedColumnFormula>COUNTIF(AJ461:AJ463,"N12")</calculatedColumnFormula>
    </tableColumn>
    <tableColumn id="37" xr3:uid="{255FAC7F-62E3-4745-B48E-A9F02B1D3A80}" name="28V" dataDxfId="424">
      <calculatedColumnFormula>COUNTIF(AK461:AK463,"N12")</calculatedColumnFormula>
    </tableColumn>
    <tableColumn id="38" xr3:uid="{BD201092-FD32-4861-A267-E2252C4FD79B}" name="29S" dataDxfId="423">
      <calculatedColumnFormula>COUNTIF(AL461:AL463,"N12")</calculatedColumnFormula>
    </tableColumn>
    <tableColumn id="39" xr3:uid="{1C619062-D692-48A7-B242-7150B150A366}" name="30D" dataDxfId="422">
      <calculatedColumnFormula>COUNTIF(AM461:AM463,"N12")</calculatedColumnFormula>
    </tableColumn>
    <tableColumn id="40" xr3:uid="{302E0C5E-1FB0-4E5A-8A07-C04A34D9151A}" name="31L" dataDxfId="421">
      <calculatedColumnFormula>COUNTIF(AN461:AN463,"N12")</calculatedColumnFormula>
    </tableColumn>
    <tableColumn id="41" xr3:uid="{0BFFEC9A-7722-44C5-B59A-C2EB34C36F11}" name="T. DIA" dataDxfId="420">
      <calculatedColumnFormula>COUNTIF(Tabla146111316171820242728293032343768[[#This Row],[1S]:[31L]],"D12")</calculatedColumnFormula>
    </tableColumn>
    <tableColumn id="42" xr3:uid="{2AD06FB6-0DF9-41FE-BACC-069EFFEC81F2}" name="T. NOCHE" dataDxfId="419">
      <calculatedColumnFormula>COUNTIF(Tabla146111316171820242728293032343768[[#This Row],[1S]:[31L]],"N12")</calculatedColumnFormula>
    </tableColumn>
    <tableColumn id="43" xr3:uid="{78271C07-CF88-42CE-87FC-3451F66DD88B}" name="T. DESCANSOS" dataDxfId="418">
      <calculatedColumnFormula>COUNTBLANK(Tabla146111316171820242728293032343768[[#This Row],[1S]:[31L]])</calculatedColumnFormula>
    </tableColumn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79B79C9B-F295-4816-8CBA-DFA468886336}" name="Tabla14611131617182024272829303234373869" displayName="Tabla14611131617182024272829303234373869" ref="A483:AQ488" totalsRowShown="0">
  <autoFilter ref="A483:AQ488" xr:uid="{00000000-0009-0000-0100-00001E000000}"/>
  <tableColumns count="43">
    <tableColumn id="1" xr3:uid="{B5124391-F746-4CEF-9CE5-F4021D3C9704}" name="CLIENTE:"/>
    <tableColumn id="2" xr3:uid="{3927D8D0-044B-4D0F-97AB-38DE4523D4FD}" name="COD PUESTO"/>
    <tableColumn id="3" xr3:uid="{0C752755-3E57-4570-8891-7544EE814355}" name="ZONA "/>
    <tableColumn id="4" xr3:uid="{F3E72FEF-C493-4E89-9779-ABF3597E154A}" name="DIRECCION"/>
    <tableColumn id="5" xr3:uid="{6D709529-16A5-4BBC-A764-E25FED439B23}" name="TIPO DE SERVICIO"/>
    <tableColumn id="6" xr3:uid="{AD245FD5-BB8F-4D24-AE1B-F9577F948C9E}" name="CEDULA " dataDxfId="417"/>
    <tableColumn id="7" xr3:uid="{3D0AFF30-70FB-4B34-82C4-EABFEB416A00}" name="APELLIDOS Y NOMBRES " dataDxfId="416"/>
    <tableColumn id="8" xr3:uid="{D0C98B82-7517-408B-B73B-AC8B0DA49471}" name="AÑO" dataDxfId="415"/>
    <tableColumn id="9" xr3:uid="{B67437F4-2791-42C4-8EF9-3666145A2BF7}" name="MES" dataDxfId="414"/>
    <tableColumn id="10" xr3:uid="{AFFE6A60-EA50-4987-A9A6-8709AAE90A63}" name="1S" dataDxfId="413">
      <calculatedColumnFormula>COUNTIF(J480:J482,"N12")</calculatedColumnFormula>
    </tableColumn>
    <tableColumn id="11" xr3:uid="{066F5DBA-4C03-44A9-A838-59319EBC26BF}" name="2D" dataDxfId="412">
      <calculatedColumnFormula>COUNTIF(K480:K482,"N12")</calculatedColumnFormula>
    </tableColumn>
    <tableColumn id="12" xr3:uid="{96E562BD-9627-4950-A4DE-3A3FDD68150B}" name="3L" dataDxfId="411">
      <calculatedColumnFormula>COUNTIF(L480:L482,"N12")</calculatedColumnFormula>
    </tableColumn>
    <tableColumn id="13" xr3:uid="{7DD8C04A-A1FC-4C39-8085-D0667D78E3FB}" name="4M" dataDxfId="410">
      <calculatedColumnFormula>COUNTIF(M480:M482,"N12")</calculatedColumnFormula>
    </tableColumn>
    <tableColumn id="14" xr3:uid="{396E1A2B-224C-4471-A1C2-7F6888D16E69}" name="5W" dataDxfId="409">
      <calculatedColumnFormula>COUNTIF(N480:N482,"N12")</calculatedColumnFormula>
    </tableColumn>
    <tableColumn id="15" xr3:uid="{D37CDAD2-1088-493D-AA8D-4814223BB9D9}" name="6J" dataDxfId="408">
      <calculatedColumnFormula>COUNTIF(O480:O482,"N12")</calculatedColumnFormula>
    </tableColumn>
    <tableColumn id="16" xr3:uid="{5637E0B5-05E0-4201-A8EF-F7564ABEB761}" name="7V" dataDxfId="407">
      <calculatedColumnFormula>COUNTIF(P480:P482,"N12")</calculatedColumnFormula>
    </tableColumn>
    <tableColumn id="17" xr3:uid="{EE86EAAC-1564-449D-9343-A2C56E7BA338}" name="8S" dataDxfId="406">
      <calculatedColumnFormula>COUNTIF(Q480:Q482,"N12")</calculatedColumnFormula>
    </tableColumn>
    <tableColumn id="18" xr3:uid="{C616BEE5-C1A0-4BBD-B009-C6A655DEEB6C}" name="9D" dataDxfId="405">
      <calculatedColumnFormula>COUNTIF(R480:R482,"N12")</calculatedColumnFormula>
    </tableColumn>
    <tableColumn id="19" xr3:uid="{4EE60DE7-6484-404C-A606-4D9F3391480A}" name="10L" dataDxfId="404">
      <calculatedColumnFormula>COUNTIF(S480:S482,"N12")</calculatedColumnFormula>
    </tableColumn>
    <tableColumn id="20" xr3:uid="{E49FCD58-5F23-4EAA-83A6-02B611537919}" name="11M" dataDxfId="403">
      <calculatedColumnFormula>COUNTIF(T480:T482,"N12")</calculatedColumnFormula>
    </tableColumn>
    <tableColumn id="21" xr3:uid="{48FB3FFC-AB32-474A-968A-922099A1C16A}" name="12W" dataDxfId="402">
      <calculatedColumnFormula>COUNTIF(U480:U482,"N12")</calculatedColumnFormula>
    </tableColumn>
    <tableColumn id="22" xr3:uid="{C571C8F9-46C2-43EC-9D87-2B5AB9D0CDBF}" name="13J" dataDxfId="401">
      <calculatedColumnFormula>COUNTIF(V480:V482,"N12")</calculatedColumnFormula>
    </tableColumn>
    <tableColumn id="23" xr3:uid="{21831F62-D028-4880-AE69-3B6A35A0C6F8}" name="14V" dataDxfId="400">
      <calculatedColumnFormula>COUNTIF(W480:W482,"N12")</calculatedColumnFormula>
    </tableColumn>
    <tableColumn id="24" xr3:uid="{84461702-0752-432A-AA4E-133140FDB2E9}" name="15S" dataDxfId="399">
      <calculatedColumnFormula>COUNTIF(X480:X482,"N12")</calculatedColumnFormula>
    </tableColumn>
    <tableColumn id="25" xr3:uid="{4F1EDE58-8B77-4E73-AE8B-BF3A9E5403A7}" name="16D" dataDxfId="398">
      <calculatedColumnFormula>COUNTIF(Y480:Y482,"N12")</calculatedColumnFormula>
    </tableColumn>
    <tableColumn id="26" xr3:uid="{EB7AED82-6E48-4A70-A451-E2B443B0034F}" name="17L" dataDxfId="397">
      <calculatedColumnFormula>COUNTIF(Z480:Z482,"N12")</calculatedColumnFormula>
    </tableColumn>
    <tableColumn id="27" xr3:uid="{83B7087E-B35E-40D8-B7A3-E9FDEED63185}" name="18M" dataDxfId="396">
      <calculatedColumnFormula>COUNTIF(AA480:AA482,"N12")</calculatedColumnFormula>
    </tableColumn>
    <tableColumn id="28" xr3:uid="{C5FB173E-5404-4A75-ACAF-31231690D7E2}" name="19W" dataDxfId="395">
      <calculatedColumnFormula>COUNTIF(AB480:AB482,"N12")</calculatedColumnFormula>
    </tableColumn>
    <tableColumn id="29" xr3:uid="{24B7C25C-0764-4EAA-BE78-91889BF8F0BA}" name="20J" dataDxfId="394">
      <calculatedColumnFormula>COUNTIF(AC480:AC482,"N12")</calculatedColumnFormula>
    </tableColumn>
    <tableColumn id="30" xr3:uid="{C010A415-B7F8-4101-ABF8-7B28DB9E7056}" name="21V" dataDxfId="393">
      <calculatedColumnFormula>COUNTIF(AD480:AD482,"N12")</calculatedColumnFormula>
    </tableColumn>
    <tableColumn id="31" xr3:uid="{D68DAEDC-9396-4462-9CC6-33CE3A964797}" name="22S" dataDxfId="392">
      <calculatedColumnFormula>COUNTIF(AE480:AE482,"N12")</calculatedColumnFormula>
    </tableColumn>
    <tableColumn id="32" xr3:uid="{04295855-3561-44C6-9114-5DECDFA20739}" name="23D" dataDxfId="391">
      <calculatedColumnFormula>COUNTIF(AF480:AF482,"N12")</calculatedColumnFormula>
    </tableColumn>
    <tableColumn id="33" xr3:uid="{5C5B6375-260E-410F-B125-895E235CD178}" name="24L" dataDxfId="390">
      <calculatedColumnFormula>COUNTIF(AG480:AG482,"N12")</calculatedColumnFormula>
    </tableColumn>
    <tableColumn id="34" xr3:uid="{7A3698F3-43E6-42AB-8FA4-8348F483A0ED}" name="25M" dataDxfId="389">
      <calculatedColumnFormula>COUNTIF(AH480:AH482,"N12")</calculatedColumnFormula>
    </tableColumn>
    <tableColumn id="35" xr3:uid="{4AB3A23D-AAE5-4FD9-A017-9C5ADD0561B1}" name="26W" dataDxfId="388">
      <calculatedColumnFormula>COUNTIF(AI480:AI482,"N12")</calculatedColumnFormula>
    </tableColumn>
    <tableColumn id="36" xr3:uid="{A874DD3D-B9C2-4E45-8FC6-C9EC659680D0}" name="27J" dataDxfId="387">
      <calculatedColumnFormula>COUNTIF(AJ480:AJ482,"N12")</calculatedColumnFormula>
    </tableColumn>
    <tableColumn id="37" xr3:uid="{ED7FB8E6-489B-4B81-9F67-B7403DFF75C8}" name="28V" dataDxfId="386">
      <calculatedColumnFormula>COUNTIF(AK480:AK482,"N12")</calculatedColumnFormula>
    </tableColumn>
    <tableColumn id="38" xr3:uid="{332B1D4F-6547-4855-BA04-B5DB17E80458}" name="29S" dataDxfId="385">
      <calculatedColumnFormula>COUNTIF(AL480:AL482,"N12")</calculatedColumnFormula>
    </tableColumn>
    <tableColumn id="39" xr3:uid="{37CB22FC-BD90-42E7-8466-FDA9279D8C3A}" name="30D" dataDxfId="384">
      <calculatedColumnFormula>COUNTIF(AM480:AM482,"N12")</calculatedColumnFormula>
    </tableColumn>
    <tableColumn id="40" xr3:uid="{8FCD3119-8AE7-4436-AF0C-7DF57D1D0EA5}" name="31L" dataDxfId="383">
      <calculatedColumnFormula>COUNTIF(AN480:AN482,"N12")</calculatedColumnFormula>
    </tableColumn>
    <tableColumn id="41" xr3:uid="{9211CF87-A147-44D9-AAEB-DCB5E64C0741}" name="T. DIA" dataDxfId="382">
      <calculatedColumnFormula>COUNTIF(Tabla14611131617182024272829303234373869[[#This Row],[1S]:[31L]],"D12")</calculatedColumnFormula>
    </tableColumn>
    <tableColumn id="42" xr3:uid="{F35FBB36-1009-4396-B36D-973F1071293A}" name="T. NOCHE" dataDxfId="381">
      <calculatedColumnFormula>COUNTIF(Tabla14611131617182024272829303234373869[[#This Row],[1S]:[31L]],"N12")</calculatedColumnFormula>
    </tableColumn>
    <tableColumn id="43" xr3:uid="{4A89978B-7B80-441C-BB9D-75146E325691}" name="T. DESCANSOS" dataDxfId="380">
      <calculatedColumnFormula>COUNTBLANK(Tabla14611131617182024272829303234373869[[#This Row],[1S]:[31L]])</calculatedColumnFormula>
    </tableColumn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B576103-CA33-4480-8A19-63D74244246D}" name="Tabla1461113161718202427282930323437383970" displayName="Tabla1461113161718202427282930323437383970" ref="A489:AQ491" totalsRowShown="0">
  <autoFilter ref="A489:AQ491" xr:uid="{00000000-0009-0000-0100-00001F000000}"/>
  <tableColumns count="43">
    <tableColumn id="1" xr3:uid="{005E7B10-293A-4EBF-9C24-F605D24B02E4}" name="CLIENTE:"/>
    <tableColumn id="2" xr3:uid="{5857F97F-9952-4636-A3CB-CEE53A8BF066}" name="COD PUESTO"/>
    <tableColumn id="3" xr3:uid="{0A352B76-AEFE-4991-9D38-337E7E2B01E4}" name="ZONA "/>
    <tableColumn id="4" xr3:uid="{FB934895-9D03-400B-B4D7-5FAA3FE46A8D}" name="DIRECCION"/>
    <tableColumn id="5" xr3:uid="{30949930-8E49-442D-B540-793A6841E742}" name="TIPO DE SERVICIO"/>
    <tableColumn id="6" xr3:uid="{F3D94DD1-F42E-4322-8287-0CF3FE72B79A}" name="0" dataDxfId="379"/>
    <tableColumn id="7" xr3:uid="{F6B7BE04-7113-4066-85B6-B0B96418D881}" name="APELLIDOS Y NOMBRES " dataDxfId="378"/>
    <tableColumn id="8" xr3:uid="{346E54AF-59EB-4609-821F-F2F11DA6FD73}" name="AÑO" dataDxfId="377"/>
    <tableColumn id="9" xr3:uid="{11673655-042F-43CB-AB97-60FFD1CA2889}" name="MES" dataDxfId="376"/>
    <tableColumn id="10" xr3:uid="{AD66F44C-4E98-4FB6-9610-BF1C14A504E6}" name="1L" dataDxfId="375">
      <calculatedColumnFormula>COUNTIF(#REF!,"N12")</calculatedColumnFormula>
    </tableColumn>
    <tableColumn id="11" xr3:uid="{CF5B8191-2A85-43BA-8059-41F10AE0DEE6}" name="2M" dataDxfId="374">
      <calculatedColumnFormula>COUNTIF(#REF!,"N12")</calculatedColumnFormula>
    </tableColumn>
    <tableColumn id="12" xr3:uid="{5655FF4A-EDE2-43EE-84A8-91E41C9BF884}" name="3W" dataDxfId="373">
      <calculatedColumnFormula>COUNTIF(#REF!,"N12")</calculatedColumnFormula>
    </tableColumn>
    <tableColumn id="13" xr3:uid="{0E23B5DD-F5E8-4AC1-84FA-D52D7E711CA0}" name="4J" dataDxfId="372">
      <calculatedColumnFormula>COUNTIF(#REF!,"N12")</calculatedColumnFormula>
    </tableColumn>
    <tableColumn id="14" xr3:uid="{68FF6AB0-9328-4465-864D-BEFE21AAC613}" name="5V" dataDxfId="371">
      <calculatedColumnFormula>COUNTIF(#REF!,"N12")</calculatedColumnFormula>
    </tableColumn>
    <tableColumn id="15" xr3:uid="{A4458459-0F14-4B6A-A926-6708D77E77B3}" name="6S" dataDxfId="370">
      <calculatedColumnFormula>COUNTIF(#REF!,"N12")</calculatedColumnFormula>
    </tableColumn>
    <tableColumn id="16" xr3:uid="{5B135803-C4D2-49A9-8FF1-A12CA817C92E}" name="7D" dataDxfId="369">
      <calculatedColumnFormula>COUNTIF(#REF!,"N12")</calculatedColumnFormula>
    </tableColumn>
    <tableColumn id="17" xr3:uid="{86D5B67A-594E-4431-AAF0-599C40FC70AA}" name="8L" dataDxfId="368">
      <calculatedColumnFormula>COUNTIF(#REF!,"N12")</calculatedColumnFormula>
    </tableColumn>
    <tableColumn id="18" xr3:uid="{26178EA8-85CD-413B-99F6-71EB7430CA99}" name="9M" dataDxfId="367">
      <calculatedColumnFormula>COUNTIF(#REF!,"N12")</calculatedColumnFormula>
    </tableColumn>
    <tableColumn id="19" xr3:uid="{792F1759-AC19-43C9-9CC1-DF16BA2CFABF}" name="10W" dataDxfId="366">
      <calculatedColumnFormula>COUNTIF(#REF!,"N12")</calculatedColumnFormula>
    </tableColumn>
    <tableColumn id="20" xr3:uid="{2670B3A7-3161-4A38-A56D-8C0AD8750ED7}" name="11J" dataDxfId="365">
      <calculatedColumnFormula>COUNTIF(#REF!,"N12")</calculatedColumnFormula>
    </tableColumn>
    <tableColumn id="21" xr3:uid="{F5F5D63F-3D35-4460-917E-83B97017AF18}" name="12V" dataDxfId="364">
      <calculatedColumnFormula>COUNTIF(#REF!,"N12")</calculatedColumnFormula>
    </tableColumn>
    <tableColumn id="22" xr3:uid="{DA3AE908-444B-453E-B9EA-80A2C511F58B}" name="13S" dataDxfId="363">
      <calculatedColumnFormula>COUNTIF(#REF!,"N12")</calculatedColumnFormula>
    </tableColumn>
    <tableColumn id="23" xr3:uid="{94CB6C59-F38C-43FB-8863-82B86566133A}" name="14D" dataDxfId="362">
      <calculatedColumnFormula>COUNTIF(#REF!,"N12")</calculatedColumnFormula>
    </tableColumn>
    <tableColumn id="24" xr3:uid="{B7C570E8-C5F2-4334-87F5-126937ACF8EF}" name="15L" dataDxfId="361">
      <calculatedColumnFormula>COUNTIF(#REF!,"N12")</calculatedColumnFormula>
    </tableColumn>
    <tableColumn id="25" xr3:uid="{FAB96555-BA8B-4ACB-9358-88356411DC3F}" name="16M" dataDxfId="360">
      <calculatedColumnFormula>COUNTIF(#REF!,"N12")</calculatedColumnFormula>
    </tableColumn>
    <tableColumn id="26" xr3:uid="{D3128E84-43F0-4012-9F4B-6D64933DD759}" name="17W" dataDxfId="359">
      <calculatedColumnFormula>COUNTIF(#REF!,"N12")</calculatedColumnFormula>
    </tableColumn>
    <tableColumn id="27" xr3:uid="{A8A9EF75-65A2-4B78-B6F1-8A9E5BD1CCDD}" name="18J" dataDxfId="358">
      <calculatedColumnFormula>COUNTIF(#REF!,"N12")</calculatedColumnFormula>
    </tableColumn>
    <tableColumn id="28" xr3:uid="{B0DD48E4-7715-4884-9823-FF51551532DD}" name="19V" dataDxfId="357">
      <calculatedColumnFormula>COUNTIF(#REF!,"N12")</calculatedColumnFormula>
    </tableColumn>
    <tableColumn id="29" xr3:uid="{7DBCC98D-E099-4839-BFAA-079E523EBDB5}" name="20S" dataDxfId="356">
      <calculatedColumnFormula>COUNTIF(#REF!,"N12")</calculatedColumnFormula>
    </tableColumn>
    <tableColumn id="30" xr3:uid="{7B396778-4D8B-4505-92DB-7AADC94AA691}" name="21D" dataDxfId="355">
      <calculatedColumnFormula>COUNTIF(#REF!,"N12")</calculatedColumnFormula>
    </tableColumn>
    <tableColumn id="31" xr3:uid="{8543CC68-1241-4230-A183-B8A9A87C1E2E}" name="22L" dataDxfId="354">
      <calculatedColumnFormula>COUNTIF(#REF!,"N12")</calculatedColumnFormula>
    </tableColumn>
    <tableColumn id="32" xr3:uid="{E452A519-AD8C-4A03-9F15-D1FA2B5614EE}" name="23M" dataDxfId="353">
      <calculatedColumnFormula>COUNTIF(#REF!,"N12")</calculatedColumnFormula>
    </tableColumn>
    <tableColumn id="33" xr3:uid="{E5AB89A4-DCB2-476C-A324-F67578EF6AF1}" name="24W" dataDxfId="352">
      <calculatedColumnFormula>COUNTIF(#REF!,"N12")</calculatedColumnFormula>
    </tableColumn>
    <tableColumn id="34" xr3:uid="{C85CB9B0-FDEF-40EA-AA6F-496E24FA26A7}" name="25J" dataDxfId="351">
      <calculatedColumnFormula>COUNTIF(#REF!,"N12")</calculatedColumnFormula>
    </tableColumn>
    <tableColumn id="35" xr3:uid="{BB16E083-6CB8-4BB1-88B9-AE66F7117D4D}" name="26V" dataDxfId="350">
      <calculatedColumnFormula>COUNTIF(#REF!,"N12")</calculatedColumnFormula>
    </tableColumn>
    <tableColumn id="36" xr3:uid="{02FDA4C0-B28F-4A08-8FB8-A1BB57D6B537}" name="27S" dataDxfId="349">
      <calculatedColumnFormula>COUNTIF(#REF!,"N12")</calculatedColumnFormula>
    </tableColumn>
    <tableColumn id="37" xr3:uid="{1F5C25BA-2678-46B4-8CF6-BDEBA3B2389D}" name="28D" dataDxfId="348">
      <calculatedColumnFormula>COUNTIF(#REF!,"N12")</calculatedColumnFormula>
    </tableColumn>
    <tableColumn id="38" xr3:uid="{52AE54AD-5D09-4071-AF19-4383E68BD30C}" name="29L" dataDxfId="347">
      <calculatedColumnFormula>COUNTIF(#REF!,"N12")</calculatedColumnFormula>
    </tableColumn>
    <tableColumn id="39" xr3:uid="{A30195B2-013F-4A73-BB2E-F76CFD469EAA}" name="30M" dataDxfId="346">
      <calculatedColumnFormula>COUNTIF(#REF!,"N12")</calculatedColumnFormula>
    </tableColumn>
    <tableColumn id="40" xr3:uid="{3DE9C930-E7BE-4B16-B095-2F3EA1482CA1}" name="31D" dataDxfId="345">
      <calculatedColumnFormula>COUNTIF(#REF!,"N12")</calculatedColumnFormula>
    </tableColumn>
    <tableColumn id="41" xr3:uid="{1BC8F036-4330-44CE-B119-58A15CD82425}" name="T. DIA" dataDxfId="344">
      <calculatedColumnFormula>COUNTIF(Tabla1461113161718202427282930323437383970[[#This Row],[1L]:[31D]],"D12")</calculatedColumnFormula>
    </tableColumn>
    <tableColumn id="42" xr3:uid="{082A2C78-66EF-44F8-87CC-62E554D9597E}" name="T. NOCHE" dataDxfId="343">
      <calculatedColumnFormula>COUNTIF(Tabla1461113161718202427282930323437383970[[#This Row],[1L]:[31D]],"N12")</calculatedColumnFormula>
    </tableColumn>
    <tableColumn id="43" xr3:uid="{29EA8C5F-B0F1-4B54-82BA-C072EE336593}" name="T. DESCANSOS" dataDxfId="342">
      <calculatedColumnFormula>COUNTBLANK(Tabla1461113161718202427282930323437383970[[#This Row],[1L]:[31D]])</calculatedColumnFormula>
    </tableColumn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BF3CFF8-16D3-4E8D-8A68-CBAF129E36E3}" name="Tabla14611131617182024272829303234374071" displayName="Tabla14611131617182024272829303234374071" ref="A504:AQ510" totalsRowShown="0">
  <autoFilter ref="A504:AQ510" xr:uid="{00000000-0009-0000-0100-000020000000}"/>
  <tableColumns count="43">
    <tableColumn id="1" xr3:uid="{E434B54F-F04D-439E-8231-A3C3D9E547BD}" name="CLIENTE:"/>
    <tableColumn id="2" xr3:uid="{C2C30314-A703-4515-AF03-CF7B32398777}" name="COD PUESTO"/>
    <tableColumn id="3" xr3:uid="{4029B46A-249F-4BFE-AB5F-91D91A3995F6}" name="ZONA "/>
    <tableColumn id="4" xr3:uid="{5B2AF0D1-3B23-4D15-9F0C-CCE51AEB20F5}" name="DIRECCION"/>
    <tableColumn id="5" xr3:uid="{F87B2D2A-7817-4FAF-A890-2DB71D793D2C}" name="TIPO DE SERVICIO"/>
    <tableColumn id="6" xr3:uid="{E244D5D4-DE63-4326-ACA8-4B87DDB6FA35}" name="CEDULA " dataDxfId="341"/>
    <tableColumn id="7" xr3:uid="{A5F4CD01-95EE-453A-B85A-B81B0362F606}" name="APELLIDOS Y NOMBRES " dataDxfId="340"/>
    <tableColumn id="8" xr3:uid="{1126B38D-D610-4066-A6F4-C703961C95EE}" name="AÑO" dataDxfId="339"/>
    <tableColumn id="9" xr3:uid="{60839A62-BE6A-45F6-8B6C-1776D95C28E9}" name="MES" dataDxfId="338"/>
    <tableColumn id="10" xr3:uid="{BEB457D4-5101-470F-9463-A5357D1FD7F0}" name="1S" dataDxfId="337">
      <calculatedColumnFormula>COUNTIF(J501:J503,"N12")</calculatedColumnFormula>
    </tableColumn>
    <tableColumn id="11" xr3:uid="{07AFDC33-43A4-440A-BA80-7D46E65AD59F}" name="2D" dataDxfId="336">
      <calculatedColumnFormula>COUNTIF(K501:K503,"N12")</calculatedColumnFormula>
    </tableColumn>
    <tableColumn id="12" xr3:uid="{F764A137-5E89-4A22-9483-A18F614D78F4}" name="3L" dataDxfId="335">
      <calculatedColumnFormula>COUNTIF(L501:L503,"N12")</calculatedColumnFormula>
    </tableColumn>
    <tableColumn id="13" xr3:uid="{6365A380-02B1-4058-B973-759D5365D70F}" name="4M" dataDxfId="334">
      <calculatedColumnFormula>COUNTIF(M501:M503,"N12")</calculatedColumnFormula>
    </tableColumn>
    <tableColumn id="14" xr3:uid="{2B7C9A24-6828-41DE-8F87-BD466807583A}" name="5W" dataDxfId="333">
      <calculatedColumnFormula>COUNTIF(N501:N503,"N12")</calculatedColumnFormula>
    </tableColumn>
    <tableColumn id="15" xr3:uid="{2709C799-90EC-44E5-B2C5-A1CD61188A34}" name="6J" dataDxfId="332">
      <calculatedColumnFormula>COUNTIF(O501:O503,"N12")</calculatedColumnFormula>
    </tableColumn>
    <tableColumn id="16" xr3:uid="{44C088C2-1843-4C00-86A4-54909142EA62}" name="7V" dataDxfId="331">
      <calculatedColumnFormula>COUNTIF(P501:P503,"N12")</calculatedColumnFormula>
    </tableColumn>
    <tableColumn id="17" xr3:uid="{E1D73B7F-3A91-4A95-8EF6-55E1C910E086}" name="8S" dataDxfId="330">
      <calculatedColumnFormula>COUNTIF(Q501:Q503,"N12")</calculatedColumnFormula>
    </tableColumn>
    <tableColumn id="18" xr3:uid="{C454A3DA-94B7-4D95-A955-2371269D49D0}" name="9D" dataDxfId="329">
      <calculatedColumnFormula>COUNTIF(R501:R503,"N12")</calculatedColumnFormula>
    </tableColumn>
    <tableColumn id="19" xr3:uid="{110F3727-CA8F-4B9E-A7F7-991322DD1EDE}" name="10L" dataDxfId="328">
      <calculatedColumnFormula>COUNTIF(S501:S503,"N12")</calculatedColumnFormula>
    </tableColumn>
    <tableColumn id="20" xr3:uid="{3399434B-7522-42B6-8304-B26A5FBD35B5}" name="11M" dataDxfId="327">
      <calculatedColumnFormula>COUNTIF(T501:T503,"N12")</calculatedColumnFormula>
    </tableColumn>
    <tableColumn id="21" xr3:uid="{6CE8E15E-7E4D-49A8-9CA5-B7C784588B9A}" name="12W" dataDxfId="326">
      <calculatedColumnFormula>COUNTIF(U501:U503,"N12")</calculatedColumnFormula>
    </tableColumn>
    <tableColumn id="22" xr3:uid="{8310E111-09A2-4409-8386-6A13E4BDDEAC}" name="13J" dataDxfId="325">
      <calculatedColumnFormula>COUNTIF(V501:V503,"N12")</calculatedColumnFormula>
    </tableColumn>
    <tableColumn id="23" xr3:uid="{EF94813E-6AD2-48A1-83B1-21ECB27A2E1C}" name="14V" dataDxfId="324">
      <calculatedColumnFormula>COUNTIF(W501:W503,"N12")</calculatedColumnFormula>
    </tableColumn>
    <tableColumn id="24" xr3:uid="{BA2E3413-BAEF-42E6-8537-E88EFD0FEF43}" name="15S" dataDxfId="323">
      <calculatedColumnFormula>COUNTIF(X501:X503,"N12")</calculatedColumnFormula>
    </tableColumn>
    <tableColumn id="25" xr3:uid="{E3FA32AA-21C3-4DB5-A369-36BD073F0787}" name="16D" dataDxfId="322">
      <calculatedColumnFormula>COUNTIF(Y501:Y503,"N12")</calculatedColumnFormula>
    </tableColumn>
    <tableColumn id="26" xr3:uid="{4A64385C-1422-471F-990D-6CD2E3D2ABDC}" name="17L" dataDxfId="321">
      <calculatedColumnFormula>COUNTIF(Z501:Z503,"N12")</calculatedColumnFormula>
    </tableColumn>
    <tableColumn id="27" xr3:uid="{85098696-4D70-4330-A0F3-520C268017E0}" name="18M" dataDxfId="320">
      <calculatedColumnFormula>COUNTIF(AA501:AA503,"N12")</calculatedColumnFormula>
    </tableColumn>
    <tableColumn id="28" xr3:uid="{8463BB21-E979-477E-AB01-D7E98E160225}" name="19W" dataDxfId="319">
      <calculatedColumnFormula>COUNTIF(AB501:AB503,"N12")</calculatedColumnFormula>
    </tableColumn>
    <tableColumn id="29" xr3:uid="{3B21D3CC-9A53-444C-A931-CFD7E645D092}" name="20J" dataDxfId="318">
      <calculatedColumnFormula>COUNTIF(AC501:AC503,"N12")</calculatedColumnFormula>
    </tableColumn>
    <tableColumn id="30" xr3:uid="{CF089845-95BD-4C7A-8047-D14AF91A50D0}" name="21V" dataDxfId="317">
      <calculatedColumnFormula>COUNTIF(AD501:AD503,"N12")</calculatedColumnFormula>
    </tableColumn>
    <tableColumn id="31" xr3:uid="{3263054D-ACCF-4DE6-A591-12356CAE34DC}" name="22S" dataDxfId="316">
      <calculatedColumnFormula>COUNTIF(AE501:AE503,"N12")</calculatedColumnFormula>
    </tableColumn>
    <tableColumn id="32" xr3:uid="{8416DE87-4F36-4740-8489-37B090153E17}" name="23D" dataDxfId="315">
      <calculatedColumnFormula>COUNTIF(AF501:AF503,"N12")</calculatedColumnFormula>
    </tableColumn>
    <tableColumn id="33" xr3:uid="{502262D9-FBFC-46A4-823D-13D5A690BFB0}" name="24L" dataDxfId="314">
      <calculatedColumnFormula>COUNTIF(AG501:AG503,"N12")</calculatedColumnFormula>
    </tableColumn>
    <tableColumn id="34" xr3:uid="{37C1A8E6-DC47-45B9-A283-F5CE4F0375AF}" name="25M" dataDxfId="313">
      <calculatedColumnFormula>COUNTIF(AH501:AH503,"N12")</calculatedColumnFormula>
    </tableColumn>
    <tableColumn id="35" xr3:uid="{B60C79B0-B9DB-48E2-8555-5DD467CC8CA7}" name="26W" dataDxfId="312">
      <calculatedColumnFormula>COUNTIF(AI501:AI503,"N12")</calculatedColumnFormula>
    </tableColumn>
    <tableColumn id="36" xr3:uid="{B280405A-56D5-4EE3-8778-6C11FC361B68}" name="27J" dataDxfId="311">
      <calculatedColumnFormula>COUNTIF(AJ501:AJ503,"N12")</calculatedColumnFormula>
    </tableColumn>
    <tableColumn id="37" xr3:uid="{7858ECFA-CDB9-4191-831C-F71938F565FE}" name="28V" dataDxfId="310">
      <calculatedColumnFormula>COUNTIF(AK501:AK503,"N12")</calculatedColumnFormula>
    </tableColumn>
    <tableColumn id="38" xr3:uid="{A10F4DB7-0D30-4932-84D1-C5E88C168BF0}" name="29S" dataDxfId="309">
      <calculatedColumnFormula>COUNTIF(AL501:AL503,"N12")</calculatedColumnFormula>
    </tableColumn>
    <tableColumn id="39" xr3:uid="{F40D1BBE-94B5-498C-9636-DCF419BA34F4}" name="30D" dataDxfId="308">
      <calculatedColumnFormula>COUNTIF(AM501:AM503,"N12")</calculatedColumnFormula>
    </tableColumn>
    <tableColumn id="40" xr3:uid="{BCCBAA80-925F-4722-A034-8726DD5D6647}" name="31L" dataDxfId="307">
      <calculatedColumnFormula>COUNTIF(AN501:AN503,"N12")</calculatedColumnFormula>
    </tableColumn>
    <tableColumn id="41" xr3:uid="{8AD06BC1-BF9E-4075-B298-7F22949531A5}" name="T. DIA" dataDxfId="306">
      <calculatedColumnFormula>COUNTIF(Tabla14611131617182024272829303234374071[[#This Row],[1S]:[31L]],"D12")</calculatedColumnFormula>
    </tableColumn>
    <tableColumn id="42" xr3:uid="{20C4FB0A-575A-4261-861D-B1DBCA679236}" name="T. NOCHE" dataDxfId="305">
      <calculatedColumnFormula>COUNTIF(Tabla14611131617182024272829303234374071[[#This Row],[1S]:[31L]],"N12")</calculatedColumnFormula>
    </tableColumn>
    <tableColumn id="43" xr3:uid="{70A9F369-844B-4BC1-A852-E780734E83D1}" name="T. DESCANSOS" dataDxfId="304">
      <calculatedColumnFormula>COUNTBLANK(Tabla14611131617182024272829303234374071[[#This Row],[1S]:[31L]])</calculatedColumnFormula>
    </tableColumn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FF255CC-8CD0-4A00-AC6B-480728D3DB71}" name="Tabla1461113161718202427282930323437404172" displayName="Tabla1461113161718202427282930323437404172" ref="A525:AQ531" totalsRowShown="0">
  <autoFilter ref="A525:AQ531" xr:uid="{00000000-0009-0000-0100-000021000000}"/>
  <tableColumns count="43">
    <tableColumn id="1" xr3:uid="{51F24296-D15D-4424-8EAA-C096593F275B}" name="CLIENTE:"/>
    <tableColumn id="2" xr3:uid="{AB04B9E8-7CB6-4B65-BFBD-2C0689669B6F}" name="COD PUESTO"/>
    <tableColumn id="3" xr3:uid="{4D17569D-CB81-4733-AFF7-E602933E5DAF}" name="ZONA "/>
    <tableColumn id="4" xr3:uid="{AE286285-28BA-4D7D-9DDD-069706A90682}" name="DIRECCION"/>
    <tableColumn id="5" xr3:uid="{B7A294A3-01C6-4888-91DA-A0BD2C987062}" name="TIPO DE SERVICIO"/>
    <tableColumn id="6" xr3:uid="{D4A536C7-AAB4-4586-9ABE-BB25B7E5CCC5}" name="CEDULA " dataDxfId="303"/>
    <tableColumn id="7" xr3:uid="{61356648-E5A5-49D0-84D8-9AE6B1CB4DC0}" name="APELLIDOS Y NOMBRES " dataDxfId="302"/>
    <tableColumn id="8" xr3:uid="{F2A780C6-CCA1-4B7F-9F77-6666F0F19144}" name="AÑO" dataDxfId="301"/>
    <tableColumn id="9" xr3:uid="{2BD41839-4503-4133-8CE0-7ED8A5A13C6E}" name="MES" dataDxfId="300"/>
    <tableColumn id="10" xr3:uid="{3430A89A-3050-4595-98F1-199B29FA7E05}" name="1S" dataDxfId="299">
      <calculatedColumnFormula>COUNTIF(J521:J524,"N12")</calculatedColumnFormula>
    </tableColumn>
    <tableColumn id="11" xr3:uid="{70E10B82-AC76-4222-A933-0E5C81D74453}" name="2D" dataDxfId="298">
      <calculatedColumnFormula>COUNTIF(K521:K524,"N12")</calculatedColumnFormula>
    </tableColumn>
    <tableColumn id="12" xr3:uid="{666018DF-A83E-4EDE-95FC-BA37024CFB56}" name="3L" dataDxfId="297">
      <calculatedColumnFormula>COUNTIF(L521:L524,"N12")</calculatedColumnFormula>
    </tableColumn>
    <tableColumn id="13" xr3:uid="{0648A2A7-7063-4602-8493-00443412F35B}" name="4M" dataDxfId="296">
      <calculatedColumnFormula>COUNTIF(M521:M524,"N12")</calculatedColumnFormula>
    </tableColumn>
    <tableColumn id="14" xr3:uid="{25E8FC85-EBD7-47F5-AD6C-E4C8511149EB}" name="5W" dataDxfId="295">
      <calculatedColumnFormula>COUNTIF(N521:N524,"N12")</calculatedColumnFormula>
    </tableColumn>
    <tableColumn id="15" xr3:uid="{B250469E-2798-44B4-9A8F-0A809DDFD418}" name="6J" dataDxfId="294">
      <calculatedColumnFormula>COUNTIF(O521:O524,"N12")</calculatedColumnFormula>
    </tableColumn>
    <tableColumn id="16" xr3:uid="{8BD9682E-3B90-4915-B987-928C95D83206}" name="7V" dataDxfId="293">
      <calculatedColumnFormula>COUNTIF(P521:P524,"N12")</calculatedColumnFormula>
    </tableColumn>
    <tableColumn id="17" xr3:uid="{1A08D9CE-2FF0-4AB6-9F92-247D64365EEC}" name="8S" dataDxfId="292">
      <calculatedColumnFormula>COUNTIF(Q521:Q524,"N12")</calculatedColumnFormula>
    </tableColumn>
    <tableColumn id="18" xr3:uid="{2653EF96-22C5-4B45-810C-F0A6710195F4}" name="9D" dataDxfId="291">
      <calculatedColumnFormula>COUNTIF(R521:R524,"N12")</calculatedColumnFormula>
    </tableColumn>
    <tableColumn id="19" xr3:uid="{C49F52EA-8943-4F50-97BB-B3ABDCAF278D}" name="10L" dataDxfId="290">
      <calculatedColumnFormula>COUNTIF(S521:S524,"N12")</calculatedColumnFormula>
    </tableColumn>
    <tableColumn id="20" xr3:uid="{E0D937B9-90D7-4A39-8C02-CD6AF3AD590B}" name="11M" dataDxfId="289">
      <calculatedColumnFormula>COUNTIF(T521:T524,"N12")</calculatedColumnFormula>
    </tableColumn>
    <tableColumn id="21" xr3:uid="{954E4F8B-C114-4B23-85CD-67131EEAF4B6}" name="12W" dataDxfId="288">
      <calculatedColumnFormula>COUNTIF(U521:U524,"N12")</calculatedColumnFormula>
    </tableColumn>
    <tableColumn id="22" xr3:uid="{074A6161-3C9D-497D-96AA-5AF8E1604051}" name="13J" dataDxfId="287">
      <calculatedColumnFormula>COUNTIF(V521:V524,"N12")</calculatedColumnFormula>
    </tableColumn>
    <tableColumn id="23" xr3:uid="{2D9A2DCD-B782-41A1-9688-5102F6709442}" name="14V" dataDxfId="286">
      <calculatedColumnFormula>COUNTIF(W521:W524,"N12")</calculatedColumnFormula>
    </tableColumn>
    <tableColumn id="24" xr3:uid="{CAF6BE42-AD6B-40AE-8900-A6D18EED27DC}" name="15S" dataDxfId="285">
      <calculatedColumnFormula>COUNTIF(X521:X524,"N12")</calculatedColumnFormula>
    </tableColumn>
    <tableColumn id="25" xr3:uid="{73633A4C-FC34-4030-BECD-DF4CAE7C3103}" name="16D" dataDxfId="284">
      <calculatedColumnFormula>COUNTIF(Y521:Y524,"N12")</calculatedColumnFormula>
    </tableColumn>
    <tableColumn id="26" xr3:uid="{3E1E9BF0-E0BF-41F8-9B14-865A920FBC7D}" name="17L" dataDxfId="283">
      <calculatedColumnFormula>COUNTIF(Z521:Z524,"N12")</calculatedColumnFormula>
    </tableColumn>
    <tableColumn id="27" xr3:uid="{32CE0A14-8537-4828-A5A9-00751A2FAD8D}" name="18M" dataDxfId="282">
      <calculatedColumnFormula>COUNTIF(AA521:AA524,"N12")</calculatedColumnFormula>
    </tableColumn>
    <tableColumn id="28" xr3:uid="{47E16E36-D06D-4D70-ABE8-2C48C061069E}" name="19W" dataDxfId="281">
      <calculatedColumnFormula>COUNTIF(AB521:AB524,"N12")</calculatedColumnFormula>
    </tableColumn>
    <tableColumn id="29" xr3:uid="{1EBB34B8-37B5-439F-9E08-F97947AAACE1}" name="20J" dataDxfId="280">
      <calculatedColumnFormula>COUNTIF(AC521:AC524,"N12")</calculatedColumnFormula>
    </tableColumn>
    <tableColumn id="30" xr3:uid="{8A7FDC72-7A4B-49C0-9C69-DC18C6B0C7AF}" name="21V" dataDxfId="279">
      <calculatedColumnFormula>COUNTIF(AD521:AD524,"N12")</calculatedColumnFormula>
    </tableColumn>
    <tableColumn id="31" xr3:uid="{FC74711E-AD59-4940-A8D0-69638AA81991}" name="22S" dataDxfId="278">
      <calculatedColumnFormula>COUNTIF(AE521:AE524,"N12")</calculatedColumnFormula>
    </tableColumn>
    <tableColumn id="32" xr3:uid="{962A45F4-420B-46D5-A99E-10662A3DDD21}" name="23D" dataDxfId="277">
      <calculatedColumnFormula>COUNTIF(AF521:AF524,"N12")</calculatedColumnFormula>
    </tableColumn>
    <tableColumn id="33" xr3:uid="{B081CB50-435E-4889-90A7-6E39A0B9F317}" name="24L" dataDxfId="276">
      <calculatedColumnFormula>COUNTIF(AG521:AG524,"N12")</calculatedColumnFormula>
    </tableColumn>
    <tableColumn id="34" xr3:uid="{E59BF7DE-6E39-487C-8696-62E5552E4D18}" name="25M" dataDxfId="275">
      <calculatedColumnFormula>COUNTIF(AH521:AH524,"N12")</calculatedColumnFormula>
    </tableColumn>
    <tableColumn id="35" xr3:uid="{855308F7-F97C-4865-9492-ED1FBC112E82}" name="26W" dataDxfId="274">
      <calculatedColumnFormula>COUNTIF(AI521:AI524,"N12")</calculatedColumnFormula>
    </tableColumn>
    <tableColumn id="36" xr3:uid="{FEA921C5-F2AE-4E23-933D-753C5CF733BF}" name="27J" dataDxfId="273">
      <calculatedColumnFormula>COUNTIF(AJ521:AJ524,"N12")</calculatedColumnFormula>
    </tableColumn>
    <tableColumn id="37" xr3:uid="{0D74EED6-3575-4C3A-BFBE-F8E06FD64099}" name="28V" dataDxfId="272">
      <calculatedColumnFormula>COUNTIF(AK521:AK524,"N12")</calculatedColumnFormula>
    </tableColumn>
    <tableColumn id="38" xr3:uid="{F40793F1-890F-4229-A7A3-783E626F6395}" name="29S" dataDxfId="271">
      <calculatedColumnFormula>COUNTIF(AL521:AL524,"N12")</calculatedColumnFormula>
    </tableColumn>
    <tableColumn id="39" xr3:uid="{0840DDB5-1FDB-4AEC-8A56-085AE801F644}" name="30D" dataDxfId="270">
      <calculatedColumnFormula>COUNTIF(AM521:AM524,"N12")</calculatedColumnFormula>
    </tableColumn>
    <tableColumn id="40" xr3:uid="{2A11B0EC-DC9A-48FF-A82A-A384672B750B}" name="31L" dataDxfId="269">
      <calculatedColumnFormula>COUNTIF(AN521:AN524,"N12")</calculatedColumnFormula>
    </tableColumn>
    <tableColumn id="41" xr3:uid="{4A560567-1023-488B-AE4B-D9305EC32396}" name="T. DIA" dataDxfId="268">
      <calculatedColumnFormula>COUNTIF(Tabla1461113161718202427282930323437404172[[#This Row],[1S]:[31L]],"D12")</calculatedColumnFormula>
    </tableColumn>
    <tableColumn id="42" xr3:uid="{13FA0E54-682B-42D3-85E9-B2EBC1CA3AA2}" name="T. NOCHE" dataDxfId="267">
      <calculatedColumnFormula>COUNTIF(Tabla1461113161718202427282930323437404172[[#This Row],[1S]:[31L]],"N12")</calculatedColumnFormula>
    </tableColumn>
    <tableColumn id="43" xr3:uid="{0153C12F-AE04-44C8-BECA-6B492FA5C800}" name="T. DESCANSOS" dataDxfId="266">
      <calculatedColumnFormula>COUNTBLANK(Tabla1461113161718202427282930323437404172[[#This Row],[1S]:[31L]])</calculatedColumnFormula>
    </tableColumn>
  </tableColumns>
  <tableStyleInfo name="TableStyleLight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AF996C85-26AF-4D99-AE01-728303C91A0F}" name="Tabla14611131617182024272829303234374041424474" displayName="Tabla14611131617182024272829303234374041424474" ref="A570:AQ577" totalsRowShown="0">
  <autoFilter ref="A570:AQ577" xr:uid="{00000000-0009-0000-0100-000023000000}"/>
  <tableColumns count="43">
    <tableColumn id="1" xr3:uid="{7571E667-17C6-42B4-A9A8-39B2FE147748}" name="CLIENTE:"/>
    <tableColumn id="2" xr3:uid="{9B32522B-C9F9-4777-B6A1-7588CBE9290D}" name="COD PUESTO"/>
    <tableColumn id="3" xr3:uid="{65CF784C-B6A6-4B09-9A6D-56F5F2F5B2D9}" name="ZONA "/>
    <tableColumn id="4" xr3:uid="{55583AFB-FE42-45E5-AB9E-0BB702A9D943}" name="DIRECCION"/>
    <tableColumn id="5" xr3:uid="{33EA9716-A859-4C39-BAAC-081B71203B6A}" name="TIPO DE SERVICIO"/>
    <tableColumn id="6" xr3:uid="{B7F98D29-4DEC-4712-9B22-E139AB709F86}" name="CEDULA " dataDxfId="265"/>
    <tableColumn id="7" xr3:uid="{C8DA5DA1-226C-444D-9335-2CBE6E4C00B4}" name="APELLIDOS Y NOMBRES " dataDxfId="264"/>
    <tableColumn id="8" xr3:uid="{7D38A0E3-263B-42D0-AB75-BD27A3610B4E}" name="AÑO" dataDxfId="263"/>
    <tableColumn id="9" xr3:uid="{A2C6C141-FBFC-4CBE-AFB3-3EEC96782946}" name="MES" dataDxfId="262"/>
    <tableColumn id="10" xr3:uid="{6B91F402-CC05-4C10-91FF-BA7042E189EE}" name="1S" dataDxfId="261">
      <calculatedColumnFormula>COUNTIF(J567:J569,"N12")</calculatedColumnFormula>
    </tableColumn>
    <tableColumn id="11" xr3:uid="{797AC74F-F624-4DA7-963B-2C33008A69CA}" name="2D" dataDxfId="260">
      <calculatedColumnFormula>COUNTIF(K567:K569,"N12")</calculatedColumnFormula>
    </tableColumn>
    <tableColumn id="12" xr3:uid="{B9475697-3202-4E59-80C4-B207EA701675}" name="3L" dataDxfId="259">
      <calculatedColumnFormula>COUNTIF(L567:L569,"N12")</calculatedColumnFormula>
    </tableColumn>
    <tableColumn id="13" xr3:uid="{48B84E95-9B38-43DB-8AC1-B7E6A5D5D54A}" name="4M" dataDxfId="258">
      <calculatedColumnFormula>COUNTIF(M567:M569,"N12")</calculatedColumnFormula>
    </tableColumn>
    <tableColumn id="14" xr3:uid="{445C59A2-B08B-46F0-99C0-3C647EA254CC}" name="5W" dataDxfId="257">
      <calculatedColumnFormula>COUNTIF(N567:N569,"N12")</calculatedColumnFormula>
    </tableColumn>
    <tableColumn id="15" xr3:uid="{715A2955-2B7C-45C0-BC0F-A4B0BE5E1096}" name="6J" dataDxfId="256">
      <calculatedColumnFormula>COUNTIF(O567:O569,"N12")</calculatedColumnFormula>
    </tableColumn>
    <tableColumn id="16" xr3:uid="{04FFA37E-DEE7-4FBE-8F0D-C9DC3C242A26}" name="7V" dataDxfId="255">
      <calculatedColumnFormula>COUNTIF(P567:P569,"N12")</calculatedColumnFormula>
    </tableColumn>
    <tableColumn id="17" xr3:uid="{4722ECF0-BD85-41FE-B0BA-D15B9E5E6E2B}" name="8S" dataDxfId="254">
      <calculatedColumnFormula>COUNTIF(Q567:Q569,"N12")</calculatedColumnFormula>
    </tableColumn>
    <tableColumn id="18" xr3:uid="{C6C3CE0F-DC2E-4009-88CF-6DFFBBF15ADB}" name="9D" dataDxfId="253">
      <calculatedColumnFormula>COUNTIF(R567:R569,"N12")</calculatedColumnFormula>
    </tableColumn>
    <tableColumn id="19" xr3:uid="{1892ECF2-7828-4911-80A5-1CFB12C6DBA5}" name="10L" dataDxfId="252">
      <calculatedColumnFormula>COUNTIF(S567:S569,"N12")</calculatedColumnFormula>
    </tableColumn>
    <tableColumn id="20" xr3:uid="{05CB7BCD-2EBB-4CB9-8591-8E86FBA9C29B}" name="11M" dataDxfId="251">
      <calculatedColumnFormula>COUNTIF(T567:T569,"N12")</calculatedColumnFormula>
    </tableColumn>
    <tableColumn id="21" xr3:uid="{68AEC6DB-A2C5-4384-BF55-A4311CBCC416}" name="12W" dataDxfId="250">
      <calculatedColumnFormula>COUNTIF(U567:U569,"N12")</calculatedColumnFormula>
    </tableColumn>
    <tableColumn id="22" xr3:uid="{FEE24579-4884-45F3-8E5F-A0163CDC5BA5}" name="13J" dataDxfId="249">
      <calculatedColumnFormula>COUNTIF(V567:V569,"N12")</calculatedColumnFormula>
    </tableColumn>
    <tableColumn id="23" xr3:uid="{6B75DEF9-1C29-44E1-ADCB-69E78599E3BD}" name="14V" dataDxfId="248">
      <calculatedColumnFormula>COUNTIF(W567:W569,"N12")</calculatedColumnFormula>
    </tableColumn>
    <tableColumn id="24" xr3:uid="{24965E0F-204F-4D34-A244-4089876D1029}" name="15S" dataDxfId="247">
      <calculatedColumnFormula>COUNTIF(X567:X569,"N12")</calculatedColumnFormula>
    </tableColumn>
    <tableColumn id="25" xr3:uid="{6AE8EBF0-21E1-4982-ABBB-4A74128F197B}" name="16D" dataDxfId="246">
      <calculatedColumnFormula>COUNTIF(Y567:Y569,"N12")</calculatedColumnFormula>
    </tableColumn>
    <tableColumn id="26" xr3:uid="{7E981C0E-24EB-4E85-B9AF-AE74AB8096D0}" name="17L" dataDxfId="245">
      <calculatedColumnFormula>COUNTIF(Z567:Z569,"N12")</calculatedColumnFormula>
    </tableColumn>
    <tableColumn id="27" xr3:uid="{5A7D8FAB-4A56-4522-B0F2-3BAF983C3CBF}" name="18M" dataDxfId="244">
      <calculatedColumnFormula>COUNTIF(AA567:AA569,"N12")</calculatedColumnFormula>
    </tableColumn>
    <tableColumn id="28" xr3:uid="{AC5DF71A-5E9B-4D98-A0ED-BCACE2992586}" name="19W" dataDxfId="243">
      <calculatedColumnFormula>COUNTIF(AB567:AB569,"N12")</calculatedColumnFormula>
    </tableColumn>
    <tableColumn id="29" xr3:uid="{D36938AB-765A-493C-88BC-B402CC365299}" name="20J" dataDxfId="242">
      <calculatedColumnFormula>COUNTIF(AC567:AC569,"N12")</calculatedColumnFormula>
    </tableColumn>
    <tableColumn id="30" xr3:uid="{DDE14467-2836-4971-A007-977367E2E61F}" name="21V" dataDxfId="241">
      <calculatedColumnFormula>COUNTIF(AD567:AD569,"N12")</calculatedColumnFormula>
    </tableColumn>
    <tableColumn id="31" xr3:uid="{E7F9C1E3-7835-4FF4-9435-2DE6509D32EF}" name="22S" dataDxfId="240">
      <calculatedColumnFormula>COUNTIF(AE567:AE569,"N12")</calculatedColumnFormula>
    </tableColumn>
    <tableColumn id="32" xr3:uid="{FC31C77B-2C6D-4657-AFC5-96AE46B0FE08}" name="23D" dataDxfId="239">
      <calculatedColumnFormula>COUNTIF(AF567:AF569,"N12")</calculatedColumnFormula>
    </tableColumn>
    <tableColumn id="33" xr3:uid="{960EEEF3-36AE-4173-A510-00B646CA38E8}" name="24L" dataDxfId="238">
      <calculatedColumnFormula>COUNTIF(AG567:AG569,"N12")</calculatedColumnFormula>
    </tableColumn>
    <tableColumn id="34" xr3:uid="{E5C1AE5F-33D7-4D48-8DFA-34B67D859A6B}" name="25M" dataDxfId="237">
      <calculatedColumnFormula>COUNTIF(AH567:AH569,"N12")</calculatedColumnFormula>
    </tableColumn>
    <tableColumn id="35" xr3:uid="{05CEFEEC-73EA-4871-A49C-378D9E28898F}" name="26W" dataDxfId="236">
      <calculatedColumnFormula>COUNTIF(AI567:AI569,"N12")</calculatedColumnFormula>
    </tableColumn>
    <tableColumn id="36" xr3:uid="{94845C52-76B3-4C28-BA26-DCD131255CFB}" name="27J" dataDxfId="235">
      <calculatedColumnFormula>COUNTIF(AJ567:AJ569,"N12")</calculatedColumnFormula>
    </tableColumn>
    <tableColumn id="37" xr3:uid="{0720AAD8-E069-4D48-83D6-6FCAB5B36251}" name="28V" dataDxfId="234">
      <calculatedColumnFormula>COUNTIF(AK567:AK569,"N12")</calculatedColumnFormula>
    </tableColumn>
    <tableColumn id="38" xr3:uid="{330626FD-3A95-4D23-9073-D270898FCA18}" name="29S" dataDxfId="233">
      <calculatedColumnFormula>COUNTIF(AL567:AL569,"N12")</calculatedColumnFormula>
    </tableColumn>
    <tableColumn id="39" xr3:uid="{343DDFD7-CBB4-438B-BDB3-478E20E63FC1}" name="30D" dataDxfId="232">
      <calculatedColumnFormula>COUNTIF(AM567:AM569,"N12")</calculatedColumnFormula>
    </tableColumn>
    <tableColumn id="40" xr3:uid="{D2F947BD-BCCE-4C7D-B91A-DEE20CD3485E}" name="31L" dataDxfId="231">
      <calculatedColumnFormula>COUNTIF(AN567:AN569,"N12")</calculatedColumnFormula>
    </tableColumn>
    <tableColumn id="41" xr3:uid="{87B5611C-FCF6-4CB6-9C12-1DF0261157FE}" name="T. DIA" dataDxfId="230"/>
    <tableColumn id="42" xr3:uid="{C89ED976-382C-408A-A3A2-7F5F1F1913CB}" name="T. NOCHE" dataDxfId="229"/>
    <tableColumn id="43" xr3:uid="{ACA00F20-CF78-4A4D-B13F-AA804E9F2129}" name="T. DESCANSOS" dataDxfId="228"/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529CC771-040F-416A-A3F8-7FBC4B008CA3}" name="Tabla1461113161718202427282930323437404142444575" displayName="Tabla1461113161718202427282930323437404142444575" ref="A579:AQ583" totalsRowShown="0">
  <autoFilter ref="A579:AQ583" xr:uid="{00000000-0009-0000-0100-000024000000}"/>
  <tableColumns count="43">
    <tableColumn id="1" xr3:uid="{BC439591-8004-47A4-ACEA-95D1CCBA4D8B}" name="CLIENTE:"/>
    <tableColumn id="2" xr3:uid="{43F58A9F-19B2-4068-8EB2-0D692815263D}" name="COD PUESTO"/>
    <tableColumn id="3" xr3:uid="{CF5518E3-D9EF-4F43-9472-4F3CBF59C7D5}" name="ZONA "/>
    <tableColumn id="4" xr3:uid="{7680998B-4295-479B-B8D4-66707D1E04DE}" name="DIRECCION"/>
    <tableColumn id="5" xr3:uid="{BAFB45F6-0B06-4357-99A1-EC813FA9AD3C}" name="TIPO DE SERVICIO"/>
    <tableColumn id="6" xr3:uid="{0CEDBD68-0F59-4B19-9C5A-D53C7616C3BE}" name="CEDULA " dataDxfId="227"/>
    <tableColumn id="7" xr3:uid="{DB4B2283-B2BD-4307-8CCC-9CAC59833BCA}" name="APELLIDOS Y NOMBRES " dataDxfId="226"/>
    <tableColumn id="8" xr3:uid="{4CB45637-CF44-4D56-9182-287CE972A4D6}" name="AÑO" dataDxfId="225"/>
    <tableColumn id="9" xr3:uid="{25DBCA85-F359-437A-ADE0-860A23786701}" name="MES" dataDxfId="224"/>
    <tableColumn id="10" xr3:uid="{63D123FA-1B5B-4524-859E-5C9F1CE06720}" name="1S" dataDxfId="223">
      <calculatedColumnFormula>COUNTIF(J577:J578,"N12")</calculatedColumnFormula>
    </tableColumn>
    <tableColumn id="11" xr3:uid="{A9ACAEDD-903C-44B5-A62E-8606E44701AB}" name="2D" dataDxfId="222">
      <calculatedColumnFormula>COUNTIF(K577:K578,"N12")</calculatedColumnFormula>
    </tableColumn>
    <tableColumn id="12" xr3:uid="{E5145750-F388-4873-AE75-48880899B06C}" name="3L" dataDxfId="221">
      <calculatedColumnFormula>COUNTIF(L577:L578,"N12")</calculatedColumnFormula>
    </tableColumn>
    <tableColumn id="13" xr3:uid="{042C2827-4F25-49C3-A0AE-E17CECCF27BF}" name="4M" dataDxfId="220">
      <calculatedColumnFormula>COUNTIF(M577:M578,"N12")</calculatedColumnFormula>
    </tableColumn>
    <tableColumn id="14" xr3:uid="{E8ED9173-0248-4439-9819-E19FB32A8673}" name="5W" dataDxfId="219">
      <calculatedColumnFormula>COUNTIF(N577:N578,"N12")</calculatedColumnFormula>
    </tableColumn>
    <tableColumn id="15" xr3:uid="{56CDE6D1-8C2B-46BD-94FB-34A3B926B9A7}" name="6J" dataDxfId="218">
      <calculatedColumnFormula>COUNTIF(O577:O578,"N12")</calculatedColumnFormula>
    </tableColumn>
    <tableColumn id="16" xr3:uid="{848FF88B-86F9-424F-AECB-B4D288F2CD7E}" name="7V" dataDxfId="217">
      <calculatedColumnFormula>COUNTIF(P577:P578,"N12")</calculatedColumnFormula>
    </tableColumn>
    <tableColumn id="17" xr3:uid="{CDB1FFBA-B9A8-4E48-8075-70D5269CAA58}" name="8S" dataDxfId="216">
      <calculatedColumnFormula>COUNTIF(Q577:Q578,"N12")</calculatedColumnFormula>
    </tableColumn>
    <tableColumn id="18" xr3:uid="{AACF6844-7BC8-436D-9686-9C1311762B6A}" name="9D" dataDxfId="215">
      <calculatedColumnFormula>COUNTIF(R577:R578,"N12")</calculatedColumnFormula>
    </tableColumn>
    <tableColumn id="19" xr3:uid="{6DB86818-7BB5-4B3B-A423-83677828F7B7}" name="10L" dataDxfId="214">
      <calculatedColumnFormula>COUNTIF(S577:S578,"N12")</calculatedColumnFormula>
    </tableColumn>
    <tableColumn id="20" xr3:uid="{ADA920E1-F7A4-44DB-B348-41F54BC721F0}" name="11M" dataDxfId="213">
      <calculatedColumnFormula>COUNTIF(T577:T578,"N12")</calculatedColumnFormula>
    </tableColumn>
    <tableColumn id="21" xr3:uid="{AEC4E638-CF19-4818-B36F-4D1154883FD0}" name="12W" dataDxfId="212">
      <calculatedColumnFormula>COUNTIF(U577:U578,"N12")</calculatedColumnFormula>
    </tableColumn>
    <tableColumn id="22" xr3:uid="{DC47C899-FF5B-4A53-A4F4-0950BCD04406}" name="13J" dataDxfId="211">
      <calculatedColumnFormula>COUNTIF(V577:V578,"N12")</calculatedColumnFormula>
    </tableColumn>
    <tableColumn id="23" xr3:uid="{5512C37D-B7AC-4FDA-A4BE-2DBCB9AB2C23}" name="14V" dataDxfId="210">
      <calculatedColumnFormula>COUNTIF(W577:W578,"N12")</calculatedColumnFormula>
    </tableColumn>
    <tableColumn id="24" xr3:uid="{C4A28E4F-58E4-46E3-AEA9-E91D7CE640F2}" name="15S" dataDxfId="209">
      <calculatedColumnFormula>COUNTIF(X577:X578,"N12")</calculatedColumnFormula>
    </tableColumn>
    <tableColumn id="25" xr3:uid="{3436A3E0-FD2B-416C-83CC-E9E9A1EAD2B8}" name="16D" dataDxfId="208">
      <calculatedColumnFormula>COUNTIF(Y577:Y578,"N12")</calculatedColumnFormula>
    </tableColumn>
    <tableColumn id="26" xr3:uid="{E060F448-8FD5-4401-9794-28148469861C}" name="17L" dataDxfId="207">
      <calculatedColumnFormula>COUNTIF(Z577:Z578,"N12")</calculatedColumnFormula>
    </tableColumn>
    <tableColumn id="27" xr3:uid="{9F03822D-A220-4D28-B434-E9D3BF8AF64F}" name="18M" dataDxfId="206">
      <calculatedColumnFormula>COUNTIF(AA577:AA578,"N12")</calculatedColumnFormula>
    </tableColumn>
    <tableColumn id="28" xr3:uid="{3946F1F6-C881-4D20-BB6C-EA47DB713FEA}" name="19W" dataDxfId="205">
      <calculatedColumnFormula>COUNTIF(AB577:AB578,"N12")</calculatedColumnFormula>
    </tableColumn>
    <tableColumn id="29" xr3:uid="{FBC8F3D9-E3E0-4269-9FDF-468AC289AB1B}" name="20J" dataDxfId="204">
      <calculatedColumnFormula>COUNTIF(AC577:AC578,"N12")</calculatedColumnFormula>
    </tableColumn>
    <tableColumn id="30" xr3:uid="{FC75BF4D-E0AC-44D5-8461-68945302574D}" name="21V" dataDxfId="203">
      <calculatedColumnFormula>COUNTIF(AD577:AD578,"N12")</calculatedColumnFormula>
    </tableColumn>
    <tableColumn id="31" xr3:uid="{26E05723-5C60-4F4A-A483-A029AE17BD4C}" name="22S" dataDxfId="202">
      <calculatedColumnFormula>COUNTIF(AE577:AE578,"N12")</calculatedColumnFormula>
    </tableColumn>
    <tableColumn id="32" xr3:uid="{1872B3CE-ECB5-4F90-BB33-B2E70DFC78FE}" name="23D" dataDxfId="201">
      <calculatedColumnFormula>COUNTIF(AF577:AF578,"N12")</calculatedColumnFormula>
    </tableColumn>
    <tableColumn id="33" xr3:uid="{074CFCB6-FEA8-4400-B4A3-F8915D726F79}" name="24L" dataDxfId="200">
      <calculatedColumnFormula>COUNTIF(AG577:AG578,"N12")</calculatedColumnFormula>
    </tableColumn>
    <tableColumn id="34" xr3:uid="{3A9CDC58-A3B7-44CD-B63C-A4605E4EEF52}" name="25M" dataDxfId="199">
      <calculatedColumnFormula>COUNTIF(AH577:AH578,"N12")</calculatedColumnFormula>
    </tableColumn>
    <tableColumn id="35" xr3:uid="{A3A78DFA-C333-4CA5-9FA9-F2E0C69E49EA}" name="26W" dataDxfId="198">
      <calculatedColumnFormula>COUNTIF(AI577:AI578,"N12")</calculatedColumnFormula>
    </tableColumn>
    <tableColumn id="36" xr3:uid="{7B5FECCF-62C4-4101-8C75-1F09DE1BDAA1}" name="27J" dataDxfId="197">
      <calculatedColumnFormula>COUNTIF(AJ577:AJ578,"N12")</calculatedColumnFormula>
    </tableColumn>
    <tableColumn id="37" xr3:uid="{0053A44C-E622-4374-A149-60B729E3DFA3}" name="28V" dataDxfId="196">
      <calculatedColumnFormula>COUNTIF(AK577:AK578,"N12")</calculatedColumnFormula>
    </tableColumn>
    <tableColumn id="38" xr3:uid="{B54A6808-7FCC-403F-A1B1-B6C469428200}" name="29S" dataDxfId="195">
      <calculatedColumnFormula>COUNTIF(AL577:AL578,"N12")</calculatedColumnFormula>
    </tableColumn>
    <tableColumn id="39" xr3:uid="{853F29F4-230B-4EDA-B4DD-3ACF456664BA}" name="30D" dataDxfId="194">
      <calculatedColumnFormula>COUNTIF(AM577:AM578,"N12")</calculatedColumnFormula>
    </tableColumn>
    <tableColumn id="40" xr3:uid="{75A8155F-D06D-46D4-A0F4-DCA49128F46B}" name="31L" dataDxfId="193">
      <calculatedColumnFormula>COUNTIF(AN577:AN578,"N12")</calculatedColumnFormula>
    </tableColumn>
    <tableColumn id="41" xr3:uid="{C465BB6F-BF52-4052-AC5F-44D539F1B17B}" name="T. DIA" dataDxfId="192"/>
    <tableColumn id="42" xr3:uid="{1535DAB9-222E-4E65-BC59-D1353A53FA3C}" name="T. NOCHE" dataDxfId="191"/>
    <tableColumn id="43" xr3:uid="{952EB399-994F-448B-BF80-3E6CA9EEBB61}" name="T. DESCANSOS" dataDxfId="190"/>
  </tableColumns>
  <tableStyleInfo name="TableStyleLight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E4EC80D5-5CCB-4372-A740-6A2BC7C90814}" name="Tabla14611131617182024272829303234374041424446576" displayName="Tabla14611131617182024272829303234374041424446576" ref="A599:AQ612" totalsRowShown="0">
  <autoFilter ref="A599:AQ612" xr:uid="{00000000-0009-0000-0100-000025000000}"/>
  <tableColumns count="43">
    <tableColumn id="1" xr3:uid="{68878CE4-EC1C-4D3D-AAFB-350DAE995482}" name="CLIENTE:"/>
    <tableColumn id="2" xr3:uid="{5A29D3EF-864A-4853-974D-C3B2B0A55C9A}" name="COD PUESTO"/>
    <tableColumn id="3" xr3:uid="{D2EF5048-F604-4B19-9AE0-7451732D1FF1}" name="ZONA "/>
    <tableColumn id="4" xr3:uid="{7D79951A-C380-45D2-8DEF-87F580CFDE71}" name="DIRECCION"/>
    <tableColumn id="5" xr3:uid="{22B6BADB-A4BC-4CEE-869C-108A96FA4781}" name="TIPO DE SERVICIO"/>
    <tableColumn id="6" xr3:uid="{CF48FFB9-A02B-49A0-B46D-081D101C7DA3}" name="CEDULA " dataDxfId="189"/>
    <tableColumn id="7" xr3:uid="{0C9B97A2-3BFF-494D-BC3E-59BC2E49C26A}" name="APELLIDOS Y NOMBRES " dataDxfId="188"/>
    <tableColumn id="8" xr3:uid="{E866F8D2-3B24-4BB8-9848-2181A36D5BF4}" name="AÑO" dataDxfId="187"/>
    <tableColumn id="9" xr3:uid="{74678CC8-D59E-4C69-B30B-7C649542C9C4}" name="MES" dataDxfId="186"/>
    <tableColumn id="10" xr3:uid="{8ECB4285-46C2-4D3E-B0D3-282B52B5E2D5}" name="1S" dataDxfId="185">
      <calculatedColumnFormula>COUNTIF(J589:J590,"N12")</calculatedColumnFormula>
    </tableColumn>
    <tableColumn id="11" xr3:uid="{FE811EA2-88C8-4E7E-ACCA-02067C1AE69F}" name="2D" dataDxfId="184">
      <calculatedColumnFormula>COUNTIF(K589:K598,"N12")</calculatedColumnFormula>
    </tableColumn>
    <tableColumn id="12" xr3:uid="{A1DA56E4-23AD-4746-BCC6-91126E55568A}" name="3L" dataDxfId="183">
      <calculatedColumnFormula>COUNTIF(L589:L598,"N12")</calculatedColumnFormula>
    </tableColumn>
    <tableColumn id="13" xr3:uid="{7A78EA74-612D-410D-BD23-F75B2B2E1117}" name="4M" dataDxfId="182">
      <calculatedColumnFormula>COUNTIF(M589:M598,"N12")</calculatedColumnFormula>
    </tableColumn>
    <tableColumn id="14" xr3:uid="{FD707584-2D0B-4C4C-BD9F-A178B821B828}" name="5W" dataDxfId="181">
      <calculatedColumnFormula>COUNTIF(N589:N598,"N12")</calculatedColumnFormula>
    </tableColumn>
    <tableColumn id="15" xr3:uid="{958E79A3-24F3-4DA6-8CA2-AAA994F4A52E}" name="6J" dataDxfId="180">
      <calculatedColumnFormula>COUNTIF(O589:O598,"N12")</calculatedColumnFormula>
    </tableColumn>
    <tableColumn id="16" xr3:uid="{A674AC1B-F4B0-4051-A2DC-8711076ACDD8}" name="7V" dataDxfId="179">
      <calculatedColumnFormula>COUNTIF(P589:P598,"N12")</calculatedColumnFormula>
    </tableColumn>
    <tableColumn id="17" xr3:uid="{17BD5B22-1808-4815-804A-2BC7FE5746D5}" name="8S" dataDxfId="178">
      <calculatedColumnFormula>COUNTIF(Q589:Q598,"N12")</calculatedColumnFormula>
    </tableColumn>
    <tableColumn id="18" xr3:uid="{00EA49EB-51CB-44BB-9020-9EA0441C05EE}" name="9D" dataDxfId="177">
      <calculatedColumnFormula>COUNTIF(R589:R598,"N12")</calculatedColumnFormula>
    </tableColumn>
    <tableColumn id="19" xr3:uid="{513DF576-8C43-4180-A586-2515373F46AF}" name="10L" dataDxfId="176">
      <calculatedColumnFormula>COUNTIF(S589:S598,"N12")</calculatedColumnFormula>
    </tableColumn>
    <tableColumn id="20" xr3:uid="{03D46C5C-3B33-41F4-B2E5-8A268537B494}" name="11M" dataDxfId="175">
      <calculatedColumnFormula>COUNTIF(T589:T598,"N12")</calculatedColumnFormula>
    </tableColumn>
    <tableColumn id="21" xr3:uid="{81A63FBE-F6FD-4362-91CA-5204A13B94C4}" name="12W" dataDxfId="174">
      <calculatedColumnFormula>COUNTIF(U589:U598,"N12")</calculatedColumnFormula>
    </tableColumn>
    <tableColumn id="22" xr3:uid="{6376126A-BF30-4DEE-BA35-50C73914EE01}" name="13J" dataDxfId="173">
      <calculatedColumnFormula>COUNTIF(V589:V598,"N12")</calculatedColumnFormula>
    </tableColumn>
    <tableColumn id="23" xr3:uid="{CA9835FE-F938-47F0-9834-66AC54D96BD6}" name="14V" dataDxfId="172">
      <calculatedColumnFormula>COUNTIF(W589:W598,"N12")</calculatedColumnFormula>
    </tableColumn>
    <tableColumn id="24" xr3:uid="{C5701458-AF28-4C2A-8774-14ADAA3D51AB}" name="15S" dataDxfId="171">
      <calculatedColumnFormula>COUNTIF(X589:X598,"N12")</calculatedColumnFormula>
    </tableColumn>
    <tableColumn id="25" xr3:uid="{27116115-B438-4C6F-8D1B-7806225346D7}" name="16D" dataDxfId="170">
      <calculatedColumnFormula>COUNTIF(Y589:Y598,"N12")</calculatedColumnFormula>
    </tableColumn>
    <tableColumn id="26" xr3:uid="{5B168C45-8D16-49AC-BD59-E34EDFF0DC35}" name="17L" dataDxfId="169">
      <calculatedColumnFormula>COUNTIF(Z589:Z598,"N12")</calculatedColumnFormula>
    </tableColumn>
    <tableColumn id="27" xr3:uid="{C7E5C75F-EFB0-4F0C-8B63-5B665D13F0F1}" name="18M" dataDxfId="168">
      <calculatedColumnFormula>COUNTIF(AA589:AA598,"N12")</calculatedColumnFormula>
    </tableColumn>
    <tableColumn id="28" xr3:uid="{9E626071-7196-403B-8DEA-4B75A5E8C396}" name="19W" dataDxfId="167">
      <calculatedColumnFormula>COUNTIF(AB589:AB598,"N12")</calculatedColumnFormula>
    </tableColumn>
    <tableColumn id="29" xr3:uid="{B55523F2-4653-49A0-A8F1-DE2CA53093BC}" name="20J" dataDxfId="166">
      <calculatedColumnFormula>COUNTIF(AC589:AC598,"N12")</calculatedColumnFormula>
    </tableColumn>
    <tableColumn id="30" xr3:uid="{7A71B811-3483-482B-9904-5DFA855C8E7B}" name="21V" dataDxfId="165">
      <calculatedColumnFormula>COUNTIF(AD589:AD598,"N12")</calculatedColumnFormula>
    </tableColumn>
    <tableColumn id="31" xr3:uid="{050094B8-A07D-4222-8E67-2D904FA5F019}" name="22S" dataDxfId="164">
      <calculatedColumnFormula>COUNTIF(AE589:AE598,"N12")</calculatedColumnFormula>
    </tableColumn>
    <tableColumn id="32" xr3:uid="{73CD4289-6FAE-4448-8689-6BEEA1A08A36}" name="23D" dataDxfId="163">
      <calculatedColumnFormula>COUNTIF(AF589:AF598,"N12")</calculatedColumnFormula>
    </tableColumn>
    <tableColumn id="33" xr3:uid="{881A6EAC-939C-4FDF-8DFC-484AB1579D83}" name="24L" dataDxfId="162">
      <calculatedColumnFormula>COUNTIF(AG589:AG598,"N12")</calculatedColumnFormula>
    </tableColumn>
    <tableColumn id="34" xr3:uid="{8257F009-7C86-49F3-8147-958603D95500}" name="25M" dataDxfId="161">
      <calculatedColumnFormula>COUNTIF(AH589:AH598,"N12")</calculatedColumnFormula>
    </tableColumn>
    <tableColumn id="35" xr3:uid="{1F2D7C2A-493B-4AE6-97F8-821AAE679C6D}" name="26W" dataDxfId="160">
      <calculatedColumnFormula>COUNTIF(AI589:AI598,"N12")</calculatedColumnFormula>
    </tableColumn>
    <tableColumn id="36" xr3:uid="{01B0DFCE-880D-4DBA-B92D-A572C7BEF1FD}" name="27J" dataDxfId="159">
      <calculatedColumnFormula>COUNTIF(AJ589:AJ598,"N12")</calculatedColumnFormula>
    </tableColumn>
    <tableColumn id="37" xr3:uid="{14D6309C-81A1-4BBD-97CA-CFA8FF1053CD}" name="28V" dataDxfId="158">
      <calculatedColumnFormula>COUNTIF(AK589:AK598,"N12")</calculatedColumnFormula>
    </tableColumn>
    <tableColumn id="38" xr3:uid="{91D1A24A-7E0D-496D-8CD0-891CDBBA5908}" name="29S" dataDxfId="157">
      <calculatedColumnFormula>COUNTIF(AL589:AL598,"N12")</calculatedColumnFormula>
    </tableColumn>
    <tableColumn id="39" xr3:uid="{272C5984-0858-48DB-A9C5-A9B1F5F40AD8}" name="30D" dataDxfId="156">
      <calculatedColumnFormula>COUNTIF(AM589:AM598,"N12")</calculatedColumnFormula>
    </tableColumn>
    <tableColumn id="40" xr3:uid="{C50BE786-BB2C-40B7-B4FC-40F9C51FC718}" name="31L" dataDxfId="155">
      <calculatedColumnFormula>COUNTIF(AN589:AN590,"N12")</calculatedColumnFormula>
    </tableColumn>
    <tableColumn id="41" xr3:uid="{21973DC9-0A1A-4118-951B-AF18C7521F33}" name="T. DIA" dataDxfId="154"/>
    <tableColumn id="42" xr3:uid="{6FA2C2D8-7DDE-46CB-A229-CD0712DD7FEB}" name="T. NOCHE" dataDxfId="153"/>
    <tableColumn id="43" xr3:uid="{596A7A4D-FBC3-42CA-85D8-A4D2B8691BA2}" name="T. DESCANSOS" dataDxfId="152"/>
  </tableColumns>
  <tableStyleInfo name="TableStyleLight9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4117588D-37D0-4476-A711-69F98F6E1D36}" name="Tabla1461113161718202427282930323437404142432377" displayName="Tabla1461113161718202427282930323437404142432377" ref="A627:AQ632" totalsRowShown="0">
  <autoFilter ref="A627:AQ632" xr:uid="{00000000-0009-0000-0100-000026000000}"/>
  <tableColumns count="43">
    <tableColumn id="1" xr3:uid="{F322F029-DA1C-46CC-B3D6-8514FE8C2E0A}" name="CLIENTE:"/>
    <tableColumn id="2" xr3:uid="{317029FF-D644-4740-A91C-CC94CD53D3A7}" name="COD PUESTO"/>
    <tableColumn id="3" xr3:uid="{EBE6B5A0-7BFE-48F6-809D-52D49704166D}" name="ZONA "/>
    <tableColumn id="4" xr3:uid="{8E8D5898-6F14-4FE0-B7B1-201DCA7105BD}" name="DIRECCION"/>
    <tableColumn id="5" xr3:uid="{1AE0C891-7EA9-4E62-9965-BF9259329C76}" name="TIPO DE SERVICIO"/>
    <tableColumn id="6" xr3:uid="{CCC45642-57D6-4E8B-8E81-1CCBD622D67E}" name="CEDULA " dataDxfId="151"/>
    <tableColumn id="7" xr3:uid="{C689FAD4-86EC-4CAC-BD13-DA6B77DE6B8D}" name="APELLIDOS Y NOMBRES " dataDxfId="150"/>
    <tableColumn id="8" xr3:uid="{035DEBCB-CF75-4202-8F49-BF8AA8533425}" name="AÑO" dataDxfId="149"/>
    <tableColumn id="9" xr3:uid="{6B51A786-57B4-48B9-B371-BAE27D846AD6}" name="MES" dataDxfId="148"/>
    <tableColumn id="10" xr3:uid="{4CB941DA-9861-47EB-8EAB-C6D587A49A0E}" name="1S" dataDxfId="147">
      <calculatedColumnFormula>COUNTIF(J623:J625,"N12")</calculatedColumnFormula>
    </tableColumn>
    <tableColumn id="11" xr3:uid="{368C26F5-F4A6-46F4-92E8-40A609E08C7B}" name="2D" dataDxfId="146">
      <calculatedColumnFormula>COUNTIF(K623:K626,"N12")</calculatedColumnFormula>
    </tableColumn>
    <tableColumn id="12" xr3:uid="{DC021A65-402E-47C9-8442-C166BFFAD420}" name="3L" dataDxfId="145">
      <calculatedColumnFormula>COUNTIF(L623:L626,"N12")</calculatedColumnFormula>
    </tableColumn>
    <tableColumn id="13" xr3:uid="{3DC72FA0-3B9E-4BC9-B56F-F268FAB0D343}" name="4M" dataDxfId="144">
      <calculatedColumnFormula>COUNTIF(M623:M626,"N12")</calculatedColumnFormula>
    </tableColumn>
    <tableColumn id="14" xr3:uid="{E3430E23-0B2C-4915-94E8-D535FE39F28E}" name="5W" dataDxfId="143">
      <calculatedColumnFormula>COUNTIF(N623:N626,"N12")</calculatedColumnFormula>
    </tableColumn>
    <tableColumn id="15" xr3:uid="{DF76A72D-5933-4F7A-B088-6AC3C75303FC}" name="6J" dataDxfId="142">
      <calculatedColumnFormula>COUNTIF(O623:O626,"N12")</calculatedColumnFormula>
    </tableColumn>
    <tableColumn id="16" xr3:uid="{FA616E42-21D9-4A82-AF66-FBE0A0652329}" name="7V" dataDxfId="141">
      <calculatedColumnFormula>COUNTIF(P623:P626,"N12")</calculatedColumnFormula>
    </tableColumn>
    <tableColumn id="17" xr3:uid="{C7C144D9-D894-4C7D-8C7E-4AA728C56F2E}" name="8S" dataDxfId="140">
      <calculatedColumnFormula>COUNTIF(Q623:Q626,"N12")</calculatedColumnFormula>
    </tableColumn>
    <tableColumn id="18" xr3:uid="{702A598A-F8FB-4FD4-9966-913422E36962}" name="9D" dataDxfId="139">
      <calculatedColumnFormula>COUNTIF(R623:R626,"N12")</calculatedColumnFormula>
    </tableColumn>
    <tableColumn id="19" xr3:uid="{71944AE8-36F4-4536-9593-2936BD5F0DA5}" name="10L" dataDxfId="138">
      <calculatedColumnFormula>COUNTIF(S623:S626,"N12")</calculatedColumnFormula>
    </tableColumn>
    <tableColumn id="20" xr3:uid="{96A7E883-29D0-4031-A4F8-25F9731B9BE0}" name="11M" dataDxfId="137">
      <calculatedColumnFormula>COUNTIF(T623:T626,"N12")</calculatedColumnFormula>
    </tableColumn>
    <tableColumn id="21" xr3:uid="{CED525E7-D77E-4312-B58D-8DAB147F726D}" name="12W" dataDxfId="136">
      <calculatedColumnFormula>COUNTIF(U623:U626,"N12")</calculatedColumnFormula>
    </tableColumn>
    <tableColumn id="22" xr3:uid="{A25D42D1-68F0-4C41-8CFC-B6EB6F612E2B}" name="13J" dataDxfId="135">
      <calculatedColumnFormula>COUNTIF(V623:V626,"N12")</calculatedColumnFormula>
    </tableColumn>
    <tableColumn id="23" xr3:uid="{0DEB864B-115D-4300-8185-5F4C55F403C9}" name="14V" dataDxfId="134">
      <calculatedColumnFormula>COUNTIF(W623:W626,"N12")</calculatedColumnFormula>
    </tableColumn>
    <tableColumn id="24" xr3:uid="{2C08F616-9E57-4008-BCF6-3E544C79A3B5}" name="15S" dataDxfId="133">
      <calculatedColumnFormula>COUNTIF(X623:X626,"N12")</calculatedColumnFormula>
    </tableColumn>
    <tableColumn id="25" xr3:uid="{DD51CFFD-4BA8-4F45-921D-E975F9C2D54D}" name="16D" dataDxfId="132">
      <calculatedColumnFormula>COUNTIF(Y623:Y626,"N12")</calculatedColumnFormula>
    </tableColumn>
    <tableColumn id="26" xr3:uid="{041A2388-4515-4401-A5E6-77565D61E62A}" name="17L" dataDxfId="131">
      <calculatedColumnFormula>COUNTIF(Z623:Z626,"N12")</calculatedColumnFormula>
    </tableColumn>
    <tableColumn id="27" xr3:uid="{A86BA771-87CA-4F1E-BD85-89DEA0D970D5}" name="18M" dataDxfId="130">
      <calculatedColumnFormula>COUNTIF(AA623:AA626,"N12")</calculatedColumnFormula>
    </tableColumn>
    <tableColumn id="28" xr3:uid="{50D638CB-ECBF-47BD-AE64-79D05756C8CD}" name="19W" dataDxfId="129">
      <calculatedColumnFormula>COUNTIF(AB623:AB626,"N12")</calculatedColumnFormula>
    </tableColumn>
    <tableColumn id="29" xr3:uid="{B9BB4248-7B04-4B9B-8E7D-858C451D720E}" name="20J" dataDxfId="128">
      <calculatedColumnFormula>COUNTIF(AC623:AC626,"N12")</calculatedColumnFormula>
    </tableColumn>
    <tableColumn id="30" xr3:uid="{46BA3B52-8528-466D-8AF3-A53166B400A8}" name="21V" dataDxfId="127">
      <calculatedColumnFormula>COUNTIF(AD623:AD626,"N12")</calculatedColumnFormula>
    </tableColumn>
    <tableColumn id="31" xr3:uid="{B54C2A31-026E-4BEB-85CE-2A2952912F75}" name="22S" dataDxfId="126">
      <calculatedColumnFormula>COUNTIF(AE623:AE626,"N12")</calculatedColumnFormula>
    </tableColumn>
    <tableColumn id="32" xr3:uid="{6E70D34C-C7D7-462E-915A-4E2292360461}" name="23D" dataDxfId="125">
      <calculatedColumnFormula>COUNTIF(AF623:AF626,"N12")</calculatedColumnFormula>
    </tableColumn>
    <tableColumn id="33" xr3:uid="{796B8AD5-F4FD-490B-8135-E6C4097FE808}" name="24L" dataDxfId="124">
      <calculatedColumnFormula>COUNTIF(AG623:AG626,"N12")</calculatedColumnFormula>
    </tableColumn>
    <tableColumn id="34" xr3:uid="{797E3EE7-6E54-4DA9-BCF4-D8779D78C37C}" name="25M" dataDxfId="123">
      <calculatedColumnFormula>COUNTIF(AH623:AH626,"N12")</calculatedColumnFormula>
    </tableColumn>
    <tableColumn id="35" xr3:uid="{F81CF730-5DB2-43F6-BFFC-697831B364F4}" name="26W" dataDxfId="122">
      <calculatedColumnFormula>COUNTIF(AI623:AI626,"N12")</calculatedColumnFormula>
    </tableColumn>
    <tableColumn id="36" xr3:uid="{9CDE428D-3576-4CF4-9CE1-514F5F48FDDD}" name="27J" dataDxfId="121">
      <calculatedColumnFormula>COUNTIF(AJ623:AJ626,"N12")</calculatedColumnFormula>
    </tableColumn>
    <tableColumn id="37" xr3:uid="{50DA6E9A-D936-4AEC-A6DB-2662D2A74969}" name="28V" dataDxfId="120">
      <calculatedColumnFormula>COUNTIF(AK623:AK626,"N12")</calculatedColumnFormula>
    </tableColumn>
    <tableColumn id="38" xr3:uid="{BAED35A4-9C63-42D4-8377-65CCF546BFE6}" name="29S" dataDxfId="119">
      <calculatedColumnFormula>COUNTIF(AL623:AL626,"N12")</calculatedColumnFormula>
    </tableColumn>
    <tableColumn id="39" xr3:uid="{FF0DC14E-C5AF-408F-BA2E-3A080E6DDE6E}" name="30D" dataDxfId="118">
      <calculatedColumnFormula>COUNTIF(AM623:AM626,"N12")</calculatedColumnFormula>
    </tableColumn>
    <tableColumn id="40" xr3:uid="{E2043396-11DA-4D55-868C-F37BBD91E42C}" name="31L" dataDxfId="117">
      <calculatedColumnFormula>COUNTIF(AN623:AN625,"N12")</calculatedColumnFormula>
    </tableColumn>
    <tableColumn id="41" xr3:uid="{2BEDDF04-2501-422E-93CA-E41457515FFA}" name="T. DIA" dataDxfId="116"/>
    <tableColumn id="42" xr3:uid="{E3F37FAC-D02D-4DD7-A56B-A2AC578781A3}" name="T. NOCHE" dataDxfId="115"/>
    <tableColumn id="43" xr3:uid="{027DCA86-D2EF-4FD8-A097-3FC1B6DCDC48}" name="T. DESCANSOS" dataDxfId="11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0.xml"/><Relationship Id="rId18" Type="http://schemas.openxmlformats.org/officeDocument/2006/relationships/table" Target="../tables/table15.xml"/><Relationship Id="rId26" Type="http://schemas.openxmlformats.org/officeDocument/2006/relationships/table" Target="../tables/table23.xml"/><Relationship Id="rId39" Type="http://schemas.openxmlformats.org/officeDocument/2006/relationships/table" Target="../tables/table36.xml"/><Relationship Id="rId21" Type="http://schemas.openxmlformats.org/officeDocument/2006/relationships/table" Target="../tables/table18.xml"/><Relationship Id="rId34" Type="http://schemas.openxmlformats.org/officeDocument/2006/relationships/table" Target="../tables/table31.x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17" Type="http://schemas.openxmlformats.org/officeDocument/2006/relationships/table" Target="../tables/table14.xml"/><Relationship Id="rId25" Type="http://schemas.openxmlformats.org/officeDocument/2006/relationships/table" Target="../tables/table22.xml"/><Relationship Id="rId33" Type="http://schemas.openxmlformats.org/officeDocument/2006/relationships/table" Target="../tables/table30.xml"/><Relationship Id="rId38" Type="http://schemas.openxmlformats.org/officeDocument/2006/relationships/table" Target="../tables/table35.xml"/><Relationship Id="rId2" Type="http://schemas.openxmlformats.org/officeDocument/2006/relationships/drawing" Target="../drawings/drawing1.xml"/><Relationship Id="rId16" Type="http://schemas.openxmlformats.org/officeDocument/2006/relationships/table" Target="../tables/table13.xml"/><Relationship Id="rId20" Type="http://schemas.openxmlformats.org/officeDocument/2006/relationships/table" Target="../tables/table17.xml"/><Relationship Id="rId29" Type="http://schemas.openxmlformats.org/officeDocument/2006/relationships/table" Target="../tables/table26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24" Type="http://schemas.openxmlformats.org/officeDocument/2006/relationships/table" Target="../tables/table21.xml"/><Relationship Id="rId32" Type="http://schemas.openxmlformats.org/officeDocument/2006/relationships/table" Target="../tables/table29.xml"/><Relationship Id="rId37" Type="http://schemas.openxmlformats.org/officeDocument/2006/relationships/table" Target="../tables/table34.xml"/><Relationship Id="rId40" Type="http://schemas.openxmlformats.org/officeDocument/2006/relationships/comments" Target="../comments1.xml"/><Relationship Id="rId5" Type="http://schemas.openxmlformats.org/officeDocument/2006/relationships/table" Target="../tables/table2.xml"/><Relationship Id="rId15" Type="http://schemas.openxmlformats.org/officeDocument/2006/relationships/table" Target="../tables/table12.xml"/><Relationship Id="rId23" Type="http://schemas.openxmlformats.org/officeDocument/2006/relationships/table" Target="../tables/table20.xml"/><Relationship Id="rId28" Type="http://schemas.openxmlformats.org/officeDocument/2006/relationships/table" Target="../tables/table25.xml"/><Relationship Id="rId36" Type="http://schemas.openxmlformats.org/officeDocument/2006/relationships/table" Target="../tables/table33.xml"/><Relationship Id="rId10" Type="http://schemas.openxmlformats.org/officeDocument/2006/relationships/table" Target="../tables/table7.xml"/><Relationship Id="rId19" Type="http://schemas.openxmlformats.org/officeDocument/2006/relationships/table" Target="../tables/table16.xml"/><Relationship Id="rId31" Type="http://schemas.openxmlformats.org/officeDocument/2006/relationships/table" Target="../tables/table28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Relationship Id="rId22" Type="http://schemas.openxmlformats.org/officeDocument/2006/relationships/table" Target="../tables/table19.xml"/><Relationship Id="rId27" Type="http://schemas.openxmlformats.org/officeDocument/2006/relationships/table" Target="../tables/table24.xml"/><Relationship Id="rId30" Type="http://schemas.openxmlformats.org/officeDocument/2006/relationships/table" Target="../tables/table27.xml"/><Relationship Id="rId35" Type="http://schemas.openxmlformats.org/officeDocument/2006/relationships/table" Target="../tables/table32.xml"/><Relationship Id="rId8" Type="http://schemas.openxmlformats.org/officeDocument/2006/relationships/table" Target="../tables/table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11302-E148-4396-85AE-B6D59BBBC3CD}">
  <sheetPr codeName="Hoja1">
    <pageSetUpPr fitToPage="1"/>
  </sheetPr>
  <dimension ref="A1:AU888"/>
  <sheetViews>
    <sheetView tabSelected="1" topLeftCell="F855" zoomScale="90" zoomScaleNormal="90" workbookViewId="0">
      <selection activeCell="U876" sqref="U876"/>
    </sheetView>
  </sheetViews>
  <sheetFormatPr baseColWidth="10" defaultColWidth="10.75" defaultRowHeight="16.5" x14ac:dyDescent="0.3"/>
  <cols>
    <col min="1" max="1" width="15.625" hidden="1" customWidth="1"/>
    <col min="2" max="2" width="20.25" hidden="1" customWidth="1"/>
    <col min="3" max="3" width="13.125" hidden="1" customWidth="1"/>
    <col min="4" max="4" width="18.375" hidden="1" customWidth="1"/>
    <col min="5" max="5" width="25.875" hidden="1" customWidth="1"/>
    <col min="6" max="6" width="12.375" style="54" customWidth="1"/>
    <col min="7" max="7" width="36.75" style="54" customWidth="1"/>
    <col min="8" max="8" width="11.125" style="54" customWidth="1"/>
    <col min="9" max="9" width="9.5" style="54" customWidth="1"/>
    <col min="10" max="10" width="5.625" style="54" customWidth="1"/>
    <col min="11" max="28" width="5.5" style="54" customWidth="1"/>
    <col min="29" max="29" width="5.375" style="54" customWidth="1"/>
    <col min="30" max="38" width="5.5" style="54" customWidth="1"/>
    <col min="39" max="39" width="5.375" style="54" customWidth="1"/>
    <col min="40" max="40" width="6.25" style="54" customWidth="1"/>
    <col min="41" max="41" width="12.25" customWidth="1"/>
    <col min="42" max="42" width="16.75" customWidth="1"/>
    <col min="43" max="43" width="22.75" customWidth="1"/>
  </cols>
  <sheetData>
    <row r="1" spans="1:47" ht="13.5" x14ac:dyDescent="0.15">
      <c r="F1" s="189"/>
      <c r="G1" s="189"/>
      <c r="H1" s="190" t="s">
        <v>0</v>
      </c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2"/>
      <c r="AI1" s="196" t="s">
        <v>1</v>
      </c>
      <c r="AJ1" s="196"/>
      <c r="AK1" s="196"/>
      <c r="AL1" s="196"/>
      <c r="AM1" s="196"/>
      <c r="AN1" s="196"/>
      <c r="AO1" s="1"/>
      <c r="AP1" s="1"/>
      <c r="AQ1" s="1"/>
      <c r="AR1" s="2"/>
      <c r="AS1" s="2"/>
      <c r="AT1" s="2"/>
      <c r="AU1" s="2"/>
    </row>
    <row r="2" spans="1:47" ht="13.5" x14ac:dyDescent="0.15">
      <c r="F2" s="189"/>
      <c r="G2" s="189"/>
      <c r="H2" s="193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5"/>
      <c r="AI2" s="196"/>
      <c r="AJ2" s="196"/>
      <c r="AK2" s="196"/>
      <c r="AL2" s="196"/>
      <c r="AM2" s="196"/>
      <c r="AN2" s="196"/>
      <c r="AO2" s="1"/>
      <c r="AP2" s="1"/>
      <c r="AQ2" s="1"/>
      <c r="AR2" s="2"/>
      <c r="AS2" s="2"/>
      <c r="AT2" s="2"/>
      <c r="AU2" s="2"/>
    </row>
    <row r="3" spans="1:47" ht="14.25" x14ac:dyDescent="0.2">
      <c r="F3" s="189"/>
      <c r="G3" s="189"/>
      <c r="H3" s="218" t="s">
        <v>2</v>
      </c>
      <c r="I3" s="219"/>
      <c r="J3" s="219"/>
      <c r="K3" s="220" t="s">
        <v>3</v>
      </c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  <c r="AB3" s="220"/>
      <c r="AC3" s="220"/>
      <c r="AD3" s="220"/>
      <c r="AE3" s="220"/>
      <c r="AF3" s="220"/>
      <c r="AG3" s="220"/>
      <c r="AH3" s="221"/>
      <c r="AI3" s="196" t="s">
        <v>4</v>
      </c>
      <c r="AJ3" s="196"/>
      <c r="AK3" s="196"/>
      <c r="AL3" s="196"/>
      <c r="AM3" s="196"/>
      <c r="AN3" s="196"/>
      <c r="AO3" s="1"/>
      <c r="AP3" s="1"/>
      <c r="AQ3" s="1"/>
      <c r="AR3" s="2"/>
      <c r="AS3" s="2"/>
      <c r="AT3" s="2"/>
      <c r="AU3" s="2"/>
    </row>
    <row r="4" spans="1:47" ht="14.25" x14ac:dyDescent="0.2">
      <c r="F4" s="189"/>
      <c r="G4" s="189"/>
      <c r="H4" s="7" t="s">
        <v>5</v>
      </c>
      <c r="I4" s="8"/>
      <c r="J4" s="8"/>
      <c r="K4" s="220" t="s">
        <v>6</v>
      </c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1"/>
      <c r="AI4" s="196"/>
      <c r="AJ4" s="196"/>
      <c r="AK4" s="196"/>
      <c r="AL4" s="196"/>
      <c r="AM4" s="196"/>
      <c r="AN4" s="196"/>
      <c r="AO4" s="1"/>
      <c r="AP4" s="1"/>
      <c r="AQ4" s="1"/>
      <c r="AR4" s="2"/>
      <c r="AS4" s="2"/>
      <c r="AT4" s="2"/>
      <c r="AU4" s="2"/>
    </row>
    <row r="5" spans="1:47" ht="14.25" x14ac:dyDescent="0.2">
      <c r="F5" s="189"/>
      <c r="G5" s="189"/>
      <c r="H5" s="218" t="s">
        <v>7</v>
      </c>
      <c r="I5" s="219"/>
      <c r="J5" s="219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1"/>
      <c r="AI5" s="196" t="s">
        <v>8</v>
      </c>
      <c r="AJ5" s="196"/>
      <c r="AK5" s="196"/>
      <c r="AL5" s="196"/>
      <c r="AM5" s="196"/>
      <c r="AN5" s="196"/>
      <c r="AO5" s="1"/>
      <c r="AP5" s="1"/>
      <c r="AQ5" s="1"/>
      <c r="AR5" s="2"/>
      <c r="AS5" s="2"/>
      <c r="AT5" s="2"/>
      <c r="AU5" s="2"/>
    </row>
    <row r="6" spans="1:47" ht="14.25" x14ac:dyDescent="0.2">
      <c r="F6" s="189"/>
      <c r="G6" s="189"/>
      <c r="H6" s="214"/>
      <c r="I6" s="215"/>
      <c r="J6" s="215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  <c r="W6" s="216"/>
      <c r="X6" s="216"/>
      <c r="Y6" s="216"/>
      <c r="Z6" s="216"/>
      <c r="AA6" s="216"/>
      <c r="AB6" s="216"/>
      <c r="AC6" s="216"/>
      <c r="AD6" s="216"/>
      <c r="AE6" s="216"/>
      <c r="AF6" s="216"/>
      <c r="AG6" s="216"/>
      <c r="AH6" s="217"/>
      <c r="AI6" s="196"/>
      <c r="AJ6" s="196"/>
      <c r="AK6" s="196"/>
      <c r="AL6" s="196"/>
      <c r="AM6" s="196"/>
      <c r="AN6" s="196"/>
      <c r="AO6" s="13"/>
      <c r="AP6" s="13"/>
      <c r="AQ6" s="13"/>
      <c r="AR6" s="2"/>
      <c r="AS6" s="2"/>
      <c r="AT6" s="2"/>
      <c r="AU6" s="2"/>
    </row>
    <row r="7" spans="1:47" s="19" customFormat="1" ht="39.950000000000003" customHeight="1" x14ac:dyDescent="0.15">
      <c r="A7" s="14" t="s">
        <v>9</v>
      </c>
      <c r="B7" s="14" t="s">
        <v>10</v>
      </c>
      <c r="C7" s="15" t="s">
        <v>11</v>
      </c>
      <c r="D7" s="15" t="s">
        <v>12</v>
      </c>
      <c r="E7" s="15" t="s">
        <v>13</v>
      </c>
      <c r="F7" s="16" t="s">
        <v>14</v>
      </c>
      <c r="G7" s="16" t="s">
        <v>15</v>
      </c>
      <c r="H7" s="16" t="s">
        <v>16</v>
      </c>
      <c r="I7" s="16" t="s">
        <v>17</v>
      </c>
      <c r="J7" s="16" t="s">
        <v>310</v>
      </c>
      <c r="K7" s="17" t="s">
        <v>311</v>
      </c>
      <c r="L7" s="16" t="s">
        <v>312</v>
      </c>
      <c r="M7" s="16" t="s">
        <v>313</v>
      </c>
      <c r="N7" s="16" t="s">
        <v>314</v>
      </c>
      <c r="O7" s="16" t="s">
        <v>315</v>
      </c>
      <c r="P7" s="17" t="s">
        <v>316</v>
      </c>
      <c r="Q7" s="16" t="s">
        <v>317</v>
      </c>
      <c r="R7" s="17" t="s">
        <v>318</v>
      </c>
      <c r="S7" s="16" t="s">
        <v>319</v>
      </c>
      <c r="T7" s="16" t="s">
        <v>320</v>
      </c>
      <c r="U7" s="16" t="s">
        <v>321</v>
      </c>
      <c r="V7" s="16" t="s">
        <v>322</v>
      </c>
      <c r="W7" s="16" t="s">
        <v>323</v>
      </c>
      <c r="X7" s="16" t="s">
        <v>324</v>
      </c>
      <c r="Y7" s="17" t="s">
        <v>325</v>
      </c>
      <c r="Z7" s="17" t="s">
        <v>326</v>
      </c>
      <c r="AA7" s="16" t="s">
        <v>327</v>
      </c>
      <c r="AB7" s="16" t="s">
        <v>328</v>
      </c>
      <c r="AC7" s="16" t="s">
        <v>329</v>
      </c>
      <c r="AD7" s="16" t="s">
        <v>330</v>
      </c>
      <c r="AE7" s="16" t="s">
        <v>331</v>
      </c>
      <c r="AF7" s="17" t="s">
        <v>332</v>
      </c>
      <c r="AG7" s="16" t="s">
        <v>333</v>
      </c>
      <c r="AH7" s="16" t="s">
        <v>334</v>
      </c>
      <c r="AI7" s="16" t="s">
        <v>335</v>
      </c>
      <c r="AJ7" s="16" t="s">
        <v>336</v>
      </c>
      <c r="AK7" s="16" t="s">
        <v>337</v>
      </c>
      <c r="AL7" s="16" t="s">
        <v>338</v>
      </c>
      <c r="AM7" s="17" t="s">
        <v>339</v>
      </c>
      <c r="AN7" s="16" t="s">
        <v>340</v>
      </c>
      <c r="AO7" s="18" t="s">
        <v>18</v>
      </c>
      <c r="AP7" s="18" t="s">
        <v>19</v>
      </c>
      <c r="AQ7" s="18" t="s">
        <v>20</v>
      </c>
    </row>
    <row r="8" spans="1:47" x14ac:dyDescent="0.3">
      <c r="F8" s="20">
        <v>1000406256</v>
      </c>
      <c r="G8" s="21" t="s">
        <v>21</v>
      </c>
      <c r="H8" s="22">
        <v>2026</v>
      </c>
      <c r="I8" s="22" t="s">
        <v>309</v>
      </c>
      <c r="J8" s="24"/>
      <c r="K8" s="23" t="s">
        <v>25</v>
      </c>
      <c r="L8" s="23" t="s">
        <v>22</v>
      </c>
      <c r="M8" s="23" t="s">
        <v>22</v>
      </c>
      <c r="N8" s="23" t="s">
        <v>22</v>
      </c>
      <c r="O8" s="23" t="s">
        <v>22</v>
      </c>
      <c r="P8" s="23" t="s">
        <v>22</v>
      </c>
      <c r="Q8" s="24"/>
      <c r="R8" s="23" t="s">
        <v>25</v>
      </c>
      <c r="S8" s="24"/>
      <c r="T8" s="23" t="s">
        <v>25</v>
      </c>
      <c r="U8" s="23" t="s">
        <v>22</v>
      </c>
      <c r="V8" s="23" t="s">
        <v>22</v>
      </c>
      <c r="W8" s="23" t="s">
        <v>22</v>
      </c>
      <c r="X8" s="23" t="s">
        <v>22</v>
      </c>
      <c r="Y8" s="23" t="s">
        <v>22</v>
      </c>
      <c r="Z8" s="23" t="s">
        <v>22</v>
      </c>
      <c r="AA8" s="23" t="s">
        <v>22</v>
      </c>
      <c r="AB8" s="23" t="s">
        <v>22</v>
      </c>
      <c r="AC8" s="23" t="s">
        <v>22</v>
      </c>
      <c r="AD8" s="24"/>
      <c r="AE8" s="24"/>
      <c r="AF8" s="23" t="s">
        <v>25</v>
      </c>
      <c r="AG8" s="23" t="s">
        <v>22</v>
      </c>
      <c r="AH8" s="23" t="s">
        <v>22</v>
      </c>
      <c r="AI8" s="23" t="s">
        <v>22</v>
      </c>
      <c r="AJ8" s="23" t="s">
        <v>22</v>
      </c>
      <c r="AK8" s="23" t="s">
        <v>22</v>
      </c>
      <c r="AL8" s="23" t="s">
        <v>22</v>
      </c>
      <c r="AM8" s="23" t="s">
        <v>22</v>
      </c>
      <c r="AN8" s="23" t="s">
        <v>22</v>
      </c>
      <c r="AO8" s="26">
        <f>COUNTIF(Tabla140[[#This Row],[1S]:[31L]],"D12")</f>
        <v>4</v>
      </c>
      <c r="AP8" s="26">
        <f>COUNTIF(Tabla140[[#This Row],[1S]:[31L]],"N12")</f>
        <v>22</v>
      </c>
      <c r="AQ8" s="27">
        <f>COUNTBLANK(Tabla140[[#This Row],[1S]:[31L]])</f>
        <v>5</v>
      </c>
      <c r="AR8" s="2"/>
      <c r="AS8" s="2"/>
      <c r="AT8" s="2"/>
      <c r="AU8" s="2"/>
    </row>
    <row r="9" spans="1:47" s="2" customFormat="1" x14ac:dyDescent="0.3">
      <c r="A9"/>
      <c r="B9"/>
      <c r="C9"/>
      <c r="D9"/>
      <c r="E9"/>
      <c r="F9" s="20">
        <v>43201943</v>
      </c>
      <c r="G9" s="21" t="s">
        <v>24</v>
      </c>
      <c r="H9" s="22">
        <v>2026</v>
      </c>
      <c r="I9" s="22" t="s">
        <v>309</v>
      </c>
      <c r="J9" s="23" t="s">
        <v>25</v>
      </c>
      <c r="K9" s="24"/>
      <c r="L9" s="23" t="s">
        <v>25</v>
      </c>
      <c r="M9" s="23" t="s">
        <v>25</v>
      </c>
      <c r="N9" s="23" t="s">
        <v>25</v>
      </c>
      <c r="O9" s="23" t="s">
        <v>25</v>
      </c>
      <c r="P9" s="23" t="s">
        <v>25</v>
      </c>
      <c r="Q9" s="23" t="s">
        <v>25</v>
      </c>
      <c r="R9" s="24"/>
      <c r="S9" s="23" t="s">
        <v>25</v>
      </c>
      <c r="T9" s="24"/>
      <c r="U9" s="23" t="s">
        <v>25</v>
      </c>
      <c r="V9" s="23" t="s">
        <v>25</v>
      </c>
      <c r="W9" s="23" t="s">
        <v>25</v>
      </c>
      <c r="X9" s="23" t="s">
        <v>25</v>
      </c>
      <c r="Y9" s="24"/>
      <c r="Z9" s="23" t="s">
        <v>25</v>
      </c>
      <c r="AA9" s="23" t="s">
        <v>25</v>
      </c>
      <c r="AB9" s="23" t="s">
        <v>25</v>
      </c>
      <c r="AC9" s="23" t="s">
        <v>25</v>
      </c>
      <c r="AD9" s="23" t="s">
        <v>25</v>
      </c>
      <c r="AE9" s="23" t="s">
        <v>25</v>
      </c>
      <c r="AF9" s="24"/>
      <c r="AG9" s="23" t="s">
        <v>25</v>
      </c>
      <c r="AH9" s="23" t="s">
        <v>25</v>
      </c>
      <c r="AI9" s="23" t="s">
        <v>25</v>
      </c>
      <c r="AJ9" s="23" t="s">
        <v>25</v>
      </c>
      <c r="AK9" s="23" t="s">
        <v>25</v>
      </c>
      <c r="AL9" s="23" t="s">
        <v>25</v>
      </c>
      <c r="AM9" s="24"/>
      <c r="AN9" s="23" t="s">
        <v>25</v>
      </c>
      <c r="AO9" s="26">
        <f>COUNTIF(Tabla140[[#This Row],[1S]:[31L]],"D12")</f>
        <v>25</v>
      </c>
      <c r="AP9" s="26">
        <f>COUNTIF(Tabla140[[#This Row],[1S]:[31L]],"N12")</f>
        <v>0</v>
      </c>
      <c r="AQ9" s="28">
        <f>COUNTBLANK(Tabla140[[#This Row],[1S]:[31L]])</f>
        <v>6</v>
      </c>
    </row>
    <row r="10" spans="1:47" s="2" customFormat="1" x14ac:dyDescent="0.3">
      <c r="A10"/>
      <c r="B10"/>
      <c r="C10"/>
      <c r="D10"/>
      <c r="E10"/>
      <c r="F10" s="20"/>
      <c r="G10" s="21"/>
      <c r="H10" s="22">
        <v>2026</v>
      </c>
      <c r="I10" s="22" t="s">
        <v>309</v>
      </c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 t="s">
        <v>26</v>
      </c>
      <c r="AL10" s="29"/>
      <c r="AM10" s="29"/>
      <c r="AN10" s="29"/>
      <c r="AO10" s="26">
        <f>COUNTIF(Tabla140[[#This Row],[1S]:[31L]],"D12")</f>
        <v>0</v>
      </c>
      <c r="AP10" s="26">
        <f>COUNTIF(Tabla140[[#This Row],[1S]:[31L]],"N12")</f>
        <v>0</v>
      </c>
      <c r="AQ10" s="28">
        <f>COUNTBLANK(Tabla140[[#This Row],[1S]:[31L]])</f>
        <v>30</v>
      </c>
    </row>
    <row r="11" spans="1:47" hidden="1" x14ac:dyDescent="0.3">
      <c r="F11" s="20"/>
      <c r="G11" s="21"/>
      <c r="H11" s="22"/>
      <c r="I11" s="22"/>
      <c r="J11" s="30">
        <f t="shared" ref="J11:AM11" si="0">COUNTIF(J8:J9,"D12")</f>
        <v>1</v>
      </c>
      <c r="K11" s="30">
        <f t="shared" si="0"/>
        <v>1</v>
      </c>
      <c r="L11" s="30">
        <f t="shared" si="0"/>
        <v>1</v>
      </c>
      <c r="M11" s="30">
        <f t="shared" si="0"/>
        <v>1</v>
      </c>
      <c r="N11" s="30">
        <f t="shared" si="0"/>
        <v>1</v>
      </c>
      <c r="O11" s="30">
        <f t="shared" si="0"/>
        <v>1</v>
      </c>
      <c r="P11" s="30">
        <f t="shared" si="0"/>
        <v>1</v>
      </c>
      <c r="Q11" s="30">
        <f t="shared" si="0"/>
        <v>1</v>
      </c>
      <c r="R11" s="30">
        <f t="shared" si="0"/>
        <v>1</v>
      </c>
      <c r="S11" s="30">
        <f t="shared" si="0"/>
        <v>1</v>
      </c>
      <c r="T11" s="30">
        <f t="shared" si="0"/>
        <v>1</v>
      </c>
      <c r="U11" s="30">
        <f t="shared" si="0"/>
        <v>1</v>
      </c>
      <c r="V11" s="30">
        <f t="shared" si="0"/>
        <v>1</v>
      </c>
      <c r="W11" s="30">
        <f t="shared" si="0"/>
        <v>1</v>
      </c>
      <c r="X11" s="30">
        <f t="shared" si="0"/>
        <v>1</v>
      </c>
      <c r="Y11" s="30">
        <f t="shared" si="0"/>
        <v>0</v>
      </c>
      <c r="Z11" s="30">
        <f t="shared" si="0"/>
        <v>1</v>
      </c>
      <c r="AA11" s="30">
        <f t="shared" si="0"/>
        <v>1</v>
      </c>
      <c r="AB11" s="30">
        <f t="shared" si="0"/>
        <v>1</v>
      </c>
      <c r="AC11" s="30">
        <f t="shared" si="0"/>
        <v>1</v>
      </c>
      <c r="AD11" s="30">
        <f t="shared" si="0"/>
        <v>1</v>
      </c>
      <c r="AE11" s="30">
        <f t="shared" si="0"/>
        <v>1</v>
      </c>
      <c r="AF11" s="30">
        <f t="shared" si="0"/>
        <v>1</v>
      </c>
      <c r="AG11" s="30">
        <f t="shared" si="0"/>
        <v>1</v>
      </c>
      <c r="AH11" s="30">
        <f t="shared" si="0"/>
        <v>1</v>
      </c>
      <c r="AI11" s="30">
        <f t="shared" si="0"/>
        <v>1</v>
      </c>
      <c r="AJ11" s="30">
        <f t="shared" si="0"/>
        <v>1</v>
      </c>
      <c r="AK11" s="30">
        <f t="shared" si="0"/>
        <v>1</v>
      </c>
      <c r="AL11" s="30">
        <f t="shared" si="0"/>
        <v>1</v>
      </c>
      <c r="AM11" s="30">
        <f t="shared" si="0"/>
        <v>0</v>
      </c>
      <c r="AN11" s="22">
        <f>COUNTIF(AN8:AN8,"D12")</f>
        <v>0</v>
      </c>
      <c r="AO11" s="31"/>
      <c r="AP11" s="31"/>
      <c r="AQ11" s="32"/>
      <c r="AR11" s="2"/>
      <c r="AS11" s="2"/>
      <c r="AT11" s="2"/>
      <c r="AU11" s="2"/>
    </row>
    <row r="12" spans="1:47" hidden="1" x14ac:dyDescent="0.3">
      <c r="F12" s="33"/>
      <c r="G12" s="34"/>
      <c r="H12" s="22"/>
      <c r="I12" s="22"/>
      <c r="J12" s="35">
        <f t="shared" ref="J12:AM12" si="1">COUNTIF(J8:J9,"N12")</f>
        <v>0</v>
      </c>
      <c r="K12" s="35">
        <f t="shared" si="1"/>
        <v>0</v>
      </c>
      <c r="L12" s="35">
        <f t="shared" si="1"/>
        <v>1</v>
      </c>
      <c r="M12" s="35">
        <f t="shared" si="1"/>
        <v>1</v>
      </c>
      <c r="N12" s="35">
        <f t="shared" si="1"/>
        <v>1</v>
      </c>
      <c r="O12" s="35">
        <f t="shared" si="1"/>
        <v>1</v>
      </c>
      <c r="P12" s="35">
        <f t="shared" si="1"/>
        <v>1</v>
      </c>
      <c r="Q12" s="35">
        <f t="shared" si="1"/>
        <v>0</v>
      </c>
      <c r="R12" s="35">
        <f t="shared" si="1"/>
        <v>0</v>
      </c>
      <c r="S12" s="35">
        <f t="shared" si="1"/>
        <v>0</v>
      </c>
      <c r="T12" s="35">
        <f t="shared" si="1"/>
        <v>0</v>
      </c>
      <c r="U12" s="35">
        <f t="shared" si="1"/>
        <v>1</v>
      </c>
      <c r="V12" s="35">
        <f t="shared" si="1"/>
        <v>1</v>
      </c>
      <c r="W12" s="35">
        <f t="shared" si="1"/>
        <v>1</v>
      </c>
      <c r="X12" s="35">
        <f t="shared" si="1"/>
        <v>1</v>
      </c>
      <c r="Y12" s="35">
        <f t="shared" si="1"/>
        <v>1</v>
      </c>
      <c r="Z12" s="35">
        <f t="shared" si="1"/>
        <v>1</v>
      </c>
      <c r="AA12" s="35">
        <f t="shared" si="1"/>
        <v>1</v>
      </c>
      <c r="AB12" s="35">
        <f t="shared" si="1"/>
        <v>1</v>
      </c>
      <c r="AC12" s="35">
        <f t="shared" si="1"/>
        <v>1</v>
      </c>
      <c r="AD12" s="35">
        <f t="shared" si="1"/>
        <v>0</v>
      </c>
      <c r="AE12" s="35">
        <f t="shared" si="1"/>
        <v>0</v>
      </c>
      <c r="AF12" s="35">
        <f t="shared" si="1"/>
        <v>0</v>
      </c>
      <c r="AG12" s="35">
        <f t="shared" si="1"/>
        <v>1</v>
      </c>
      <c r="AH12" s="35">
        <f t="shared" si="1"/>
        <v>1</v>
      </c>
      <c r="AI12" s="35">
        <f t="shared" si="1"/>
        <v>1</v>
      </c>
      <c r="AJ12" s="35">
        <f t="shared" si="1"/>
        <v>1</v>
      </c>
      <c r="AK12" s="35">
        <f t="shared" si="1"/>
        <v>1</v>
      </c>
      <c r="AL12" s="35">
        <f t="shared" si="1"/>
        <v>1</v>
      </c>
      <c r="AM12" s="35">
        <f t="shared" si="1"/>
        <v>1</v>
      </c>
      <c r="AN12" s="36">
        <f>COUNTIF(AN8:AN8,"N12")</f>
        <v>1</v>
      </c>
      <c r="AO12" s="37"/>
      <c r="AP12" s="37"/>
      <c r="AQ12" s="32"/>
      <c r="AR12" s="2"/>
      <c r="AS12" s="2"/>
      <c r="AT12" s="2"/>
      <c r="AU12" s="2"/>
    </row>
    <row r="13" spans="1:47" s="19" customFormat="1" ht="39.950000000000003" customHeight="1" x14ac:dyDescent="0.15">
      <c r="A13" s="14" t="s">
        <v>9</v>
      </c>
      <c r="B13" s="14" t="s">
        <v>10</v>
      </c>
      <c r="C13" s="15" t="s">
        <v>11</v>
      </c>
      <c r="D13" s="15" t="s">
        <v>12</v>
      </c>
      <c r="E13" s="15" t="s">
        <v>13</v>
      </c>
      <c r="F13" s="16" t="s">
        <v>14</v>
      </c>
      <c r="G13" s="16" t="s">
        <v>15</v>
      </c>
      <c r="H13" s="16" t="s">
        <v>16</v>
      </c>
      <c r="I13" s="16" t="s">
        <v>17</v>
      </c>
      <c r="J13" s="16" t="s">
        <v>310</v>
      </c>
      <c r="K13" s="17" t="s">
        <v>311</v>
      </c>
      <c r="L13" s="16" t="s">
        <v>312</v>
      </c>
      <c r="M13" s="16" t="s">
        <v>313</v>
      </c>
      <c r="N13" s="16" t="s">
        <v>314</v>
      </c>
      <c r="O13" s="16" t="s">
        <v>315</v>
      </c>
      <c r="P13" s="17" t="s">
        <v>316</v>
      </c>
      <c r="Q13" s="16" t="s">
        <v>317</v>
      </c>
      <c r="R13" s="17" t="s">
        <v>318</v>
      </c>
      <c r="S13" s="16" t="s">
        <v>319</v>
      </c>
      <c r="T13" s="16" t="s">
        <v>320</v>
      </c>
      <c r="U13" s="16" t="s">
        <v>321</v>
      </c>
      <c r="V13" s="16" t="s">
        <v>322</v>
      </c>
      <c r="W13" s="16" t="s">
        <v>323</v>
      </c>
      <c r="X13" s="16" t="s">
        <v>324</v>
      </c>
      <c r="Y13" s="17" t="s">
        <v>325</v>
      </c>
      <c r="Z13" s="17" t="s">
        <v>326</v>
      </c>
      <c r="AA13" s="16" t="s">
        <v>327</v>
      </c>
      <c r="AB13" s="16" t="s">
        <v>328</v>
      </c>
      <c r="AC13" s="16" t="s">
        <v>329</v>
      </c>
      <c r="AD13" s="16" t="s">
        <v>330</v>
      </c>
      <c r="AE13" s="16" t="s">
        <v>331</v>
      </c>
      <c r="AF13" s="17" t="s">
        <v>332</v>
      </c>
      <c r="AG13" s="16" t="s">
        <v>333</v>
      </c>
      <c r="AH13" s="16" t="s">
        <v>334</v>
      </c>
      <c r="AI13" s="16" t="s">
        <v>335</v>
      </c>
      <c r="AJ13" s="16" t="s">
        <v>336</v>
      </c>
      <c r="AK13" s="16" t="s">
        <v>337</v>
      </c>
      <c r="AL13" s="16" t="s">
        <v>338</v>
      </c>
      <c r="AM13" s="17" t="s">
        <v>339</v>
      </c>
      <c r="AN13" s="16" t="s">
        <v>340</v>
      </c>
      <c r="AO13" s="18" t="s">
        <v>18</v>
      </c>
      <c r="AP13" s="18" t="s">
        <v>19</v>
      </c>
      <c r="AQ13" s="18" t="s">
        <v>20</v>
      </c>
    </row>
    <row r="14" spans="1:47" s="19" customFormat="1" ht="17.25" customHeight="1" x14ac:dyDescent="0.3">
      <c r="A14" s="38"/>
      <c r="B14" s="38"/>
      <c r="C14" s="15"/>
      <c r="D14" s="15"/>
      <c r="E14" s="15"/>
      <c r="F14" s="20">
        <v>78646697</v>
      </c>
      <c r="G14" s="21" t="s">
        <v>27</v>
      </c>
      <c r="H14" s="22">
        <v>2026</v>
      </c>
      <c r="I14" s="22" t="s">
        <v>309</v>
      </c>
      <c r="J14" s="23" t="s">
        <v>22</v>
      </c>
      <c r="K14" s="23" t="s">
        <v>22</v>
      </c>
      <c r="L14" s="24"/>
      <c r="M14" s="24"/>
      <c r="N14" s="23" t="s">
        <v>22</v>
      </c>
      <c r="O14" s="23" t="s">
        <v>22</v>
      </c>
      <c r="P14" s="23" t="s">
        <v>22</v>
      </c>
      <c r="Q14" s="23" t="s">
        <v>22</v>
      </c>
      <c r="R14" s="23" t="s">
        <v>22</v>
      </c>
      <c r="S14" s="23" t="s">
        <v>22</v>
      </c>
      <c r="T14" s="23" t="s">
        <v>22</v>
      </c>
      <c r="U14" s="23" t="s">
        <v>22</v>
      </c>
      <c r="V14" s="23" t="s">
        <v>22</v>
      </c>
      <c r="W14" s="24"/>
      <c r="X14" s="24"/>
      <c r="Y14" s="23" t="s">
        <v>25</v>
      </c>
      <c r="Z14" s="23" t="s">
        <v>22</v>
      </c>
      <c r="AA14" s="23" t="s">
        <v>22</v>
      </c>
      <c r="AB14" s="23" t="s">
        <v>22</v>
      </c>
      <c r="AC14" s="23" t="s">
        <v>22</v>
      </c>
      <c r="AD14" s="23" t="s">
        <v>22</v>
      </c>
      <c r="AE14" s="23" t="s">
        <v>22</v>
      </c>
      <c r="AF14" s="23" t="s">
        <v>22</v>
      </c>
      <c r="AG14" s="23" t="s">
        <v>22</v>
      </c>
      <c r="AH14" s="23" t="s">
        <v>22</v>
      </c>
      <c r="AI14" s="23" t="s">
        <v>22</v>
      </c>
      <c r="AJ14" s="23" t="s">
        <v>22</v>
      </c>
      <c r="AK14" s="24"/>
      <c r="AL14" s="24"/>
      <c r="AM14" s="23" t="s">
        <v>25</v>
      </c>
      <c r="AN14" s="23" t="s">
        <v>22</v>
      </c>
      <c r="AO14" s="26">
        <f>COUNTIF(Tabla1341[[#This Row],[1S]:[31L]],"D12")</f>
        <v>2</v>
      </c>
      <c r="AP14" s="26">
        <f>COUNTIF(Tabla1341[[#This Row],[1S]:[31L]],"N12")</f>
        <v>23</v>
      </c>
      <c r="AQ14" s="27">
        <f>COUNTBLANK(Tabla1341[[#This Row],[1S]:[31L]])</f>
        <v>6</v>
      </c>
    </row>
    <row r="15" spans="1:47" x14ac:dyDescent="0.3">
      <c r="F15" s="20">
        <v>71170091</v>
      </c>
      <c r="G15" s="21" t="s">
        <v>28</v>
      </c>
      <c r="H15" s="22">
        <v>2026</v>
      </c>
      <c r="I15" s="22" t="s">
        <v>309</v>
      </c>
      <c r="J15" s="23" t="s">
        <v>22</v>
      </c>
      <c r="K15" s="23" t="s">
        <v>22</v>
      </c>
      <c r="L15" s="23" t="s">
        <v>22</v>
      </c>
      <c r="M15" s="23" t="s">
        <v>22</v>
      </c>
      <c r="N15" s="23" t="s">
        <v>22</v>
      </c>
      <c r="O15" s="24"/>
      <c r="P15" s="23" t="s">
        <v>22</v>
      </c>
      <c r="Q15" s="23" t="s">
        <v>22</v>
      </c>
      <c r="R15" s="23" t="s">
        <v>22</v>
      </c>
      <c r="S15" s="23" t="s">
        <v>22</v>
      </c>
      <c r="T15" s="23" t="s">
        <v>22</v>
      </c>
      <c r="U15" s="47"/>
      <c r="V15" s="47"/>
      <c r="W15" s="23" t="s">
        <v>22</v>
      </c>
      <c r="X15" s="23" t="s">
        <v>22</v>
      </c>
      <c r="Y15" s="23" t="s">
        <v>22</v>
      </c>
      <c r="Z15" s="47"/>
      <c r="AA15" s="47"/>
      <c r="AB15" s="24"/>
      <c r="AC15" s="24"/>
      <c r="AD15" s="23" t="s">
        <v>22</v>
      </c>
      <c r="AE15" s="23" t="s">
        <v>22</v>
      </c>
      <c r="AF15" s="23" t="s">
        <v>22</v>
      </c>
      <c r="AG15" s="47"/>
      <c r="AH15" s="47"/>
      <c r="AI15" s="47"/>
      <c r="AJ15" s="47"/>
      <c r="AK15" s="23" t="s">
        <v>22</v>
      </c>
      <c r="AL15" s="23" t="s">
        <v>22</v>
      </c>
      <c r="AM15" s="23" t="s">
        <v>22</v>
      </c>
      <c r="AN15" s="47"/>
      <c r="AO15" s="26">
        <f>COUNTIF(Tabla1341[[#This Row],[1S]:[31L]],"D12")</f>
        <v>0</v>
      </c>
      <c r="AP15" s="26">
        <f>COUNTIF(Tabla1341[[#This Row],[1S]:[31L]],"N12")</f>
        <v>19</v>
      </c>
      <c r="AQ15" s="27">
        <f>COUNTBLANK(Tabla1341[[#This Row],[1S]:[31L]])</f>
        <v>12</v>
      </c>
      <c r="AR15" s="2"/>
      <c r="AS15" s="2"/>
      <c r="AT15" s="2"/>
      <c r="AU15" s="2"/>
    </row>
    <row r="16" spans="1:47" x14ac:dyDescent="0.3">
      <c r="F16" s="40" t="s">
        <v>29</v>
      </c>
      <c r="G16" s="40" t="s">
        <v>30</v>
      </c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2"/>
      <c r="AP16" s="2"/>
      <c r="AQ16" s="2"/>
      <c r="AR16" s="2"/>
      <c r="AS16" s="2"/>
      <c r="AT16" s="2"/>
      <c r="AU16" s="2"/>
    </row>
    <row r="17" spans="1:47" x14ac:dyDescent="0.3">
      <c r="F17" s="20" t="s">
        <v>25</v>
      </c>
      <c r="G17" s="21" t="s">
        <v>31</v>
      </c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2"/>
      <c r="AP17" s="2"/>
      <c r="AQ17" s="2"/>
    </row>
    <row r="18" spans="1:47" s="2" customFormat="1" x14ac:dyDescent="0.3">
      <c r="F18" s="42" t="s">
        <v>22</v>
      </c>
      <c r="G18" s="43" t="s">
        <v>32</v>
      </c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</row>
    <row r="19" spans="1:47" s="2" customFormat="1" x14ac:dyDescent="0.3">
      <c r="F19" s="44"/>
      <c r="G19" s="43" t="s">
        <v>33</v>
      </c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</row>
    <row r="20" spans="1:47" s="2" customFormat="1" x14ac:dyDescent="0.3">
      <c r="F20" s="45" t="s">
        <v>34</v>
      </c>
      <c r="G20" s="43" t="s">
        <v>35</v>
      </c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 t="s">
        <v>26</v>
      </c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</row>
    <row r="21" spans="1:47" s="2" customFormat="1" x14ac:dyDescent="0.3">
      <c r="F21" s="42" t="s">
        <v>36</v>
      </c>
      <c r="G21" s="43" t="s">
        <v>37</v>
      </c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</row>
    <row r="22" spans="1:47" s="2" customFormat="1" x14ac:dyDescent="0.3"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</row>
    <row r="23" spans="1:47" ht="13.5" x14ac:dyDescent="0.15">
      <c r="F23" s="197"/>
      <c r="G23" s="197"/>
      <c r="H23" s="190" t="s">
        <v>0</v>
      </c>
      <c r="I23" s="191"/>
      <c r="J23" s="191"/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91"/>
      <c r="AC23" s="191"/>
      <c r="AD23" s="191"/>
      <c r="AE23" s="191"/>
      <c r="AF23" s="191"/>
      <c r="AG23" s="191"/>
      <c r="AH23" s="192"/>
      <c r="AI23" s="196" t="s">
        <v>1</v>
      </c>
      <c r="AJ23" s="196"/>
      <c r="AK23" s="196"/>
      <c r="AL23" s="196"/>
      <c r="AM23" s="196"/>
      <c r="AN23" s="196"/>
      <c r="AO23" s="1"/>
      <c r="AP23" s="1"/>
      <c r="AQ23" s="1"/>
      <c r="AR23" s="2"/>
      <c r="AS23" s="2"/>
      <c r="AT23" s="2"/>
      <c r="AU23" s="2"/>
    </row>
    <row r="24" spans="1:47" ht="13.5" x14ac:dyDescent="0.15">
      <c r="F24" s="197"/>
      <c r="G24" s="197"/>
      <c r="H24" s="193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5"/>
      <c r="AI24" s="196"/>
      <c r="AJ24" s="196"/>
      <c r="AK24" s="196"/>
      <c r="AL24" s="196"/>
      <c r="AM24" s="196"/>
      <c r="AN24" s="196"/>
      <c r="AO24" s="1"/>
      <c r="AP24" s="1"/>
      <c r="AQ24" s="1"/>
      <c r="AR24" s="2"/>
      <c r="AS24" s="2"/>
      <c r="AT24" s="2"/>
      <c r="AU24" s="2"/>
    </row>
    <row r="25" spans="1:47" ht="14.25" x14ac:dyDescent="0.2">
      <c r="F25" s="197"/>
      <c r="G25" s="197"/>
      <c r="H25" s="218" t="s">
        <v>2</v>
      </c>
      <c r="I25" s="219"/>
      <c r="J25" s="219"/>
      <c r="K25" s="220" t="s">
        <v>38</v>
      </c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1"/>
      <c r="AI25" s="196" t="s">
        <v>4</v>
      </c>
      <c r="AJ25" s="196"/>
      <c r="AK25" s="196"/>
      <c r="AL25" s="196"/>
      <c r="AM25" s="196"/>
      <c r="AN25" s="196"/>
      <c r="AO25" s="1"/>
      <c r="AP25" s="1"/>
      <c r="AQ25" s="1"/>
      <c r="AR25" s="2"/>
      <c r="AS25" s="2"/>
      <c r="AT25" s="2"/>
      <c r="AU25" s="2"/>
    </row>
    <row r="26" spans="1:47" ht="14.25" x14ac:dyDescent="0.2">
      <c r="F26" s="197"/>
      <c r="G26" s="197"/>
      <c r="H26" s="7" t="s">
        <v>5</v>
      </c>
      <c r="I26" s="8"/>
      <c r="J26" s="8"/>
      <c r="K26" s="220" t="s">
        <v>39</v>
      </c>
      <c r="L26" s="220"/>
      <c r="M26" s="220"/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1"/>
      <c r="AI26" s="196"/>
      <c r="AJ26" s="196"/>
      <c r="AK26" s="196"/>
      <c r="AL26" s="196"/>
      <c r="AM26" s="196"/>
      <c r="AN26" s="196"/>
      <c r="AO26" s="1"/>
      <c r="AP26" s="1"/>
      <c r="AQ26" s="1"/>
      <c r="AR26" s="2"/>
      <c r="AS26" s="2"/>
      <c r="AT26" s="2"/>
      <c r="AU26" s="2"/>
    </row>
    <row r="27" spans="1:47" ht="14.25" x14ac:dyDescent="0.2">
      <c r="F27" s="197"/>
      <c r="G27" s="197"/>
      <c r="H27" s="218" t="s">
        <v>7</v>
      </c>
      <c r="I27" s="219"/>
      <c r="J27" s="219"/>
      <c r="K27" s="220"/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1"/>
      <c r="AI27" s="196" t="s">
        <v>8</v>
      </c>
      <c r="AJ27" s="196"/>
      <c r="AK27" s="196"/>
      <c r="AL27" s="196"/>
      <c r="AM27" s="196"/>
      <c r="AN27" s="196"/>
      <c r="AO27" s="1"/>
      <c r="AP27" s="1"/>
      <c r="AQ27" s="1"/>
      <c r="AR27" s="2"/>
      <c r="AS27" s="2"/>
      <c r="AT27" s="2"/>
      <c r="AU27" s="2"/>
    </row>
    <row r="28" spans="1:47" ht="14.25" x14ac:dyDescent="0.2">
      <c r="F28" s="197"/>
      <c r="G28" s="197"/>
      <c r="H28" s="214"/>
      <c r="I28" s="215"/>
      <c r="J28" s="215"/>
      <c r="K28" s="216"/>
      <c r="L28" s="216"/>
      <c r="M28" s="216"/>
      <c r="N28" s="216"/>
      <c r="O28" s="216"/>
      <c r="P28" s="216"/>
      <c r="Q28" s="216"/>
      <c r="R28" s="216"/>
      <c r="S28" s="216"/>
      <c r="T28" s="216"/>
      <c r="U28" s="216"/>
      <c r="V28" s="216"/>
      <c r="W28" s="216"/>
      <c r="X28" s="216"/>
      <c r="Y28" s="216"/>
      <c r="Z28" s="216"/>
      <c r="AA28" s="216"/>
      <c r="AB28" s="216"/>
      <c r="AC28" s="216"/>
      <c r="AD28" s="216"/>
      <c r="AE28" s="216"/>
      <c r="AF28" s="216"/>
      <c r="AG28" s="216"/>
      <c r="AH28" s="217"/>
      <c r="AI28" s="196"/>
      <c r="AJ28" s="196"/>
      <c r="AK28" s="196"/>
      <c r="AL28" s="196"/>
      <c r="AM28" s="196"/>
      <c r="AN28" s="196"/>
      <c r="AO28" s="13"/>
      <c r="AP28" s="13"/>
      <c r="AQ28" s="13"/>
      <c r="AR28" s="2"/>
      <c r="AS28" s="2"/>
      <c r="AT28" s="2"/>
      <c r="AU28" s="2"/>
    </row>
    <row r="29" spans="1:47" s="19" customFormat="1" ht="39.950000000000003" customHeight="1" x14ac:dyDescent="0.15">
      <c r="A29" s="14" t="s">
        <v>9</v>
      </c>
      <c r="B29" s="14" t="s">
        <v>10</v>
      </c>
      <c r="C29" s="15" t="s">
        <v>11</v>
      </c>
      <c r="D29" s="15" t="s">
        <v>12</v>
      </c>
      <c r="E29" s="15" t="s">
        <v>13</v>
      </c>
      <c r="F29" s="16" t="s">
        <v>14</v>
      </c>
      <c r="G29" s="16" t="s">
        <v>15</v>
      </c>
      <c r="H29" s="16" t="s">
        <v>16</v>
      </c>
      <c r="I29" s="16" t="s">
        <v>17</v>
      </c>
      <c r="J29" s="16" t="s">
        <v>310</v>
      </c>
      <c r="K29" s="17" t="s">
        <v>311</v>
      </c>
      <c r="L29" s="16" t="s">
        <v>312</v>
      </c>
      <c r="M29" s="16" t="s">
        <v>313</v>
      </c>
      <c r="N29" s="16" t="s">
        <v>314</v>
      </c>
      <c r="O29" s="16" t="s">
        <v>315</v>
      </c>
      <c r="P29" s="17" t="s">
        <v>316</v>
      </c>
      <c r="Q29" s="16" t="s">
        <v>317</v>
      </c>
      <c r="R29" s="17" t="s">
        <v>318</v>
      </c>
      <c r="S29" s="16" t="s">
        <v>319</v>
      </c>
      <c r="T29" s="16" t="s">
        <v>320</v>
      </c>
      <c r="U29" s="16" t="s">
        <v>321</v>
      </c>
      <c r="V29" s="16" t="s">
        <v>322</v>
      </c>
      <c r="W29" s="16" t="s">
        <v>323</v>
      </c>
      <c r="X29" s="16" t="s">
        <v>324</v>
      </c>
      <c r="Y29" s="17" t="s">
        <v>325</v>
      </c>
      <c r="Z29" s="17" t="s">
        <v>326</v>
      </c>
      <c r="AA29" s="16" t="s">
        <v>327</v>
      </c>
      <c r="AB29" s="16" t="s">
        <v>328</v>
      </c>
      <c r="AC29" s="16" t="s">
        <v>329</v>
      </c>
      <c r="AD29" s="16" t="s">
        <v>330</v>
      </c>
      <c r="AE29" s="16" t="s">
        <v>331</v>
      </c>
      <c r="AF29" s="17" t="s">
        <v>332</v>
      </c>
      <c r="AG29" s="16" t="s">
        <v>333</v>
      </c>
      <c r="AH29" s="16" t="s">
        <v>334</v>
      </c>
      <c r="AI29" s="16" t="s">
        <v>335</v>
      </c>
      <c r="AJ29" s="16" t="s">
        <v>336</v>
      </c>
      <c r="AK29" s="16" t="s">
        <v>337</v>
      </c>
      <c r="AL29" s="16" t="s">
        <v>338</v>
      </c>
      <c r="AM29" s="17" t="s">
        <v>339</v>
      </c>
      <c r="AN29" s="16" t="s">
        <v>340</v>
      </c>
      <c r="AO29" s="18" t="s">
        <v>18</v>
      </c>
      <c r="AP29" s="18" t="s">
        <v>19</v>
      </c>
      <c r="AQ29" s="18" t="s">
        <v>20</v>
      </c>
    </row>
    <row r="30" spans="1:47" x14ac:dyDescent="0.3">
      <c r="F30" s="20">
        <v>10900408</v>
      </c>
      <c r="G30" s="21" t="s">
        <v>40</v>
      </c>
      <c r="H30" s="22">
        <v>2026</v>
      </c>
      <c r="I30" s="22" t="s">
        <v>309</v>
      </c>
      <c r="J30" s="23" t="s">
        <v>25</v>
      </c>
      <c r="K30" s="23" t="s">
        <v>25</v>
      </c>
      <c r="L30" s="23" t="s">
        <v>25</v>
      </c>
      <c r="M30" s="23" t="s">
        <v>22</v>
      </c>
      <c r="N30" s="23" t="s">
        <v>22</v>
      </c>
      <c r="O30" s="23" t="s">
        <v>22</v>
      </c>
      <c r="P30" s="23" t="s">
        <v>22</v>
      </c>
      <c r="Q30" s="23" t="s">
        <v>22</v>
      </c>
      <c r="R30" s="23" t="s">
        <v>22</v>
      </c>
      <c r="S30" s="24"/>
      <c r="T30" s="24"/>
      <c r="U30" s="24" t="s">
        <v>36</v>
      </c>
      <c r="V30" s="23" t="s">
        <v>25</v>
      </c>
      <c r="W30" s="23" t="s">
        <v>25</v>
      </c>
      <c r="X30" s="23" t="s">
        <v>25</v>
      </c>
      <c r="Y30" s="23" t="s">
        <v>25</v>
      </c>
      <c r="Z30" s="23" t="s">
        <v>25</v>
      </c>
      <c r="AA30" s="23" t="s">
        <v>25</v>
      </c>
      <c r="AB30" s="23" t="s">
        <v>22</v>
      </c>
      <c r="AC30" s="23" t="s">
        <v>22</v>
      </c>
      <c r="AD30" s="23" t="s">
        <v>22</v>
      </c>
      <c r="AE30" s="23" t="s">
        <v>22</v>
      </c>
      <c r="AF30" s="23" t="s">
        <v>22</v>
      </c>
      <c r="AG30" s="23" t="s">
        <v>22</v>
      </c>
      <c r="AH30" s="24"/>
      <c r="AI30" s="24"/>
      <c r="AJ30" s="24" t="s">
        <v>36</v>
      </c>
      <c r="AK30" s="23" t="s">
        <v>25</v>
      </c>
      <c r="AL30" s="23" t="s">
        <v>25</v>
      </c>
      <c r="AM30" s="23" t="s">
        <v>25</v>
      </c>
      <c r="AN30" s="23" t="s">
        <v>25</v>
      </c>
      <c r="AO30" s="46">
        <f>COUNTIF(Tabla14643[[#This Row],[1S]:[31L]],"D12")</f>
        <v>13</v>
      </c>
      <c r="AP30" s="26">
        <f>COUNTIF(Tabla14643[[#This Row],[1S]:[31L]],"N12")</f>
        <v>12</v>
      </c>
      <c r="AQ30" s="27">
        <f>COUNTBLANK(Tabla14643[[#This Row],[1S]:[31L]])</f>
        <v>4</v>
      </c>
      <c r="AR30" s="2"/>
      <c r="AS30" s="2"/>
      <c r="AT30" s="2"/>
      <c r="AU30" s="2"/>
    </row>
    <row r="31" spans="1:47" x14ac:dyDescent="0.3">
      <c r="F31" s="20">
        <v>71685426</v>
      </c>
      <c r="G31" s="21" t="s">
        <v>41</v>
      </c>
      <c r="H31" s="22">
        <v>2026</v>
      </c>
      <c r="I31" s="22" t="s">
        <v>309</v>
      </c>
      <c r="J31" s="23" t="s">
        <v>22</v>
      </c>
      <c r="K31" s="23" t="s">
        <v>22</v>
      </c>
      <c r="L31" s="23" t="s">
        <v>22</v>
      </c>
      <c r="M31" s="24"/>
      <c r="N31" s="24"/>
      <c r="O31" s="24" t="s">
        <v>36</v>
      </c>
      <c r="P31" s="23" t="s">
        <v>25</v>
      </c>
      <c r="Q31" s="23" t="s">
        <v>25</v>
      </c>
      <c r="R31" s="23" t="s">
        <v>25</v>
      </c>
      <c r="S31" s="23" t="s">
        <v>25</v>
      </c>
      <c r="T31" s="23" t="s">
        <v>25</v>
      </c>
      <c r="U31" s="23" t="s">
        <v>25</v>
      </c>
      <c r="V31" s="23" t="s">
        <v>22</v>
      </c>
      <c r="W31" s="23" t="s">
        <v>22</v>
      </c>
      <c r="X31" s="23" t="s">
        <v>22</v>
      </c>
      <c r="Y31" s="23" t="s">
        <v>22</v>
      </c>
      <c r="Z31" s="23" t="s">
        <v>22</v>
      </c>
      <c r="AA31" s="23" t="s">
        <v>22</v>
      </c>
      <c r="AB31" s="24"/>
      <c r="AC31" s="24"/>
      <c r="AD31" s="24" t="s">
        <v>36</v>
      </c>
      <c r="AE31" s="23" t="s">
        <v>25</v>
      </c>
      <c r="AF31" s="23" t="s">
        <v>25</v>
      </c>
      <c r="AG31" s="23" t="s">
        <v>25</v>
      </c>
      <c r="AH31" s="23" t="s">
        <v>25</v>
      </c>
      <c r="AI31" s="23" t="s">
        <v>25</v>
      </c>
      <c r="AJ31" s="23" t="s">
        <v>25</v>
      </c>
      <c r="AK31" s="23" t="s">
        <v>22</v>
      </c>
      <c r="AL31" s="23" t="s">
        <v>22</v>
      </c>
      <c r="AM31" s="23" t="s">
        <v>22</v>
      </c>
      <c r="AN31" s="23" t="s">
        <v>22</v>
      </c>
      <c r="AO31" s="46">
        <f>COUNTIF(Tabla14643[[#This Row],[1S]:[31L]],"D12")</f>
        <v>12</v>
      </c>
      <c r="AP31" s="26">
        <f>COUNTIF(Tabla14643[[#This Row],[1S]:[31L]],"N12")</f>
        <v>13</v>
      </c>
      <c r="AQ31" s="27">
        <f>COUNTBLANK(Tabla14643[[#This Row],[1S]:[31L]])</f>
        <v>4</v>
      </c>
      <c r="AR31" s="2"/>
      <c r="AS31" s="2"/>
      <c r="AT31" s="2"/>
      <c r="AU31" s="2"/>
    </row>
    <row r="32" spans="1:47" x14ac:dyDescent="0.3">
      <c r="F32" s="20">
        <v>71794185</v>
      </c>
      <c r="G32" s="21" t="s">
        <v>42</v>
      </c>
      <c r="H32" s="22">
        <v>2026</v>
      </c>
      <c r="I32" s="22" t="s">
        <v>309</v>
      </c>
      <c r="J32" s="29"/>
      <c r="K32" s="29"/>
      <c r="L32" s="29"/>
      <c r="M32" s="23" t="s">
        <v>25</v>
      </c>
      <c r="N32" s="23" t="s">
        <v>25</v>
      </c>
      <c r="O32" s="23" t="s">
        <v>25</v>
      </c>
      <c r="P32" s="29"/>
      <c r="Q32" s="29"/>
      <c r="R32" s="29"/>
      <c r="S32" s="23" t="s">
        <v>22</v>
      </c>
      <c r="T32" s="23" t="s">
        <v>22</v>
      </c>
      <c r="U32" s="23" t="s">
        <v>22</v>
      </c>
      <c r="V32" s="24"/>
      <c r="W32" s="24"/>
      <c r="X32" s="24" t="s">
        <v>36</v>
      </c>
      <c r="Y32" s="29"/>
      <c r="Z32" s="29"/>
      <c r="AA32" s="29"/>
      <c r="AB32" s="23" t="s">
        <v>25</v>
      </c>
      <c r="AC32" s="23" t="s">
        <v>25</v>
      </c>
      <c r="AD32" s="23" t="s">
        <v>25</v>
      </c>
      <c r="AE32" s="29"/>
      <c r="AF32" s="29"/>
      <c r="AG32" s="29"/>
      <c r="AH32" s="23" t="s">
        <v>22</v>
      </c>
      <c r="AI32" s="23" t="s">
        <v>22</v>
      </c>
      <c r="AJ32" s="23" t="s">
        <v>22</v>
      </c>
      <c r="AK32" s="24"/>
      <c r="AL32" s="24"/>
      <c r="AM32" s="24" t="s">
        <v>36</v>
      </c>
      <c r="AN32" s="47"/>
      <c r="AO32" s="26">
        <f>COUNTIF(Tabla14643[[#This Row],[1S]:[31L]],"D12")</f>
        <v>6</v>
      </c>
      <c r="AP32" s="26">
        <f>COUNTIF(Tabla14643[[#This Row],[1S]:[31L]],"N12")</f>
        <v>6</v>
      </c>
      <c r="AQ32" s="27">
        <f>COUNTBLANK(Tabla14643[[#This Row],[1S]:[31L]])</f>
        <v>17</v>
      </c>
      <c r="AR32" s="2"/>
      <c r="AS32" s="2"/>
      <c r="AT32" s="2"/>
      <c r="AU32" s="2"/>
    </row>
    <row r="33" spans="6:47" hidden="1" x14ac:dyDescent="0.3">
      <c r="F33" s="20"/>
      <c r="G33" s="21"/>
      <c r="H33" s="22">
        <v>2025</v>
      </c>
      <c r="I33" s="22" t="s">
        <v>43</v>
      </c>
      <c r="J33" s="30">
        <f t="shared" ref="J33:AN33" si="2">COUNTIF(J30:J32,"D12")</f>
        <v>1</v>
      </c>
      <c r="K33" s="30">
        <f t="shared" si="2"/>
        <v>1</v>
      </c>
      <c r="L33" s="30">
        <f t="shared" si="2"/>
        <v>1</v>
      </c>
      <c r="M33" s="30">
        <f t="shared" si="2"/>
        <v>1</v>
      </c>
      <c r="N33" s="30">
        <f t="shared" si="2"/>
        <v>1</v>
      </c>
      <c r="O33" s="30">
        <f t="shared" si="2"/>
        <v>1</v>
      </c>
      <c r="P33" s="30">
        <f t="shared" si="2"/>
        <v>1</v>
      </c>
      <c r="Q33" s="30">
        <f t="shared" si="2"/>
        <v>1</v>
      </c>
      <c r="R33" s="30">
        <f t="shared" si="2"/>
        <v>1</v>
      </c>
      <c r="S33" s="30">
        <f t="shared" si="2"/>
        <v>1</v>
      </c>
      <c r="T33" s="30">
        <f t="shared" si="2"/>
        <v>1</v>
      </c>
      <c r="U33" s="30">
        <f t="shared" si="2"/>
        <v>1</v>
      </c>
      <c r="V33" s="29"/>
      <c r="W33" s="29"/>
      <c r="X33" s="29"/>
      <c r="Y33" s="29"/>
      <c r="Z33" s="30">
        <f t="shared" si="2"/>
        <v>1</v>
      </c>
      <c r="AA33" s="30">
        <f t="shared" si="2"/>
        <v>1</v>
      </c>
      <c r="AB33" s="30">
        <f t="shared" si="2"/>
        <v>1</v>
      </c>
      <c r="AC33" s="30">
        <f t="shared" si="2"/>
        <v>1</v>
      </c>
      <c r="AD33" s="30">
        <f t="shared" si="2"/>
        <v>1</v>
      </c>
      <c r="AE33" s="30">
        <f t="shared" si="2"/>
        <v>1</v>
      </c>
      <c r="AF33" s="30">
        <f t="shared" si="2"/>
        <v>1</v>
      </c>
      <c r="AG33" s="30">
        <f t="shared" si="2"/>
        <v>1</v>
      </c>
      <c r="AH33" s="30">
        <f t="shared" si="2"/>
        <v>1</v>
      </c>
      <c r="AI33" s="30">
        <f t="shared" si="2"/>
        <v>1</v>
      </c>
      <c r="AJ33" s="30">
        <f t="shared" si="2"/>
        <v>1</v>
      </c>
      <c r="AK33" s="30">
        <f t="shared" si="2"/>
        <v>1</v>
      </c>
      <c r="AL33" s="30">
        <f t="shared" si="2"/>
        <v>1</v>
      </c>
      <c r="AM33" s="30">
        <f t="shared" si="2"/>
        <v>1</v>
      </c>
      <c r="AN33" s="22">
        <f t="shared" si="2"/>
        <v>1</v>
      </c>
      <c r="AO33" s="31"/>
      <c r="AP33" s="31"/>
      <c r="AQ33" s="32"/>
      <c r="AR33" s="2"/>
      <c r="AS33" s="2"/>
      <c r="AT33" s="2"/>
      <c r="AU33" s="2"/>
    </row>
    <row r="34" spans="6:47" hidden="1" x14ac:dyDescent="0.3">
      <c r="F34" s="33"/>
      <c r="G34" s="34"/>
      <c r="H34" s="22">
        <v>2025</v>
      </c>
      <c r="I34" s="22" t="s">
        <v>43</v>
      </c>
      <c r="J34" s="35">
        <f t="shared" ref="J34:AN34" si="3">COUNTIF(J30:J32,"N12")</f>
        <v>1</v>
      </c>
      <c r="K34" s="35">
        <f t="shared" si="3"/>
        <v>1</v>
      </c>
      <c r="L34" s="35">
        <f t="shared" si="3"/>
        <v>1</v>
      </c>
      <c r="M34" s="35">
        <f t="shared" si="3"/>
        <v>1</v>
      </c>
      <c r="N34" s="35">
        <f t="shared" si="3"/>
        <v>1</v>
      </c>
      <c r="O34" s="35">
        <f t="shared" si="3"/>
        <v>1</v>
      </c>
      <c r="P34" s="35">
        <f t="shared" si="3"/>
        <v>1</v>
      </c>
      <c r="Q34" s="35">
        <f t="shared" si="3"/>
        <v>1</v>
      </c>
      <c r="R34" s="35">
        <f t="shared" si="3"/>
        <v>1</v>
      </c>
      <c r="S34" s="35">
        <f t="shared" si="3"/>
        <v>1</v>
      </c>
      <c r="T34" s="35">
        <f t="shared" si="3"/>
        <v>1</v>
      </c>
      <c r="U34" s="35">
        <f t="shared" si="3"/>
        <v>1</v>
      </c>
      <c r="V34" s="29"/>
      <c r="W34" s="29"/>
      <c r="X34" s="29"/>
      <c r="Y34" s="29"/>
      <c r="Z34" s="35">
        <f t="shared" si="3"/>
        <v>1</v>
      </c>
      <c r="AA34" s="35">
        <f t="shared" si="3"/>
        <v>1</v>
      </c>
      <c r="AB34" s="35">
        <f t="shared" si="3"/>
        <v>1</v>
      </c>
      <c r="AC34" s="35">
        <f t="shared" si="3"/>
        <v>1</v>
      </c>
      <c r="AD34" s="35">
        <f t="shared" si="3"/>
        <v>1</v>
      </c>
      <c r="AE34" s="35">
        <f t="shared" si="3"/>
        <v>1</v>
      </c>
      <c r="AF34" s="35">
        <f t="shared" si="3"/>
        <v>1</v>
      </c>
      <c r="AG34" s="35">
        <f t="shared" si="3"/>
        <v>1</v>
      </c>
      <c r="AH34" s="35">
        <f t="shared" si="3"/>
        <v>1</v>
      </c>
      <c r="AI34" s="35">
        <f t="shared" si="3"/>
        <v>1</v>
      </c>
      <c r="AJ34" s="35">
        <f t="shared" si="3"/>
        <v>1</v>
      </c>
      <c r="AK34" s="35">
        <f t="shared" si="3"/>
        <v>1</v>
      </c>
      <c r="AL34" s="35">
        <f t="shared" si="3"/>
        <v>1</v>
      </c>
      <c r="AM34" s="35">
        <f t="shared" si="3"/>
        <v>1</v>
      </c>
      <c r="AN34" s="36">
        <f t="shared" si="3"/>
        <v>1</v>
      </c>
      <c r="AO34" s="37"/>
      <c r="AP34" s="37"/>
      <c r="AQ34" s="32"/>
      <c r="AR34" s="2"/>
      <c r="AS34" s="2"/>
      <c r="AT34" s="2"/>
      <c r="AU34" s="2"/>
    </row>
    <row r="35" spans="6:47" s="2" customFormat="1" x14ac:dyDescent="0.3">
      <c r="F35" s="48"/>
      <c r="G35" s="49"/>
      <c r="H35" s="36"/>
      <c r="I35" s="36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41"/>
      <c r="V35" s="41"/>
      <c r="W35" s="41"/>
      <c r="X35" s="41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50">
        <f>COUNTIF(Tabla14643[[#This Row],[1S]:[31L]],"D12")</f>
        <v>0</v>
      </c>
      <c r="AP35" s="50">
        <f>COUNTIF(Tabla14643[[#This Row],[1S]:[31L]],"N12")</f>
        <v>0</v>
      </c>
      <c r="AQ35" s="51">
        <f>COUNTBLANK(Tabla14643[[#This Row],[1S]:[31L]])</f>
        <v>31</v>
      </c>
    </row>
    <row r="36" spans="6:47" x14ac:dyDescent="0.3">
      <c r="F36" s="40" t="s">
        <v>29</v>
      </c>
      <c r="G36" s="40" t="s">
        <v>30</v>
      </c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2"/>
      <c r="AP36" s="2"/>
      <c r="AQ36" s="2"/>
      <c r="AR36" s="2"/>
      <c r="AS36" s="2"/>
      <c r="AT36" s="2"/>
      <c r="AU36" s="2"/>
    </row>
    <row r="37" spans="6:47" x14ac:dyDescent="0.3">
      <c r="F37" s="20" t="s">
        <v>25</v>
      </c>
      <c r="G37" s="21" t="s">
        <v>31</v>
      </c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2"/>
      <c r="AP37" s="2"/>
      <c r="AQ37" s="2"/>
      <c r="AR37" s="2"/>
      <c r="AS37" s="2"/>
      <c r="AT37" s="2"/>
      <c r="AU37" s="2"/>
    </row>
    <row r="38" spans="6:47" s="2" customFormat="1" x14ac:dyDescent="0.3">
      <c r="F38" s="42" t="s">
        <v>22</v>
      </c>
      <c r="G38" s="43" t="s">
        <v>32</v>
      </c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</row>
    <row r="39" spans="6:47" s="2" customFormat="1" x14ac:dyDescent="0.3">
      <c r="F39" s="42"/>
      <c r="G39" s="43" t="s">
        <v>33</v>
      </c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</row>
    <row r="40" spans="6:47" s="2" customFormat="1" x14ac:dyDescent="0.3">
      <c r="F40" s="42" t="s">
        <v>34</v>
      </c>
      <c r="G40" s="43" t="s">
        <v>35</v>
      </c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</row>
    <row r="41" spans="6:47" s="2" customFormat="1" x14ac:dyDescent="0.3">
      <c r="F41" s="42" t="s">
        <v>36</v>
      </c>
      <c r="G41" s="43" t="s">
        <v>37</v>
      </c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</row>
    <row r="42" spans="6:47" s="2" customFormat="1" x14ac:dyDescent="0.3"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</row>
    <row r="43" spans="6:47" ht="13.5" x14ac:dyDescent="0.15">
      <c r="F43" s="189"/>
      <c r="G43" s="189"/>
      <c r="H43" s="190" t="s">
        <v>0</v>
      </c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2"/>
      <c r="AI43" s="196" t="s">
        <v>1</v>
      </c>
      <c r="AJ43" s="196"/>
      <c r="AK43" s="196"/>
      <c r="AL43" s="196"/>
      <c r="AM43" s="196"/>
      <c r="AN43" s="196"/>
      <c r="AO43" s="1"/>
      <c r="AP43" s="1"/>
      <c r="AQ43" s="1"/>
      <c r="AR43" s="2"/>
      <c r="AS43" s="2"/>
      <c r="AT43" s="2"/>
      <c r="AU43" s="2"/>
    </row>
    <row r="44" spans="6:47" ht="13.5" x14ac:dyDescent="0.15">
      <c r="F44" s="189"/>
      <c r="G44" s="189"/>
      <c r="H44" s="193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  <c r="AC44" s="194"/>
      <c r="AD44" s="194"/>
      <c r="AE44" s="194"/>
      <c r="AF44" s="194"/>
      <c r="AG44" s="194"/>
      <c r="AH44" s="195"/>
      <c r="AI44" s="196"/>
      <c r="AJ44" s="196"/>
      <c r="AK44" s="196"/>
      <c r="AL44" s="196"/>
      <c r="AM44" s="196"/>
      <c r="AN44" s="196"/>
      <c r="AO44" s="1"/>
      <c r="AP44" s="1"/>
      <c r="AQ44" s="1"/>
      <c r="AR44" s="2"/>
      <c r="AS44" s="2"/>
      <c r="AT44" s="2"/>
      <c r="AU44" s="2"/>
    </row>
    <row r="45" spans="6:47" ht="14.25" x14ac:dyDescent="0.2">
      <c r="F45" s="189"/>
      <c r="G45" s="189"/>
      <c r="H45" s="218" t="s">
        <v>2</v>
      </c>
      <c r="I45" s="219"/>
      <c r="J45" s="219"/>
      <c r="K45" s="220" t="s">
        <v>44</v>
      </c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1"/>
      <c r="AI45" s="196" t="s">
        <v>4</v>
      </c>
      <c r="AJ45" s="196"/>
      <c r="AK45" s="196"/>
      <c r="AL45" s="196"/>
      <c r="AM45" s="196"/>
      <c r="AN45" s="196"/>
      <c r="AO45" s="1"/>
      <c r="AP45" s="1"/>
      <c r="AQ45" s="1"/>
      <c r="AR45" s="2"/>
      <c r="AS45" s="2"/>
      <c r="AT45" s="2"/>
      <c r="AU45" s="2"/>
    </row>
    <row r="46" spans="6:47" ht="14.25" x14ac:dyDescent="0.2">
      <c r="F46" s="189"/>
      <c r="G46" s="189"/>
      <c r="H46" s="7" t="s">
        <v>5</v>
      </c>
      <c r="I46" s="8"/>
      <c r="J46" s="8"/>
      <c r="K46" s="220" t="s">
        <v>6</v>
      </c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1"/>
      <c r="AI46" s="196"/>
      <c r="AJ46" s="196"/>
      <c r="AK46" s="196"/>
      <c r="AL46" s="196"/>
      <c r="AM46" s="196"/>
      <c r="AN46" s="196"/>
      <c r="AO46" s="1"/>
      <c r="AP46" s="1"/>
      <c r="AQ46" s="1"/>
      <c r="AR46" s="2"/>
      <c r="AS46" s="2"/>
      <c r="AT46" s="2"/>
      <c r="AU46" s="2"/>
    </row>
    <row r="47" spans="6:47" ht="14.25" x14ac:dyDescent="0.2">
      <c r="F47" s="189"/>
      <c r="G47" s="189"/>
      <c r="H47" s="218" t="s">
        <v>7</v>
      </c>
      <c r="I47" s="219"/>
      <c r="J47" s="219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1"/>
      <c r="AI47" s="196" t="s">
        <v>8</v>
      </c>
      <c r="AJ47" s="196"/>
      <c r="AK47" s="196"/>
      <c r="AL47" s="196"/>
      <c r="AM47" s="196"/>
      <c r="AN47" s="196"/>
      <c r="AO47" s="1"/>
      <c r="AP47" s="1"/>
      <c r="AQ47" s="1"/>
      <c r="AR47" s="2"/>
      <c r="AS47" s="2"/>
      <c r="AT47" s="2"/>
      <c r="AU47" s="2"/>
    </row>
    <row r="48" spans="6:47" ht="14.25" x14ac:dyDescent="0.2">
      <c r="F48" s="189"/>
      <c r="G48" s="189"/>
      <c r="H48" s="214"/>
      <c r="I48" s="215"/>
      <c r="J48" s="215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  <c r="AG48" s="216"/>
      <c r="AH48" s="217"/>
      <c r="AI48" s="196"/>
      <c r="AJ48" s="196"/>
      <c r="AK48" s="196"/>
      <c r="AL48" s="196"/>
      <c r="AM48" s="196"/>
      <c r="AN48" s="196"/>
      <c r="AO48" s="13"/>
      <c r="AP48" s="13"/>
      <c r="AQ48" s="13"/>
      <c r="AR48" s="2"/>
      <c r="AS48" s="2"/>
      <c r="AT48" s="2"/>
      <c r="AU48" s="2"/>
    </row>
    <row r="49" spans="1:47" s="19" customFormat="1" ht="39.950000000000003" customHeight="1" x14ac:dyDescent="0.15">
      <c r="A49" s="14" t="s">
        <v>9</v>
      </c>
      <c r="B49" s="14" t="s">
        <v>10</v>
      </c>
      <c r="C49" s="15" t="s">
        <v>11</v>
      </c>
      <c r="D49" s="15" t="s">
        <v>12</v>
      </c>
      <c r="E49" s="15" t="s">
        <v>13</v>
      </c>
      <c r="F49" s="16" t="s">
        <v>14</v>
      </c>
      <c r="G49" s="16" t="s">
        <v>15</v>
      </c>
      <c r="H49" s="16" t="s">
        <v>16</v>
      </c>
      <c r="I49" s="16" t="s">
        <v>17</v>
      </c>
      <c r="J49" s="16" t="s">
        <v>310</v>
      </c>
      <c r="K49" s="17" t="s">
        <v>311</v>
      </c>
      <c r="L49" s="16" t="s">
        <v>312</v>
      </c>
      <c r="M49" s="16" t="s">
        <v>313</v>
      </c>
      <c r="N49" s="16" t="s">
        <v>314</v>
      </c>
      <c r="O49" s="16" t="s">
        <v>315</v>
      </c>
      <c r="P49" s="17" t="s">
        <v>316</v>
      </c>
      <c r="Q49" s="16" t="s">
        <v>317</v>
      </c>
      <c r="R49" s="17" t="s">
        <v>318</v>
      </c>
      <c r="S49" s="16" t="s">
        <v>319</v>
      </c>
      <c r="T49" s="16" t="s">
        <v>320</v>
      </c>
      <c r="U49" s="16" t="s">
        <v>321</v>
      </c>
      <c r="V49" s="16" t="s">
        <v>322</v>
      </c>
      <c r="W49" s="16" t="s">
        <v>323</v>
      </c>
      <c r="X49" s="16" t="s">
        <v>324</v>
      </c>
      <c r="Y49" s="17" t="s">
        <v>325</v>
      </c>
      <c r="Z49" s="17" t="s">
        <v>326</v>
      </c>
      <c r="AA49" s="16" t="s">
        <v>327</v>
      </c>
      <c r="AB49" s="16" t="s">
        <v>328</v>
      </c>
      <c r="AC49" s="16" t="s">
        <v>329</v>
      </c>
      <c r="AD49" s="16" t="s">
        <v>330</v>
      </c>
      <c r="AE49" s="16" t="s">
        <v>331</v>
      </c>
      <c r="AF49" s="17" t="s">
        <v>332</v>
      </c>
      <c r="AG49" s="16" t="s">
        <v>333</v>
      </c>
      <c r="AH49" s="16" t="s">
        <v>334</v>
      </c>
      <c r="AI49" s="16" t="s">
        <v>335</v>
      </c>
      <c r="AJ49" s="16" t="s">
        <v>336</v>
      </c>
      <c r="AK49" s="16" t="s">
        <v>337</v>
      </c>
      <c r="AL49" s="16" t="s">
        <v>338</v>
      </c>
      <c r="AM49" s="17" t="s">
        <v>339</v>
      </c>
      <c r="AN49" s="16" t="s">
        <v>340</v>
      </c>
      <c r="AO49" s="18" t="s">
        <v>18</v>
      </c>
      <c r="AP49" s="18" t="s">
        <v>19</v>
      </c>
      <c r="AQ49" s="18" t="s">
        <v>20</v>
      </c>
    </row>
    <row r="50" spans="1:47" x14ac:dyDescent="0.3">
      <c r="F50" s="20">
        <v>70785727</v>
      </c>
      <c r="G50" s="21" t="s">
        <v>45</v>
      </c>
      <c r="H50" s="22">
        <v>2026</v>
      </c>
      <c r="I50" s="22" t="s">
        <v>309</v>
      </c>
      <c r="J50" s="23" t="s">
        <v>22</v>
      </c>
      <c r="K50" s="23" t="s">
        <v>22</v>
      </c>
      <c r="L50" s="23" t="s">
        <v>22</v>
      </c>
      <c r="M50" s="23" t="s">
        <v>22</v>
      </c>
      <c r="N50" s="23" t="s">
        <v>22</v>
      </c>
      <c r="O50" s="23" t="s">
        <v>22</v>
      </c>
      <c r="P50" s="24"/>
      <c r="Q50" s="24"/>
      <c r="R50" s="24" t="s">
        <v>36</v>
      </c>
      <c r="S50" s="23" t="s">
        <v>25</v>
      </c>
      <c r="T50" s="23" t="s">
        <v>25</v>
      </c>
      <c r="U50" s="23" t="s">
        <v>25</v>
      </c>
      <c r="V50" s="23" t="s">
        <v>25</v>
      </c>
      <c r="W50" s="23" t="s">
        <v>25</v>
      </c>
      <c r="X50" s="23" t="s">
        <v>25</v>
      </c>
      <c r="Y50" s="23" t="s">
        <v>22</v>
      </c>
      <c r="Z50" s="23" t="s">
        <v>22</v>
      </c>
      <c r="AA50" s="23" t="s">
        <v>22</v>
      </c>
      <c r="AB50" s="23" t="s">
        <v>22</v>
      </c>
      <c r="AC50" s="23" t="s">
        <v>22</v>
      </c>
      <c r="AD50" s="23" t="s">
        <v>22</v>
      </c>
      <c r="AE50" s="24"/>
      <c r="AF50" s="24"/>
      <c r="AG50" s="24" t="s">
        <v>36</v>
      </c>
      <c r="AH50" s="23" t="s">
        <v>25</v>
      </c>
      <c r="AI50" s="23" t="s">
        <v>25</v>
      </c>
      <c r="AJ50" s="23" t="s">
        <v>25</v>
      </c>
      <c r="AK50" s="23" t="s">
        <v>25</v>
      </c>
      <c r="AL50" s="23" t="s">
        <v>25</v>
      </c>
      <c r="AM50" s="23" t="s">
        <v>25</v>
      </c>
      <c r="AN50" s="23" t="s">
        <v>25</v>
      </c>
      <c r="AO50" s="46">
        <f>COUNTIF(Tabla14744[[#This Row],[1S]:[31L]],"D12")</f>
        <v>13</v>
      </c>
      <c r="AP50" s="26">
        <f>COUNTIF(Tabla14744[[#This Row],[1S]:[31L]],"N12")</f>
        <v>12</v>
      </c>
      <c r="AQ50" s="27">
        <f>COUNTBLANK(Tabla14744[[#This Row],[1S]:[31L]])</f>
        <v>4</v>
      </c>
      <c r="AR50" s="2"/>
      <c r="AS50" s="2"/>
      <c r="AT50" s="2"/>
      <c r="AU50" s="2"/>
    </row>
    <row r="51" spans="1:47" x14ac:dyDescent="0.3">
      <c r="F51" s="20">
        <v>98484810</v>
      </c>
      <c r="G51" s="21" t="s">
        <v>46</v>
      </c>
      <c r="H51" s="22">
        <v>2026</v>
      </c>
      <c r="I51" s="22" t="s">
        <v>309</v>
      </c>
      <c r="J51" s="24"/>
      <c r="K51" s="24"/>
      <c r="L51" s="24" t="s">
        <v>36</v>
      </c>
      <c r="M51" s="23" t="s">
        <v>25</v>
      </c>
      <c r="N51" s="23" t="s">
        <v>25</v>
      </c>
      <c r="O51" s="23" t="s">
        <v>25</v>
      </c>
      <c r="P51" s="23" t="s">
        <v>25</v>
      </c>
      <c r="Q51" s="23" t="s">
        <v>25</v>
      </c>
      <c r="R51" s="23" t="s">
        <v>25</v>
      </c>
      <c r="S51" s="23" t="s">
        <v>22</v>
      </c>
      <c r="T51" s="23" t="s">
        <v>22</v>
      </c>
      <c r="U51" s="23" t="s">
        <v>22</v>
      </c>
      <c r="V51" s="23" t="s">
        <v>22</v>
      </c>
      <c r="W51" s="23" t="s">
        <v>22</v>
      </c>
      <c r="X51" s="23" t="s">
        <v>22</v>
      </c>
      <c r="Y51" s="24"/>
      <c r="Z51" s="24"/>
      <c r="AA51" s="24" t="s">
        <v>36</v>
      </c>
      <c r="AB51" s="23" t="s">
        <v>25</v>
      </c>
      <c r="AC51" s="23" t="s">
        <v>25</v>
      </c>
      <c r="AD51" s="23" t="s">
        <v>25</v>
      </c>
      <c r="AE51" s="23" t="s">
        <v>25</v>
      </c>
      <c r="AF51" s="23" t="s">
        <v>25</v>
      </c>
      <c r="AG51" s="23" t="s">
        <v>25</v>
      </c>
      <c r="AH51" s="23" t="s">
        <v>22</v>
      </c>
      <c r="AI51" s="23" t="s">
        <v>22</v>
      </c>
      <c r="AJ51" s="23" t="s">
        <v>22</v>
      </c>
      <c r="AK51" s="23" t="s">
        <v>22</v>
      </c>
      <c r="AL51" s="23" t="s">
        <v>22</v>
      </c>
      <c r="AM51" s="23" t="s">
        <v>22</v>
      </c>
      <c r="AN51" s="23" t="s">
        <v>22</v>
      </c>
      <c r="AO51" s="46">
        <f>COUNTIF(Tabla14744[[#This Row],[1S]:[31L]],"D12")</f>
        <v>12</v>
      </c>
      <c r="AP51" s="26">
        <f>COUNTIF(Tabla14744[[#This Row],[1S]:[31L]],"N12")</f>
        <v>13</v>
      </c>
      <c r="AQ51" s="27">
        <f>COUNTBLANK(Tabla14744[[#This Row],[1S]:[31L]])</f>
        <v>4</v>
      </c>
      <c r="AR51" s="2"/>
      <c r="AS51" s="2"/>
      <c r="AT51" s="2"/>
      <c r="AU51" s="2"/>
    </row>
    <row r="52" spans="1:47" x14ac:dyDescent="0.3">
      <c r="F52" s="20">
        <v>71794185</v>
      </c>
      <c r="G52" s="21" t="s">
        <v>42</v>
      </c>
      <c r="H52" s="22">
        <v>2026</v>
      </c>
      <c r="I52" s="22" t="s">
        <v>309</v>
      </c>
      <c r="J52" s="23" t="s">
        <v>25</v>
      </c>
      <c r="K52" s="23" t="s">
        <v>25</v>
      </c>
      <c r="L52" s="23" t="s">
        <v>25</v>
      </c>
      <c r="M52" s="29"/>
      <c r="N52" s="29"/>
      <c r="O52" s="29"/>
      <c r="P52" s="23" t="s">
        <v>22</v>
      </c>
      <c r="Q52" s="23" t="s">
        <v>22</v>
      </c>
      <c r="R52" s="23" t="s">
        <v>22</v>
      </c>
      <c r="S52" s="29"/>
      <c r="T52" s="29"/>
      <c r="U52" s="29"/>
      <c r="V52" s="29"/>
      <c r="W52" s="29"/>
      <c r="X52" s="29"/>
      <c r="Y52" s="23" t="s">
        <v>25</v>
      </c>
      <c r="Z52" s="23" t="s">
        <v>25</v>
      </c>
      <c r="AA52" s="23" t="s">
        <v>25</v>
      </c>
      <c r="AB52" s="29"/>
      <c r="AC52" s="29"/>
      <c r="AD52" s="29"/>
      <c r="AE52" s="23" t="s">
        <v>22</v>
      </c>
      <c r="AF52" s="23" t="s">
        <v>22</v>
      </c>
      <c r="AG52" s="23" t="s">
        <v>22</v>
      </c>
      <c r="AH52" s="29"/>
      <c r="AI52" s="29"/>
      <c r="AJ52" s="29"/>
      <c r="AK52" s="29"/>
      <c r="AL52" s="29"/>
      <c r="AM52" s="29"/>
      <c r="AN52" s="29"/>
      <c r="AO52" s="26">
        <f>COUNTIF(Tabla14744[[#This Row],[1S]:[31L]],"D12")</f>
        <v>6</v>
      </c>
      <c r="AP52" s="26">
        <f>COUNTIF(Tabla14744[[#This Row],[1S]:[31L]],"N12")</f>
        <v>6</v>
      </c>
      <c r="AQ52" s="27">
        <f>COUNTBLANK(Tabla14744[[#This Row],[1S]:[31L]])</f>
        <v>19</v>
      </c>
      <c r="AR52" s="2"/>
      <c r="AS52" s="2"/>
      <c r="AT52" s="2"/>
      <c r="AU52" s="2"/>
    </row>
    <row r="53" spans="1:47" hidden="1" x14ac:dyDescent="0.3">
      <c r="F53" s="20"/>
      <c r="G53" s="21"/>
      <c r="H53" s="22">
        <v>2025</v>
      </c>
      <c r="I53" s="22" t="s">
        <v>47</v>
      </c>
      <c r="J53" s="30">
        <f t="shared" ref="J53:U53" si="4">COUNTIF(J50:J52,"D12")</f>
        <v>1</v>
      </c>
      <c r="K53" s="30">
        <f t="shared" si="4"/>
        <v>1</v>
      </c>
      <c r="L53" s="30">
        <f t="shared" si="4"/>
        <v>1</v>
      </c>
      <c r="M53" s="30">
        <f t="shared" si="4"/>
        <v>1</v>
      </c>
      <c r="N53" s="30">
        <f t="shared" si="4"/>
        <v>1</v>
      </c>
      <c r="O53" s="30">
        <f t="shared" si="4"/>
        <v>1</v>
      </c>
      <c r="P53" s="30">
        <f t="shared" si="4"/>
        <v>1</v>
      </c>
      <c r="Q53" s="30">
        <f t="shared" si="4"/>
        <v>1</v>
      </c>
      <c r="R53" s="30">
        <f t="shared" si="4"/>
        <v>1</v>
      </c>
      <c r="S53" s="30">
        <f t="shared" si="4"/>
        <v>1</v>
      </c>
      <c r="T53" s="30">
        <f t="shared" si="4"/>
        <v>1</v>
      </c>
      <c r="U53" s="30">
        <f t="shared" si="4"/>
        <v>1</v>
      </c>
      <c r="V53" s="23" t="s">
        <v>22</v>
      </c>
      <c r="W53" s="23" t="s">
        <v>22</v>
      </c>
      <c r="X53" s="23" t="s">
        <v>22</v>
      </c>
      <c r="Y53" s="30">
        <f t="shared" ref="Y53:AN53" si="5">COUNTIF(Y50:Y52,"D12")</f>
        <v>1</v>
      </c>
      <c r="Z53" s="30">
        <f t="shared" si="5"/>
        <v>1</v>
      </c>
      <c r="AA53" s="30">
        <f t="shared" si="5"/>
        <v>1</v>
      </c>
      <c r="AB53" s="30">
        <f t="shared" si="5"/>
        <v>1</v>
      </c>
      <c r="AC53" s="30">
        <f t="shared" si="5"/>
        <v>1</v>
      </c>
      <c r="AD53" s="30">
        <f t="shared" si="5"/>
        <v>1</v>
      </c>
      <c r="AE53" s="30">
        <f t="shared" si="5"/>
        <v>1</v>
      </c>
      <c r="AF53" s="30">
        <f t="shared" si="5"/>
        <v>1</v>
      </c>
      <c r="AG53" s="30">
        <f t="shared" si="5"/>
        <v>1</v>
      </c>
      <c r="AH53" s="30">
        <f t="shared" si="5"/>
        <v>1</v>
      </c>
      <c r="AI53" s="30">
        <f t="shared" si="5"/>
        <v>1</v>
      </c>
      <c r="AJ53" s="30">
        <f t="shared" si="5"/>
        <v>1</v>
      </c>
      <c r="AK53" s="30">
        <f t="shared" si="5"/>
        <v>1</v>
      </c>
      <c r="AL53" s="30">
        <f t="shared" si="5"/>
        <v>1</v>
      </c>
      <c r="AM53" s="30">
        <f t="shared" si="5"/>
        <v>1</v>
      </c>
      <c r="AN53" s="22">
        <f t="shared" si="5"/>
        <v>1</v>
      </c>
      <c r="AO53" s="31"/>
      <c r="AP53" s="31"/>
      <c r="AQ53" s="32"/>
      <c r="AR53" s="2"/>
      <c r="AS53" s="2"/>
      <c r="AT53" s="2"/>
      <c r="AU53" s="2"/>
    </row>
    <row r="54" spans="1:47" hidden="1" x14ac:dyDescent="0.3">
      <c r="F54" s="33"/>
      <c r="G54" s="34"/>
      <c r="H54" s="22">
        <v>2025</v>
      </c>
      <c r="I54" s="22" t="s">
        <v>47</v>
      </c>
      <c r="J54" s="35">
        <f t="shared" ref="J54:U54" si="6">COUNTIF(J50:J52,"N12")</f>
        <v>1</v>
      </c>
      <c r="K54" s="35">
        <f t="shared" si="6"/>
        <v>1</v>
      </c>
      <c r="L54" s="35">
        <f t="shared" si="6"/>
        <v>1</v>
      </c>
      <c r="M54" s="35">
        <f t="shared" si="6"/>
        <v>1</v>
      </c>
      <c r="N54" s="35">
        <f t="shared" si="6"/>
        <v>1</v>
      </c>
      <c r="O54" s="35">
        <f t="shared" si="6"/>
        <v>1</v>
      </c>
      <c r="P54" s="35">
        <f t="shared" si="6"/>
        <v>1</v>
      </c>
      <c r="Q54" s="35">
        <f t="shared" si="6"/>
        <v>1</v>
      </c>
      <c r="R54" s="35">
        <f t="shared" si="6"/>
        <v>1</v>
      </c>
      <c r="S54" s="35">
        <f t="shared" si="6"/>
        <v>1</v>
      </c>
      <c r="T54" s="35">
        <f t="shared" si="6"/>
        <v>1</v>
      </c>
      <c r="U54" s="35">
        <f t="shared" si="6"/>
        <v>1</v>
      </c>
      <c r="V54" s="23" t="s">
        <v>22</v>
      </c>
      <c r="W54" s="23" t="s">
        <v>22</v>
      </c>
      <c r="X54" s="23" t="s">
        <v>22</v>
      </c>
      <c r="Y54" s="35">
        <f t="shared" ref="Y54:AN54" si="7">COUNTIF(Y50:Y52,"N12")</f>
        <v>1</v>
      </c>
      <c r="Z54" s="35">
        <f t="shared" si="7"/>
        <v>1</v>
      </c>
      <c r="AA54" s="35">
        <f t="shared" si="7"/>
        <v>1</v>
      </c>
      <c r="AB54" s="35">
        <f t="shared" si="7"/>
        <v>1</v>
      </c>
      <c r="AC54" s="35">
        <f t="shared" si="7"/>
        <v>1</v>
      </c>
      <c r="AD54" s="35">
        <f t="shared" si="7"/>
        <v>1</v>
      </c>
      <c r="AE54" s="35">
        <f t="shared" si="7"/>
        <v>1</v>
      </c>
      <c r="AF54" s="35">
        <f t="shared" si="7"/>
        <v>1</v>
      </c>
      <c r="AG54" s="35">
        <f t="shared" si="7"/>
        <v>1</v>
      </c>
      <c r="AH54" s="35">
        <f t="shared" si="7"/>
        <v>1</v>
      </c>
      <c r="AI54" s="35">
        <f t="shared" si="7"/>
        <v>1</v>
      </c>
      <c r="AJ54" s="35">
        <f t="shared" si="7"/>
        <v>1</v>
      </c>
      <c r="AK54" s="35">
        <f t="shared" si="7"/>
        <v>1</v>
      </c>
      <c r="AL54" s="35">
        <f t="shared" si="7"/>
        <v>1</v>
      </c>
      <c r="AM54" s="35">
        <f t="shared" si="7"/>
        <v>1</v>
      </c>
      <c r="AN54" s="36">
        <f t="shared" si="7"/>
        <v>1</v>
      </c>
      <c r="AO54" s="37"/>
      <c r="AP54" s="37"/>
      <c r="AQ54" s="32"/>
      <c r="AR54" s="2"/>
      <c r="AS54" s="2"/>
      <c r="AT54" s="2"/>
      <c r="AU54" s="2"/>
    </row>
    <row r="55" spans="1:47" s="2" customFormat="1" x14ac:dyDescent="0.3"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</row>
    <row r="56" spans="1:47" s="19" customFormat="1" ht="39.950000000000003" customHeight="1" x14ac:dyDescent="0.15">
      <c r="A56" s="14" t="s">
        <v>9</v>
      </c>
      <c r="B56" s="14" t="s">
        <v>10</v>
      </c>
      <c r="C56" s="15" t="s">
        <v>11</v>
      </c>
      <c r="D56" s="15" t="s">
        <v>12</v>
      </c>
      <c r="E56" s="15" t="s">
        <v>13</v>
      </c>
      <c r="F56" s="16" t="s">
        <v>14</v>
      </c>
      <c r="G56" s="16" t="s">
        <v>15</v>
      </c>
      <c r="H56" s="16" t="s">
        <v>16</v>
      </c>
      <c r="I56" s="16" t="s">
        <v>17</v>
      </c>
      <c r="J56" s="16" t="s">
        <v>310</v>
      </c>
      <c r="K56" s="17" t="s">
        <v>311</v>
      </c>
      <c r="L56" s="16" t="s">
        <v>312</v>
      </c>
      <c r="M56" s="16" t="s">
        <v>313</v>
      </c>
      <c r="N56" s="16" t="s">
        <v>314</v>
      </c>
      <c r="O56" s="16" t="s">
        <v>315</v>
      </c>
      <c r="P56" s="17" t="s">
        <v>316</v>
      </c>
      <c r="Q56" s="16" t="s">
        <v>317</v>
      </c>
      <c r="R56" s="17" t="s">
        <v>318</v>
      </c>
      <c r="S56" s="16" t="s">
        <v>319</v>
      </c>
      <c r="T56" s="16" t="s">
        <v>320</v>
      </c>
      <c r="U56" s="16" t="s">
        <v>321</v>
      </c>
      <c r="V56" s="16" t="s">
        <v>322</v>
      </c>
      <c r="W56" s="16" t="s">
        <v>323</v>
      </c>
      <c r="X56" s="16" t="s">
        <v>324</v>
      </c>
      <c r="Y56" s="17" t="s">
        <v>325</v>
      </c>
      <c r="Z56" s="17" t="s">
        <v>326</v>
      </c>
      <c r="AA56" s="16" t="s">
        <v>327</v>
      </c>
      <c r="AB56" s="16" t="s">
        <v>328</v>
      </c>
      <c r="AC56" s="16" t="s">
        <v>329</v>
      </c>
      <c r="AD56" s="16" t="s">
        <v>330</v>
      </c>
      <c r="AE56" s="16" t="s">
        <v>331</v>
      </c>
      <c r="AF56" s="17" t="s">
        <v>332</v>
      </c>
      <c r="AG56" s="16" t="s">
        <v>333</v>
      </c>
      <c r="AH56" s="16" t="s">
        <v>334</v>
      </c>
      <c r="AI56" s="16" t="s">
        <v>335</v>
      </c>
      <c r="AJ56" s="16" t="s">
        <v>336</v>
      </c>
      <c r="AK56" s="16" t="s">
        <v>337</v>
      </c>
      <c r="AL56" s="16" t="s">
        <v>338</v>
      </c>
      <c r="AM56" s="17" t="s">
        <v>339</v>
      </c>
      <c r="AN56" s="16" t="s">
        <v>340</v>
      </c>
      <c r="AO56" s="18" t="s">
        <v>18</v>
      </c>
      <c r="AP56" s="18" t="s">
        <v>19</v>
      </c>
      <c r="AQ56" s="18" t="s">
        <v>20</v>
      </c>
    </row>
    <row r="57" spans="1:47" x14ac:dyDescent="0.3">
      <c r="F57" s="52">
        <v>1216725288</v>
      </c>
      <c r="G57" s="21" t="s">
        <v>48</v>
      </c>
      <c r="H57" s="22">
        <v>2026</v>
      </c>
      <c r="I57" s="22" t="s">
        <v>309</v>
      </c>
      <c r="J57" s="23" t="s">
        <v>22</v>
      </c>
      <c r="K57" s="23" t="s">
        <v>22</v>
      </c>
      <c r="L57" s="23" t="s">
        <v>22</v>
      </c>
      <c r="M57" s="23" t="s">
        <v>22</v>
      </c>
      <c r="N57" s="23" t="s">
        <v>22</v>
      </c>
      <c r="O57" s="23" t="s">
        <v>22</v>
      </c>
      <c r="P57" s="23" t="s">
        <v>22</v>
      </c>
      <c r="Q57" s="23" t="s">
        <v>22</v>
      </c>
      <c r="R57" s="23" t="s">
        <v>22</v>
      </c>
      <c r="S57" s="24"/>
      <c r="T57" s="24"/>
      <c r="U57" s="24" t="s">
        <v>36</v>
      </c>
      <c r="V57" s="23" t="s">
        <v>22</v>
      </c>
      <c r="W57" s="23" t="s">
        <v>22</v>
      </c>
      <c r="X57" s="23" t="s">
        <v>22</v>
      </c>
      <c r="Y57" s="23" t="s">
        <v>22</v>
      </c>
      <c r="Z57" s="23" t="s">
        <v>22</v>
      </c>
      <c r="AA57" s="23" t="s">
        <v>22</v>
      </c>
      <c r="AB57" s="23" t="s">
        <v>22</v>
      </c>
      <c r="AC57" s="23" t="s">
        <v>22</v>
      </c>
      <c r="AD57" s="23" t="s">
        <v>22</v>
      </c>
      <c r="AE57" s="23" t="s">
        <v>22</v>
      </c>
      <c r="AF57" s="23" t="s">
        <v>22</v>
      </c>
      <c r="AG57" s="23" t="s">
        <v>22</v>
      </c>
      <c r="AH57" s="24"/>
      <c r="AI57" s="24"/>
      <c r="AJ57" s="24" t="s">
        <v>36</v>
      </c>
      <c r="AK57" s="23" t="s">
        <v>22</v>
      </c>
      <c r="AL57" s="23" t="s">
        <v>22</v>
      </c>
      <c r="AM57" s="23" t="s">
        <v>22</v>
      </c>
      <c r="AN57" s="23" t="s">
        <v>22</v>
      </c>
      <c r="AO57" s="46">
        <f>COUNTIF(Tabla147946[[#This Row],[1S]:[31L]],"D12")</f>
        <v>0</v>
      </c>
      <c r="AP57" s="26">
        <f>COUNTIF(Tabla147946[[#This Row],[1S]:[31L]],"N12")</f>
        <v>25</v>
      </c>
      <c r="AQ57" s="27">
        <f>COUNTBLANK(Tabla147946[[#This Row],[1S]:[31L]])</f>
        <v>4</v>
      </c>
      <c r="AR57" s="2"/>
      <c r="AS57" s="2"/>
      <c r="AT57" s="2"/>
      <c r="AU57" s="2"/>
    </row>
    <row r="58" spans="1:47" x14ac:dyDescent="0.3">
      <c r="F58" s="20">
        <v>98491354</v>
      </c>
      <c r="G58" s="21" t="s">
        <v>49</v>
      </c>
      <c r="H58" s="22">
        <v>2026</v>
      </c>
      <c r="I58" s="22" t="s">
        <v>309</v>
      </c>
      <c r="J58" s="29"/>
      <c r="K58" s="29"/>
      <c r="L58" s="29"/>
      <c r="M58" s="29"/>
      <c r="N58" s="29"/>
      <c r="O58" s="29"/>
      <c r="P58" s="29"/>
      <c r="Q58" s="29"/>
      <c r="R58" s="29"/>
      <c r="S58" s="23" t="s">
        <v>22</v>
      </c>
      <c r="T58" s="23" t="s">
        <v>22</v>
      </c>
      <c r="U58" s="23" t="s">
        <v>22</v>
      </c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3" t="s">
        <v>22</v>
      </c>
      <c r="AI58" s="23" t="s">
        <v>22</v>
      </c>
      <c r="AJ58" s="23" t="s">
        <v>22</v>
      </c>
      <c r="AK58" s="29"/>
      <c r="AL58" s="29"/>
      <c r="AM58" s="29"/>
      <c r="AN58" s="29"/>
      <c r="AO58" s="46">
        <f>COUNTIF(Tabla147946[[#This Row],[1S]:[31L]],"D12")</f>
        <v>0</v>
      </c>
      <c r="AP58" s="26">
        <f>COUNTIF(Tabla147946[[#This Row],[1S]:[31L]],"N12")</f>
        <v>6</v>
      </c>
      <c r="AQ58" s="27">
        <f>COUNTBLANK(Tabla147946[[#This Row],[1S]:[31L]])</f>
        <v>25</v>
      </c>
      <c r="AR58" s="2"/>
      <c r="AS58" s="2"/>
      <c r="AT58" s="2"/>
      <c r="AU58" s="2"/>
    </row>
    <row r="59" spans="1:47" hidden="1" x14ac:dyDescent="0.3">
      <c r="F59" s="20"/>
      <c r="G59" s="21"/>
      <c r="H59" s="22">
        <v>2025</v>
      </c>
      <c r="I59" s="22" t="s">
        <v>43</v>
      </c>
      <c r="J59" s="30">
        <f t="shared" ref="J59:AN59" si="8">COUNTIF(J57:J58,"D12")</f>
        <v>0</v>
      </c>
      <c r="K59" s="30">
        <f t="shared" si="8"/>
        <v>0</v>
      </c>
      <c r="L59" s="30">
        <f t="shared" si="8"/>
        <v>0</v>
      </c>
      <c r="M59" s="30">
        <f t="shared" si="8"/>
        <v>0</v>
      </c>
      <c r="N59" s="30">
        <f t="shared" si="8"/>
        <v>0</v>
      </c>
      <c r="O59" s="30">
        <f t="shared" si="8"/>
        <v>0</v>
      </c>
      <c r="P59" s="30">
        <f t="shared" si="8"/>
        <v>0</v>
      </c>
      <c r="Q59" s="30">
        <f t="shared" si="8"/>
        <v>0</v>
      </c>
      <c r="R59" s="30">
        <f t="shared" si="8"/>
        <v>0</v>
      </c>
      <c r="S59" s="30">
        <f t="shared" si="8"/>
        <v>0</v>
      </c>
      <c r="T59" s="30">
        <f t="shared" si="8"/>
        <v>0</v>
      </c>
      <c r="U59" s="30">
        <f t="shared" si="8"/>
        <v>0</v>
      </c>
      <c r="V59" s="30">
        <f t="shared" si="8"/>
        <v>0</v>
      </c>
      <c r="W59" s="30">
        <f t="shared" si="8"/>
        <v>0</v>
      </c>
      <c r="X59" s="30">
        <f t="shared" si="8"/>
        <v>0</v>
      </c>
      <c r="Y59" s="30">
        <f t="shared" si="8"/>
        <v>0</v>
      </c>
      <c r="Z59" s="30">
        <f t="shared" si="8"/>
        <v>0</v>
      </c>
      <c r="AA59" s="30">
        <f t="shared" si="8"/>
        <v>0</v>
      </c>
      <c r="AB59" s="30">
        <f t="shared" si="8"/>
        <v>0</v>
      </c>
      <c r="AC59" s="30">
        <f t="shared" si="8"/>
        <v>0</v>
      </c>
      <c r="AD59" s="30">
        <f t="shared" si="8"/>
        <v>0</v>
      </c>
      <c r="AE59" s="30">
        <f t="shared" si="8"/>
        <v>0</v>
      </c>
      <c r="AF59" s="30">
        <f t="shared" si="8"/>
        <v>0</v>
      </c>
      <c r="AG59" s="30">
        <f t="shared" si="8"/>
        <v>0</v>
      </c>
      <c r="AH59" s="30">
        <f t="shared" si="8"/>
        <v>0</v>
      </c>
      <c r="AI59" s="30">
        <f t="shared" si="8"/>
        <v>0</v>
      </c>
      <c r="AJ59" s="30">
        <f t="shared" si="8"/>
        <v>0</v>
      </c>
      <c r="AK59" s="30">
        <f t="shared" si="8"/>
        <v>0</v>
      </c>
      <c r="AL59" s="30">
        <f t="shared" si="8"/>
        <v>0</v>
      </c>
      <c r="AM59" s="30">
        <f t="shared" si="8"/>
        <v>0</v>
      </c>
      <c r="AN59" s="22">
        <f t="shared" si="8"/>
        <v>0</v>
      </c>
      <c r="AO59" s="31"/>
      <c r="AP59" s="31"/>
      <c r="AQ59" s="32"/>
      <c r="AR59" s="2"/>
      <c r="AS59" s="2"/>
      <c r="AT59" s="2"/>
      <c r="AU59" s="2"/>
    </row>
    <row r="60" spans="1:47" hidden="1" x14ac:dyDescent="0.3">
      <c r="F60" s="33"/>
      <c r="G60" s="34"/>
      <c r="H60" s="22">
        <v>2025</v>
      </c>
      <c r="I60" s="22" t="s">
        <v>43</v>
      </c>
      <c r="J60" s="35">
        <f t="shared" ref="J60:AN60" si="9">COUNTIF(J57:J58,"N12")</f>
        <v>1</v>
      </c>
      <c r="K60" s="35">
        <f t="shared" si="9"/>
        <v>1</v>
      </c>
      <c r="L60" s="35">
        <f t="shared" si="9"/>
        <v>1</v>
      </c>
      <c r="M60" s="35">
        <f t="shared" si="9"/>
        <v>1</v>
      </c>
      <c r="N60" s="35">
        <f t="shared" si="9"/>
        <v>1</v>
      </c>
      <c r="O60" s="35">
        <f t="shared" si="9"/>
        <v>1</v>
      </c>
      <c r="P60" s="35">
        <f t="shared" si="9"/>
        <v>1</v>
      </c>
      <c r="Q60" s="35">
        <f t="shared" si="9"/>
        <v>1</v>
      </c>
      <c r="R60" s="35">
        <f t="shared" si="9"/>
        <v>1</v>
      </c>
      <c r="S60" s="35">
        <f t="shared" si="9"/>
        <v>1</v>
      </c>
      <c r="T60" s="35">
        <f t="shared" si="9"/>
        <v>1</v>
      </c>
      <c r="U60" s="35">
        <f t="shared" si="9"/>
        <v>1</v>
      </c>
      <c r="V60" s="35">
        <f t="shared" si="9"/>
        <v>1</v>
      </c>
      <c r="W60" s="35">
        <f t="shared" si="9"/>
        <v>1</v>
      </c>
      <c r="X60" s="35">
        <f t="shared" si="9"/>
        <v>1</v>
      </c>
      <c r="Y60" s="35">
        <f t="shared" si="9"/>
        <v>1</v>
      </c>
      <c r="Z60" s="35">
        <f t="shared" si="9"/>
        <v>1</v>
      </c>
      <c r="AA60" s="35">
        <f t="shared" si="9"/>
        <v>1</v>
      </c>
      <c r="AB60" s="35">
        <f t="shared" si="9"/>
        <v>1</v>
      </c>
      <c r="AC60" s="35">
        <f t="shared" si="9"/>
        <v>1</v>
      </c>
      <c r="AD60" s="35">
        <f t="shared" si="9"/>
        <v>1</v>
      </c>
      <c r="AE60" s="35">
        <f t="shared" si="9"/>
        <v>1</v>
      </c>
      <c r="AF60" s="35">
        <f t="shared" si="9"/>
        <v>1</v>
      </c>
      <c r="AG60" s="35">
        <f t="shared" si="9"/>
        <v>1</v>
      </c>
      <c r="AH60" s="35">
        <f t="shared" si="9"/>
        <v>1</v>
      </c>
      <c r="AI60" s="35">
        <f t="shared" si="9"/>
        <v>1</v>
      </c>
      <c r="AJ60" s="35">
        <f t="shared" si="9"/>
        <v>1</v>
      </c>
      <c r="AK60" s="35">
        <f t="shared" si="9"/>
        <v>1</v>
      </c>
      <c r="AL60" s="35">
        <f t="shared" si="9"/>
        <v>1</v>
      </c>
      <c r="AM60" s="35">
        <f t="shared" si="9"/>
        <v>1</v>
      </c>
      <c r="AN60" s="36">
        <f t="shared" si="9"/>
        <v>1</v>
      </c>
      <c r="AO60" s="37"/>
      <c r="AP60" s="37"/>
      <c r="AQ60" s="32"/>
      <c r="AR60" s="2"/>
      <c r="AS60" s="2"/>
      <c r="AT60" s="2"/>
      <c r="AU60" s="2"/>
    </row>
    <row r="61" spans="1:47" s="2" customFormat="1" x14ac:dyDescent="0.3">
      <c r="F61" s="53"/>
      <c r="G61" s="39"/>
      <c r="H61" s="54"/>
      <c r="I61" s="54"/>
      <c r="J61" s="54"/>
      <c r="K61" s="54"/>
      <c r="L61" s="54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</row>
    <row r="62" spans="1:47" x14ac:dyDescent="0.3">
      <c r="F62" s="40" t="s">
        <v>29</v>
      </c>
      <c r="G62" s="40" t="s">
        <v>30</v>
      </c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2"/>
      <c r="AP62" s="2"/>
      <c r="AQ62" s="2"/>
      <c r="AR62" s="2"/>
      <c r="AS62" s="2"/>
      <c r="AT62" s="2"/>
      <c r="AU62" s="2"/>
    </row>
    <row r="63" spans="1:47" x14ac:dyDescent="0.3">
      <c r="F63" s="20" t="s">
        <v>25</v>
      </c>
      <c r="G63" s="21" t="s">
        <v>31</v>
      </c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2"/>
      <c r="AP63" s="2"/>
      <c r="AQ63" s="2"/>
      <c r="AR63" s="2"/>
      <c r="AS63" s="2"/>
      <c r="AT63" s="2"/>
      <c r="AU63" s="2"/>
    </row>
    <row r="64" spans="1:47" s="2" customFormat="1" x14ac:dyDescent="0.3">
      <c r="F64" s="42" t="s">
        <v>22</v>
      </c>
      <c r="G64" s="43" t="s">
        <v>32</v>
      </c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</row>
    <row r="65" spans="1:47" s="2" customFormat="1" x14ac:dyDescent="0.3">
      <c r="F65" s="42"/>
      <c r="G65" s="43" t="s">
        <v>33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</row>
    <row r="66" spans="1:47" s="2" customFormat="1" x14ac:dyDescent="0.3">
      <c r="F66" s="42" t="s">
        <v>34</v>
      </c>
      <c r="G66" s="43" t="s">
        <v>35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</row>
    <row r="67" spans="1:47" s="2" customFormat="1" x14ac:dyDescent="0.3">
      <c r="F67" s="42" t="s">
        <v>36</v>
      </c>
      <c r="G67" s="43" t="s">
        <v>37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</row>
    <row r="69" spans="1:47" ht="13.5" x14ac:dyDescent="0.15">
      <c r="F69" s="189"/>
      <c r="G69" s="189"/>
      <c r="H69" s="190" t="s">
        <v>0</v>
      </c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91"/>
      <c r="U69" s="191"/>
      <c r="V69" s="191"/>
      <c r="W69" s="191"/>
      <c r="X69" s="191"/>
      <c r="Y69" s="191"/>
      <c r="Z69" s="191"/>
      <c r="AA69" s="191"/>
      <c r="AB69" s="191"/>
      <c r="AC69" s="191"/>
      <c r="AD69" s="191"/>
      <c r="AE69" s="191"/>
      <c r="AF69" s="191"/>
      <c r="AG69" s="191"/>
      <c r="AH69" s="192"/>
      <c r="AI69" s="196" t="s">
        <v>1</v>
      </c>
      <c r="AJ69" s="196"/>
      <c r="AK69" s="196"/>
      <c r="AL69" s="196"/>
      <c r="AM69" s="196"/>
      <c r="AN69" s="196"/>
      <c r="AO69" s="1"/>
      <c r="AP69" s="1"/>
      <c r="AQ69" s="1"/>
      <c r="AR69" s="2"/>
      <c r="AS69" s="2"/>
      <c r="AT69" s="2"/>
      <c r="AU69" s="2"/>
    </row>
    <row r="70" spans="1:47" ht="13.5" x14ac:dyDescent="0.15">
      <c r="F70" s="189"/>
      <c r="G70" s="189"/>
      <c r="H70" s="193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195"/>
      <c r="AI70" s="196"/>
      <c r="AJ70" s="196"/>
      <c r="AK70" s="196"/>
      <c r="AL70" s="196"/>
      <c r="AM70" s="196"/>
      <c r="AN70" s="196"/>
      <c r="AO70" s="1"/>
      <c r="AP70" s="1"/>
      <c r="AQ70" s="1"/>
      <c r="AR70" s="2"/>
      <c r="AS70" s="2"/>
      <c r="AT70" s="2"/>
      <c r="AU70" s="2"/>
    </row>
    <row r="71" spans="1:47" ht="14.25" x14ac:dyDescent="0.2">
      <c r="F71" s="189"/>
      <c r="G71" s="189"/>
      <c r="H71" s="218" t="s">
        <v>2</v>
      </c>
      <c r="I71" s="219"/>
      <c r="J71" s="219"/>
      <c r="K71" s="220" t="s">
        <v>50</v>
      </c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  <c r="AA71" s="220"/>
      <c r="AB71" s="220"/>
      <c r="AC71" s="220"/>
      <c r="AD71" s="220"/>
      <c r="AE71" s="220"/>
      <c r="AF71" s="220"/>
      <c r="AG71" s="220"/>
      <c r="AH71" s="221"/>
      <c r="AI71" s="196" t="s">
        <v>4</v>
      </c>
      <c r="AJ71" s="196"/>
      <c r="AK71" s="196"/>
      <c r="AL71" s="196"/>
      <c r="AM71" s="196"/>
      <c r="AN71" s="196"/>
      <c r="AO71" s="1"/>
      <c r="AP71" s="1"/>
      <c r="AQ71" s="1"/>
      <c r="AR71" s="2"/>
      <c r="AS71" s="2"/>
      <c r="AT71" s="2"/>
      <c r="AU71" s="2"/>
    </row>
    <row r="72" spans="1:47" ht="14.25" x14ac:dyDescent="0.2">
      <c r="F72" s="189"/>
      <c r="G72" s="189"/>
      <c r="H72" s="7" t="s">
        <v>5</v>
      </c>
      <c r="I72" s="8"/>
      <c r="J72" s="8"/>
      <c r="K72" s="220" t="s">
        <v>51</v>
      </c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0"/>
      <c r="AB72" s="220"/>
      <c r="AC72" s="220"/>
      <c r="AD72" s="220"/>
      <c r="AE72" s="220"/>
      <c r="AF72" s="220"/>
      <c r="AG72" s="220"/>
      <c r="AH72" s="221"/>
      <c r="AI72" s="196"/>
      <c r="AJ72" s="196"/>
      <c r="AK72" s="196"/>
      <c r="AL72" s="196"/>
      <c r="AM72" s="196"/>
      <c r="AN72" s="196"/>
      <c r="AO72" s="1"/>
      <c r="AP72" s="1"/>
      <c r="AQ72" s="1"/>
      <c r="AR72" s="2"/>
      <c r="AS72" s="2"/>
      <c r="AT72" s="2"/>
      <c r="AU72" s="2"/>
    </row>
    <row r="73" spans="1:47" ht="14.25" x14ac:dyDescent="0.2">
      <c r="F73" s="189"/>
      <c r="G73" s="189"/>
      <c r="H73" s="218" t="s">
        <v>7</v>
      </c>
      <c r="I73" s="219"/>
      <c r="J73" s="219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  <c r="AB73" s="220"/>
      <c r="AC73" s="220"/>
      <c r="AD73" s="220"/>
      <c r="AE73" s="220"/>
      <c r="AF73" s="220"/>
      <c r="AG73" s="220"/>
      <c r="AH73" s="221"/>
      <c r="AI73" s="196" t="s">
        <v>8</v>
      </c>
      <c r="AJ73" s="196"/>
      <c r="AK73" s="196"/>
      <c r="AL73" s="196"/>
      <c r="AM73" s="196"/>
      <c r="AN73" s="196"/>
      <c r="AO73" s="1"/>
      <c r="AP73" s="1"/>
      <c r="AQ73" s="1"/>
      <c r="AR73" s="2"/>
      <c r="AS73" s="2"/>
      <c r="AT73" s="2"/>
      <c r="AU73" s="2"/>
    </row>
    <row r="74" spans="1:47" ht="14.25" x14ac:dyDescent="0.2">
      <c r="F74" s="189"/>
      <c r="G74" s="189"/>
      <c r="H74" s="214"/>
      <c r="I74" s="215"/>
      <c r="J74" s="215"/>
      <c r="K74" s="216"/>
      <c r="L74" s="216"/>
      <c r="M74" s="216"/>
      <c r="N74" s="216"/>
      <c r="O74" s="216"/>
      <c r="P74" s="216"/>
      <c r="Q74" s="216"/>
      <c r="R74" s="216"/>
      <c r="S74" s="216"/>
      <c r="T74" s="216"/>
      <c r="U74" s="216"/>
      <c r="V74" s="216"/>
      <c r="W74" s="216"/>
      <c r="X74" s="216"/>
      <c r="Y74" s="216"/>
      <c r="Z74" s="216"/>
      <c r="AA74" s="216"/>
      <c r="AB74" s="216"/>
      <c r="AC74" s="216"/>
      <c r="AD74" s="216"/>
      <c r="AE74" s="216"/>
      <c r="AF74" s="216"/>
      <c r="AG74" s="216"/>
      <c r="AH74" s="217"/>
      <c r="AI74" s="196"/>
      <c r="AJ74" s="196"/>
      <c r="AK74" s="196"/>
      <c r="AL74" s="196"/>
      <c r="AM74" s="196"/>
      <c r="AN74" s="196"/>
      <c r="AO74" s="13"/>
      <c r="AP74" s="13"/>
      <c r="AQ74" s="13"/>
      <c r="AR74" s="2"/>
      <c r="AS74" s="2"/>
      <c r="AT74" s="2"/>
      <c r="AU74" s="2"/>
    </row>
    <row r="75" spans="1:47" s="19" customFormat="1" ht="39.950000000000003" customHeight="1" x14ac:dyDescent="0.15">
      <c r="A75" s="14" t="s">
        <v>9</v>
      </c>
      <c r="B75" s="14" t="s">
        <v>10</v>
      </c>
      <c r="C75" s="15" t="s">
        <v>11</v>
      </c>
      <c r="D75" s="15" t="s">
        <v>12</v>
      </c>
      <c r="E75" s="15" t="s">
        <v>13</v>
      </c>
      <c r="F75" s="16" t="s">
        <v>14</v>
      </c>
      <c r="G75" s="16" t="s">
        <v>15</v>
      </c>
      <c r="H75" s="16" t="s">
        <v>16</v>
      </c>
      <c r="I75" s="16" t="s">
        <v>17</v>
      </c>
      <c r="J75" s="16" t="s">
        <v>310</v>
      </c>
      <c r="K75" s="17" t="s">
        <v>311</v>
      </c>
      <c r="L75" s="16" t="s">
        <v>312</v>
      </c>
      <c r="M75" s="16" t="s">
        <v>313</v>
      </c>
      <c r="N75" s="16" t="s">
        <v>314</v>
      </c>
      <c r="O75" s="16" t="s">
        <v>315</v>
      </c>
      <c r="P75" s="17" t="s">
        <v>316</v>
      </c>
      <c r="Q75" s="16" t="s">
        <v>317</v>
      </c>
      <c r="R75" s="17" t="s">
        <v>318</v>
      </c>
      <c r="S75" s="16" t="s">
        <v>319</v>
      </c>
      <c r="T75" s="16" t="s">
        <v>320</v>
      </c>
      <c r="U75" s="16" t="s">
        <v>321</v>
      </c>
      <c r="V75" s="16" t="s">
        <v>322</v>
      </c>
      <c r="W75" s="16" t="s">
        <v>323</v>
      </c>
      <c r="X75" s="16" t="s">
        <v>324</v>
      </c>
      <c r="Y75" s="17" t="s">
        <v>325</v>
      </c>
      <c r="Z75" s="17" t="s">
        <v>326</v>
      </c>
      <c r="AA75" s="16" t="s">
        <v>327</v>
      </c>
      <c r="AB75" s="16" t="s">
        <v>328</v>
      </c>
      <c r="AC75" s="16" t="s">
        <v>329</v>
      </c>
      <c r="AD75" s="16" t="s">
        <v>330</v>
      </c>
      <c r="AE75" s="16" t="s">
        <v>331</v>
      </c>
      <c r="AF75" s="17" t="s">
        <v>332</v>
      </c>
      <c r="AG75" s="16" t="s">
        <v>333</v>
      </c>
      <c r="AH75" s="16" t="s">
        <v>334</v>
      </c>
      <c r="AI75" s="16" t="s">
        <v>335</v>
      </c>
      <c r="AJ75" s="16" t="s">
        <v>336</v>
      </c>
      <c r="AK75" s="16" t="s">
        <v>337</v>
      </c>
      <c r="AL75" s="16" t="s">
        <v>338</v>
      </c>
      <c r="AM75" s="17" t="s">
        <v>339</v>
      </c>
      <c r="AN75" s="16" t="s">
        <v>340</v>
      </c>
      <c r="AO75" s="18" t="s">
        <v>18</v>
      </c>
      <c r="AP75" s="18" t="s">
        <v>19</v>
      </c>
      <c r="AQ75" s="18" t="s">
        <v>20</v>
      </c>
    </row>
    <row r="76" spans="1:47" x14ac:dyDescent="0.3">
      <c r="F76" s="20">
        <v>71704175</v>
      </c>
      <c r="G76" s="21" t="s">
        <v>52</v>
      </c>
      <c r="H76" s="22">
        <v>2026</v>
      </c>
      <c r="I76" s="22" t="s">
        <v>309</v>
      </c>
      <c r="J76" s="23" t="s">
        <v>53</v>
      </c>
      <c r="K76" s="23" t="s">
        <v>53</v>
      </c>
      <c r="L76" s="23" t="s">
        <v>53</v>
      </c>
      <c r="M76" s="23" t="s">
        <v>53</v>
      </c>
      <c r="N76" s="23" t="s">
        <v>53</v>
      </c>
      <c r="O76" s="23" t="s">
        <v>53</v>
      </c>
      <c r="P76" s="24"/>
      <c r="Q76" s="24"/>
      <c r="R76" s="24" t="s">
        <v>36</v>
      </c>
      <c r="S76" s="23" t="s">
        <v>53</v>
      </c>
      <c r="T76" s="23" t="s">
        <v>53</v>
      </c>
      <c r="U76" s="23" t="s">
        <v>53</v>
      </c>
      <c r="V76" s="23" t="s">
        <v>53</v>
      </c>
      <c r="W76" s="23" t="s">
        <v>53</v>
      </c>
      <c r="X76" s="23" t="s">
        <v>53</v>
      </c>
      <c r="Y76" s="23" t="s">
        <v>53</v>
      </c>
      <c r="Z76" s="58" t="s">
        <v>53</v>
      </c>
      <c r="AA76" s="23" t="s">
        <v>53</v>
      </c>
      <c r="AB76" s="23" t="s">
        <v>53</v>
      </c>
      <c r="AC76" s="23" t="s">
        <v>53</v>
      </c>
      <c r="AD76" s="23" t="s">
        <v>53</v>
      </c>
      <c r="AE76" s="24"/>
      <c r="AF76" s="24"/>
      <c r="AG76" s="24" t="s">
        <v>36</v>
      </c>
      <c r="AH76" s="23" t="s">
        <v>53</v>
      </c>
      <c r="AI76" s="23" t="s">
        <v>53</v>
      </c>
      <c r="AJ76" s="23" t="s">
        <v>53</v>
      </c>
      <c r="AK76" s="23" t="s">
        <v>53</v>
      </c>
      <c r="AL76" s="23" t="s">
        <v>53</v>
      </c>
      <c r="AM76" s="23" t="s">
        <v>53</v>
      </c>
      <c r="AN76" s="23" t="s">
        <v>53</v>
      </c>
      <c r="AO76" s="46">
        <f>COUNTIF(Tabla147845[[#This Row],[1S]:[31L]],"D12")</f>
        <v>0</v>
      </c>
      <c r="AP76" s="26">
        <f>COUNTIF(Tabla147845[[#This Row],[1S]:[31L]],"N12")</f>
        <v>0</v>
      </c>
      <c r="AQ76" s="27">
        <f>COUNTBLANK(Tabla147845[[#This Row],[1S]:[31L]])</f>
        <v>4</v>
      </c>
      <c r="AR76" s="2"/>
      <c r="AS76" s="2"/>
      <c r="AT76" s="2"/>
      <c r="AU76" s="2"/>
    </row>
    <row r="77" spans="1:47" x14ac:dyDescent="0.3">
      <c r="F77" s="20">
        <v>71268805</v>
      </c>
      <c r="G77" s="21" t="s">
        <v>54</v>
      </c>
      <c r="H77" s="22">
        <v>2026</v>
      </c>
      <c r="I77" s="22" t="s">
        <v>309</v>
      </c>
      <c r="J77" s="29"/>
      <c r="K77" s="29"/>
      <c r="L77" s="29"/>
      <c r="M77" s="29"/>
      <c r="N77" s="29"/>
      <c r="O77" s="29"/>
      <c r="P77" s="23" t="s">
        <v>53</v>
      </c>
      <c r="Q77" s="23" t="s">
        <v>53</v>
      </c>
      <c r="R77" s="23" t="s">
        <v>53</v>
      </c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3" t="s">
        <v>53</v>
      </c>
      <c r="AF77" s="23" t="s">
        <v>53</v>
      </c>
      <c r="AG77" s="23" t="s">
        <v>53</v>
      </c>
      <c r="AH77" s="29"/>
      <c r="AI77" s="29"/>
      <c r="AJ77" s="29"/>
      <c r="AK77" s="29"/>
      <c r="AL77" s="29"/>
      <c r="AM77" s="29"/>
      <c r="AN77" s="55"/>
      <c r="AO77" s="46">
        <f>COUNTIF(Tabla147845[[#This Row],[1S]:[31L]],"D12")</f>
        <v>0</v>
      </c>
      <c r="AP77" s="26">
        <f>COUNTIF(Tabla147845[[#This Row],[1S]:[31L]],"N12")</f>
        <v>0</v>
      </c>
      <c r="AQ77" s="27">
        <f>COUNTBLANK(Tabla147845[[#This Row],[1S]:[31L]])</f>
        <v>25</v>
      </c>
      <c r="AR77" s="2"/>
      <c r="AS77" s="2"/>
      <c r="AT77" s="2"/>
      <c r="AU77" s="2"/>
    </row>
    <row r="78" spans="1:47" hidden="1" x14ac:dyDescent="0.3">
      <c r="F78" s="20"/>
      <c r="G78" s="21"/>
      <c r="H78" s="22">
        <v>2025</v>
      </c>
      <c r="I78" s="22" t="s">
        <v>47</v>
      </c>
      <c r="J78" s="30">
        <f t="shared" ref="J78:AN78" si="10">COUNTIF(J76:J77,"D12")</f>
        <v>0</v>
      </c>
      <c r="K78" s="30">
        <f t="shared" si="10"/>
        <v>0</v>
      </c>
      <c r="L78" s="30">
        <f t="shared" si="10"/>
        <v>0</v>
      </c>
      <c r="M78" s="30">
        <f t="shared" si="10"/>
        <v>0</v>
      </c>
      <c r="N78" s="30">
        <f t="shared" si="10"/>
        <v>0</v>
      </c>
      <c r="O78" s="30">
        <f t="shared" si="10"/>
        <v>0</v>
      </c>
      <c r="P78" s="30">
        <f t="shared" si="10"/>
        <v>0</v>
      </c>
      <c r="Q78" s="30">
        <f t="shared" si="10"/>
        <v>0</v>
      </c>
      <c r="R78" s="23" t="s">
        <v>55</v>
      </c>
      <c r="S78" s="30">
        <f t="shared" si="10"/>
        <v>0</v>
      </c>
      <c r="T78" s="30">
        <f t="shared" si="10"/>
        <v>0</v>
      </c>
      <c r="U78" s="30">
        <f t="shared" si="10"/>
        <v>0</v>
      </c>
      <c r="V78" s="30">
        <f t="shared" si="10"/>
        <v>0</v>
      </c>
      <c r="W78" s="30">
        <f t="shared" si="10"/>
        <v>0</v>
      </c>
      <c r="X78" s="30">
        <f t="shared" si="10"/>
        <v>0</v>
      </c>
      <c r="Y78" s="30">
        <f t="shared" si="10"/>
        <v>0</v>
      </c>
      <c r="Z78" s="30">
        <f t="shared" si="10"/>
        <v>0</v>
      </c>
      <c r="AA78" s="30">
        <f t="shared" si="10"/>
        <v>0</v>
      </c>
      <c r="AB78" s="30">
        <f t="shared" si="10"/>
        <v>0</v>
      </c>
      <c r="AC78" s="30">
        <f t="shared" si="10"/>
        <v>0</v>
      </c>
      <c r="AD78" s="30">
        <f t="shared" si="10"/>
        <v>0</v>
      </c>
      <c r="AE78" s="30">
        <f t="shared" si="10"/>
        <v>0</v>
      </c>
      <c r="AF78" s="30">
        <f t="shared" si="10"/>
        <v>0</v>
      </c>
      <c r="AG78" s="30">
        <f t="shared" si="10"/>
        <v>0</v>
      </c>
      <c r="AH78" s="30">
        <f t="shared" si="10"/>
        <v>0</v>
      </c>
      <c r="AI78" s="30">
        <f t="shared" si="10"/>
        <v>0</v>
      </c>
      <c r="AJ78" s="30">
        <f t="shared" si="10"/>
        <v>0</v>
      </c>
      <c r="AK78" s="30">
        <f t="shared" si="10"/>
        <v>0</v>
      </c>
      <c r="AL78" s="30">
        <f t="shared" si="10"/>
        <v>0</v>
      </c>
      <c r="AM78" s="30">
        <f t="shared" si="10"/>
        <v>0</v>
      </c>
      <c r="AN78" s="22">
        <f t="shared" si="10"/>
        <v>0</v>
      </c>
      <c r="AO78" s="31"/>
      <c r="AP78" s="31"/>
      <c r="AQ78" s="32"/>
      <c r="AR78" s="2"/>
      <c r="AS78" s="2"/>
      <c r="AT78" s="2"/>
      <c r="AU78" s="2"/>
    </row>
    <row r="79" spans="1:47" hidden="1" x14ac:dyDescent="0.3">
      <c r="F79" s="33"/>
      <c r="G79" s="34"/>
      <c r="H79" s="22">
        <v>2025</v>
      </c>
      <c r="I79" s="22" t="s">
        <v>47</v>
      </c>
      <c r="J79" s="35">
        <f t="shared" ref="J79:AN79" si="11">COUNTIF(J76:J77,"N12")</f>
        <v>0</v>
      </c>
      <c r="K79" s="35">
        <f t="shared" si="11"/>
        <v>0</v>
      </c>
      <c r="L79" s="35">
        <f t="shared" si="11"/>
        <v>0</v>
      </c>
      <c r="M79" s="35">
        <f t="shared" si="11"/>
        <v>0</v>
      </c>
      <c r="N79" s="35">
        <f t="shared" si="11"/>
        <v>0</v>
      </c>
      <c r="O79" s="35">
        <f t="shared" si="11"/>
        <v>0</v>
      </c>
      <c r="P79" s="35">
        <f t="shared" si="11"/>
        <v>0</v>
      </c>
      <c r="Q79" s="35">
        <f t="shared" si="11"/>
        <v>0</v>
      </c>
      <c r="R79" s="23" t="s">
        <v>56</v>
      </c>
      <c r="S79" s="35">
        <f t="shared" si="11"/>
        <v>0</v>
      </c>
      <c r="T79" s="35">
        <f t="shared" si="11"/>
        <v>0</v>
      </c>
      <c r="U79" s="35">
        <f t="shared" si="11"/>
        <v>0</v>
      </c>
      <c r="V79" s="35">
        <f t="shared" si="11"/>
        <v>0</v>
      </c>
      <c r="W79" s="35">
        <f t="shared" si="11"/>
        <v>0</v>
      </c>
      <c r="X79" s="35">
        <f t="shared" si="11"/>
        <v>0</v>
      </c>
      <c r="Y79" s="35">
        <f t="shared" si="11"/>
        <v>0</v>
      </c>
      <c r="Z79" s="35">
        <f t="shared" si="11"/>
        <v>0</v>
      </c>
      <c r="AA79" s="35">
        <f t="shared" si="11"/>
        <v>0</v>
      </c>
      <c r="AB79" s="35">
        <f t="shared" si="11"/>
        <v>0</v>
      </c>
      <c r="AC79" s="35">
        <f t="shared" si="11"/>
        <v>0</v>
      </c>
      <c r="AD79" s="35">
        <f t="shared" si="11"/>
        <v>0</v>
      </c>
      <c r="AE79" s="35">
        <f t="shared" si="11"/>
        <v>0</v>
      </c>
      <c r="AF79" s="35">
        <f t="shared" si="11"/>
        <v>0</v>
      </c>
      <c r="AG79" s="35">
        <f t="shared" si="11"/>
        <v>0</v>
      </c>
      <c r="AH79" s="35">
        <f t="shared" si="11"/>
        <v>0</v>
      </c>
      <c r="AI79" s="35">
        <f t="shared" si="11"/>
        <v>0</v>
      </c>
      <c r="AJ79" s="35">
        <f t="shared" si="11"/>
        <v>0</v>
      </c>
      <c r="AK79" s="35">
        <f t="shared" si="11"/>
        <v>0</v>
      </c>
      <c r="AL79" s="35">
        <f t="shared" si="11"/>
        <v>0</v>
      </c>
      <c r="AM79" s="35">
        <f t="shared" si="11"/>
        <v>0</v>
      </c>
      <c r="AN79" s="36">
        <f t="shared" si="11"/>
        <v>0</v>
      </c>
      <c r="AO79" s="37"/>
      <c r="AP79" s="37"/>
      <c r="AQ79" s="32"/>
      <c r="AR79" s="2"/>
      <c r="AS79" s="2"/>
      <c r="AT79" s="2"/>
      <c r="AU79" s="2"/>
    </row>
    <row r="80" spans="1:47" s="2" customFormat="1" x14ac:dyDescent="0.3">
      <c r="F80" s="53"/>
      <c r="G80" s="39"/>
      <c r="H80" s="54"/>
      <c r="I80" s="54"/>
      <c r="J80" s="54"/>
      <c r="K80" s="54"/>
      <c r="L80" s="54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</row>
    <row r="81" spans="1:47" x14ac:dyDescent="0.3">
      <c r="F81" s="40" t="s">
        <v>29</v>
      </c>
      <c r="G81" s="40" t="s">
        <v>30</v>
      </c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2"/>
      <c r="AP81" s="2"/>
      <c r="AQ81" s="2"/>
      <c r="AR81" s="2"/>
      <c r="AS81" s="2"/>
      <c r="AT81" s="2"/>
      <c r="AU81" s="2"/>
    </row>
    <row r="82" spans="1:47" x14ac:dyDescent="0.3">
      <c r="F82" s="56" t="s">
        <v>57</v>
      </c>
      <c r="G82" s="57" t="s">
        <v>58</v>
      </c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2"/>
      <c r="AP82" s="2"/>
      <c r="AQ82" s="2"/>
      <c r="AR82" s="2"/>
      <c r="AS82" s="2"/>
      <c r="AT82" s="2"/>
      <c r="AU82" s="2"/>
    </row>
    <row r="83" spans="1:47" s="2" customFormat="1" x14ac:dyDescent="0.3">
      <c r="F83" s="57" t="s">
        <v>59</v>
      </c>
      <c r="G83" s="57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</row>
    <row r="84" spans="1:47" s="2" customFormat="1" x14ac:dyDescent="0.3">
      <c r="F84" s="42"/>
      <c r="G84" s="43" t="s">
        <v>33</v>
      </c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</row>
    <row r="85" spans="1:47" s="2" customFormat="1" x14ac:dyDescent="0.3">
      <c r="F85" s="42" t="s">
        <v>34</v>
      </c>
      <c r="G85" s="43" t="s">
        <v>35</v>
      </c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</row>
    <row r="86" spans="1:47" s="2" customFormat="1" x14ac:dyDescent="0.3">
      <c r="F86" s="42" t="s">
        <v>36</v>
      </c>
      <c r="G86" s="43" t="s">
        <v>37</v>
      </c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</row>
    <row r="87" spans="1:47" s="2" customFormat="1" x14ac:dyDescent="0.3"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</row>
    <row r="88" spans="1:47" ht="13.5" x14ac:dyDescent="0.15">
      <c r="F88" s="189"/>
      <c r="G88" s="189"/>
      <c r="H88" s="190" t="s">
        <v>0</v>
      </c>
      <c r="I88" s="191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  <c r="AA88" s="191"/>
      <c r="AB88" s="191"/>
      <c r="AC88" s="191"/>
      <c r="AD88" s="191"/>
      <c r="AE88" s="191"/>
      <c r="AF88" s="191"/>
      <c r="AG88" s="191"/>
      <c r="AH88" s="192"/>
      <c r="AI88" s="196" t="s">
        <v>1</v>
      </c>
      <c r="AJ88" s="196"/>
      <c r="AK88" s="196"/>
      <c r="AL88" s="196"/>
      <c r="AM88" s="196"/>
      <c r="AN88" s="196"/>
      <c r="AO88" s="1"/>
      <c r="AP88" s="1"/>
      <c r="AQ88" s="1"/>
      <c r="AR88" s="2"/>
      <c r="AS88" s="2"/>
      <c r="AT88" s="2"/>
      <c r="AU88" s="2"/>
    </row>
    <row r="89" spans="1:47" ht="13.5" x14ac:dyDescent="0.15">
      <c r="F89" s="189"/>
      <c r="G89" s="189"/>
      <c r="H89" s="193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  <c r="X89" s="194"/>
      <c r="Y89" s="194"/>
      <c r="Z89" s="194"/>
      <c r="AA89" s="194"/>
      <c r="AB89" s="194"/>
      <c r="AC89" s="194"/>
      <c r="AD89" s="194"/>
      <c r="AE89" s="194"/>
      <c r="AF89" s="194"/>
      <c r="AG89" s="194"/>
      <c r="AH89" s="195"/>
      <c r="AI89" s="196"/>
      <c r="AJ89" s="196"/>
      <c r="AK89" s="196"/>
      <c r="AL89" s="196"/>
      <c r="AM89" s="196"/>
      <c r="AN89" s="196"/>
      <c r="AO89" s="1"/>
      <c r="AP89" s="1"/>
      <c r="AQ89" s="1"/>
      <c r="AR89" s="2"/>
      <c r="AS89" s="2"/>
      <c r="AT89" s="2"/>
      <c r="AU89" s="2"/>
    </row>
    <row r="90" spans="1:47" ht="14.25" x14ac:dyDescent="0.2">
      <c r="F90" s="189"/>
      <c r="G90" s="189"/>
      <c r="H90" s="218" t="s">
        <v>2</v>
      </c>
      <c r="I90" s="219"/>
      <c r="J90" s="219"/>
      <c r="K90" s="220" t="s">
        <v>60</v>
      </c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  <c r="AA90" s="220"/>
      <c r="AB90" s="220"/>
      <c r="AC90" s="220"/>
      <c r="AD90" s="220"/>
      <c r="AE90" s="220"/>
      <c r="AF90" s="220"/>
      <c r="AG90" s="220"/>
      <c r="AH90" s="221"/>
      <c r="AI90" s="196" t="s">
        <v>4</v>
      </c>
      <c r="AJ90" s="196"/>
      <c r="AK90" s="196"/>
      <c r="AL90" s="196"/>
      <c r="AM90" s="196"/>
      <c r="AN90" s="196"/>
      <c r="AO90" s="1"/>
      <c r="AP90" s="1"/>
      <c r="AQ90" s="1"/>
      <c r="AR90" s="2"/>
      <c r="AS90" s="2"/>
      <c r="AT90" s="2"/>
      <c r="AU90" s="2"/>
    </row>
    <row r="91" spans="1:47" ht="14.25" x14ac:dyDescent="0.2">
      <c r="F91" s="189"/>
      <c r="G91" s="189"/>
      <c r="H91" s="7" t="s">
        <v>5</v>
      </c>
      <c r="I91" s="8"/>
      <c r="J91" s="8"/>
      <c r="K91" s="220" t="s">
        <v>39</v>
      </c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  <c r="AA91" s="220"/>
      <c r="AB91" s="220"/>
      <c r="AC91" s="220"/>
      <c r="AD91" s="220"/>
      <c r="AE91" s="220"/>
      <c r="AF91" s="220"/>
      <c r="AG91" s="220"/>
      <c r="AH91" s="221"/>
      <c r="AI91" s="196"/>
      <c r="AJ91" s="196"/>
      <c r="AK91" s="196"/>
      <c r="AL91" s="196"/>
      <c r="AM91" s="196"/>
      <c r="AN91" s="196"/>
      <c r="AO91" s="1"/>
      <c r="AP91" s="1"/>
      <c r="AQ91" s="1"/>
      <c r="AR91" s="2"/>
      <c r="AS91" s="2"/>
      <c r="AT91" s="2"/>
      <c r="AU91" s="2"/>
    </row>
    <row r="92" spans="1:47" ht="14.25" x14ac:dyDescent="0.2">
      <c r="F92" s="189"/>
      <c r="G92" s="189"/>
      <c r="H92" s="218" t="s">
        <v>7</v>
      </c>
      <c r="I92" s="219"/>
      <c r="J92" s="219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  <c r="AA92" s="220"/>
      <c r="AB92" s="220"/>
      <c r="AC92" s="220"/>
      <c r="AD92" s="220"/>
      <c r="AE92" s="220"/>
      <c r="AF92" s="220"/>
      <c r="AG92" s="220"/>
      <c r="AH92" s="221"/>
      <c r="AI92" s="196" t="s">
        <v>8</v>
      </c>
      <c r="AJ92" s="196"/>
      <c r="AK92" s="196"/>
      <c r="AL92" s="196"/>
      <c r="AM92" s="196"/>
      <c r="AN92" s="196"/>
      <c r="AO92" s="1"/>
      <c r="AP92" s="1"/>
      <c r="AQ92" s="1"/>
      <c r="AR92" s="2"/>
      <c r="AS92" s="2"/>
      <c r="AT92" s="2"/>
      <c r="AU92" s="2"/>
    </row>
    <row r="93" spans="1:47" ht="14.25" x14ac:dyDescent="0.2">
      <c r="F93" s="189"/>
      <c r="G93" s="189"/>
      <c r="H93" s="214"/>
      <c r="I93" s="215"/>
      <c r="J93" s="215"/>
      <c r="K93" s="216"/>
      <c r="L93" s="216"/>
      <c r="M93" s="216"/>
      <c r="N93" s="216"/>
      <c r="O93" s="216"/>
      <c r="P93" s="216"/>
      <c r="Q93" s="216"/>
      <c r="R93" s="216"/>
      <c r="S93" s="216"/>
      <c r="T93" s="216"/>
      <c r="U93" s="216"/>
      <c r="V93" s="216"/>
      <c r="W93" s="216"/>
      <c r="X93" s="216"/>
      <c r="Y93" s="216"/>
      <c r="Z93" s="216"/>
      <c r="AA93" s="216"/>
      <c r="AB93" s="216"/>
      <c r="AC93" s="216"/>
      <c r="AD93" s="216"/>
      <c r="AE93" s="216"/>
      <c r="AF93" s="216"/>
      <c r="AG93" s="216"/>
      <c r="AH93" s="217"/>
      <c r="AI93" s="196"/>
      <c r="AJ93" s="196"/>
      <c r="AK93" s="196"/>
      <c r="AL93" s="196"/>
      <c r="AM93" s="196"/>
      <c r="AN93" s="196"/>
      <c r="AO93" s="13"/>
      <c r="AP93" s="13"/>
      <c r="AQ93" s="13"/>
      <c r="AR93" s="2"/>
      <c r="AS93" s="2"/>
      <c r="AT93" s="2"/>
      <c r="AU93" s="2"/>
    </row>
    <row r="94" spans="1:47" s="19" customFormat="1" ht="39.950000000000003" customHeight="1" x14ac:dyDescent="0.15">
      <c r="A94" s="14" t="s">
        <v>9</v>
      </c>
      <c r="B94" s="14" t="s">
        <v>10</v>
      </c>
      <c r="C94" s="15" t="s">
        <v>11</v>
      </c>
      <c r="D94" s="15" t="s">
        <v>12</v>
      </c>
      <c r="E94" s="15" t="s">
        <v>13</v>
      </c>
      <c r="F94" s="16" t="s">
        <v>14</v>
      </c>
      <c r="G94" s="16" t="s">
        <v>15</v>
      </c>
      <c r="H94" s="16" t="s">
        <v>16</v>
      </c>
      <c r="I94" s="16" t="s">
        <v>17</v>
      </c>
      <c r="J94" s="16" t="s">
        <v>310</v>
      </c>
      <c r="K94" s="17" t="s">
        <v>311</v>
      </c>
      <c r="L94" s="16" t="s">
        <v>312</v>
      </c>
      <c r="M94" s="16" t="s">
        <v>313</v>
      </c>
      <c r="N94" s="16" t="s">
        <v>314</v>
      </c>
      <c r="O94" s="16" t="s">
        <v>315</v>
      </c>
      <c r="P94" s="17" t="s">
        <v>316</v>
      </c>
      <c r="Q94" s="16" t="s">
        <v>317</v>
      </c>
      <c r="R94" s="17" t="s">
        <v>318</v>
      </c>
      <c r="S94" s="16" t="s">
        <v>319</v>
      </c>
      <c r="T94" s="16" t="s">
        <v>320</v>
      </c>
      <c r="U94" s="16" t="s">
        <v>321</v>
      </c>
      <c r="V94" s="16" t="s">
        <v>322</v>
      </c>
      <c r="W94" s="16" t="s">
        <v>323</v>
      </c>
      <c r="X94" s="16" t="s">
        <v>324</v>
      </c>
      <c r="Y94" s="17" t="s">
        <v>325</v>
      </c>
      <c r="Z94" s="17" t="s">
        <v>326</v>
      </c>
      <c r="AA94" s="16" t="s">
        <v>327</v>
      </c>
      <c r="AB94" s="16" t="s">
        <v>328</v>
      </c>
      <c r="AC94" s="16" t="s">
        <v>329</v>
      </c>
      <c r="AD94" s="16" t="s">
        <v>330</v>
      </c>
      <c r="AE94" s="16" t="s">
        <v>331</v>
      </c>
      <c r="AF94" s="17" t="s">
        <v>332</v>
      </c>
      <c r="AG94" s="16" t="s">
        <v>333</v>
      </c>
      <c r="AH94" s="16" t="s">
        <v>334</v>
      </c>
      <c r="AI94" s="16" t="s">
        <v>335</v>
      </c>
      <c r="AJ94" s="16" t="s">
        <v>336</v>
      </c>
      <c r="AK94" s="16" t="s">
        <v>337</v>
      </c>
      <c r="AL94" s="16" t="s">
        <v>338</v>
      </c>
      <c r="AM94" s="17" t="s">
        <v>339</v>
      </c>
      <c r="AN94" s="16" t="s">
        <v>340</v>
      </c>
      <c r="AO94" s="18" t="s">
        <v>18</v>
      </c>
      <c r="AP94" s="18" t="s">
        <v>19</v>
      </c>
      <c r="AQ94" s="18" t="s">
        <v>20</v>
      </c>
    </row>
    <row r="95" spans="1:47" x14ac:dyDescent="0.3">
      <c r="F95" s="20">
        <v>82361903</v>
      </c>
      <c r="G95" s="21" t="s">
        <v>61</v>
      </c>
      <c r="H95" s="22">
        <v>2026</v>
      </c>
      <c r="I95" s="22" t="s">
        <v>309</v>
      </c>
      <c r="J95" s="59" t="s">
        <v>22</v>
      </c>
      <c r="K95" s="59" t="s">
        <v>22</v>
      </c>
      <c r="L95" s="59" t="s">
        <v>22</v>
      </c>
      <c r="M95" s="24"/>
      <c r="N95" s="24"/>
      <c r="O95" s="24" t="s">
        <v>36</v>
      </c>
      <c r="P95" s="59" t="s">
        <v>25</v>
      </c>
      <c r="Q95" s="59" t="s">
        <v>25</v>
      </c>
      <c r="R95" s="59" t="s">
        <v>25</v>
      </c>
      <c r="S95" s="59" t="s">
        <v>25</v>
      </c>
      <c r="T95" s="59" t="s">
        <v>25</v>
      </c>
      <c r="U95" s="59" t="s">
        <v>25</v>
      </c>
      <c r="V95" s="59" t="s">
        <v>22</v>
      </c>
      <c r="W95" s="59" t="s">
        <v>22</v>
      </c>
      <c r="X95" s="59" t="s">
        <v>22</v>
      </c>
      <c r="Y95" s="59" t="s">
        <v>22</v>
      </c>
      <c r="Z95" s="59" t="s">
        <v>22</v>
      </c>
      <c r="AA95" s="59" t="s">
        <v>22</v>
      </c>
      <c r="AB95" s="24"/>
      <c r="AC95" s="24"/>
      <c r="AD95" s="24" t="s">
        <v>36</v>
      </c>
      <c r="AE95" s="59" t="s">
        <v>25</v>
      </c>
      <c r="AF95" s="59" t="s">
        <v>25</v>
      </c>
      <c r="AG95" s="59" t="s">
        <v>25</v>
      </c>
      <c r="AH95" s="59" t="s">
        <v>25</v>
      </c>
      <c r="AI95" s="59" t="s">
        <v>25</v>
      </c>
      <c r="AJ95" s="59" t="s">
        <v>25</v>
      </c>
      <c r="AK95" s="59" t="s">
        <v>22</v>
      </c>
      <c r="AL95" s="59" t="s">
        <v>22</v>
      </c>
      <c r="AM95" s="59" t="s">
        <v>22</v>
      </c>
      <c r="AN95" s="59" t="s">
        <v>22</v>
      </c>
      <c r="AO95" s="46">
        <f>COUNTIF(Tabla1461047[[#This Row],[1S]:[31L]],"D12")</f>
        <v>12</v>
      </c>
      <c r="AP95" s="26">
        <f>COUNTIF(Tabla1461047[[#This Row],[1S]:[31L]],"N12")</f>
        <v>13</v>
      </c>
      <c r="AQ95" s="27">
        <f>COUNTBLANK(Tabla1461047[[#This Row],[1S]:[31L]])</f>
        <v>4</v>
      </c>
      <c r="AR95" s="2"/>
      <c r="AS95" s="2"/>
      <c r="AT95" s="2"/>
      <c r="AU95" s="2"/>
    </row>
    <row r="96" spans="1:47" x14ac:dyDescent="0.3">
      <c r="F96" s="20">
        <v>71728369</v>
      </c>
      <c r="G96" s="21" t="s">
        <v>63</v>
      </c>
      <c r="H96" s="22">
        <v>2026</v>
      </c>
      <c r="I96" s="22" t="s">
        <v>309</v>
      </c>
      <c r="J96" s="59" t="s">
        <v>25</v>
      </c>
      <c r="K96" s="59" t="s">
        <v>25</v>
      </c>
      <c r="L96" s="59" t="s">
        <v>25</v>
      </c>
      <c r="M96" s="59" t="s">
        <v>22</v>
      </c>
      <c r="N96" s="59" t="s">
        <v>22</v>
      </c>
      <c r="O96" s="59" t="s">
        <v>22</v>
      </c>
      <c r="P96" s="59" t="s">
        <v>22</v>
      </c>
      <c r="Q96" s="59" t="s">
        <v>22</v>
      </c>
      <c r="R96" s="59" t="s">
        <v>22</v>
      </c>
      <c r="S96" s="24"/>
      <c r="T96" s="25" t="s">
        <v>76</v>
      </c>
      <c r="U96" s="25" t="s">
        <v>76</v>
      </c>
      <c r="V96" s="25" t="s">
        <v>76</v>
      </c>
      <c r="W96" s="25" t="s">
        <v>76</v>
      </c>
      <c r="X96" s="25" t="s">
        <v>76</v>
      </c>
      <c r="Y96" s="25" t="s">
        <v>76</v>
      </c>
      <c r="Z96" s="25" t="s">
        <v>76</v>
      </c>
      <c r="AA96" s="25" t="s">
        <v>76</v>
      </c>
      <c r="AB96" s="25" t="s">
        <v>76</v>
      </c>
      <c r="AC96" s="25" t="s">
        <v>76</v>
      </c>
      <c r="AD96" s="25" t="s">
        <v>76</v>
      </c>
      <c r="AE96" s="25" t="s">
        <v>76</v>
      </c>
      <c r="AF96" s="25" t="s">
        <v>76</v>
      </c>
      <c r="AG96" s="25" t="s">
        <v>76</v>
      </c>
      <c r="AH96" s="25" t="s">
        <v>76</v>
      </c>
      <c r="AI96" s="25" t="s">
        <v>76</v>
      </c>
      <c r="AJ96" s="24"/>
      <c r="AK96" s="59" t="s">
        <v>25</v>
      </c>
      <c r="AL96" s="59" t="s">
        <v>25</v>
      </c>
      <c r="AM96" s="59" t="s">
        <v>25</v>
      </c>
      <c r="AN96" s="59" t="s">
        <v>25</v>
      </c>
      <c r="AO96" s="46">
        <f>COUNTIF(Tabla1461047[[#This Row],[1S]:[31L]],"D12")</f>
        <v>7</v>
      </c>
      <c r="AP96" s="26">
        <f>COUNTIF(Tabla1461047[[#This Row],[1S]:[31L]],"N12")</f>
        <v>6</v>
      </c>
      <c r="AQ96" s="27">
        <f>COUNTBLANK(Tabla1461047[[#This Row],[1S]:[31L]])</f>
        <v>2</v>
      </c>
      <c r="AR96" s="2"/>
      <c r="AS96" s="2"/>
      <c r="AT96" s="2"/>
      <c r="AU96" s="2"/>
    </row>
    <row r="97" spans="6:47" x14ac:dyDescent="0.3">
      <c r="F97" s="20">
        <v>1040735379</v>
      </c>
      <c r="G97" s="21" t="s">
        <v>356</v>
      </c>
      <c r="H97" s="22">
        <v>2026</v>
      </c>
      <c r="I97" s="22" t="s">
        <v>309</v>
      </c>
      <c r="J97" s="59" t="s">
        <v>22</v>
      </c>
      <c r="K97" s="59" t="s">
        <v>22</v>
      </c>
      <c r="L97" s="24"/>
      <c r="M97" s="24"/>
      <c r="N97" s="24" t="s">
        <v>36</v>
      </c>
      <c r="O97" s="59" t="s">
        <v>53</v>
      </c>
      <c r="P97" s="59" t="s">
        <v>53</v>
      </c>
      <c r="Q97" s="59" t="s">
        <v>53</v>
      </c>
      <c r="R97" s="59" t="s">
        <v>53</v>
      </c>
      <c r="S97" s="59" t="s">
        <v>25</v>
      </c>
      <c r="T97" s="59" t="s">
        <v>25</v>
      </c>
      <c r="U97" s="59" t="s">
        <v>25</v>
      </c>
      <c r="V97" s="59" t="s">
        <v>25</v>
      </c>
      <c r="W97" s="59" t="s">
        <v>25</v>
      </c>
      <c r="X97" s="59" t="s">
        <v>25</v>
      </c>
      <c r="Y97" s="59" t="s">
        <v>25</v>
      </c>
      <c r="Z97" s="59" t="s">
        <v>25</v>
      </c>
      <c r="AA97" s="59" t="s">
        <v>25</v>
      </c>
      <c r="AB97" s="59" t="s">
        <v>22</v>
      </c>
      <c r="AC97" s="59" t="s">
        <v>22</v>
      </c>
      <c r="AD97" s="59" t="s">
        <v>22</v>
      </c>
      <c r="AE97" s="59" t="s">
        <v>22</v>
      </c>
      <c r="AF97" s="59" t="s">
        <v>22</v>
      </c>
      <c r="AG97" s="59" t="s">
        <v>22</v>
      </c>
      <c r="AH97" s="24"/>
      <c r="AI97" s="24"/>
      <c r="AJ97" s="24" t="s">
        <v>36</v>
      </c>
      <c r="AK97" s="29"/>
      <c r="AL97" s="29"/>
      <c r="AM97" s="29"/>
      <c r="AN97" s="29"/>
      <c r="AO97" s="46">
        <f>COUNTIF(Tabla1461047[[#This Row],[1S]:[31L]],"D12")</f>
        <v>9</v>
      </c>
      <c r="AP97" s="26">
        <f>COUNTIF(Tabla1461047[[#This Row],[1S]:[31L]],"N12")</f>
        <v>8</v>
      </c>
      <c r="AQ97" s="27">
        <f>COUNTBLANK(Tabla1461047[[#This Row],[1S]:[31L]])</f>
        <v>8</v>
      </c>
      <c r="AR97" s="2"/>
      <c r="AS97" s="2"/>
      <c r="AT97" s="2"/>
      <c r="AU97" s="2"/>
    </row>
    <row r="98" spans="6:47" x14ac:dyDescent="0.3">
      <c r="F98" s="20">
        <v>1026149571</v>
      </c>
      <c r="G98" s="21" t="s">
        <v>64</v>
      </c>
      <c r="H98" s="22">
        <v>2026</v>
      </c>
      <c r="I98" s="22" t="s">
        <v>309</v>
      </c>
      <c r="J98" s="24"/>
      <c r="K98" s="24"/>
      <c r="L98" s="24" t="s">
        <v>36</v>
      </c>
      <c r="M98" s="59" t="s">
        <v>25</v>
      </c>
      <c r="N98" s="59" t="s">
        <v>25</v>
      </c>
      <c r="O98" s="59" t="s">
        <v>25</v>
      </c>
      <c r="P98" s="29"/>
      <c r="Q98" s="29"/>
      <c r="R98" s="29"/>
      <c r="S98" s="59" t="s">
        <v>22</v>
      </c>
      <c r="T98" s="59" t="s">
        <v>22</v>
      </c>
      <c r="U98" s="59" t="s">
        <v>22</v>
      </c>
      <c r="V98" s="29"/>
      <c r="W98" s="29"/>
      <c r="X98" s="29"/>
      <c r="Y98" s="24"/>
      <c r="Z98" s="24"/>
      <c r="AA98" s="24" t="s">
        <v>36</v>
      </c>
      <c r="AB98" s="59" t="s">
        <v>25</v>
      </c>
      <c r="AC98" s="59" t="s">
        <v>25</v>
      </c>
      <c r="AD98" s="59" t="s">
        <v>25</v>
      </c>
      <c r="AE98" s="29"/>
      <c r="AF98" s="29"/>
      <c r="AG98" s="29"/>
      <c r="AH98" s="59" t="s">
        <v>22</v>
      </c>
      <c r="AI98" s="59" t="s">
        <v>22</v>
      </c>
      <c r="AJ98" s="59" t="s">
        <v>22</v>
      </c>
      <c r="AK98" s="29"/>
      <c r="AL98" s="29"/>
      <c r="AM98" s="29"/>
      <c r="AN98" s="29"/>
      <c r="AO98" s="46">
        <f>COUNTIF(Tabla1461047[[#This Row],[1S]:[31L]],"D12")</f>
        <v>6</v>
      </c>
      <c r="AP98" s="26">
        <f>COUNTIF(Tabla1461047[[#This Row],[1S]:[31L]],"N12")</f>
        <v>6</v>
      </c>
      <c r="AQ98" s="27">
        <f>COUNTBLANK(Tabla1461047[[#This Row],[1S]:[31L]])</f>
        <v>17</v>
      </c>
      <c r="AR98" s="2"/>
      <c r="AS98" s="2"/>
      <c r="AT98" s="2"/>
      <c r="AU98" s="2"/>
    </row>
    <row r="99" spans="6:47" hidden="1" x14ac:dyDescent="0.3">
      <c r="F99" s="20"/>
      <c r="G99" s="21"/>
      <c r="H99" s="22">
        <v>2025</v>
      </c>
      <c r="I99" s="22" t="s">
        <v>47</v>
      </c>
      <c r="J99" s="30">
        <f t="shared" ref="J99:AN99" si="12">COUNTIF(J95:J98,"D12")</f>
        <v>1</v>
      </c>
      <c r="K99" s="30">
        <f t="shared" si="12"/>
        <v>1</v>
      </c>
      <c r="L99" s="30">
        <f t="shared" si="12"/>
        <v>1</v>
      </c>
      <c r="M99" s="30">
        <f t="shared" si="12"/>
        <v>1</v>
      </c>
      <c r="N99" s="30">
        <f t="shared" si="12"/>
        <v>1</v>
      </c>
      <c r="O99" s="30">
        <f t="shared" si="12"/>
        <v>1</v>
      </c>
      <c r="P99" s="30">
        <f t="shared" si="12"/>
        <v>1</v>
      </c>
      <c r="Q99" s="30">
        <f t="shared" si="12"/>
        <v>1</v>
      </c>
      <c r="R99" s="30">
        <f t="shared" si="12"/>
        <v>1</v>
      </c>
      <c r="S99" s="30">
        <f t="shared" si="12"/>
        <v>2</v>
      </c>
      <c r="T99" s="30">
        <f t="shared" si="12"/>
        <v>2</v>
      </c>
      <c r="U99" s="30">
        <f t="shared" si="12"/>
        <v>2</v>
      </c>
      <c r="V99" s="30">
        <f t="shared" si="12"/>
        <v>1</v>
      </c>
      <c r="W99" s="30">
        <f t="shared" si="12"/>
        <v>1</v>
      </c>
      <c r="X99" s="30">
        <f t="shared" si="12"/>
        <v>1</v>
      </c>
      <c r="Y99" s="30">
        <f t="shared" si="12"/>
        <v>1</v>
      </c>
      <c r="Z99" s="30">
        <f t="shared" si="12"/>
        <v>1</v>
      </c>
      <c r="AA99" s="30">
        <f t="shared" si="12"/>
        <v>1</v>
      </c>
      <c r="AB99" s="30">
        <f t="shared" si="12"/>
        <v>1</v>
      </c>
      <c r="AC99" s="30">
        <f t="shared" si="12"/>
        <v>1</v>
      </c>
      <c r="AD99" s="30">
        <f t="shared" si="12"/>
        <v>1</v>
      </c>
      <c r="AE99" s="30">
        <f t="shared" si="12"/>
        <v>1</v>
      </c>
      <c r="AF99" s="30">
        <f t="shared" si="12"/>
        <v>1</v>
      </c>
      <c r="AG99" s="30">
        <f t="shared" si="12"/>
        <v>1</v>
      </c>
      <c r="AH99" s="30">
        <f t="shared" si="12"/>
        <v>1</v>
      </c>
      <c r="AI99" s="30">
        <f t="shared" si="12"/>
        <v>1</v>
      </c>
      <c r="AJ99" s="30">
        <f t="shared" si="12"/>
        <v>1</v>
      </c>
      <c r="AK99" s="30">
        <f t="shared" si="12"/>
        <v>1</v>
      </c>
      <c r="AL99" s="30">
        <f t="shared" si="12"/>
        <v>1</v>
      </c>
      <c r="AM99" s="30">
        <f t="shared" si="12"/>
        <v>1</v>
      </c>
      <c r="AN99" s="22">
        <f t="shared" si="12"/>
        <v>1</v>
      </c>
      <c r="AO99" s="31"/>
      <c r="AP99" s="31"/>
      <c r="AQ99" s="32"/>
      <c r="AR99" s="2"/>
      <c r="AS99" s="2"/>
      <c r="AT99" s="2"/>
      <c r="AU99" s="2"/>
    </row>
    <row r="100" spans="6:47" hidden="1" x14ac:dyDescent="0.3">
      <c r="F100" s="33"/>
      <c r="G100" s="34"/>
      <c r="H100" s="22">
        <v>2025</v>
      </c>
      <c r="I100" s="22" t="s">
        <v>47</v>
      </c>
      <c r="J100" s="35">
        <f t="shared" ref="J100:AN100" si="13">COUNTIF(J95:J98,"N12")</f>
        <v>2</v>
      </c>
      <c r="K100" s="35">
        <f t="shared" si="13"/>
        <v>2</v>
      </c>
      <c r="L100" s="35">
        <f t="shared" si="13"/>
        <v>1</v>
      </c>
      <c r="M100" s="35">
        <f t="shared" si="13"/>
        <v>1</v>
      </c>
      <c r="N100" s="35">
        <f t="shared" si="13"/>
        <v>1</v>
      </c>
      <c r="O100" s="35">
        <f t="shared" si="13"/>
        <v>1</v>
      </c>
      <c r="P100" s="35">
        <f t="shared" si="13"/>
        <v>1</v>
      </c>
      <c r="Q100" s="35">
        <f t="shared" si="13"/>
        <v>1</v>
      </c>
      <c r="R100" s="35">
        <f t="shared" si="13"/>
        <v>1</v>
      </c>
      <c r="S100" s="35">
        <f t="shared" si="13"/>
        <v>1</v>
      </c>
      <c r="T100" s="35">
        <f t="shared" si="13"/>
        <v>1</v>
      </c>
      <c r="U100" s="35">
        <f t="shared" si="13"/>
        <v>1</v>
      </c>
      <c r="V100" s="35">
        <f t="shared" si="13"/>
        <v>1</v>
      </c>
      <c r="W100" s="35">
        <f t="shared" si="13"/>
        <v>1</v>
      </c>
      <c r="X100" s="35">
        <f t="shared" si="13"/>
        <v>1</v>
      </c>
      <c r="Y100" s="35">
        <f t="shared" si="13"/>
        <v>1</v>
      </c>
      <c r="Z100" s="35">
        <f t="shared" si="13"/>
        <v>1</v>
      </c>
      <c r="AA100" s="35">
        <f t="shared" si="13"/>
        <v>1</v>
      </c>
      <c r="AB100" s="35">
        <f t="shared" si="13"/>
        <v>1</v>
      </c>
      <c r="AC100" s="35">
        <f t="shared" si="13"/>
        <v>1</v>
      </c>
      <c r="AD100" s="35">
        <f t="shared" si="13"/>
        <v>1</v>
      </c>
      <c r="AE100" s="35">
        <f t="shared" si="13"/>
        <v>1</v>
      </c>
      <c r="AF100" s="35">
        <f t="shared" si="13"/>
        <v>1</v>
      </c>
      <c r="AG100" s="35">
        <f t="shared" si="13"/>
        <v>1</v>
      </c>
      <c r="AH100" s="35">
        <f t="shared" si="13"/>
        <v>1</v>
      </c>
      <c r="AI100" s="35">
        <f t="shared" si="13"/>
        <v>1</v>
      </c>
      <c r="AJ100" s="35">
        <f t="shared" si="13"/>
        <v>1</v>
      </c>
      <c r="AK100" s="35">
        <f t="shared" si="13"/>
        <v>1</v>
      </c>
      <c r="AL100" s="35">
        <f t="shared" si="13"/>
        <v>1</v>
      </c>
      <c r="AM100" s="35">
        <f t="shared" si="13"/>
        <v>1</v>
      </c>
      <c r="AN100" s="36">
        <f t="shared" si="13"/>
        <v>1</v>
      </c>
      <c r="AO100" s="37"/>
      <c r="AP100" s="37"/>
      <c r="AQ100" s="32"/>
      <c r="AR100" s="2"/>
      <c r="AS100" s="2"/>
      <c r="AT100" s="2"/>
      <c r="AU100" s="2"/>
    </row>
    <row r="101" spans="6:47" s="2" customFormat="1" x14ac:dyDescent="0.3">
      <c r="F101" s="53"/>
      <c r="G101" s="39"/>
      <c r="H101" s="54"/>
      <c r="I101" s="54"/>
      <c r="J101" s="54"/>
      <c r="K101" s="54"/>
      <c r="L101" s="54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</row>
    <row r="102" spans="6:47" x14ac:dyDescent="0.3">
      <c r="F102" s="40" t="s">
        <v>29</v>
      </c>
      <c r="G102" s="40" t="s">
        <v>30</v>
      </c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2"/>
      <c r="AP102" s="2"/>
      <c r="AQ102" s="2"/>
      <c r="AR102" s="2"/>
      <c r="AS102" s="2"/>
      <c r="AT102" s="2"/>
      <c r="AU102" s="2"/>
    </row>
    <row r="103" spans="6:47" x14ac:dyDescent="0.3">
      <c r="F103" s="20" t="s">
        <v>25</v>
      </c>
      <c r="G103" s="21" t="s">
        <v>31</v>
      </c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2"/>
      <c r="AP103" s="2"/>
      <c r="AQ103" s="2"/>
      <c r="AR103" s="2"/>
      <c r="AS103" s="2"/>
      <c r="AT103" s="2"/>
      <c r="AU103" s="2"/>
    </row>
    <row r="104" spans="6:47" s="2" customFormat="1" x14ac:dyDescent="0.3">
      <c r="F104" s="42" t="s">
        <v>22</v>
      </c>
      <c r="G104" s="43" t="s">
        <v>32</v>
      </c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</row>
    <row r="105" spans="6:47" s="2" customFormat="1" x14ac:dyDescent="0.3">
      <c r="F105" s="42"/>
      <c r="G105" s="43" t="s">
        <v>33</v>
      </c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</row>
    <row r="106" spans="6:47" s="2" customFormat="1" x14ac:dyDescent="0.3">
      <c r="F106" s="42" t="s">
        <v>34</v>
      </c>
      <c r="G106" s="43" t="s">
        <v>35</v>
      </c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</row>
    <row r="107" spans="6:47" s="2" customFormat="1" x14ac:dyDescent="0.3">
      <c r="F107" s="42" t="s">
        <v>36</v>
      </c>
      <c r="G107" s="43" t="s">
        <v>37</v>
      </c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</row>
    <row r="108" spans="6:47" s="2" customFormat="1" x14ac:dyDescent="0.3"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</row>
    <row r="109" spans="6:47" s="2" customFormat="1" x14ac:dyDescent="0.3"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</row>
    <row r="110" spans="6:47" ht="13.5" x14ac:dyDescent="0.15">
      <c r="F110" s="189" t="s">
        <v>65</v>
      </c>
      <c r="G110" s="189"/>
      <c r="H110" s="190" t="s">
        <v>0</v>
      </c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2"/>
      <c r="AI110" s="196" t="s">
        <v>1</v>
      </c>
      <c r="AJ110" s="196"/>
      <c r="AK110" s="196"/>
      <c r="AL110" s="196"/>
      <c r="AM110" s="196"/>
      <c r="AN110" s="196"/>
      <c r="AO110" s="1"/>
      <c r="AP110" s="1"/>
      <c r="AQ110" s="1"/>
      <c r="AR110" s="2"/>
      <c r="AS110" s="2"/>
      <c r="AT110" s="2"/>
      <c r="AU110" s="2"/>
    </row>
    <row r="111" spans="6:47" ht="13.5" x14ac:dyDescent="0.15">
      <c r="F111" s="189"/>
      <c r="G111" s="189"/>
      <c r="H111" s="193"/>
      <c r="I111" s="194"/>
      <c r="J111" s="194"/>
      <c r="K111" s="194"/>
      <c r="L111" s="194"/>
      <c r="M111" s="194"/>
      <c r="N111" s="194"/>
      <c r="O111" s="194"/>
      <c r="P111" s="194"/>
      <c r="Q111" s="194"/>
      <c r="R111" s="194"/>
      <c r="S111" s="194"/>
      <c r="T111" s="194"/>
      <c r="U111" s="194"/>
      <c r="V111" s="194"/>
      <c r="W111" s="194"/>
      <c r="X111" s="194"/>
      <c r="Y111" s="194"/>
      <c r="Z111" s="194"/>
      <c r="AA111" s="194"/>
      <c r="AB111" s="194"/>
      <c r="AC111" s="194"/>
      <c r="AD111" s="194"/>
      <c r="AE111" s="194"/>
      <c r="AF111" s="194"/>
      <c r="AG111" s="194"/>
      <c r="AH111" s="195"/>
      <c r="AI111" s="196"/>
      <c r="AJ111" s="196"/>
      <c r="AK111" s="196"/>
      <c r="AL111" s="196"/>
      <c r="AM111" s="196"/>
      <c r="AN111" s="196"/>
      <c r="AO111" s="1"/>
      <c r="AP111" s="1"/>
      <c r="AQ111" s="1"/>
      <c r="AR111" s="2"/>
      <c r="AS111" s="2"/>
      <c r="AT111" s="2"/>
      <c r="AU111" s="2"/>
    </row>
    <row r="112" spans="6:47" ht="14.25" x14ac:dyDescent="0.2">
      <c r="F112" s="189"/>
      <c r="G112" s="189"/>
      <c r="H112" s="218" t="s">
        <v>2</v>
      </c>
      <c r="I112" s="219"/>
      <c r="J112" s="219"/>
      <c r="K112" s="220" t="s">
        <v>66</v>
      </c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0"/>
      <c r="AA112" s="220"/>
      <c r="AB112" s="220"/>
      <c r="AC112" s="220"/>
      <c r="AD112" s="220"/>
      <c r="AE112" s="220"/>
      <c r="AF112" s="220"/>
      <c r="AG112" s="220"/>
      <c r="AH112" s="221"/>
      <c r="AI112" s="196" t="s">
        <v>4</v>
      </c>
      <c r="AJ112" s="196"/>
      <c r="AK112" s="196"/>
      <c r="AL112" s="196"/>
      <c r="AM112" s="196"/>
      <c r="AN112" s="196"/>
      <c r="AO112" s="1"/>
      <c r="AP112" s="1"/>
      <c r="AQ112" s="1"/>
      <c r="AR112" s="2"/>
      <c r="AS112" s="2"/>
      <c r="AT112" s="2"/>
      <c r="AU112" s="2"/>
    </row>
    <row r="113" spans="1:47" ht="14.25" x14ac:dyDescent="0.2">
      <c r="F113" s="189"/>
      <c r="G113" s="189"/>
      <c r="H113" s="7" t="s">
        <v>5</v>
      </c>
      <c r="I113" s="8"/>
      <c r="J113" s="8"/>
      <c r="K113" s="220" t="s">
        <v>39</v>
      </c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0"/>
      <c r="AA113" s="220"/>
      <c r="AB113" s="220"/>
      <c r="AC113" s="220"/>
      <c r="AD113" s="220"/>
      <c r="AE113" s="220"/>
      <c r="AF113" s="220"/>
      <c r="AG113" s="220"/>
      <c r="AH113" s="221"/>
      <c r="AI113" s="196"/>
      <c r="AJ113" s="196"/>
      <c r="AK113" s="196"/>
      <c r="AL113" s="196"/>
      <c r="AM113" s="196"/>
      <c r="AN113" s="196"/>
      <c r="AO113" s="1"/>
      <c r="AP113" s="1"/>
      <c r="AQ113" s="1"/>
      <c r="AR113" s="2"/>
      <c r="AS113" s="2"/>
      <c r="AT113" s="2"/>
      <c r="AU113" s="2"/>
    </row>
    <row r="114" spans="1:47" ht="14.25" x14ac:dyDescent="0.2">
      <c r="F114" s="189"/>
      <c r="G114" s="189"/>
      <c r="H114" s="218" t="s">
        <v>7</v>
      </c>
      <c r="I114" s="219"/>
      <c r="J114" s="219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0"/>
      <c r="AA114" s="220"/>
      <c r="AB114" s="220"/>
      <c r="AC114" s="220"/>
      <c r="AD114" s="220"/>
      <c r="AE114" s="220"/>
      <c r="AF114" s="220"/>
      <c r="AG114" s="220"/>
      <c r="AH114" s="221"/>
      <c r="AI114" s="196" t="s">
        <v>8</v>
      </c>
      <c r="AJ114" s="196"/>
      <c r="AK114" s="196"/>
      <c r="AL114" s="196"/>
      <c r="AM114" s="196"/>
      <c r="AN114" s="196"/>
      <c r="AO114" s="1"/>
      <c r="AP114" s="1"/>
      <c r="AQ114" s="1"/>
      <c r="AR114" s="2"/>
      <c r="AS114" s="2"/>
      <c r="AT114" s="2"/>
      <c r="AU114" s="2"/>
    </row>
    <row r="115" spans="1:47" ht="14.25" x14ac:dyDescent="0.2">
      <c r="F115" s="189"/>
      <c r="G115" s="189"/>
      <c r="H115" s="214"/>
      <c r="I115" s="215"/>
      <c r="J115" s="215"/>
      <c r="K115" s="216"/>
      <c r="L115" s="216"/>
      <c r="M115" s="216"/>
      <c r="N115" s="216"/>
      <c r="O115" s="216"/>
      <c r="P115" s="216"/>
      <c r="Q115" s="216"/>
      <c r="R115" s="216"/>
      <c r="S115" s="216"/>
      <c r="T115" s="216"/>
      <c r="U115" s="216"/>
      <c r="V115" s="216"/>
      <c r="W115" s="216"/>
      <c r="X115" s="216"/>
      <c r="Y115" s="216"/>
      <c r="Z115" s="216"/>
      <c r="AA115" s="216"/>
      <c r="AB115" s="216"/>
      <c r="AC115" s="216"/>
      <c r="AD115" s="216"/>
      <c r="AE115" s="216"/>
      <c r="AF115" s="216"/>
      <c r="AG115" s="216"/>
      <c r="AH115" s="217"/>
      <c r="AI115" s="196"/>
      <c r="AJ115" s="196"/>
      <c r="AK115" s="196"/>
      <c r="AL115" s="196"/>
      <c r="AM115" s="196"/>
      <c r="AN115" s="196"/>
      <c r="AO115" s="13"/>
      <c r="AP115" s="13"/>
      <c r="AQ115" s="13"/>
      <c r="AR115" s="2"/>
      <c r="AS115" s="2"/>
      <c r="AT115" s="2"/>
      <c r="AU115" s="2"/>
    </row>
    <row r="116" spans="1:47" s="19" customFormat="1" ht="39.950000000000003" customHeight="1" x14ac:dyDescent="0.15">
      <c r="A116" s="14" t="s">
        <v>9</v>
      </c>
      <c r="B116" s="14" t="s">
        <v>10</v>
      </c>
      <c r="C116" s="15" t="s">
        <v>11</v>
      </c>
      <c r="D116" s="15" t="s">
        <v>12</v>
      </c>
      <c r="E116" s="15" t="s">
        <v>13</v>
      </c>
      <c r="F116" s="16" t="s">
        <v>14</v>
      </c>
      <c r="G116" s="16" t="s">
        <v>15</v>
      </c>
      <c r="H116" s="16" t="s">
        <v>16</v>
      </c>
      <c r="I116" s="16" t="s">
        <v>17</v>
      </c>
      <c r="J116" s="16" t="s">
        <v>310</v>
      </c>
      <c r="K116" s="17" t="s">
        <v>311</v>
      </c>
      <c r="L116" s="16" t="s">
        <v>312</v>
      </c>
      <c r="M116" s="16" t="s">
        <v>313</v>
      </c>
      <c r="N116" s="16" t="s">
        <v>314</v>
      </c>
      <c r="O116" s="16" t="s">
        <v>315</v>
      </c>
      <c r="P116" s="17" t="s">
        <v>316</v>
      </c>
      <c r="Q116" s="16" t="s">
        <v>317</v>
      </c>
      <c r="R116" s="17" t="s">
        <v>318</v>
      </c>
      <c r="S116" s="16" t="s">
        <v>319</v>
      </c>
      <c r="T116" s="16" t="s">
        <v>320</v>
      </c>
      <c r="U116" s="16" t="s">
        <v>321</v>
      </c>
      <c r="V116" s="16" t="s">
        <v>322</v>
      </c>
      <c r="W116" s="16" t="s">
        <v>323</v>
      </c>
      <c r="X116" s="16" t="s">
        <v>324</v>
      </c>
      <c r="Y116" s="17" t="s">
        <v>325</v>
      </c>
      <c r="Z116" s="17" t="s">
        <v>326</v>
      </c>
      <c r="AA116" s="16" t="s">
        <v>327</v>
      </c>
      <c r="AB116" s="16" t="s">
        <v>328</v>
      </c>
      <c r="AC116" s="16" t="s">
        <v>329</v>
      </c>
      <c r="AD116" s="16" t="s">
        <v>330</v>
      </c>
      <c r="AE116" s="16" t="s">
        <v>331</v>
      </c>
      <c r="AF116" s="17" t="s">
        <v>332</v>
      </c>
      <c r="AG116" s="16" t="s">
        <v>333</v>
      </c>
      <c r="AH116" s="16" t="s">
        <v>334</v>
      </c>
      <c r="AI116" s="16" t="s">
        <v>335</v>
      </c>
      <c r="AJ116" s="16" t="s">
        <v>336</v>
      </c>
      <c r="AK116" s="16" t="s">
        <v>337</v>
      </c>
      <c r="AL116" s="16" t="s">
        <v>338</v>
      </c>
      <c r="AM116" s="17" t="s">
        <v>339</v>
      </c>
      <c r="AN116" s="16" t="s">
        <v>340</v>
      </c>
      <c r="AO116" s="18" t="s">
        <v>18</v>
      </c>
      <c r="AP116" s="18" t="s">
        <v>19</v>
      </c>
      <c r="AQ116" s="18" t="s">
        <v>20</v>
      </c>
    </row>
    <row r="117" spans="1:47" x14ac:dyDescent="0.3">
      <c r="F117" s="20">
        <v>70563853</v>
      </c>
      <c r="G117" s="21" t="s">
        <v>67</v>
      </c>
      <c r="H117" s="22">
        <v>2026</v>
      </c>
      <c r="I117" s="22" t="s">
        <v>309</v>
      </c>
      <c r="J117" s="59" t="s">
        <v>22</v>
      </c>
      <c r="K117" s="59" t="s">
        <v>22</v>
      </c>
      <c r="L117" s="59" t="s">
        <v>22</v>
      </c>
      <c r="M117" s="59" t="s">
        <v>22</v>
      </c>
      <c r="N117" s="59" t="s">
        <v>22</v>
      </c>
      <c r="O117" s="59" t="s">
        <v>22</v>
      </c>
      <c r="P117" s="24"/>
      <c r="Q117" s="24"/>
      <c r="R117" s="24" t="s">
        <v>36</v>
      </c>
      <c r="S117" s="59" t="s">
        <v>25</v>
      </c>
      <c r="T117" s="59" t="s">
        <v>25</v>
      </c>
      <c r="U117" s="59" t="s">
        <v>25</v>
      </c>
      <c r="V117" s="59" t="s">
        <v>25</v>
      </c>
      <c r="W117" s="59" t="s">
        <v>25</v>
      </c>
      <c r="X117" s="59" t="s">
        <v>25</v>
      </c>
      <c r="Y117" s="59" t="s">
        <v>22</v>
      </c>
      <c r="Z117" s="59" t="s">
        <v>22</v>
      </c>
      <c r="AA117" s="59" t="s">
        <v>22</v>
      </c>
      <c r="AB117" s="59" t="s">
        <v>22</v>
      </c>
      <c r="AC117" s="59" t="s">
        <v>22</v>
      </c>
      <c r="AD117" s="59" t="s">
        <v>22</v>
      </c>
      <c r="AE117" s="24"/>
      <c r="AF117" s="24"/>
      <c r="AG117" s="24" t="s">
        <v>36</v>
      </c>
      <c r="AH117" s="59" t="s">
        <v>25</v>
      </c>
      <c r="AI117" s="59" t="s">
        <v>25</v>
      </c>
      <c r="AJ117" s="59" t="s">
        <v>25</v>
      </c>
      <c r="AK117" s="59" t="s">
        <v>25</v>
      </c>
      <c r="AL117" s="59" t="s">
        <v>25</v>
      </c>
      <c r="AM117" s="59" t="s">
        <v>25</v>
      </c>
      <c r="AN117" s="59" t="s">
        <v>25</v>
      </c>
      <c r="AO117" s="46">
        <f>COUNTIF(Tabla1461148[[#This Row],[1S]:[31L]],"D12")</f>
        <v>13</v>
      </c>
      <c r="AP117" s="26">
        <f>COUNTIF(Tabla1461148[[#This Row],[1S]:[31L]],"N12")</f>
        <v>12</v>
      </c>
      <c r="AQ117" s="27">
        <f>COUNTBLANK(Tabla1461148[[#This Row],[1S]:[31L]])</f>
        <v>4</v>
      </c>
      <c r="AR117" s="2"/>
      <c r="AS117" s="2"/>
      <c r="AT117" s="2"/>
      <c r="AU117" s="2"/>
    </row>
    <row r="118" spans="1:47" x14ac:dyDescent="0.3">
      <c r="F118" s="20">
        <v>1003286481</v>
      </c>
      <c r="G118" s="21" t="s">
        <v>68</v>
      </c>
      <c r="H118" s="22">
        <v>2026</v>
      </c>
      <c r="I118" s="22" t="s">
        <v>309</v>
      </c>
      <c r="J118" s="59" t="s">
        <v>25</v>
      </c>
      <c r="K118" s="59" t="s">
        <v>25</v>
      </c>
      <c r="L118" s="59" t="s">
        <v>25</v>
      </c>
      <c r="M118" s="59" t="s">
        <v>25</v>
      </c>
      <c r="N118" s="59" t="s">
        <v>25</v>
      </c>
      <c r="O118" s="59" t="s">
        <v>25</v>
      </c>
      <c r="P118" s="59" t="s">
        <v>22</v>
      </c>
      <c r="Q118" s="59" t="s">
        <v>22</v>
      </c>
      <c r="R118" s="59" t="s">
        <v>22</v>
      </c>
      <c r="S118" s="59" t="s">
        <v>22</v>
      </c>
      <c r="T118" s="59" t="s">
        <v>22</v>
      </c>
      <c r="U118" s="59" t="s">
        <v>22</v>
      </c>
      <c r="V118" s="24"/>
      <c r="W118" s="24"/>
      <c r="X118" s="24" t="s">
        <v>36</v>
      </c>
      <c r="Y118" s="59" t="s">
        <v>25</v>
      </c>
      <c r="Z118" s="59" t="s">
        <v>25</v>
      </c>
      <c r="AA118" s="59" t="s">
        <v>25</v>
      </c>
      <c r="AB118" s="59" t="s">
        <v>25</v>
      </c>
      <c r="AC118" s="59" t="s">
        <v>25</v>
      </c>
      <c r="AD118" s="59" t="s">
        <v>25</v>
      </c>
      <c r="AE118" s="59" t="s">
        <v>22</v>
      </c>
      <c r="AF118" s="59" t="s">
        <v>22</v>
      </c>
      <c r="AG118" s="59" t="s">
        <v>22</v>
      </c>
      <c r="AH118" s="59" t="s">
        <v>22</v>
      </c>
      <c r="AI118" s="59" t="s">
        <v>22</v>
      </c>
      <c r="AJ118" s="59" t="s">
        <v>22</v>
      </c>
      <c r="AK118" s="24"/>
      <c r="AL118" s="24"/>
      <c r="AM118" s="24" t="s">
        <v>36</v>
      </c>
      <c r="AN118" s="59" t="s">
        <v>25</v>
      </c>
      <c r="AO118" s="46">
        <f>COUNTIF(Tabla1461148[[#This Row],[1S]:[31L]],"D12")</f>
        <v>13</v>
      </c>
      <c r="AP118" s="26">
        <f>COUNTIF(Tabla1461148[[#This Row],[1S]:[31L]],"N12")</f>
        <v>12</v>
      </c>
      <c r="AQ118" s="27">
        <f>COUNTBLANK(Tabla1461148[[#This Row],[1S]:[31L]])</f>
        <v>4</v>
      </c>
      <c r="AR118" s="2"/>
      <c r="AS118" s="2"/>
      <c r="AT118" s="2"/>
      <c r="AU118" s="2"/>
    </row>
    <row r="119" spans="1:47" hidden="1" x14ac:dyDescent="0.3">
      <c r="F119" s="20"/>
      <c r="G119" s="21"/>
      <c r="H119" s="22">
        <v>2026</v>
      </c>
      <c r="I119" s="22" t="s">
        <v>309</v>
      </c>
      <c r="J119" s="30">
        <f t="shared" ref="J119:W119" si="14">COUNTIF(J117:J118,"D12")</f>
        <v>1</v>
      </c>
      <c r="K119" s="30">
        <f t="shared" si="14"/>
        <v>1</v>
      </c>
      <c r="L119" s="30">
        <f t="shared" si="14"/>
        <v>1</v>
      </c>
      <c r="M119" s="30">
        <f t="shared" si="14"/>
        <v>1</v>
      </c>
      <c r="N119" s="30">
        <f t="shared" si="14"/>
        <v>1</v>
      </c>
      <c r="O119" s="30">
        <f t="shared" si="14"/>
        <v>1</v>
      </c>
      <c r="P119" s="30">
        <f t="shared" si="14"/>
        <v>0</v>
      </c>
      <c r="Q119" s="30">
        <f t="shared" si="14"/>
        <v>0</v>
      </c>
      <c r="R119" s="30">
        <f t="shared" si="14"/>
        <v>0</v>
      </c>
      <c r="S119" s="30">
        <f t="shared" si="14"/>
        <v>1</v>
      </c>
      <c r="T119" s="30">
        <f t="shared" si="14"/>
        <v>1</v>
      </c>
      <c r="U119" s="30">
        <f t="shared" si="14"/>
        <v>1</v>
      </c>
      <c r="V119" s="30">
        <f t="shared" si="14"/>
        <v>1</v>
      </c>
      <c r="W119" s="30">
        <f t="shared" si="14"/>
        <v>1</v>
      </c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2">
        <f>COUNTIF(AN117:AN118,"D12")</f>
        <v>2</v>
      </c>
      <c r="AO119" s="31"/>
      <c r="AP119" s="31"/>
      <c r="AQ119" s="32"/>
      <c r="AR119" s="2"/>
      <c r="AS119" s="2"/>
      <c r="AT119" s="2"/>
      <c r="AU119" s="2"/>
    </row>
    <row r="120" spans="1:47" hidden="1" x14ac:dyDescent="0.3">
      <c r="F120" s="33"/>
      <c r="G120" s="34"/>
      <c r="H120" s="22">
        <v>2026</v>
      </c>
      <c r="I120" s="22" t="s">
        <v>309</v>
      </c>
      <c r="J120" s="35">
        <f t="shared" ref="J120:W120" si="15">COUNTIF(J117:J118,"N12")</f>
        <v>1</v>
      </c>
      <c r="K120" s="35">
        <f t="shared" si="15"/>
        <v>1</v>
      </c>
      <c r="L120" s="35">
        <f t="shared" si="15"/>
        <v>1</v>
      </c>
      <c r="M120" s="35">
        <f t="shared" si="15"/>
        <v>1</v>
      </c>
      <c r="N120" s="35">
        <f t="shared" si="15"/>
        <v>1</v>
      </c>
      <c r="O120" s="35">
        <f t="shared" si="15"/>
        <v>1</v>
      </c>
      <c r="P120" s="35">
        <f t="shared" si="15"/>
        <v>1</v>
      </c>
      <c r="Q120" s="35">
        <f t="shared" si="15"/>
        <v>1</v>
      </c>
      <c r="R120" s="35">
        <f t="shared" si="15"/>
        <v>1</v>
      </c>
      <c r="S120" s="35">
        <f t="shared" si="15"/>
        <v>1</v>
      </c>
      <c r="T120" s="35">
        <f t="shared" si="15"/>
        <v>1</v>
      </c>
      <c r="U120" s="35">
        <f t="shared" si="15"/>
        <v>1</v>
      </c>
      <c r="V120" s="35">
        <f t="shared" si="15"/>
        <v>0</v>
      </c>
      <c r="W120" s="35">
        <f t="shared" si="15"/>
        <v>0</v>
      </c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36">
        <f>COUNTIF(AN117:AN118,"N12")</f>
        <v>0</v>
      </c>
      <c r="AO120" s="37"/>
      <c r="AP120" s="37"/>
      <c r="AQ120" s="32"/>
      <c r="AR120" s="2"/>
      <c r="AS120" s="2"/>
      <c r="AT120" s="2"/>
      <c r="AU120" s="2"/>
    </row>
    <row r="121" spans="1:47" s="2" customFormat="1" x14ac:dyDescent="0.3">
      <c r="F121" s="20">
        <v>1026149571</v>
      </c>
      <c r="G121" s="21" t="s">
        <v>64</v>
      </c>
      <c r="H121" s="22">
        <v>2026</v>
      </c>
      <c r="I121" s="22" t="s">
        <v>309</v>
      </c>
      <c r="J121" s="24"/>
      <c r="K121" s="24"/>
      <c r="L121" s="24" t="s">
        <v>36</v>
      </c>
      <c r="M121" s="29"/>
      <c r="N121" s="29"/>
      <c r="O121" s="29"/>
      <c r="P121" s="59" t="s">
        <v>25</v>
      </c>
      <c r="Q121" s="59" t="s">
        <v>25</v>
      </c>
      <c r="R121" s="59" t="s">
        <v>25</v>
      </c>
      <c r="S121" s="29"/>
      <c r="T121" s="29"/>
      <c r="U121" s="29"/>
      <c r="V121" s="59" t="s">
        <v>22</v>
      </c>
      <c r="W121" s="59" t="s">
        <v>22</v>
      </c>
      <c r="X121" s="59" t="s">
        <v>22</v>
      </c>
      <c r="Y121" s="24"/>
      <c r="Z121" s="24"/>
      <c r="AA121" s="24" t="s">
        <v>36</v>
      </c>
      <c r="AB121" s="29"/>
      <c r="AC121" s="29"/>
      <c r="AD121" s="29"/>
      <c r="AE121" s="59" t="s">
        <v>25</v>
      </c>
      <c r="AF121" s="59" t="s">
        <v>25</v>
      </c>
      <c r="AG121" s="59" t="s">
        <v>25</v>
      </c>
      <c r="AH121" s="29"/>
      <c r="AI121" s="29"/>
      <c r="AJ121" s="29"/>
      <c r="AK121" s="59" t="s">
        <v>25</v>
      </c>
      <c r="AL121" s="59" t="s">
        <v>25</v>
      </c>
      <c r="AM121" s="59" t="s">
        <v>25</v>
      </c>
      <c r="AN121" s="29"/>
      <c r="AO121" s="50">
        <f>COUNTIF(Tabla1461148[[#This Row],[1S]:[31L]],"D12")</f>
        <v>9</v>
      </c>
      <c r="AP121" s="50">
        <f>COUNTIF(Tabla1461148[[#This Row],[1S]:[31L]],"N12")</f>
        <v>3</v>
      </c>
      <c r="AQ121" s="51">
        <f>COUNTBLANK(Tabla1461148[[#This Row],[1S]:[31L]])</f>
        <v>17</v>
      </c>
    </row>
    <row r="122" spans="1:47" x14ac:dyDescent="0.3">
      <c r="F122" s="40" t="s">
        <v>29</v>
      </c>
      <c r="G122" s="40" t="s">
        <v>30</v>
      </c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2"/>
      <c r="AP122" s="2"/>
      <c r="AQ122" s="2"/>
      <c r="AR122" s="2"/>
      <c r="AS122" s="2"/>
      <c r="AT122" s="2"/>
      <c r="AU122" s="2"/>
    </row>
    <row r="123" spans="1:47" x14ac:dyDescent="0.3">
      <c r="F123" s="20" t="s">
        <v>25</v>
      </c>
      <c r="G123" s="21" t="s">
        <v>31</v>
      </c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2"/>
      <c r="AP123" s="2"/>
      <c r="AQ123" s="2"/>
      <c r="AR123" s="2"/>
      <c r="AS123" s="2"/>
      <c r="AT123" s="2"/>
      <c r="AU123" s="2"/>
    </row>
    <row r="124" spans="1:47" s="2" customFormat="1" x14ac:dyDescent="0.3">
      <c r="F124" s="42" t="s">
        <v>22</v>
      </c>
      <c r="G124" s="43" t="s">
        <v>32</v>
      </c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</row>
    <row r="125" spans="1:47" s="2" customFormat="1" x14ac:dyDescent="0.3">
      <c r="F125" s="42"/>
      <c r="G125" s="43" t="s">
        <v>33</v>
      </c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</row>
    <row r="126" spans="1:47" s="2" customFormat="1" x14ac:dyDescent="0.3">
      <c r="F126" s="42" t="s">
        <v>34</v>
      </c>
      <c r="G126" s="43" t="s">
        <v>35</v>
      </c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</row>
    <row r="127" spans="1:47" s="2" customFormat="1" x14ac:dyDescent="0.3">
      <c r="F127" s="42" t="s">
        <v>36</v>
      </c>
      <c r="G127" s="43" t="s">
        <v>37</v>
      </c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</row>
    <row r="128" spans="1:47" s="2" customFormat="1" x14ac:dyDescent="0.3"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</row>
    <row r="129" spans="1:47" ht="13.5" x14ac:dyDescent="0.15">
      <c r="F129" s="197"/>
      <c r="G129" s="197"/>
      <c r="H129" s="190" t="s">
        <v>0</v>
      </c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2"/>
      <c r="AI129" s="196" t="s">
        <v>1</v>
      </c>
      <c r="AJ129" s="196"/>
      <c r="AK129" s="196"/>
      <c r="AL129" s="196"/>
      <c r="AM129" s="196"/>
      <c r="AN129" s="196"/>
      <c r="AO129" s="1"/>
      <c r="AP129" s="1"/>
      <c r="AQ129" s="1"/>
      <c r="AR129" s="2"/>
      <c r="AS129" s="2"/>
      <c r="AT129" s="2"/>
      <c r="AU129" s="2"/>
    </row>
    <row r="130" spans="1:47" ht="13.5" x14ac:dyDescent="0.15">
      <c r="F130" s="197"/>
      <c r="G130" s="197"/>
      <c r="H130" s="193"/>
      <c r="I130" s="194"/>
      <c r="J130" s="194"/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  <c r="Z130" s="194"/>
      <c r="AA130" s="194"/>
      <c r="AB130" s="194"/>
      <c r="AC130" s="194"/>
      <c r="AD130" s="194"/>
      <c r="AE130" s="194"/>
      <c r="AF130" s="194"/>
      <c r="AG130" s="194"/>
      <c r="AH130" s="195"/>
      <c r="AI130" s="196"/>
      <c r="AJ130" s="196"/>
      <c r="AK130" s="196"/>
      <c r="AL130" s="196"/>
      <c r="AM130" s="196"/>
      <c r="AN130" s="196"/>
      <c r="AO130" s="1"/>
      <c r="AP130" s="1"/>
      <c r="AQ130" s="1"/>
      <c r="AR130" s="2"/>
      <c r="AS130" s="2"/>
      <c r="AT130" s="2"/>
      <c r="AU130" s="2"/>
    </row>
    <row r="131" spans="1:47" ht="14.25" x14ac:dyDescent="0.2">
      <c r="F131" s="197"/>
      <c r="G131" s="197"/>
      <c r="H131" s="218" t="s">
        <v>2</v>
      </c>
      <c r="I131" s="219"/>
      <c r="J131" s="219"/>
      <c r="K131" s="220" t="s">
        <v>69</v>
      </c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0"/>
      <c r="AA131" s="220"/>
      <c r="AB131" s="220"/>
      <c r="AC131" s="220"/>
      <c r="AD131" s="220"/>
      <c r="AE131" s="220"/>
      <c r="AF131" s="220"/>
      <c r="AG131" s="220"/>
      <c r="AH131" s="221"/>
      <c r="AI131" s="196" t="s">
        <v>4</v>
      </c>
      <c r="AJ131" s="196"/>
      <c r="AK131" s="196"/>
      <c r="AL131" s="196"/>
      <c r="AM131" s="196"/>
      <c r="AN131" s="196"/>
      <c r="AO131" s="1"/>
      <c r="AP131" s="1"/>
      <c r="AQ131" s="1"/>
      <c r="AR131" s="2"/>
      <c r="AS131" s="2"/>
      <c r="AT131" s="2"/>
      <c r="AU131" s="2"/>
    </row>
    <row r="132" spans="1:47" ht="14.25" x14ac:dyDescent="0.2">
      <c r="F132" s="197"/>
      <c r="G132" s="197"/>
      <c r="H132" s="7" t="s">
        <v>5</v>
      </c>
      <c r="I132" s="8"/>
      <c r="J132" s="8"/>
      <c r="K132" s="220" t="s">
        <v>39</v>
      </c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0"/>
      <c r="AA132" s="220"/>
      <c r="AB132" s="220"/>
      <c r="AC132" s="220"/>
      <c r="AD132" s="220"/>
      <c r="AE132" s="220"/>
      <c r="AF132" s="220"/>
      <c r="AG132" s="220"/>
      <c r="AH132" s="221"/>
      <c r="AI132" s="196"/>
      <c r="AJ132" s="196"/>
      <c r="AK132" s="196"/>
      <c r="AL132" s="196"/>
      <c r="AM132" s="196"/>
      <c r="AN132" s="196"/>
      <c r="AO132" s="1"/>
      <c r="AP132" s="1"/>
      <c r="AQ132" s="1"/>
      <c r="AR132" s="2"/>
      <c r="AS132" s="2"/>
      <c r="AT132" s="2"/>
      <c r="AU132" s="2"/>
    </row>
    <row r="133" spans="1:47" ht="14.25" x14ac:dyDescent="0.2">
      <c r="F133" s="197"/>
      <c r="G133" s="197"/>
      <c r="H133" s="218" t="s">
        <v>7</v>
      </c>
      <c r="I133" s="219"/>
      <c r="J133" s="219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0"/>
      <c r="AA133" s="220"/>
      <c r="AB133" s="220"/>
      <c r="AC133" s="220"/>
      <c r="AD133" s="220"/>
      <c r="AE133" s="220"/>
      <c r="AF133" s="220"/>
      <c r="AG133" s="220"/>
      <c r="AH133" s="221"/>
      <c r="AI133" s="196" t="s">
        <v>8</v>
      </c>
      <c r="AJ133" s="196"/>
      <c r="AK133" s="196"/>
      <c r="AL133" s="196"/>
      <c r="AM133" s="196"/>
      <c r="AN133" s="196"/>
      <c r="AO133" s="1"/>
      <c r="AP133" s="1"/>
      <c r="AQ133" s="1"/>
      <c r="AR133" s="2"/>
      <c r="AS133" s="2"/>
      <c r="AT133" s="2"/>
      <c r="AU133" s="2"/>
    </row>
    <row r="134" spans="1:47" ht="14.25" x14ac:dyDescent="0.2">
      <c r="F134" s="197"/>
      <c r="G134" s="197"/>
      <c r="H134" s="214"/>
      <c r="I134" s="215"/>
      <c r="J134" s="215"/>
      <c r="K134" s="216"/>
      <c r="L134" s="216"/>
      <c r="M134" s="216"/>
      <c r="N134" s="216"/>
      <c r="O134" s="216"/>
      <c r="P134" s="216"/>
      <c r="Q134" s="216"/>
      <c r="R134" s="216"/>
      <c r="S134" s="216"/>
      <c r="T134" s="216"/>
      <c r="U134" s="216"/>
      <c r="V134" s="216"/>
      <c r="W134" s="216"/>
      <c r="X134" s="216"/>
      <c r="Y134" s="216"/>
      <c r="Z134" s="216"/>
      <c r="AA134" s="216"/>
      <c r="AB134" s="216"/>
      <c r="AC134" s="216"/>
      <c r="AD134" s="216"/>
      <c r="AE134" s="216"/>
      <c r="AF134" s="216"/>
      <c r="AG134" s="216"/>
      <c r="AH134" s="217"/>
      <c r="AI134" s="196"/>
      <c r="AJ134" s="196"/>
      <c r="AK134" s="196"/>
      <c r="AL134" s="196"/>
      <c r="AM134" s="196"/>
      <c r="AN134" s="196"/>
      <c r="AO134" s="13"/>
      <c r="AP134" s="13"/>
      <c r="AQ134" s="13"/>
      <c r="AR134" s="2"/>
      <c r="AS134" s="2"/>
      <c r="AT134" s="2"/>
      <c r="AU134" s="2"/>
    </row>
    <row r="135" spans="1:47" s="19" customFormat="1" ht="39.950000000000003" customHeight="1" x14ac:dyDescent="0.15">
      <c r="A135" s="14" t="s">
        <v>9</v>
      </c>
      <c r="B135" s="14" t="s">
        <v>10</v>
      </c>
      <c r="C135" s="15" t="s">
        <v>11</v>
      </c>
      <c r="D135" s="15" t="s">
        <v>12</v>
      </c>
      <c r="E135" s="15" t="s">
        <v>13</v>
      </c>
      <c r="F135" s="16" t="s">
        <v>14</v>
      </c>
      <c r="G135" s="16" t="s">
        <v>15</v>
      </c>
      <c r="H135" s="16" t="s">
        <v>16</v>
      </c>
      <c r="I135" s="16" t="s">
        <v>17</v>
      </c>
      <c r="J135" s="16" t="s">
        <v>310</v>
      </c>
      <c r="K135" s="17" t="s">
        <v>311</v>
      </c>
      <c r="L135" s="16" t="s">
        <v>312</v>
      </c>
      <c r="M135" s="16" t="s">
        <v>313</v>
      </c>
      <c r="N135" s="16" t="s">
        <v>314</v>
      </c>
      <c r="O135" s="16" t="s">
        <v>315</v>
      </c>
      <c r="P135" s="17" t="s">
        <v>316</v>
      </c>
      <c r="Q135" s="16" t="s">
        <v>317</v>
      </c>
      <c r="R135" s="17" t="s">
        <v>318</v>
      </c>
      <c r="S135" s="16" t="s">
        <v>319</v>
      </c>
      <c r="T135" s="16" t="s">
        <v>320</v>
      </c>
      <c r="U135" s="16" t="s">
        <v>321</v>
      </c>
      <c r="V135" s="16" t="s">
        <v>322</v>
      </c>
      <c r="W135" s="16" t="s">
        <v>323</v>
      </c>
      <c r="X135" s="16" t="s">
        <v>324</v>
      </c>
      <c r="Y135" s="17" t="s">
        <v>325</v>
      </c>
      <c r="Z135" s="17" t="s">
        <v>326</v>
      </c>
      <c r="AA135" s="16" t="s">
        <v>327</v>
      </c>
      <c r="AB135" s="16" t="s">
        <v>328</v>
      </c>
      <c r="AC135" s="16" t="s">
        <v>329</v>
      </c>
      <c r="AD135" s="16" t="s">
        <v>330</v>
      </c>
      <c r="AE135" s="16" t="s">
        <v>331</v>
      </c>
      <c r="AF135" s="17" t="s">
        <v>332</v>
      </c>
      <c r="AG135" s="16" t="s">
        <v>333</v>
      </c>
      <c r="AH135" s="16" t="s">
        <v>334</v>
      </c>
      <c r="AI135" s="16" t="s">
        <v>335</v>
      </c>
      <c r="AJ135" s="16" t="s">
        <v>336</v>
      </c>
      <c r="AK135" s="16" t="s">
        <v>337</v>
      </c>
      <c r="AL135" s="16" t="s">
        <v>338</v>
      </c>
      <c r="AM135" s="17" t="s">
        <v>339</v>
      </c>
      <c r="AN135" s="16" t="s">
        <v>340</v>
      </c>
      <c r="AO135" s="18" t="s">
        <v>18</v>
      </c>
      <c r="AP135" s="18" t="s">
        <v>19</v>
      </c>
      <c r="AQ135" s="18" t="s">
        <v>20</v>
      </c>
    </row>
    <row r="136" spans="1:47" x14ac:dyDescent="0.3">
      <c r="F136" s="20">
        <v>80321876</v>
      </c>
      <c r="G136" s="21" t="s">
        <v>70</v>
      </c>
      <c r="H136" s="22">
        <v>2026</v>
      </c>
      <c r="I136" s="22" t="s">
        <v>309</v>
      </c>
      <c r="J136" s="186" t="s">
        <v>62</v>
      </c>
      <c r="K136" s="186" t="s">
        <v>62</v>
      </c>
      <c r="L136" s="186" t="s">
        <v>62</v>
      </c>
      <c r="M136" s="186" t="s">
        <v>62</v>
      </c>
      <c r="N136" s="186" t="s">
        <v>62</v>
      </c>
      <c r="O136" s="186" t="s">
        <v>62</v>
      </c>
      <c r="P136" s="186" t="s">
        <v>62</v>
      </c>
      <c r="Q136" s="186" t="s">
        <v>62</v>
      </c>
      <c r="R136" s="186" t="s">
        <v>62</v>
      </c>
      <c r="S136" s="186" t="s">
        <v>62</v>
      </c>
      <c r="T136" s="186" t="s">
        <v>62</v>
      </c>
      <c r="U136" s="186" t="s">
        <v>62</v>
      </c>
      <c r="V136" s="186" t="s">
        <v>62</v>
      </c>
      <c r="W136" s="186" t="s">
        <v>62</v>
      </c>
      <c r="X136" s="186" t="s">
        <v>62</v>
      </c>
      <c r="Y136" s="186" t="s">
        <v>62</v>
      </c>
      <c r="Z136" s="186" t="s">
        <v>62</v>
      </c>
      <c r="AA136" s="186" t="s">
        <v>62</v>
      </c>
      <c r="AB136" s="186" t="s">
        <v>62</v>
      </c>
      <c r="AC136" s="186" t="s">
        <v>62</v>
      </c>
      <c r="AD136" s="186" t="s">
        <v>62</v>
      </c>
      <c r="AE136" s="186" t="s">
        <v>62</v>
      </c>
      <c r="AF136" s="24"/>
      <c r="AG136" s="24"/>
      <c r="AH136" s="59" t="s">
        <v>25</v>
      </c>
      <c r="AI136" s="59" t="s">
        <v>25</v>
      </c>
      <c r="AJ136" s="59" t="s">
        <v>25</v>
      </c>
      <c r="AK136" s="59" t="s">
        <v>25</v>
      </c>
      <c r="AL136" s="59" t="s">
        <v>25</v>
      </c>
      <c r="AM136" s="59" t="s">
        <v>25</v>
      </c>
      <c r="AN136" s="59" t="s">
        <v>22</v>
      </c>
      <c r="AO136" s="46">
        <f>COUNTIF(Tabla146111249[[#This Row],[1S]:[31L]],"D12")</f>
        <v>6</v>
      </c>
      <c r="AP136" s="26">
        <f>COUNTIF(Tabla146111249[[#This Row],[1S]:[31L]],"N12")</f>
        <v>1</v>
      </c>
      <c r="AQ136" s="27">
        <f>COUNTBLANK(Tabla146111249[[#This Row],[1S]:[31L]])</f>
        <v>2</v>
      </c>
      <c r="AR136" s="2"/>
      <c r="AS136" s="2"/>
      <c r="AT136" s="2"/>
      <c r="AU136" s="2"/>
    </row>
    <row r="137" spans="1:47" x14ac:dyDescent="0.3">
      <c r="F137" s="20">
        <v>1216722370</v>
      </c>
      <c r="G137" s="21" t="s">
        <v>349</v>
      </c>
      <c r="H137" s="22">
        <v>2026</v>
      </c>
      <c r="I137" s="22" t="s">
        <v>309</v>
      </c>
      <c r="J137" s="59" t="s">
        <v>22</v>
      </c>
      <c r="K137" s="59" t="s">
        <v>22</v>
      </c>
      <c r="L137" s="59" t="s">
        <v>22</v>
      </c>
      <c r="M137" s="59" t="s">
        <v>22</v>
      </c>
      <c r="N137" s="59" t="s">
        <v>22</v>
      </c>
      <c r="O137" s="59" t="s">
        <v>22</v>
      </c>
      <c r="P137" s="24"/>
      <c r="Q137" s="24"/>
      <c r="R137" s="24" t="s">
        <v>36</v>
      </c>
      <c r="S137" s="59" t="s">
        <v>25</v>
      </c>
      <c r="T137" s="59" t="s">
        <v>25</v>
      </c>
      <c r="U137" s="59" t="s">
        <v>25</v>
      </c>
      <c r="V137" s="59" t="s">
        <v>25</v>
      </c>
      <c r="W137" s="59" t="s">
        <v>25</v>
      </c>
      <c r="X137" s="59" t="s">
        <v>25</v>
      </c>
      <c r="Y137" s="59" t="s">
        <v>22</v>
      </c>
      <c r="Z137" s="59" t="s">
        <v>22</v>
      </c>
      <c r="AA137" s="59" t="s">
        <v>22</v>
      </c>
      <c r="AB137" s="59" t="s">
        <v>22</v>
      </c>
      <c r="AC137" s="59" t="s">
        <v>22</v>
      </c>
      <c r="AD137" s="59" t="s">
        <v>22</v>
      </c>
      <c r="AE137" s="24"/>
      <c r="AF137" s="24"/>
      <c r="AG137" s="24" t="s">
        <v>36</v>
      </c>
      <c r="AH137" s="39"/>
      <c r="AI137" s="39"/>
      <c r="AJ137" s="39"/>
      <c r="AK137" s="39"/>
      <c r="AL137" s="39"/>
      <c r="AM137" s="39"/>
      <c r="AN137" s="39"/>
      <c r="AO137" s="46">
        <f>COUNTIF(Tabla146111249[[#This Row],[1S]:[31L]],"D12")</f>
        <v>6</v>
      </c>
      <c r="AP137" s="26">
        <f>COUNTIF(Tabla146111249[[#This Row],[1S]:[31L]],"N12")</f>
        <v>12</v>
      </c>
      <c r="AQ137" s="27">
        <f>COUNTBLANK(Tabla146111249[[#This Row],[1S]:[31L]])</f>
        <v>11</v>
      </c>
      <c r="AR137" s="2"/>
      <c r="AS137" s="2"/>
      <c r="AT137" s="2"/>
      <c r="AU137" s="2"/>
    </row>
    <row r="138" spans="1:47" x14ac:dyDescent="0.3">
      <c r="F138" s="20">
        <v>8322373</v>
      </c>
      <c r="G138" s="21" t="s">
        <v>71</v>
      </c>
      <c r="H138" s="22">
        <v>2026</v>
      </c>
      <c r="I138" s="22" t="s">
        <v>309</v>
      </c>
      <c r="J138" s="59" t="s">
        <v>25</v>
      </c>
      <c r="K138" s="59" t="s">
        <v>25</v>
      </c>
      <c r="L138" s="59" t="s">
        <v>25</v>
      </c>
      <c r="M138" s="59" t="s">
        <v>25</v>
      </c>
      <c r="N138" s="59" t="s">
        <v>25</v>
      </c>
      <c r="O138" s="59" t="s">
        <v>25</v>
      </c>
      <c r="P138" s="59" t="s">
        <v>22</v>
      </c>
      <c r="Q138" s="59" t="s">
        <v>22</v>
      </c>
      <c r="R138" s="59" t="s">
        <v>22</v>
      </c>
      <c r="S138" s="59" t="s">
        <v>22</v>
      </c>
      <c r="T138" s="59" t="s">
        <v>22</v>
      </c>
      <c r="U138" s="59" t="s">
        <v>22</v>
      </c>
      <c r="V138" s="24"/>
      <c r="W138" s="24"/>
      <c r="X138" s="24" t="s">
        <v>36</v>
      </c>
      <c r="Y138" s="59" t="s">
        <v>25</v>
      </c>
      <c r="Z138" s="59" t="s">
        <v>25</v>
      </c>
      <c r="AA138" s="59" t="s">
        <v>25</v>
      </c>
      <c r="AB138" s="59" t="s">
        <v>25</v>
      </c>
      <c r="AC138" s="59" t="s">
        <v>25</v>
      </c>
      <c r="AD138" s="59" t="s">
        <v>25</v>
      </c>
      <c r="AE138" s="59" t="s">
        <v>22</v>
      </c>
      <c r="AF138" s="59" t="s">
        <v>22</v>
      </c>
      <c r="AG138" s="59" t="s">
        <v>22</v>
      </c>
      <c r="AH138" s="59" t="s">
        <v>22</v>
      </c>
      <c r="AI138" s="59" t="s">
        <v>22</v>
      </c>
      <c r="AJ138" s="59" t="s">
        <v>22</v>
      </c>
      <c r="AK138" s="24"/>
      <c r="AL138" s="24"/>
      <c r="AM138" s="24" t="s">
        <v>36</v>
      </c>
      <c r="AN138" s="59" t="s">
        <v>25</v>
      </c>
      <c r="AO138" s="46">
        <f>COUNTIF(Tabla146111249[[#This Row],[1S]:[31L]],"D12")</f>
        <v>13</v>
      </c>
      <c r="AP138" s="26">
        <f>COUNTIF(Tabla146111249[[#This Row],[1S]:[31L]],"N12")</f>
        <v>12</v>
      </c>
      <c r="AQ138" s="27">
        <f>COUNTBLANK(Tabla146111249[[#This Row],[1S]:[31L]])</f>
        <v>4</v>
      </c>
      <c r="AR138" s="2"/>
      <c r="AS138" s="2"/>
      <c r="AT138" s="2"/>
      <c r="AU138" s="2"/>
    </row>
    <row r="139" spans="1:47" x14ac:dyDescent="0.3">
      <c r="F139" s="20">
        <v>71083889</v>
      </c>
      <c r="G139" s="21" t="s">
        <v>72</v>
      </c>
      <c r="H139" s="22">
        <v>2026</v>
      </c>
      <c r="I139" s="22" t="s">
        <v>309</v>
      </c>
      <c r="J139" s="39"/>
      <c r="K139" s="39"/>
      <c r="L139" s="39"/>
      <c r="M139" s="39"/>
      <c r="N139" s="39"/>
      <c r="O139" s="39"/>
      <c r="P139" s="59" t="s">
        <v>25</v>
      </c>
      <c r="Q139" s="59" t="s">
        <v>25</v>
      </c>
      <c r="R139" s="59" t="s">
        <v>25</v>
      </c>
      <c r="S139" s="39"/>
      <c r="T139" s="39"/>
      <c r="U139" s="39"/>
      <c r="V139" s="59" t="s">
        <v>22</v>
      </c>
      <c r="W139" s="59" t="s">
        <v>22</v>
      </c>
      <c r="X139" s="59" t="s">
        <v>22</v>
      </c>
      <c r="Y139" s="39"/>
      <c r="Z139" s="39"/>
      <c r="AA139" s="39"/>
      <c r="AB139" s="39"/>
      <c r="AC139" s="39"/>
      <c r="AD139" s="39"/>
      <c r="AE139" s="59" t="s">
        <v>25</v>
      </c>
      <c r="AF139" s="59" t="s">
        <v>25</v>
      </c>
      <c r="AG139" s="59" t="s">
        <v>25</v>
      </c>
      <c r="AH139" s="39"/>
      <c r="AI139" s="39"/>
      <c r="AJ139" s="39"/>
      <c r="AK139" s="59" t="s">
        <v>22</v>
      </c>
      <c r="AL139" s="59" t="s">
        <v>22</v>
      </c>
      <c r="AM139" s="59" t="s">
        <v>22</v>
      </c>
      <c r="AN139" s="39"/>
      <c r="AO139" s="46">
        <f>COUNTIF(Tabla146111249[[#This Row],[1S]:[31L]],"D12")</f>
        <v>6</v>
      </c>
      <c r="AP139" s="26">
        <f>COUNTIF(Tabla146111249[[#This Row],[1S]:[31L]],"N12")</f>
        <v>6</v>
      </c>
      <c r="AQ139" s="27">
        <f>COUNTBLANK(Tabla146111249[[#This Row],[1S]:[31L]])</f>
        <v>19</v>
      </c>
      <c r="AR139" s="2"/>
      <c r="AS139" s="2"/>
      <c r="AT139" s="2"/>
      <c r="AU139" s="2"/>
    </row>
    <row r="140" spans="1:47" hidden="1" x14ac:dyDescent="0.3">
      <c r="F140" s="20"/>
      <c r="G140" s="21"/>
      <c r="H140" s="22" t="s">
        <v>47</v>
      </c>
      <c r="I140" s="22" t="s">
        <v>47</v>
      </c>
      <c r="J140" s="30">
        <f t="shared" ref="J140:AN140" si="16">COUNTIF(J136:J139,"D12")</f>
        <v>1</v>
      </c>
      <c r="K140" s="30">
        <f t="shared" si="16"/>
        <v>1</v>
      </c>
      <c r="L140" s="30">
        <f t="shared" si="16"/>
        <v>1</v>
      </c>
      <c r="M140" s="30">
        <f t="shared" si="16"/>
        <v>1</v>
      </c>
      <c r="N140" s="30">
        <f t="shared" si="16"/>
        <v>1</v>
      </c>
      <c r="O140" s="30">
        <f t="shared" si="16"/>
        <v>1</v>
      </c>
      <c r="P140" s="30">
        <f t="shared" si="16"/>
        <v>1</v>
      </c>
      <c r="Q140" s="30">
        <f t="shared" si="16"/>
        <v>1</v>
      </c>
      <c r="R140" s="30">
        <f t="shared" si="16"/>
        <v>1</v>
      </c>
      <c r="S140" s="30">
        <f t="shared" si="16"/>
        <v>1</v>
      </c>
      <c r="T140" s="30">
        <f t="shared" si="16"/>
        <v>1</v>
      </c>
      <c r="U140" s="30">
        <f t="shared" si="16"/>
        <v>1</v>
      </c>
      <c r="V140" s="30">
        <f t="shared" si="16"/>
        <v>1</v>
      </c>
      <c r="W140" s="30">
        <f t="shared" si="16"/>
        <v>1</v>
      </c>
      <c r="X140" s="30">
        <f t="shared" si="16"/>
        <v>1</v>
      </c>
      <c r="Y140" s="30">
        <f t="shared" si="16"/>
        <v>1</v>
      </c>
      <c r="Z140" s="30">
        <f t="shared" si="16"/>
        <v>1</v>
      </c>
      <c r="AA140" s="30">
        <f t="shared" si="16"/>
        <v>1</v>
      </c>
      <c r="AB140" s="30">
        <f t="shared" si="16"/>
        <v>1</v>
      </c>
      <c r="AC140" s="30">
        <f t="shared" si="16"/>
        <v>1</v>
      </c>
      <c r="AD140" s="30">
        <f t="shared" si="16"/>
        <v>1</v>
      </c>
      <c r="AE140" s="30">
        <f t="shared" si="16"/>
        <v>1</v>
      </c>
      <c r="AF140" s="30">
        <f t="shared" si="16"/>
        <v>1</v>
      </c>
      <c r="AG140" s="30">
        <f t="shared" si="16"/>
        <v>1</v>
      </c>
      <c r="AH140" s="30">
        <f t="shared" si="16"/>
        <v>1</v>
      </c>
      <c r="AI140" s="30">
        <f t="shared" si="16"/>
        <v>1</v>
      </c>
      <c r="AJ140" s="30">
        <f t="shared" si="16"/>
        <v>1</v>
      </c>
      <c r="AK140" s="30">
        <f t="shared" si="16"/>
        <v>1</v>
      </c>
      <c r="AL140" s="30">
        <f t="shared" si="16"/>
        <v>1</v>
      </c>
      <c r="AM140" s="30">
        <f t="shared" si="16"/>
        <v>1</v>
      </c>
      <c r="AN140" s="22">
        <f t="shared" si="16"/>
        <v>1</v>
      </c>
      <c r="AO140" s="31"/>
      <c r="AP140" s="31"/>
      <c r="AQ140" s="32"/>
      <c r="AR140" s="2"/>
      <c r="AS140" s="2"/>
      <c r="AT140" s="2"/>
      <c r="AU140" s="2"/>
    </row>
    <row r="141" spans="1:47" hidden="1" x14ac:dyDescent="0.3">
      <c r="F141" s="33"/>
      <c r="G141" s="34"/>
      <c r="H141" s="22" t="s">
        <v>47</v>
      </c>
      <c r="I141" s="22" t="s">
        <v>47</v>
      </c>
      <c r="J141" s="35">
        <f t="shared" ref="J141:AN141" si="17">COUNTIF(J136:J139,"N12")</f>
        <v>1</v>
      </c>
      <c r="K141" s="35">
        <f t="shared" si="17"/>
        <v>1</v>
      </c>
      <c r="L141" s="35">
        <f t="shared" si="17"/>
        <v>1</v>
      </c>
      <c r="M141" s="35">
        <f t="shared" si="17"/>
        <v>1</v>
      </c>
      <c r="N141" s="35">
        <f t="shared" si="17"/>
        <v>1</v>
      </c>
      <c r="O141" s="35">
        <f t="shared" si="17"/>
        <v>1</v>
      </c>
      <c r="P141" s="35">
        <f t="shared" si="17"/>
        <v>1</v>
      </c>
      <c r="Q141" s="35">
        <f t="shared" si="17"/>
        <v>1</v>
      </c>
      <c r="R141" s="35">
        <f t="shared" si="17"/>
        <v>1</v>
      </c>
      <c r="S141" s="35">
        <f t="shared" si="17"/>
        <v>1</v>
      </c>
      <c r="T141" s="35">
        <f t="shared" si="17"/>
        <v>1</v>
      </c>
      <c r="U141" s="35">
        <f t="shared" si="17"/>
        <v>1</v>
      </c>
      <c r="V141" s="35">
        <f t="shared" si="17"/>
        <v>1</v>
      </c>
      <c r="W141" s="35">
        <f t="shared" si="17"/>
        <v>1</v>
      </c>
      <c r="X141" s="35">
        <f t="shared" si="17"/>
        <v>1</v>
      </c>
      <c r="Y141" s="35">
        <f t="shared" si="17"/>
        <v>1</v>
      </c>
      <c r="Z141" s="35">
        <f t="shared" si="17"/>
        <v>1</v>
      </c>
      <c r="AA141" s="35">
        <f t="shared" si="17"/>
        <v>1</v>
      </c>
      <c r="AB141" s="35">
        <f t="shared" si="17"/>
        <v>1</v>
      </c>
      <c r="AC141" s="35">
        <f t="shared" si="17"/>
        <v>1</v>
      </c>
      <c r="AD141" s="35">
        <f t="shared" si="17"/>
        <v>1</v>
      </c>
      <c r="AE141" s="35">
        <f t="shared" si="17"/>
        <v>1</v>
      </c>
      <c r="AF141" s="35">
        <f t="shared" si="17"/>
        <v>1</v>
      </c>
      <c r="AG141" s="35">
        <f t="shared" si="17"/>
        <v>1</v>
      </c>
      <c r="AH141" s="35">
        <f t="shared" si="17"/>
        <v>1</v>
      </c>
      <c r="AI141" s="35">
        <f t="shared" si="17"/>
        <v>1</v>
      </c>
      <c r="AJ141" s="35">
        <f t="shared" si="17"/>
        <v>1</v>
      </c>
      <c r="AK141" s="35">
        <f t="shared" si="17"/>
        <v>1</v>
      </c>
      <c r="AL141" s="35">
        <f t="shared" si="17"/>
        <v>1</v>
      </c>
      <c r="AM141" s="35">
        <f t="shared" si="17"/>
        <v>1</v>
      </c>
      <c r="AN141" s="36">
        <f t="shared" si="17"/>
        <v>1</v>
      </c>
      <c r="AO141" s="37"/>
      <c r="AP141" s="37"/>
      <c r="AQ141" s="32"/>
      <c r="AR141" s="2"/>
      <c r="AS141" s="2"/>
      <c r="AT141" s="2"/>
      <c r="AU141" s="2"/>
    </row>
    <row r="142" spans="1:47" x14ac:dyDescent="0.3">
      <c r="F142" s="40" t="s">
        <v>29</v>
      </c>
      <c r="G142" s="40" t="s">
        <v>30</v>
      </c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2"/>
      <c r="AP142" s="2"/>
      <c r="AQ142" s="2"/>
      <c r="AR142" s="2"/>
      <c r="AS142" s="2"/>
      <c r="AT142" s="2"/>
      <c r="AU142" s="2"/>
    </row>
    <row r="143" spans="1:47" x14ac:dyDescent="0.3">
      <c r="F143" s="20" t="s">
        <v>25</v>
      </c>
      <c r="G143" s="21" t="s">
        <v>31</v>
      </c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2"/>
      <c r="AP143" s="2"/>
      <c r="AQ143" s="2"/>
      <c r="AR143" s="2"/>
      <c r="AS143" s="2"/>
      <c r="AT143" s="2"/>
      <c r="AU143" s="2"/>
    </row>
    <row r="144" spans="1:47" s="2" customFormat="1" x14ac:dyDescent="0.3">
      <c r="F144" s="42" t="s">
        <v>22</v>
      </c>
      <c r="G144" s="43" t="s">
        <v>32</v>
      </c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</row>
    <row r="145" spans="1:47" s="2" customFormat="1" x14ac:dyDescent="0.3">
      <c r="F145" s="42"/>
      <c r="G145" s="43" t="s">
        <v>33</v>
      </c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</row>
    <row r="146" spans="1:47" s="2" customFormat="1" x14ac:dyDescent="0.3">
      <c r="F146" s="42" t="s">
        <v>34</v>
      </c>
      <c r="G146" s="43" t="s">
        <v>35</v>
      </c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</row>
    <row r="147" spans="1:47" s="2" customFormat="1" x14ac:dyDescent="0.3">
      <c r="F147" s="42" t="s">
        <v>36</v>
      </c>
      <c r="G147" s="43" t="s">
        <v>37</v>
      </c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</row>
    <row r="148" spans="1:47" s="2" customFormat="1" x14ac:dyDescent="0.3">
      <c r="F148" s="53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</row>
    <row r="149" spans="1:47" ht="13.5" x14ac:dyDescent="0.15">
      <c r="F149" s="197"/>
      <c r="G149" s="197"/>
      <c r="H149" s="190" t="s">
        <v>0</v>
      </c>
      <c r="I149" s="191"/>
      <c r="J149" s="191"/>
      <c r="K149" s="191"/>
      <c r="L149" s="191"/>
      <c r="M149" s="191"/>
      <c r="N149" s="191"/>
      <c r="O149" s="191"/>
      <c r="P149" s="191"/>
      <c r="Q149" s="191"/>
      <c r="R149" s="191"/>
      <c r="S149" s="191"/>
      <c r="T149" s="191"/>
      <c r="U149" s="191"/>
      <c r="V149" s="191"/>
      <c r="W149" s="191"/>
      <c r="X149" s="191"/>
      <c r="Y149" s="191"/>
      <c r="Z149" s="191"/>
      <c r="AA149" s="191"/>
      <c r="AB149" s="191"/>
      <c r="AC149" s="191"/>
      <c r="AD149" s="191"/>
      <c r="AE149" s="191"/>
      <c r="AF149" s="191"/>
      <c r="AG149" s="191"/>
      <c r="AH149" s="192"/>
      <c r="AI149" s="196" t="s">
        <v>1</v>
      </c>
      <c r="AJ149" s="196"/>
      <c r="AK149" s="196"/>
      <c r="AL149" s="196"/>
      <c r="AM149" s="196"/>
      <c r="AN149" s="196"/>
      <c r="AO149" s="1"/>
      <c r="AP149" s="1"/>
      <c r="AQ149" s="1"/>
      <c r="AR149" s="2"/>
      <c r="AS149" s="2"/>
      <c r="AT149" s="2"/>
      <c r="AU149" s="2"/>
    </row>
    <row r="150" spans="1:47" ht="13.5" x14ac:dyDescent="0.15">
      <c r="F150" s="197"/>
      <c r="G150" s="197"/>
      <c r="H150" s="193"/>
      <c r="I150" s="194"/>
      <c r="J150" s="194"/>
      <c r="K150" s="194"/>
      <c r="L150" s="194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  <c r="W150" s="194"/>
      <c r="X150" s="194"/>
      <c r="Y150" s="194"/>
      <c r="Z150" s="194"/>
      <c r="AA150" s="194"/>
      <c r="AB150" s="194"/>
      <c r="AC150" s="194"/>
      <c r="AD150" s="194"/>
      <c r="AE150" s="194"/>
      <c r="AF150" s="194"/>
      <c r="AG150" s="194"/>
      <c r="AH150" s="195"/>
      <c r="AI150" s="196"/>
      <c r="AJ150" s="196"/>
      <c r="AK150" s="196"/>
      <c r="AL150" s="196"/>
      <c r="AM150" s="196"/>
      <c r="AN150" s="196"/>
      <c r="AO150" s="1"/>
      <c r="AP150" s="1"/>
      <c r="AQ150" s="1"/>
      <c r="AR150" s="2"/>
      <c r="AS150" s="2"/>
      <c r="AT150" s="2"/>
      <c r="AU150" s="2"/>
    </row>
    <row r="151" spans="1:47" ht="14.25" x14ac:dyDescent="0.2">
      <c r="F151" s="197"/>
      <c r="G151" s="197"/>
      <c r="H151" s="218" t="s">
        <v>2</v>
      </c>
      <c r="I151" s="219"/>
      <c r="J151" s="219"/>
      <c r="K151" s="220" t="s">
        <v>73</v>
      </c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0"/>
      <c r="AA151" s="220"/>
      <c r="AB151" s="220"/>
      <c r="AC151" s="220"/>
      <c r="AD151" s="220"/>
      <c r="AE151" s="220"/>
      <c r="AF151" s="220"/>
      <c r="AG151" s="220"/>
      <c r="AH151" s="221"/>
      <c r="AI151" s="196" t="s">
        <v>4</v>
      </c>
      <c r="AJ151" s="196"/>
      <c r="AK151" s="196"/>
      <c r="AL151" s="196"/>
      <c r="AM151" s="196"/>
      <c r="AN151" s="196"/>
      <c r="AO151" s="1"/>
      <c r="AP151" s="1"/>
      <c r="AQ151" s="1"/>
      <c r="AR151" s="2"/>
      <c r="AS151" s="2"/>
      <c r="AT151" s="2"/>
      <c r="AU151" s="2"/>
    </row>
    <row r="152" spans="1:47" ht="14.25" x14ac:dyDescent="0.2">
      <c r="F152" s="197"/>
      <c r="G152" s="197"/>
      <c r="H152" s="7" t="s">
        <v>5</v>
      </c>
      <c r="I152" s="8"/>
      <c r="J152" s="8"/>
      <c r="K152" s="220" t="s">
        <v>39</v>
      </c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0"/>
      <c r="AA152" s="220"/>
      <c r="AB152" s="220"/>
      <c r="AC152" s="220"/>
      <c r="AD152" s="220"/>
      <c r="AE152" s="220"/>
      <c r="AF152" s="220"/>
      <c r="AG152" s="220"/>
      <c r="AH152" s="221"/>
      <c r="AI152" s="196"/>
      <c r="AJ152" s="196"/>
      <c r="AK152" s="196"/>
      <c r="AL152" s="196"/>
      <c r="AM152" s="196"/>
      <c r="AN152" s="196"/>
      <c r="AO152" s="1"/>
      <c r="AP152" s="1"/>
      <c r="AQ152" s="1"/>
      <c r="AR152" s="2"/>
      <c r="AS152" s="2"/>
      <c r="AT152" s="2"/>
      <c r="AU152" s="2"/>
    </row>
    <row r="153" spans="1:47" ht="14.25" x14ac:dyDescent="0.2">
      <c r="F153" s="197"/>
      <c r="G153" s="197"/>
      <c r="H153" s="218" t="s">
        <v>7</v>
      </c>
      <c r="I153" s="219"/>
      <c r="J153" s="219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0"/>
      <c r="AA153" s="220"/>
      <c r="AB153" s="220"/>
      <c r="AC153" s="220"/>
      <c r="AD153" s="220"/>
      <c r="AE153" s="220"/>
      <c r="AF153" s="220"/>
      <c r="AG153" s="220"/>
      <c r="AH153" s="221"/>
      <c r="AI153" s="196" t="s">
        <v>8</v>
      </c>
      <c r="AJ153" s="196"/>
      <c r="AK153" s="196"/>
      <c r="AL153" s="196"/>
      <c r="AM153" s="196"/>
      <c r="AN153" s="196"/>
      <c r="AO153" s="1"/>
      <c r="AP153" s="1"/>
      <c r="AQ153" s="1"/>
      <c r="AR153" s="2"/>
      <c r="AS153" s="2"/>
      <c r="AT153" s="2"/>
      <c r="AU153" s="2"/>
    </row>
    <row r="154" spans="1:47" ht="14.25" x14ac:dyDescent="0.2">
      <c r="F154" s="197"/>
      <c r="G154" s="197"/>
      <c r="H154" s="214"/>
      <c r="I154" s="215"/>
      <c r="J154" s="215"/>
      <c r="K154" s="216"/>
      <c r="L154" s="216"/>
      <c r="M154" s="216"/>
      <c r="N154" s="216"/>
      <c r="O154" s="216"/>
      <c r="P154" s="216"/>
      <c r="Q154" s="216"/>
      <c r="R154" s="216"/>
      <c r="S154" s="216"/>
      <c r="T154" s="216"/>
      <c r="U154" s="216"/>
      <c r="V154" s="216"/>
      <c r="W154" s="216"/>
      <c r="X154" s="216"/>
      <c r="Y154" s="216"/>
      <c r="Z154" s="216"/>
      <c r="AA154" s="216"/>
      <c r="AB154" s="216"/>
      <c r="AC154" s="216"/>
      <c r="AD154" s="216"/>
      <c r="AE154" s="216"/>
      <c r="AF154" s="216"/>
      <c r="AG154" s="216"/>
      <c r="AH154" s="217"/>
      <c r="AI154" s="196"/>
      <c r="AJ154" s="196"/>
      <c r="AK154" s="196"/>
      <c r="AL154" s="196"/>
      <c r="AM154" s="196"/>
      <c r="AN154" s="196"/>
      <c r="AO154" s="13"/>
      <c r="AP154" s="13"/>
      <c r="AQ154" s="13"/>
      <c r="AR154" s="2"/>
      <c r="AS154" s="2"/>
      <c r="AT154" s="2"/>
      <c r="AU154" s="2"/>
    </row>
    <row r="155" spans="1:47" s="19" customFormat="1" ht="39.950000000000003" customHeight="1" x14ac:dyDescent="0.15">
      <c r="A155" s="14" t="s">
        <v>9</v>
      </c>
      <c r="B155" s="14" t="s">
        <v>10</v>
      </c>
      <c r="C155" s="15" t="s">
        <v>11</v>
      </c>
      <c r="D155" s="15" t="s">
        <v>12</v>
      </c>
      <c r="E155" s="15" t="s">
        <v>13</v>
      </c>
      <c r="F155" s="16" t="s">
        <v>14</v>
      </c>
      <c r="G155" s="16" t="s">
        <v>15</v>
      </c>
      <c r="H155" s="16" t="s">
        <v>16</v>
      </c>
      <c r="I155" s="16" t="s">
        <v>17</v>
      </c>
      <c r="J155" s="16" t="s">
        <v>310</v>
      </c>
      <c r="K155" s="17" t="s">
        <v>311</v>
      </c>
      <c r="L155" s="16" t="s">
        <v>312</v>
      </c>
      <c r="M155" s="16" t="s">
        <v>313</v>
      </c>
      <c r="N155" s="16" t="s">
        <v>314</v>
      </c>
      <c r="O155" s="16" t="s">
        <v>315</v>
      </c>
      <c r="P155" s="17" t="s">
        <v>316</v>
      </c>
      <c r="Q155" s="16" t="s">
        <v>317</v>
      </c>
      <c r="R155" s="17" t="s">
        <v>318</v>
      </c>
      <c r="S155" s="16" t="s">
        <v>319</v>
      </c>
      <c r="T155" s="16" t="s">
        <v>320</v>
      </c>
      <c r="U155" s="16" t="s">
        <v>321</v>
      </c>
      <c r="V155" s="16" t="s">
        <v>322</v>
      </c>
      <c r="W155" s="16" t="s">
        <v>323</v>
      </c>
      <c r="X155" s="16" t="s">
        <v>324</v>
      </c>
      <c r="Y155" s="17" t="s">
        <v>325</v>
      </c>
      <c r="Z155" s="17" t="s">
        <v>326</v>
      </c>
      <c r="AA155" s="16" t="s">
        <v>327</v>
      </c>
      <c r="AB155" s="16" t="s">
        <v>328</v>
      </c>
      <c r="AC155" s="16" t="s">
        <v>329</v>
      </c>
      <c r="AD155" s="16" t="s">
        <v>330</v>
      </c>
      <c r="AE155" s="16" t="s">
        <v>331</v>
      </c>
      <c r="AF155" s="17" t="s">
        <v>332</v>
      </c>
      <c r="AG155" s="16" t="s">
        <v>333</v>
      </c>
      <c r="AH155" s="16" t="s">
        <v>334</v>
      </c>
      <c r="AI155" s="16" t="s">
        <v>335</v>
      </c>
      <c r="AJ155" s="16" t="s">
        <v>336</v>
      </c>
      <c r="AK155" s="16" t="s">
        <v>337</v>
      </c>
      <c r="AL155" s="16" t="s">
        <v>338</v>
      </c>
      <c r="AM155" s="17" t="s">
        <v>339</v>
      </c>
      <c r="AN155" s="16" t="s">
        <v>340</v>
      </c>
      <c r="AO155" s="18" t="s">
        <v>18</v>
      </c>
      <c r="AP155" s="18" t="s">
        <v>19</v>
      </c>
      <c r="AQ155" s="18" t="s">
        <v>20</v>
      </c>
    </row>
    <row r="156" spans="1:47" x14ac:dyDescent="0.3">
      <c r="F156" s="20">
        <v>70134297</v>
      </c>
      <c r="G156" s="21" t="s">
        <v>74</v>
      </c>
      <c r="H156" s="22">
        <v>2026</v>
      </c>
      <c r="I156" s="22" t="s">
        <v>309</v>
      </c>
      <c r="J156" s="59" t="s">
        <v>25</v>
      </c>
      <c r="K156" s="59" t="s">
        <v>25</v>
      </c>
      <c r="L156" s="59" t="s">
        <v>25</v>
      </c>
      <c r="M156" s="59" t="s">
        <v>22</v>
      </c>
      <c r="N156" s="59" t="s">
        <v>22</v>
      </c>
      <c r="O156" s="59" t="s">
        <v>22</v>
      </c>
      <c r="P156" s="59" t="s">
        <v>22</v>
      </c>
      <c r="Q156" s="59" t="s">
        <v>22</v>
      </c>
      <c r="R156" s="59" t="s">
        <v>22</v>
      </c>
      <c r="S156" s="24"/>
      <c r="T156" s="24"/>
      <c r="U156" s="24" t="s">
        <v>36</v>
      </c>
      <c r="V156" s="59" t="s">
        <v>25</v>
      </c>
      <c r="W156" s="59" t="s">
        <v>25</v>
      </c>
      <c r="X156" s="59" t="s">
        <v>25</v>
      </c>
      <c r="Y156" s="59" t="s">
        <v>25</v>
      </c>
      <c r="Z156" s="59" t="s">
        <v>25</v>
      </c>
      <c r="AA156" s="59" t="s">
        <v>25</v>
      </c>
      <c r="AB156" s="59" t="s">
        <v>22</v>
      </c>
      <c r="AC156" s="59" t="s">
        <v>22</v>
      </c>
      <c r="AD156" s="59" t="s">
        <v>22</v>
      </c>
      <c r="AE156" s="59" t="s">
        <v>22</v>
      </c>
      <c r="AF156" s="59" t="s">
        <v>22</v>
      </c>
      <c r="AG156" s="59" t="s">
        <v>22</v>
      </c>
      <c r="AH156" s="24"/>
      <c r="AI156" s="24"/>
      <c r="AJ156" s="24" t="s">
        <v>36</v>
      </c>
      <c r="AK156" s="59" t="s">
        <v>25</v>
      </c>
      <c r="AL156" s="59" t="s">
        <v>25</v>
      </c>
      <c r="AM156" s="59" t="s">
        <v>25</v>
      </c>
      <c r="AN156" s="59" t="s">
        <v>25</v>
      </c>
      <c r="AO156" s="46">
        <f>COUNTIF(Tabla146111350[[#This Row],[1S]:[31L]],"D12")</f>
        <v>13</v>
      </c>
      <c r="AP156" s="26">
        <f>COUNTIF(Tabla146111350[[#This Row],[1S]:[31L]],"N12")</f>
        <v>12</v>
      </c>
      <c r="AQ156" s="27">
        <f>COUNTBLANK(Tabla146111350[[#This Row],[1S]:[31L]])</f>
        <v>4</v>
      </c>
      <c r="AR156" s="2"/>
      <c r="AS156" s="2"/>
      <c r="AT156" s="2"/>
      <c r="AU156" s="2"/>
    </row>
    <row r="157" spans="1:47" x14ac:dyDescent="0.3">
      <c r="F157" s="20">
        <v>1066181597</v>
      </c>
      <c r="G157" s="21" t="s">
        <v>75</v>
      </c>
      <c r="H157" s="22">
        <v>2026</v>
      </c>
      <c r="I157" s="22" t="s">
        <v>309</v>
      </c>
      <c r="J157" s="24"/>
      <c r="K157" s="24"/>
      <c r="L157" s="24" t="s">
        <v>36</v>
      </c>
      <c r="M157" s="59" t="s">
        <v>25</v>
      </c>
      <c r="N157" s="59" t="s">
        <v>25</v>
      </c>
      <c r="O157" s="59" t="s">
        <v>25</v>
      </c>
      <c r="P157" s="59" t="s">
        <v>25</v>
      </c>
      <c r="Q157" s="59" t="s">
        <v>25</v>
      </c>
      <c r="R157" s="59" t="s">
        <v>25</v>
      </c>
      <c r="S157" s="59" t="s">
        <v>22</v>
      </c>
      <c r="T157" s="59" t="s">
        <v>22</v>
      </c>
      <c r="U157" s="59" t="s">
        <v>22</v>
      </c>
      <c r="V157" s="59" t="s">
        <v>22</v>
      </c>
      <c r="W157" s="59" t="s">
        <v>22</v>
      </c>
      <c r="X157" s="59" t="s">
        <v>22</v>
      </c>
      <c r="Y157" s="24"/>
      <c r="Z157" s="24"/>
      <c r="AA157" s="24" t="s">
        <v>36</v>
      </c>
      <c r="AB157" s="59" t="s">
        <v>25</v>
      </c>
      <c r="AC157" s="59" t="s">
        <v>25</v>
      </c>
      <c r="AD157" s="59" t="s">
        <v>25</v>
      </c>
      <c r="AE157" s="59" t="s">
        <v>25</v>
      </c>
      <c r="AF157" s="59" t="s">
        <v>25</v>
      </c>
      <c r="AG157" s="59" t="s">
        <v>25</v>
      </c>
      <c r="AH157" s="59" t="s">
        <v>22</v>
      </c>
      <c r="AI157" s="59" t="s">
        <v>22</v>
      </c>
      <c r="AJ157" s="59" t="s">
        <v>22</v>
      </c>
      <c r="AK157" s="59" t="s">
        <v>22</v>
      </c>
      <c r="AL157" s="59" t="s">
        <v>22</v>
      </c>
      <c r="AM157" s="59" t="s">
        <v>22</v>
      </c>
      <c r="AN157" s="59" t="s">
        <v>22</v>
      </c>
      <c r="AO157" s="26">
        <f>COUNTIF(Tabla146111350[[#This Row],[1S]:[31L]],"D12")</f>
        <v>12</v>
      </c>
      <c r="AP157" s="26">
        <f>COUNTIF(Tabla146111350[[#This Row],[1S]:[31L]],"N12")</f>
        <v>13</v>
      </c>
      <c r="AQ157" s="27">
        <f>COUNTBLANK(Tabla146111350[[#This Row],[1S]:[31L]])</f>
        <v>4</v>
      </c>
      <c r="AR157" s="2"/>
      <c r="AS157" s="2"/>
      <c r="AT157" s="2"/>
      <c r="AU157" s="2"/>
    </row>
    <row r="158" spans="1:47" hidden="1" x14ac:dyDescent="0.3">
      <c r="F158" s="20"/>
      <c r="G158" s="21"/>
      <c r="H158" s="22">
        <v>2026</v>
      </c>
      <c r="I158" s="22" t="s">
        <v>309</v>
      </c>
      <c r="J158" s="30">
        <f t="shared" ref="J158:AN158" si="18">COUNTIF(J156:J157,"D12")</f>
        <v>1</v>
      </c>
      <c r="K158" s="30">
        <f t="shared" si="18"/>
        <v>1</v>
      </c>
      <c r="L158" s="30">
        <f t="shared" si="18"/>
        <v>1</v>
      </c>
      <c r="M158" s="30">
        <f t="shared" si="18"/>
        <v>1</v>
      </c>
      <c r="N158" s="30">
        <f t="shared" si="18"/>
        <v>1</v>
      </c>
      <c r="O158" s="30">
        <f t="shared" si="18"/>
        <v>1</v>
      </c>
      <c r="P158" s="30">
        <f t="shared" si="18"/>
        <v>1</v>
      </c>
      <c r="Q158" s="30">
        <f t="shared" si="18"/>
        <v>1</v>
      </c>
      <c r="R158" s="30">
        <f t="shared" si="18"/>
        <v>1</v>
      </c>
      <c r="S158" s="30">
        <f t="shared" si="18"/>
        <v>0</v>
      </c>
      <c r="T158" s="30">
        <f t="shared" si="18"/>
        <v>0</v>
      </c>
      <c r="U158" s="30">
        <f t="shared" si="18"/>
        <v>0</v>
      </c>
      <c r="V158" s="30">
        <f t="shared" si="18"/>
        <v>1</v>
      </c>
      <c r="W158" s="30">
        <f t="shared" si="18"/>
        <v>1</v>
      </c>
      <c r="X158" s="30">
        <f t="shared" si="18"/>
        <v>1</v>
      </c>
      <c r="Y158" s="30">
        <f t="shared" si="18"/>
        <v>1</v>
      </c>
      <c r="Z158" s="30">
        <f t="shared" si="18"/>
        <v>1</v>
      </c>
      <c r="AA158" s="30">
        <f t="shared" si="18"/>
        <v>1</v>
      </c>
      <c r="AB158" s="30">
        <f t="shared" si="18"/>
        <v>1</v>
      </c>
      <c r="AC158" s="30">
        <f t="shared" si="18"/>
        <v>1</v>
      </c>
      <c r="AD158" s="30">
        <f t="shared" si="18"/>
        <v>1</v>
      </c>
      <c r="AE158" s="30">
        <f t="shared" si="18"/>
        <v>1</v>
      </c>
      <c r="AF158" s="30">
        <f t="shared" si="18"/>
        <v>1</v>
      </c>
      <c r="AG158" s="30">
        <f t="shared" si="18"/>
        <v>1</v>
      </c>
      <c r="AH158" s="30">
        <f t="shared" si="18"/>
        <v>0</v>
      </c>
      <c r="AI158" s="30">
        <f t="shared" si="18"/>
        <v>0</v>
      </c>
      <c r="AJ158" s="30">
        <f t="shared" si="18"/>
        <v>0</v>
      </c>
      <c r="AK158" s="30">
        <f t="shared" si="18"/>
        <v>1</v>
      </c>
      <c r="AL158" s="30">
        <f t="shared" si="18"/>
        <v>1</v>
      </c>
      <c r="AM158" s="30">
        <f t="shared" si="18"/>
        <v>1</v>
      </c>
      <c r="AN158" s="22">
        <f t="shared" si="18"/>
        <v>1</v>
      </c>
      <c r="AO158" s="31"/>
      <c r="AP158" s="31"/>
      <c r="AQ158" s="32"/>
      <c r="AR158" s="2"/>
      <c r="AS158" s="2"/>
      <c r="AT158" s="2"/>
      <c r="AU158" s="2"/>
    </row>
    <row r="159" spans="1:47" hidden="1" x14ac:dyDescent="0.3">
      <c r="F159" s="33"/>
      <c r="G159" s="34"/>
      <c r="H159" s="22">
        <v>2026</v>
      </c>
      <c r="I159" s="22" t="s">
        <v>309</v>
      </c>
      <c r="J159" s="35">
        <f t="shared" ref="J159:AN159" si="19">COUNTIF(J156:J157,"N12")</f>
        <v>0</v>
      </c>
      <c r="K159" s="35">
        <f t="shared" si="19"/>
        <v>0</v>
      </c>
      <c r="L159" s="35">
        <f t="shared" si="19"/>
        <v>0</v>
      </c>
      <c r="M159" s="35">
        <f t="shared" si="19"/>
        <v>1</v>
      </c>
      <c r="N159" s="35">
        <f t="shared" si="19"/>
        <v>1</v>
      </c>
      <c r="O159" s="35">
        <f t="shared" si="19"/>
        <v>1</v>
      </c>
      <c r="P159" s="35">
        <f t="shared" si="19"/>
        <v>1</v>
      </c>
      <c r="Q159" s="35">
        <f t="shared" si="19"/>
        <v>1</v>
      </c>
      <c r="R159" s="35">
        <f t="shared" si="19"/>
        <v>1</v>
      </c>
      <c r="S159" s="35">
        <f t="shared" si="19"/>
        <v>1</v>
      </c>
      <c r="T159" s="35">
        <f t="shared" si="19"/>
        <v>1</v>
      </c>
      <c r="U159" s="35">
        <f t="shared" si="19"/>
        <v>1</v>
      </c>
      <c r="V159" s="35">
        <f t="shared" si="19"/>
        <v>1</v>
      </c>
      <c r="W159" s="35">
        <f t="shared" si="19"/>
        <v>1</v>
      </c>
      <c r="X159" s="35">
        <f t="shared" si="19"/>
        <v>1</v>
      </c>
      <c r="Y159" s="35">
        <f t="shared" si="19"/>
        <v>0</v>
      </c>
      <c r="Z159" s="35">
        <f t="shared" si="19"/>
        <v>0</v>
      </c>
      <c r="AA159" s="35">
        <f t="shared" si="19"/>
        <v>0</v>
      </c>
      <c r="AB159" s="35">
        <f t="shared" si="19"/>
        <v>1</v>
      </c>
      <c r="AC159" s="35">
        <f t="shared" si="19"/>
        <v>1</v>
      </c>
      <c r="AD159" s="35">
        <f t="shared" si="19"/>
        <v>1</v>
      </c>
      <c r="AE159" s="35">
        <f t="shared" si="19"/>
        <v>1</v>
      </c>
      <c r="AF159" s="35">
        <f t="shared" si="19"/>
        <v>1</v>
      </c>
      <c r="AG159" s="35">
        <f t="shared" si="19"/>
        <v>1</v>
      </c>
      <c r="AH159" s="35">
        <f t="shared" si="19"/>
        <v>1</v>
      </c>
      <c r="AI159" s="35">
        <f t="shared" si="19"/>
        <v>1</v>
      </c>
      <c r="AJ159" s="35">
        <f t="shared" si="19"/>
        <v>1</v>
      </c>
      <c r="AK159" s="35">
        <f t="shared" si="19"/>
        <v>1</v>
      </c>
      <c r="AL159" s="35">
        <f t="shared" si="19"/>
        <v>1</v>
      </c>
      <c r="AM159" s="35">
        <f t="shared" si="19"/>
        <v>1</v>
      </c>
      <c r="AN159" s="36">
        <f t="shared" si="19"/>
        <v>1</v>
      </c>
      <c r="AO159" s="37"/>
      <c r="AP159" s="37"/>
      <c r="AQ159" s="32"/>
      <c r="AR159" s="2"/>
      <c r="AS159" s="2"/>
      <c r="AT159" s="2"/>
      <c r="AU159" s="2"/>
    </row>
    <row r="160" spans="1:47" s="29" customFormat="1" x14ac:dyDescent="0.3">
      <c r="A160" s="60"/>
      <c r="B160" s="60"/>
      <c r="C160" s="60"/>
      <c r="D160" s="60"/>
      <c r="E160" s="60"/>
      <c r="F160" s="20">
        <v>71083889</v>
      </c>
      <c r="G160" s="21" t="s">
        <v>72</v>
      </c>
      <c r="H160" s="22">
        <v>2026</v>
      </c>
      <c r="I160" s="22" t="s">
        <v>309</v>
      </c>
      <c r="J160" s="59" t="s">
        <v>22</v>
      </c>
      <c r="K160" s="59" t="s">
        <v>22</v>
      </c>
      <c r="L160" s="59" t="s">
        <v>22</v>
      </c>
      <c r="M160" s="24"/>
      <c r="N160" s="24"/>
      <c r="O160" s="24" t="s">
        <v>36</v>
      </c>
      <c r="P160" s="39"/>
      <c r="Q160" s="39"/>
      <c r="R160" s="39"/>
      <c r="S160" s="59" t="s">
        <v>25</v>
      </c>
      <c r="T160" s="59" t="s">
        <v>25</v>
      </c>
      <c r="U160" s="59" t="s">
        <v>25</v>
      </c>
      <c r="V160" s="39"/>
      <c r="W160" s="39"/>
      <c r="X160" s="39"/>
      <c r="Y160" s="59" t="s">
        <v>22</v>
      </c>
      <c r="Z160" s="59" t="s">
        <v>22</v>
      </c>
      <c r="AA160" s="59" t="s">
        <v>22</v>
      </c>
      <c r="AB160" s="24"/>
      <c r="AC160" s="24"/>
      <c r="AD160" s="24" t="s">
        <v>36</v>
      </c>
      <c r="AE160" s="39"/>
      <c r="AF160" s="39"/>
      <c r="AG160" s="39"/>
      <c r="AH160" s="61" t="s">
        <v>25</v>
      </c>
      <c r="AI160" s="61" t="s">
        <v>25</v>
      </c>
      <c r="AJ160" s="61" t="s">
        <v>25</v>
      </c>
      <c r="AK160" s="39"/>
      <c r="AL160" s="39"/>
      <c r="AM160" s="39"/>
      <c r="AN160" s="62"/>
      <c r="AO160" s="63">
        <f>COUNTIF(Tabla146111350[[#This Row],[1S]:[31L]],"D12")</f>
        <v>6</v>
      </c>
      <c r="AP160" s="63">
        <f>COUNTIF(Tabla146111350[[#This Row],[1S]:[31L]],"N12")</f>
        <v>6</v>
      </c>
      <c r="AQ160" s="63">
        <f>COUNTBLANK(Tabla146111350[[#This Row],[1S]:[31L]])</f>
        <v>17</v>
      </c>
    </row>
    <row r="161" spans="1:47" x14ac:dyDescent="0.3">
      <c r="F161" s="40" t="s">
        <v>29</v>
      </c>
      <c r="G161" s="40" t="s">
        <v>30</v>
      </c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2"/>
      <c r="AP161" s="2"/>
      <c r="AQ161" s="2"/>
      <c r="AR161" s="2"/>
      <c r="AS161" s="2"/>
      <c r="AT161" s="2"/>
      <c r="AU161" s="2"/>
    </row>
    <row r="162" spans="1:47" x14ac:dyDescent="0.3">
      <c r="F162" s="20" t="s">
        <v>25</v>
      </c>
      <c r="G162" s="21" t="s">
        <v>31</v>
      </c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2"/>
      <c r="AP162" s="2"/>
      <c r="AQ162" s="2"/>
      <c r="AR162" s="2"/>
      <c r="AS162" s="2"/>
      <c r="AT162" s="2"/>
      <c r="AU162" s="2"/>
    </row>
    <row r="163" spans="1:47" s="2" customFormat="1" x14ac:dyDescent="0.3">
      <c r="F163" s="42" t="s">
        <v>22</v>
      </c>
      <c r="G163" s="43" t="s">
        <v>32</v>
      </c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</row>
    <row r="164" spans="1:47" s="2" customFormat="1" x14ac:dyDescent="0.3">
      <c r="F164" s="42"/>
      <c r="G164" s="43" t="s">
        <v>33</v>
      </c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</row>
    <row r="165" spans="1:47" s="2" customFormat="1" x14ac:dyDescent="0.3">
      <c r="F165" s="42" t="s">
        <v>34</v>
      </c>
      <c r="G165" s="43" t="s">
        <v>35</v>
      </c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</row>
    <row r="166" spans="1:47" s="2" customFormat="1" x14ac:dyDescent="0.3">
      <c r="F166" s="42" t="s">
        <v>36</v>
      </c>
      <c r="G166" s="43" t="s">
        <v>37</v>
      </c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</row>
    <row r="167" spans="1:47" s="2" customFormat="1" x14ac:dyDescent="0.3"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</row>
    <row r="168" spans="1:47" ht="13.5" x14ac:dyDescent="0.15">
      <c r="F168" s="189"/>
      <c r="G168" s="189"/>
      <c r="H168" s="190" t="s">
        <v>0</v>
      </c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91"/>
      <c r="U168" s="191"/>
      <c r="V168" s="191"/>
      <c r="W168" s="191"/>
      <c r="X168" s="191"/>
      <c r="Y168" s="191"/>
      <c r="Z168" s="191"/>
      <c r="AA168" s="191"/>
      <c r="AB168" s="191"/>
      <c r="AC168" s="191"/>
      <c r="AD168" s="191"/>
      <c r="AE168" s="191"/>
      <c r="AF168" s="191"/>
      <c r="AG168" s="191"/>
      <c r="AH168" s="192"/>
      <c r="AI168" s="196" t="s">
        <v>1</v>
      </c>
      <c r="AJ168" s="196"/>
      <c r="AK168" s="196"/>
      <c r="AL168" s="196"/>
      <c r="AM168" s="196"/>
      <c r="AN168" s="196"/>
      <c r="AO168" s="1"/>
      <c r="AP168" s="1"/>
      <c r="AQ168" s="1"/>
      <c r="AR168" s="2"/>
      <c r="AS168" s="2"/>
      <c r="AT168" s="2"/>
      <c r="AU168" s="2"/>
    </row>
    <row r="169" spans="1:47" ht="13.5" x14ac:dyDescent="0.15">
      <c r="F169" s="189"/>
      <c r="G169" s="189"/>
      <c r="H169" s="193"/>
      <c r="I169" s="194"/>
      <c r="J169" s="194"/>
      <c r="K169" s="194"/>
      <c r="L169" s="194"/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  <c r="W169" s="194"/>
      <c r="X169" s="194"/>
      <c r="Y169" s="194"/>
      <c r="Z169" s="194"/>
      <c r="AA169" s="194"/>
      <c r="AB169" s="194"/>
      <c r="AC169" s="194"/>
      <c r="AD169" s="194"/>
      <c r="AE169" s="194"/>
      <c r="AF169" s="194"/>
      <c r="AG169" s="194"/>
      <c r="AH169" s="195"/>
      <c r="AI169" s="196"/>
      <c r="AJ169" s="196"/>
      <c r="AK169" s="196"/>
      <c r="AL169" s="196"/>
      <c r="AM169" s="196"/>
      <c r="AN169" s="196"/>
      <c r="AO169" s="1"/>
      <c r="AP169" s="1"/>
      <c r="AQ169" s="1"/>
      <c r="AR169" s="2"/>
      <c r="AS169" s="2"/>
      <c r="AT169" s="2"/>
      <c r="AU169" s="2"/>
    </row>
    <row r="170" spans="1:47" ht="14.25" x14ac:dyDescent="0.2">
      <c r="F170" s="189"/>
      <c r="G170" s="189"/>
      <c r="H170" s="218" t="s">
        <v>2</v>
      </c>
      <c r="I170" s="219"/>
      <c r="J170" s="219"/>
      <c r="K170" s="220" t="s">
        <v>77</v>
      </c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0"/>
      <c r="AA170" s="220"/>
      <c r="AB170" s="220"/>
      <c r="AC170" s="220"/>
      <c r="AD170" s="220"/>
      <c r="AE170" s="220"/>
      <c r="AF170" s="220"/>
      <c r="AG170" s="220"/>
      <c r="AH170" s="221"/>
      <c r="AI170" s="196" t="s">
        <v>4</v>
      </c>
      <c r="AJ170" s="196"/>
      <c r="AK170" s="196"/>
      <c r="AL170" s="196"/>
      <c r="AM170" s="196"/>
      <c r="AN170" s="196"/>
      <c r="AO170" s="1"/>
      <c r="AP170" s="1"/>
      <c r="AQ170" s="1"/>
      <c r="AR170" s="2"/>
      <c r="AS170" s="2"/>
      <c r="AT170" s="2"/>
      <c r="AU170" s="2"/>
    </row>
    <row r="171" spans="1:47" ht="14.25" x14ac:dyDescent="0.2">
      <c r="F171" s="189"/>
      <c r="G171" s="189"/>
      <c r="H171" s="7" t="s">
        <v>5</v>
      </c>
      <c r="I171" s="8"/>
      <c r="J171" s="8"/>
      <c r="K171" s="220" t="s">
        <v>78</v>
      </c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0"/>
      <c r="AA171" s="220"/>
      <c r="AB171" s="220"/>
      <c r="AC171" s="220"/>
      <c r="AD171" s="220"/>
      <c r="AE171" s="220"/>
      <c r="AF171" s="220"/>
      <c r="AG171" s="220"/>
      <c r="AH171" s="221"/>
      <c r="AI171" s="196"/>
      <c r="AJ171" s="196"/>
      <c r="AK171" s="196"/>
      <c r="AL171" s="196"/>
      <c r="AM171" s="196"/>
      <c r="AN171" s="196"/>
      <c r="AO171" s="1"/>
      <c r="AP171" s="1"/>
      <c r="AQ171" s="1"/>
      <c r="AR171" s="2"/>
      <c r="AS171" s="2"/>
      <c r="AT171" s="2"/>
      <c r="AU171" s="2"/>
    </row>
    <row r="172" spans="1:47" ht="14.25" x14ac:dyDescent="0.2">
      <c r="F172" s="189"/>
      <c r="G172" s="189"/>
      <c r="H172" s="218" t="s">
        <v>7</v>
      </c>
      <c r="I172" s="219"/>
      <c r="J172" s="219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0"/>
      <c r="AA172" s="220"/>
      <c r="AB172" s="220"/>
      <c r="AC172" s="220"/>
      <c r="AD172" s="220"/>
      <c r="AE172" s="220"/>
      <c r="AF172" s="220"/>
      <c r="AG172" s="220"/>
      <c r="AH172" s="221"/>
      <c r="AI172" s="196" t="s">
        <v>8</v>
      </c>
      <c r="AJ172" s="196"/>
      <c r="AK172" s="196"/>
      <c r="AL172" s="196"/>
      <c r="AM172" s="196"/>
      <c r="AN172" s="196"/>
      <c r="AO172" s="1"/>
      <c r="AP172" s="1"/>
      <c r="AQ172" s="1"/>
      <c r="AR172" s="2"/>
      <c r="AS172" s="2"/>
      <c r="AT172" s="2"/>
      <c r="AU172" s="2"/>
    </row>
    <row r="173" spans="1:47" ht="14.25" x14ac:dyDescent="0.2">
      <c r="F173" s="189"/>
      <c r="G173" s="189"/>
      <c r="H173" s="214"/>
      <c r="I173" s="215"/>
      <c r="J173" s="215"/>
      <c r="K173" s="216"/>
      <c r="L173" s="216"/>
      <c r="M173" s="216"/>
      <c r="N173" s="216"/>
      <c r="O173" s="216"/>
      <c r="P173" s="216"/>
      <c r="Q173" s="216"/>
      <c r="R173" s="216"/>
      <c r="S173" s="216"/>
      <c r="T173" s="216"/>
      <c r="U173" s="216"/>
      <c r="V173" s="216"/>
      <c r="W173" s="216"/>
      <c r="X173" s="216"/>
      <c r="Y173" s="216"/>
      <c r="Z173" s="216"/>
      <c r="AA173" s="216"/>
      <c r="AB173" s="216"/>
      <c r="AC173" s="216"/>
      <c r="AD173" s="216"/>
      <c r="AE173" s="216"/>
      <c r="AF173" s="216"/>
      <c r="AG173" s="216"/>
      <c r="AH173" s="217"/>
      <c r="AI173" s="196"/>
      <c r="AJ173" s="196"/>
      <c r="AK173" s="196"/>
      <c r="AL173" s="196"/>
      <c r="AM173" s="196"/>
      <c r="AN173" s="196"/>
      <c r="AO173" s="13"/>
      <c r="AP173" s="13"/>
      <c r="AQ173" s="13"/>
      <c r="AR173" s="2"/>
      <c r="AS173" s="2"/>
      <c r="AT173" s="2"/>
      <c r="AU173" s="2"/>
    </row>
    <row r="174" spans="1:47" s="19" customFormat="1" ht="39.950000000000003" customHeight="1" x14ac:dyDescent="0.15">
      <c r="A174" s="14" t="s">
        <v>9</v>
      </c>
      <c r="B174" s="14" t="s">
        <v>10</v>
      </c>
      <c r="C174" s="15" t="s">
        <v>11</v>
      </c>
      <c r="D174" s="15" t="s">
        <v>12</v>
      </c>
      <c r="E174" s="15" t="s">
        <v>13</v>
      </c>
      <c r="F174" s="16" t="s">
        <v>14</v>
      </c>
      <c r="G174" s="16" t="s">
        <v>15</v>
      </c>
      <c r="H174" s="16" t="s">
        <v>16</v>
      </c>
      <c r="I174" s="16" t="s">
        <v>17</v>
      </c>
      <c r="J174" s="16" t="s">
        <v>310</v>
      </c>
      <c r="K174" s="17" t="s">
        <v>311</v>
      </c>
      <c r="L174" s="16" t="s">
        <v>312</v>
      </c>
      <c r="M174" s="16" t="s">
        <v>313</v>
      </c>
      <c r="N174" s="16" t="s">
        <v>314</v>
      </c>
      <c r="O174" s="16" t="s">
        <v>315</v>
      </c>
      <c r="P174" s="17" t="s">
        <v>316</v>
      </c>
      <c r="Q174" s="16" t="s">
        <v>317</v>
      </c>
      <c r="R174" s="17" t="s">
        <v>318</v>
      </c>
      <c r="S174" s="16" t="s">
        <v>319</v>
      </c>
      <c r="T174" s="16" t="s">
        <v>320</v>
      </c>
      <c r="U174" s="16" t="s">
        <v>321</v>
      </c>
      <c r="V174" s="16" t="s">
        <v>322</v>
      </c>
      <c r="W174" s="16" t="s">
        <v>323</v>
      </c>
      <c r="X174" s="16" t="s">
        <v>324</v>
      </c>
      <c r="Y174" s="17" t="s">
        <v>325</v>
      </c>
      <c r="Z174" s="17" t="s">
        <v>326</v>
      </c>
      <c r="AA174" s="16" t="s">
        <v>327</v>
      </c>
      <c r="AB174" s="16" t="s">
        <v>328</v>
      </c>
      <c r="AC174" s="16" t="s">
        <v>329</v>
      </c>
      <c r="AD174" s="16" t="s">
        <v>330</v>
      </c>
      <c r="AE174" s="16" t="s">
        <v>331</v>
      </c>
      <c r="AF174" s="17" t="s">
        <v>332</v>
      </c>
      <c r="AG174" s="16" t="s">
        <v>333</v>
      </c>
      <c r="AH174" s="16" t="s">
        <v>334</v>
      </c>
      <c r="AI174" s="16" t="s">
        <v>335</v>
      </c>
      <c r="AJ174" s="16" t="s">
        <v>336</v>
      </c>
      <c r="AK174" s="16" t="s">
        <v>337</v>
      </c>
      <c r="AL174" s="16" t="s">
        <v>338</v>
      </c>
      <c r="AM174" s="17" t="s">
        <v>339</v>
      </c>
      <c r="AN174" s="16" t="s">
        <v>340</v>
      </c>
      <c r="AO174" s="18" t="s">
        <v>18</v>
      </c>
      <c r="AP174" s="18" t="s">
        <v>19</v>
      </c>
      <c r="AQ174" s="18" t="s">
        <v>20</v>
      </c>
    </row>
    <row r="175" spans="1:47" x14ac:dyDescent="0.3">
      <c r="A175" t="s">
        <v>77</v>
      </c>
      <c r="C175">
        <v>20</v>
      </c>
      <c r="F175" s="20">
        <v>11801545</v>
      </c>
      <c r="G175" s="21" t="s">
        <v>79</v>
      </c>
      <c r="H175" s="22">
        <v>2026</v>
      </c>
      <c r="I175" s="22" t="s">
        <v>309</v>
      </c>
      <c r="J175" s="23" t="s">
        <v>22</v>
      </c>
      <c r="K175" s="23" t="s">
        <v>22</v>
      </c>
      <c r="L175" s="23" t="s">
        <v>22</v>
      </c>
      <c r="M175" s="24"/>
      <c r="N175" s="24"/>
      <c r="O175" s="24" t="s">
        <v>36</v>
      </c>
      <c r="P175" s="23" t="s">
        <v>25</v>
      </c>
      <c r="Q175" s="23" t="s">
        <v>25</v>
      </c>
      <c r="R175" s="23" t="s">
        <v>25</v>
      </c>
      <c r="S175" s="23" t="s">
        <v>25</v>
      </c>
      <c r="T175" s="23" t="s">
        <v>25</v>
      </c>
      <c r="U175" s="23" t="s">
        <v>25</v>
      </c>
      <c r="V175" s="23" t="s">
        <v>22</v>
      </c>
      <c r="W175" s="23" t="s">
        <v>22</v>
      </c>
      <c r="X175" s="23" t="s">
        <v>22</v>
      </c>
      <c r="Y175" s="23" t="s">
        <v>22</v>
      </c>
      <c r="Z175" s="23" t="s">
        <v>22</v>
      </c>
      <c r="AA175" s="23" t="s">
        <v>22</v>
      </c>
      <c r="AB175" s="24"/>
      <c r="AC175" s="24"/>
      <c r="AD175" s="24" t="s">
        <v>36</v>
      </c>
      <c r="AE175" s="23" t="s">
        <v>25</v>
      </c>
      <c r="AF175" s="23" t="s">
        <v>25</v>
      </c>
      <c r="AG175" s="23" t="s">
        <v>25</v>
      </c>
      <c r="AH175" s="23" t="s">
        <v>25</v>
      </c>
      <c r="AI175" s="23" t="s">
        <v>25</v>
      </c>
      <c r="AJ175" s="23" t="s">
        <v>25</v>
      </c>
      <c r="AK175" s="23" t="s">
        <v>22</v>
      </c>
      <c r="AL175" s="23" t="s">
        <v>22</v>
      </c>
      <c r="AM175" s="23" t="s">
        <v>22</v>
      </c>
      <c r="AN175" s="23" t="s">
        <v>22</v>
      </c>
      <c r="AO175" s="46">
        <f>COUNTIF(Tabla14611131451[[#This Row],[1S]:[31L]],"D12")</f>
        <v>12</v>
      </c>
      <c r="AP175" s="26">
        <f>COUNTIF(Tabla14611131451[[#This Row],[1S]:[31L]],"N12")</f>
        <v>13</v>
      </c>
      <c r="AQ175" s="27">
        <f>COUNTBLANK(Tabla14611131451[[#This Row],[1S]:[31L]])</f>
        <v>4</v>
      </c>
      <c r="AR175" s="2"/>
      <c r="AS175" s="2"/>
      <c r="AT175" s="2"/>
      <c r="AU175" s="2"/>
    </row>
    <row r="176" spans="1:47" x14ac:dyDescent="0.3">
      <c r="F176" s="20">
        <v>1033653963</v>
      </c>
      <c r="G176" s="43" t="s">
        <v>80</v>
      </c>
      <c r="H176" s="22">
        <v>2026</v>
      </c>
      <c r="I176" s="22" t="s">
        <v>309</v>
      </c>
      <c r="J176" s="23" t="s">
        <v>25</v>
      </c>
      <c r="K176" s="23" t="s">
        <v>25</v>
      </c>
      <c r="L176" s="23" t="s">
        <v>25</v>
      </c>
      <c r="M176" s="23" t="s">
        <v>25</v>
      </c>
      <c r="N176" s="23" t="s">
        <v>25</v>
      </c>
      <c r="O176" s="23" t="s">
        <v>25</v>
      </c>
      <c r="P176" s="23" t="s">
        <v>22</v>
      </c>
      <c r="Q176" s="23" t="s">
        <v>22</v>
      </c>
      <c r="R176" s="23" t="s">
        <v>22</v>
      </c>
      <c r="S176" s="23" t="s">
        <v>22</v>
      </c>
      <c r="T176" s="23" t="s">
        <v>22</v>
      </c>
      <c r="U176" s="23" t="s">
        <v>22</v>
      </c>
      <c r="V176" s="24"/>
      <c r="W176" s="24"/>
      <c r="X176" s="24" t="s">
        <v>36</v>
      </c>
      <c r="Y176" s="23" t="s">
        <v>25</v>
      </c>
      <c r="Z176" s="23" t="s">
        <v>25</v>
      </c>
      <c r="AA176" s="23" t="s">
        <v>25</v>
      </c>
      <c r="AB176" s="23" t="s">
        <v>25</v>
      </c>
      <c r="AC176" s="23" t="s">
        <v>25</v>
      </c>
      <c r="AD176" s="23" t="s">
        <v>25</v>
      </c>
      <c r="AE176" s="23" t="s">
        <v>22</v>
      </c>
      <c r="AF176" s="23" t="s">
        <v>22</v>
      </c>
      <c r="AG176" s="23" t="s">
        <v>22</v>
      </c>
      <c r="AH176" s="23" t="s">
        <v>22</v>
      </c>
      <c r="AI176" s="23" t="s">
        <v>22</v>
      </c>
      <c r="AJ176" s="23" t="s">
        <v>22</v>
      </c>
      <c r="AK176" s="24"/>
      <c r="AL176" s="24"/>
      <c r="AM176" s="24" t="s">
        <v>36</v>
      </c>
      <c r="AN176" s="23" t="s">
        <v>25</v>
      </c>
      <c r="AO176" s="46">
        <f>COUNTIF(Tabla14611131451[[#This Row],[1S]:[31L]],"D12")</f>
        <v>13</v>
      </c>
      <c r="AP176" s="26">
        <f>COUNTIF(Tabla14611131451[[#This Row],[1S]:[31L]],"N12")</f>
        <v>12</v>
      </c>
      <c r="AQ176" s="27">
        <f>COUNTBLANK(Tabla14611131451[[#This Row],[1S]:[31L]])</f>
        <v>4</v>
      </c>
      <c r="AR176" s="2"/>
      <c r="AS176" s="2"/>
      <c r="AT176" s="2"/>
      <c r="AU176" s="2"/>
    </row>
    <row r="177" spans="1:47" x14ac:dyDescent="0.3">
      <c r="A177" t="s">
        <v>77</v>
      </c>
      <c r="C177">
        <v>20</v>
      </c>
      <c r="F177" s="20">
        <v>1002490936</v>
      </c>
      <c r="G177" s="21" t="s">
        <v>81</v>
      </c>
      <c r="H177" s="22">
        <v>2026</v>
      </c>
      <c r="I177" s="22" t="s">
        <v>309</v>
      </c>
      <c r="J177" s="29"/>
      <c r="K177" s="29"/>
      <c r="L177" s="29"/>
      <c r="M177" s="23" t="s">
        <v>22</v>
      </c>
      <c r="N177" s="23" t="s">
        <v>22</v>
      </c>
      <c r="O177" s="23" t="s">
        <v>22</v>
      </c>
      <c r="P177" s="24"/>
      <c r="Q177" s="24"/>
      <c r="R177" s="24" t="s">
        <v>36</v>
      </c>
      <c r="S177" s="29"/>
      <c r="T177" s="29"/>
      <c r="U177" s="29"/>
      <c r="V177" s="23" t="s">
        <v>25</v>
      </c>
      <c r="W177" s="23" t="s">
        <v>25</v>
      </c>
      <c r="X177" s="23" t="s">
        <v>25</v>
      </c>
      <c r="Y177" s="29"/>
      <c r="Z177" s="29"/>
      <c r="AA177" s="29"/>
      <c r="AB177" s="23" t="s">
        <v>22</v>
      </c>
      <c r="AC177" s="23" t="s">
        <v>22</v>
      </c>
      <c r="AD177" s="23" t="s">
        <v>22</v>
      </c>
      <c r="AE177" s="24"/>
      <c r="AF177" s="24"/>
      <c r="AG177" s="24" t="s">
        <v>36</v>
      </c>
      <c r="AH177" s="29"/>
      <c r="AI177" s="29"/>
      <c r="AJ177" s="29"/>
      <c r="AK177" s="23" t="s">
        <v>25</v>
      </c>
      <c r="AL177" s="23" t="s">
        <v>25</v>
      </c>
      <c r="AM177" s="23" t="s">
        <v>25</v>
      </c>
      <c r="AN177" s="29"/>
      <c r="AO177" s="26">
        <f>COUNTIF(Tabla14611131451[[#This Row],[1S]:[31L]],"D12")</f>
        <v>6</v>
      </c>
      <c r="AP177" s="26">
        <f>COUNTIF(Tabla14611131451[[#This Row],[1S]:[31L]],"N12")</f>
        <v>6</v>
      </c>
      <c r="AQ177" s="27">
        <f>COUNTBLANK(Tabla14611131451[[#This Row],[1S]:[31L]])</f>
        <v>17</v>
      </c>
      <c r="AR177" s="2"/>
      <c r="AS177" s="2"/>
      <c r="AT177" s="2"/>
      <c r="AU177" s="2"/>
    </row>
    <row r="178" spans="1:47" hidden="1" x14ac:dyDescent="0.3">
      <c r="F178" s="20"/>
      <c r="G178" s="21"/>
      <c r="H178" s="22">
        <v>2025</v>
      </c>
      <c r="I178" s="22" t="s">
        <v>82</v>
      </c>
      <c r="J178" s="30">
        <f t="shared" ref="J178:AN178" si="20">COUNTIF(J175:J177,"D12")</f>
        <v>1</v>
      </c>
      <c r="K178" s="30">
        <f t="shared" si="20"/>
        <v>1</v>
      </c>
      <c r="L178" s="30">
        <f t="shared" si="20"/>
        <v>1</v>
      </c>
      <c r="M178" s="30">
        <f t="shared" si="20"/>
        <v>1</v>
      </c>
      <c r="N178" s="30">
        <f t="shared" si="20"/>
        <v>1</v>
      </c>
      <c r="O178" s="30">
        <f t="shared" si="20"/>
        <v>1</v>
      </c>
      <c r="P178" s="30">
        <f t="shared" si="20"/>
        <v>1</v>
      </c>
      <c r="Q178" s="30">
        <f t="shared" si="20"/>
        <v>1</v>
      </c>
      <c r="R178" s="30">
        <f t="shared" si="20"/>
        <v>1</v>
      </c>
      <c r="S178" s="30">
        <f t="shared" si="20"/>
        <v>1</v>
      </c>
      <c r="T178" s="30">
        <f t="shared" si="20"/>
        <v>1</v>
      </c>
      <c r="U178" s="30">
        <f t="shared" si="20"/>
        <v>1</v>
      </c>
      <c r="V178" s="30">
        <f t="shared" si="20"/>
        <v>1</v>
      </c>
      <c r="W178" s="30">
        <f t="shared" si="20"/>
        <v>1</v>
      </c>
      <c r="X178" s="30">
        <f t="shared" si="20"/>
        <v>1</v>
      </c>
      <c r="Y178" s="30">
        <f t="shared" si="20"/>
        <v>1</v>
      </c>
      <c r="Z178" s="30">
        <f t="shared" si="20"/>
        <v>1</v>
      </c>
      <c r="AA178" s="30">
        <f t="shared" si="20"/>
        <v>1</v>
      </c>
      <c r="AB178" s="30">
        <f t="shared" si="20"/>
        <v>1</v>
      </c>
      <c r="AC178" s="30">
        <f t="shared" si="20"/>
        <v>1</v>
      </c>
      <c r="AD178" s="30">
        <f t="shared" si="20"/>
        <v>1</v>
      </c>
      <c r="AE178" s="30">
        <f t="shared" si="20"/>
        <v>1</v>
      </c>
      <c r="AF178" s="30">
        <f t="shared" si="20"/>
        <v>1</v>
      </c>
      <c r="AG178" s="30">
        <f t="shared" si="20"/>
        <v>1</v>
      </c>
      <c r="AH178" s="30">
        <f t="shared" si="20"/>
        <v>1</v>
      </c>
      <c r="AI178" s="30">
        <f t="shared" si="20"/>
        <v>1</v>
      </c>
      <c r="AJ178" s="30">
        <f t="shared" si="20"/>
        <v>1</v>
      </c>
      <c r="AK178" s="30">
        <f t="shared" si="20"/>
        <v>1</v>
      </c>
      <c r="AL178" s="30">
        <f t="shared" si="20"/>
        <v>1</v>
      </c>
      <c r="AM178" s="30">
        <f t="shared" si="20"/>
        <v>1</v>
      </c>
      <c r="AN178" s="22">
        <f t="shared" si="20"/>
        <v>1</v>
      </c>
      <c r="AO178" s="31"/>
      <c r="AP178" s="31"/>
      <c r="AQ178" s="32"/>
      <c r="AR178" s="2"/>
      <c r="AS178" s="2"/>
      <c r="AT178" s="2"/>
      <c r="AU178" s="2"/>
    </row>
    <row r="179" spans="1:47" hidden="1" x14ac:dyDescent="0.3">
      <c r="F179" s="33"/>
      <c r="G179" s="34"/>
      <c r="H179" s="22">
        <v>2025</v>
      </c>
      <c r="I179" s="22" t="s">
        <v>82</v>
      </c>
      <c r="J179" s="35">
        <f t="shared" ref="J179:AN179" si="21">COUNTIF(J175:J177,"N12")</f>
        <v>1</v>
      </c>
      <c r="K179" s="35">
        <f t="shared" si="21"/>
        <v>1</v>
      </c>
      <c r="L179" s="35">
        <f t="shared" si="21"/>
        <v>1</v>
      </c>
      <c r="M179" s="35">
        <f t="shared" si="21"/>
        <v>1</v>
      </c>
      <c r="N179" s="35">
        <f t="shared" si="21"/>
        <v>1</v>
      </c>
      <c r="O179" s="35">
        <f t="shared" si="21"/>
        <v>1</v>
      </c>
      <c r="P179" s="35">
        <f t="shared" si="21"/>
        <v>1</v>
      </c>
      <c r="Q179" s="35">
        <f t="shared" si="21"/>
        <v>1</v>
      </c>
      <c r="R179" s="35">
        <f t="shared" si="21"/>
        <v>1</v>
      </c>
      <c r="S179" s="35">
        <f t="shared" si="21"/>
        <v>1</v>
      </c>
      <c r="T179" s="35">
        <f t="shared" si="21"/>
        <v>1</v>
      </c>
      <c r="U179" s="35">
        <f t="shared" si="21"/>
        <v>1</v>
      </c>
      <c r="V179" s="35">
        <f t="shared" si="21"/>
        <v>1</v>
      </c>
      <c r="W179" s="35">
        <f t="shared" si="21"/>
        <v>1</v>
      </c>
      <c r="X179" s="35">
        <f t="shared" si="21"/>
        <v>1</v>
      </c>
      <c r="Y179" s="35">
        <f t="shared" si="21"/>
        <v>1</v>
      </c>
      <c r="Z179" s="35">
        <f t="shared" si="21"/>
        <v>1</v>
      </c>
      <c r="AA179" s="35">
        <f t="shared" si="21"/>
        <v>1</v>
      </c>
      <c r="AB179" s="35">
        <f t="shared" si="21"/>
        <v>1</v>
      </c>
      <c r="AC179" s="35">
        <f t="shared" si="21"/>
        <v>1</v>
      </c>
      <c r="AD179" s="35">
        <f t="shared" si="21"/>
        <v>1</v>
      </c>
      <c r="AE179" s="35">
        <f t="shared" si="21"/>
        <v>1</v>
      </c>
      <c r="AF179" s="35">
        <f t="shared" si="21"/>
        <v>1</v>
      </c>
      <c r="AG179" s="35">
        <f t="shared" si="21"/>
        <v>1</v>
      </c>
      <c r="AH179" s="35">
        <f t="shared" si="21"/>
        <v>1</v>
      </c>
      <c r="AI179" s="35">
        <f t="shared" si="21"/>
        <v>1</v>
      </c>
      <c r="AJ179" s="35">
        <f t="shared" si="21"/>
        <v>1</v>
      </c>
      <c r="AK179" s="35">
        <f t="shared" si="21"/>
        <v>1</v>
      </c>
      <c r="AL179" s="35">
        <f t="shared" si="21"/>
        <v>1</v>
      </c>
      <c r="AM179" s="35">
        <f t="shared" si="21"/>
        <v>1</v>
      </c>
      <c r="AN179" s="36">
        <f t="shared" si="21"/>
        <v>1</v>
      </c>
      <c r="AO179" s="37"/>
      <c r="AP179" s="37"/>
      <c r="AQ179" s="32"/>
      <c r="AR179" s="2"/>
      <c r="AS179" s="2"/>
      <c r="AT179" s="2"/>
      <c r="AU179" s="2"/>
    </row>
    <row r="180" spans="1:47" s="2" customFormat="1" x14ac:dyDescent="0.3"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</row>
    <row r="181" spans="1:47" s="19" customFormat="1" ht="39.950000000000003" customHeight="1" x14ac:dyDescent="0.15">
      <c r="A181" s="14" t="s">
        <v>9</v>
      </c>
      <c r="B181" s="14" t="s">
        <v>10</v>
      </c>
      <c r="C181" s="15" t="s">
        <v>11</v>
      </c>
      <c r="D181" s="15" t="s">
        <v>12</v>
      </c>
      <c r="E181" s="15" t="s">
        <v>13</v>
      </c>
      <c r="F181" s="16" t="s">
        <v>14</v>
      </c>
      <c r="G181" s="16" t="s">
        <v>15</v>
      </c>
      <c r="H181" s="16" t="s">
        <v>16</v>
      </c>
      <c r="I181" s="16" t="s">
        <v>17</v>
      </c>
      <c r="J181" s="16" t="s">
        <v>310</v>
      </c>
      <c r="K181" s="17" t="s">
        <v>311</v>
      </c>
      <c r="L181" s="16" t="s">
        <v>312</v>
      </c>
      <c r="M181" s="16" t="s">
        <v>313</v>
      </c>
      <c r="N181" s="16" t="s">
        <v>314</v>
      </c>
      <c r="O181" s="16" t="s">
        <v>315</v>
      </c>
      <c r="P181" s="17" t="s">
        <v>316</v>
      </c>
      <c r="Q181" s="16" t="s">
        <v>317</v>
      </c>
      <c r="R181" s="17" t="s">
        <v>318</v>
      </c>
      <c r="S181" s="16" t="s">
        <v>319</v>
      </c>
      <c r="T181" s="16" t="s">
        <v>320</v>
      </c>
      <c r="U181" s="16" t="s">
        <v>321</v>
      </c>
      <c r="V181" s="16" t="s">
        <v>322</v>
      </c>
      <c r="W181" s="16" t="s">
        <v>323</v>
      </c>
      <c r="X181" s="16" t="s">
        <v>324</v>
      </c>
      <c r="Y181" s="17" t="s">
        <v>325</v>
      </c>
      <c r="Z181" s="17" t="s">
        <v>326</v>
      </c>
      <c r="AA181" s="16" t="s">
        <v>327</v>
      </c>
      <c r="AB181" s="16" t="s">
        <v>328</v>
      </c>
      <c r="AC181" s="16" t="s">
        <v>329</v>
      </c>
      <c r="AD181" s="16" t="s">
        <v>330</v>
      </c>
      <c r="AE181" s="16" t="s">
        <v>331</v>
      </c>
      <c r="AF181" s="17" t="s">
        <v>332</v>
      </c>
      <c r="AG181" s="16" t="s">
        <v>333</v>
      </c>
      <c r="AH181" s="16" t="s">
        <v>334</v>
      </c>
      <c r="AI181" s="16" t="s">
        <v>335</v>
      </c>
      <c r="AJ181" s="16" t="s">
        <v>336</v>
      </c>
      <c r="AK181" s="16" t="s">
        <v>337</v>
      </c>
      <c r="AL181" s="16" t="s">
        <v>338</v>
      </c>
      <c r="AM181" s="17" t="s">
        <v>339</v>
      </c>
      <c r="AN181" s="16" t="s">
        <v>340</v>
      </c>
      <c r="AO181" s="18" t="s">
        <v>18</v>
      </c>
      <c r="AP181" s="18" t="s">
        <v>19</v>
      </c>
      <c r="AQ181" s="18" t="s">
        <v>20</v>
      </c>
    </row>
    <row r="182" spans="1:47" x14ac:dyDescent="0.3">
      <c r="F182" s="20"/>
      <c r="G182" s="21"/>
      <c r="H182" s="22">
        <v>2026</v>
      </c>
      <c r="I182" s="22" t="s">
        <v>309</v>
      </c>
      <c r="J182" s="24"/>
      <c r="K182" s="24"/>
      <c r="L182" s="24" t="s">
        <v>36</v>
      </c>
      <c r="M182" s="23" t="s">
        <v>25</v>
      </c>
      <c r="N182" s="23" t="s">
        <v>25</v>
      </c>
      <c r="O182" s="23" t="s">
        <v>25</v>
      </c>
      <c r="P182" s="23" t="s">
        <v>55</v>
      </c>
      <c r="Q182" s="23" t="s">
        <v>25</v>
      </c>
      <c r="R182" s="23" t="s">
        <v>55</v>
      </c>
      <c r="S182" s="64"/>
      <c r="T182" s="64"/>
      <c r="U182" s="64"/>
      <c r="V182" s="23" t="s">
        <v>25</v>
      </c>
      <c r="W182" s="23" t="s">
        <v>25</v>
      </c>
      <c r="X182" s="23" t="s">
        <v>25</v>
      </c>
      <c r="Y182" s="24"/>
      <c r="Z182" s="24"/>
      <c r="AA182" s="24" t="s">
        <v>36</v>
      </c>
      <c r="AB182" s="23" t="s">
        <v>25</v>
      </c>
      <c r="AC182" s="23" t="s">
        <v>25</v>
      </c>
      <c r="AD182" s="23" t="s">
        <v>25</v>
      </c>
      <c r="AE182" s="23" t="s">
        <v>25</v>
      </c>
      <c r="AF182" s="23" t="s">
        <v>55</v>
      </c>
      <c r="AG182" s="23" t="s">
        <v>25</v>
      </c>
      <c r="AH182" s="64"/>
      <c r="AI182" s="64"/>
      <c r="AJ182" s="64"/>
      <c r="AK182" s="23" t="s">
        <v>25</v>
      </c>
      <c r="AL182" s="23" t="s">
        <v>25</v>
      </c>
      <c r="AM182" s="23" t="s">
        <v>25</v>
      </c>
      <c r="AN182" s="64"/>
      <c r="AO182" s="26">
        <f>COUNTIF(Tabla1461113141552[[#This Row],[1S]:[31L]],"D12")</f>
        <v>15</v>
      </c>
      <c r="AP182" s="26">
        <f>COUNTIF(Tabla1461113141552[[#This Row],[1S]:[31L]],"N12")</f>
        <v>0</v>
      </c>
      <c r="AQ182" s="27">
        <f>COUNTBLANK(Tabla1461113141552[[#This Row],[1S]:[31L]])</f>
        <v>11</v>
      </c>
      <c r="AR182" s="2"/>
      <c r="AS182" s="2"/>
      <c r="AT182" s="2"/>
      <c r="AU182" s="2"/>
    </row>
    <row r="183" spans="1:47" x14ac:dyDescent="0.3">
      <c r="F183" s="20">
        <v>1002490936</v>
      </c>
      <c r="G183" s="21" t="s">
        <v>81</v>
      </c>
      <c r="H183" s="22">
        <v>2026</v>
      </c>
      <c r="I183" s="22" t="s">
        <v>309</v>
      </c>
      <c r="J183" s="23" t="s">
        <v>25</v>
      </c>
      <c r="K183" s="23" t="s">
        <v>55</v>
      </c>
      <c r="L183" s="23" t="s">
        <v>25</v>
      </c>
      <c r="M183" s="29"/>
      <c r="N183" s="29"/>
      <c r="O183" s="29"/>
      <c r="P183" s="29"/>
      <c r="Q183" s="29"/>
      <c r="R183" s="29"/>
      <c r="S183" s="23" t="s">
        <v>25</v>
      </c>
      <c r="T183" s="23" t="s">
        <v>25</v>
      </c>
      <c r="U183" s="23" t="s">
        <v>55</v>
      </c>
      <c r="V183" s="29"/>
      <c r="W183" s="29"/>
      <c r="X183" s="29"/>
      <c r="Y183" s="23" t="s">
        <v>55</v>
      </c>
      <c r="Z183" s="23" t="s">
        <v>55</v>
      </c>
      <c r="AA183" s="23" t="s">
        <v>25</v>
      </c>
      <c r="AB183" s="29"/>
      <c r="AC183" s="29"/>
      <c r="AD183" s="29"/>
      <c r="AE183" s="29"/>
      <c r="AF183" s="29"/>
      <c r="AG183" s="29"/>
      <c r="AH183" s="23" t="s">
        <v>25</v>
      </c>
      <c r="AI183" s="23" t="s">
        <v>25</v>
      </c>
      <c r="AJ183" s="23" t="s">
        <v>25</v>
      </c>
      <c r="AK183" s="29"/>
      <c r="AL183" s="29"/>
      <c r="AM183" s="29"/>
      <c r="AN183" s="23" t="s">
        <v>25</v>
      </c>
      <c r="AO183" s="46">
        <f>COUNTIF(Tabla1461113141552[[#This Row],[1S]:[31L]],"D12")</f>
        <v>9</v>
      </c>
      <c r="AP183" s="26">
        <f>COUNTIF(Tabla1461113141552[[#This Row],[1S]:[31L]],"N12")</f>
        <v>0</v>
      </c>
      <c r="AQ183" s="27">
        <f>COUNTBLANK(Tabla1461113141552[[#This Row],[1S]:[31L]])</f>
        <v>18</v>
      </c>
      <c r="AR183" s="2"/>
      <c r="AS183" s="2"/>
      <c r="AT183" s="2"/>
      <c r="AU183" s="2"/>
    </row>
    <row r="184" spans="1:47" hidden="1" x14ac:dyDescent="0.3">
      <c r="F184" s="20"/>
      <c r="G184" s="21"/>
      <c r="H184" s="22">
        <v>2025</v>
      </c>
      <c r="I184" s="22" t="s">
        <v>82</v>
      </c>
      <c r="J184" s="30">
        <f t="shared" ref="J184:AM184" si="22">COUNTIF(J182:J183,"D12")</f>
        <v>1</v>
      </c>
      <c r="K184" s="30">
        <f t="shared" si="22"/>
        <v>0</v>
      </c>
      <c r="L184" s="30">
        <f t="shared" si="22"/>
        <v>1</v>
      </c>
      <c r="M184" s="30">
        <f t="shared" si="22"/>
        <v>1</v>
      </c>
      <c r="N184" s="30">
        <f t="shared" si="22"/>
        <v>1</v>
      </c>
      <c r="O184" s="30">
        <f t="shared" si="22"/>
        <v>1</v>
      </c>
      <c r="P184" s="30">
        <f t="shared" si="22"/>
        <v>0</v>
      </c>
      <c r="Q184" s="30">
        <f t="shared" si="22"/>
        <v>1</v>
      </c>
      <c r="R184" s="30">
        <f t="shared" si="22"/>
        <v>0</v>
      </c>
      <c r="S184" s="30">
        <f t="shared" si="22"/>
        <v>1</v>
      </c>
      <c r="T184" s="30">
        <f t="shared" si="22"/>
        <v>1</v>
      </c>
      <c r="U184" s="30">
        <f t="shared" si="22"/>
        <v>0</v>
      </c>
      <c r="V184" s="30">
        <f t="shared" si="22"/>
        <v>1</v>
      </c>
      <c r="W184" s="30">
        <f t="shared" si="22"/>
        <v>1</v>
      </c>
      <c r="X184" s="30">
        <f t="shared" si="22"/>
        <v>1</v>
      </c>
      <c r="Y184" s="30">
        <f t="shared" si="22"/>
        <v>0</v>
      </c>
      <c r="Z184" s="30">
        <f t="shared" si="22"/>
        <v>0</v>
      </c>
      <c r="AA184" s="30">
        <f t="shared" si="22"/>
        <v>1</v>
      </c>
      <c r="AB184" s="30">
        <f t="shared" si="22"/>
        <v>1</v>
      </c>
      <c r="AC184" s="30">
        <f t="shared" si="22"/>
        <v>1</v>
      </c>
      <c r="AD184" s="30">
        <f t="shared" si="22"/>
        <v>1</v>
      </c>
      <c r="AE184" s="30">
        <f t="shared" si="22"/>
        <v>1</v>
      </c>
      <c r="AF184" s="30">
        <f t="shared" si="22"/>
        <v>0</v>
      </c>
      <c r="AG184" s="30">
        <f t="shared" si="22"/>
        <v>1</v>
      </c>
      <c r="AH184" s="30">
        <f t="shared" si="22"/>
        <v>1</v>
      </c>
      <c r="AI184" s="30">
        <f t="shared" si="22"/>
        <v>1</v>
      </c>
      <c r="AJ184" s="30">
        <f t="shared" si="22"/>
        <v>1</v>
      </c>
      <c r="AK184" s="30">
        <f t="shared" si="22"/>
        <v>1</v>
      </c>
      <c r="AL184" s="30">
        <f t="shared" si="22"/>
        <v>1</v>
      </c>
      <c r="AM184" s="30">
        <f t="shared" si="22"/>
        <v>1</v>
      </c>
      <c r="AN184" s="22">
        <f>COUNTIF(AN183:AN183,"D12")</f>
        <v>1</v>
      </c>
      <c r="AO184" s="31"/>
      <c r="AP184" s="31"/>
      <c r="AQ184" s="32"/>
      <c r="AR184" s="2"/>
      <c r="AS184" s="2"/>
      <c r="AT184" s="2"/>
      <c r="AU184" s="2"/>
    </row>
    <row r="185" spans="1:47" hidden="1" x14ac:dyDescent="0.3">
      <c r="F185" s="33"/>
      <c r="G185" s="34"/>
      <c r="H185" s="22">
        <v>2025</v>
      </c>
      <c r="I185" s="22" t="s">
        <v>82</v>
      </c>
      <c r="J185" s="35">
        <f t="shared" ref="J185:AM185" si="23">COUNTIF(J182:J183,"N12")</f>
        <v>0</v>
      </c>
      <c r="K185" s="35">
        <f t="shared" si="23"/>
        <v>0</v>
      </c>
      <c r="L185" s="35">
        <f t="shared" si="23"/>
        <v>0</v>
      </c>
      <c r="M185" s="35">
        <f t="shared" si="23"/>
        <v>0</v>
      </c>
      <c r="N185" s="35">
        <f t="shared" si="23"/>
        <v>0</v>
      </c>
      <c r="O185" s="35">
        <f t="shared" si="23"/>
        <v>0</v>
      </c>
      <c r="P185" s="35">
        <f t="shared" si="23"/>
        <v>0</v>
      </c>
      <c r="Q185" s="35">
        <f t="shared" si="23"/>
        <v>0</v>
      </c>
      <c r="R185" s="35">
        <f t="shared" si="23"/>
        <v>0</v>
      </c>
      <c r="S185" s="35">
        <f t="shared" si="23"/>
        <v>0</v>
      </c>
      <c r="T185" s="35">
        <f t="shared" si="23"/>
        <v>0</v>
      </c>
      <c r="U185" s="35">
        <f t="shared" si="23"/>
        <v>0</v>
      </c>
      <c r="V185" s="35">
        <f t="shared" si="23"/>
        <v>0</v>
      </c>
      <c r="W185" s="35">
        <f t="shared" si="23"/>
        <v>0</v>
      </c>
      <c r="X185" s="35">
        <f t="shared" si="23"/>
        <v>0</v>
      </c>
      <c r="Y185" s="35">
        <f t="shared" si="23"/>
        <v>0</v>
      </c>
      <c r="Z185" s="35">
        <f t="shared" si="23"/>
        <v>0</v>
      </c>
      <c r="AA185" s="35">
        <f t="shared" si="23"/>
        <v>0</v>
      </c>
      <c r="AB185" s="35">
        <f t="shared" si="23"/>
        <v>0</v>
      </c>
      <c r="AC185" s="35">
        <f t="shared" si="23"/>
        <v>0</v>
      </c>
      <c r="AD185" s="35">
        <f t="shared" si="23"/>
        <v>0</v>
      </c>
      <c r="AE185" s="35">
        <f t="shared" si="23"/>
        <v>0</v>
      </c>
      <c r="AF185" s="35">
        <f t="shared" si="23"/>
        <v>0</v>
      </c>
      <c r="AG185" s="35">
        <f t="shared" si="23"/>
        <v>0</v>
      </c>
      <c r="AH185" s="35">
        <f t="shared" si="23"/>
        <v>0</v>
      </c>
      <c r="AI185" s="35">
        <f t="shared" si="23"/>
        <v>0</v>
      </c>
      <c r="AJ185" s="35">
        <f t="shared" si="23"/>
        <v>0</v>
      </c>
      <c r="AK185" s="35">
        <f t="shared" si="23"/>
        <v>0</v>
      </c>
      <c r="AL185" s="35">
        <f t="shared" si="23"/>
        <v>0</v>
      </c>
      <c r="AM185" s="35">
        <f t="shared" si="23"/>
        <v>0</v>
      </c>
      <c r="AN185" s="36">
        <f>COUNTIF(AN183:AN183,"N12")</f>
        <v>0</v>
      </c>
      <c r="AO185" s="37"/>
      <c r="AP185" s="37"/>
      <c r="AQ185" s="32"/>
      <c r="AR185" s="2"/>
      <c r="AS185" s="2"/>
      <c r="AT185" s="2"/>
      <c r="AU185" s="2"/>
    </row>
    <row r="186" spans="1:47" s="2" customFormat="1" x14ac:dyDescent="0.3">
      <c r="F186" s="53"/>
      <c r="G186" s="39"/>
      <c r="H186" s="54"/>
      <c r="I186" s="54"/>
      <c r="J186" s="54"/>
      <c r="K186" s="54"/>
      <c r="L186" s="54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</row>
    <row r="187" spans="1:47" x14ac:dyDescent="0.3">
      <c r="F187" s="40" t="s">
        <v>29</v>
      </c>
      <c r="G187" s="40" t="s">
        <v>30</v>
      </c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2"/>
      <c r="AP187" s="2"/>
      <c r="AQ187" s="2"/>
      <c r="AR187" s="2"/>
      <c r="AS187" s="2"/>
      <c r="AT187" s="2"/>
      <c r="AU187" s="2"/>
    </row>
    <row r="188" spans="1:47" x14ac:dyDescent="0.3">
      <c r="F188" s="20" t="s">
        <v>25</v>
      </c>
      <c r="G188" s="21" t="s">
        <v>31</v>
      </c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 t="s">
        <v>83</v>
      </c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2"/>
      <c r="AP188" s="2"/>
      <c r="AQ188" s="2"/>
      <c r="AR188" s="2"/>
      <c r="AS188" s="2"/>
      <c r="AT188" s="2"/>
      <c r="AU188" s="2"/>
    </row>
    <row r="189" spans="1:47" s="2" customFormat="1" x14ac:dyDescent="0.3">
      <c r="F189" s="42" t="s">
        <v>22</v>
      </c>
      <c r="G189" s="43" t="s">
        <v>32</v>
      </c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</row>
    <row r="190" spans="1:47" s="2" customFormat="1" x14ac:dyDescent="0.3">
      <c r="F190" s="24"/>
      <c r="G190" s="43" t="s">
        <v>33</v>
      </c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</row>
    <row r="191" spans="1:47" s="2" customFormat="1" x14ac:dyDescent="0.3">
      <c r="F191" s="45" t="s">
        <v>34</v>
      </c>
      <c r="G191" s="65" t="s">
        <v>35</v>
      </c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</row>
    <row r="192" spans="1:47" s="2" customFormat="1" x14ac:dyDescent="0.3">
      <c r="F192" s="42" t="s">
        <v>36</v>
      </c>
      <c r="G192" s="43" t="s">
        <v>37</v>
      </c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</row>
    <row r="193" spans="1:47" s="2" customFormat="1" x14ac:dyDescent="0.3">
      <c r="F193" s="43" t="s">
        <v>55</v>
      </c>
      <c r="G193" s="43" t="s">
        <v>84</v>
      </c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</row>
    <row r="194" spans="1:47" ht="13.5" x14ac:dyDescent="0.15">
      <c r="F194" s="189"/>
      <c r="G194" s="189"/>
      <c r="H194" s="190" t="s">
        <v>0</v>
      </c>
      <c r="I194" s="191"/>
      <c r="J194" s="191"/>
      <c r="K194" s="191"/>
      <c r="L194" s="191"/>
      <c r="M194" s="191"/>
      <c r="N194" s="191"/>
      <c r="O194" s="191"/>
      <c r="P194" s="191"/>
      <c r="Q194" s="191"/>
      <c r="R194" s="191"/>
      <c r="S194" s="191"/>
      <c r="T194" s="191"/>
      <c r="U194" s="191"/>
      <c r="V194" s="191"/>
      <c r="W194" s="191"/>
      <c r="X194" s="191"/>
      <c r="Y194" s="191"/>
      <c r="Z194" s="191"/>
      <c r="AA194" s="191"/>
      <c r="AB194" s="191"/>
      <c r="AC194" s="191"/>
      <c r="AD194" s="191"/>
      <c r="AE194" s="191"/>
      <c r="AF194" s="191"/>
      <c r="AG194" s="191"/>
      <c r="AH194" s="192"/>
      <c r="AI194" s="196" t="s">
        <v>1</v>
      </c>
      <c r="AJ194" s="196"/>
      <c r="AK194" s="196"/>
      <c r="AL194" s="196"/>
      <c r="AM194" s="196"/>
      <c r="AN194" s="196"/>
      <c r="AO194" s="1"/>
      <c r="AP194" s="1"/>
      <c r="AQ194" s="1"/>
      <c r="AR194" s="2"/>
      <c r="AS194" s="2"/>
      <c r="AT194" s="2"/>
      <c r="AU194" s="2"/>
    </row>
    <row r="195" spans="1:47" ht="13.5" x14ac:dyDescent="0.15">
      <c r="F195" s="189"/>
      <c r="G195" s="189"/>
      <c r="H195" s="193"/>
      <c r="I195" s="194"/>
      <c r="J195" s="194"/>
      <c r="K195" s="194"/>
      <c r="L195" s="194"/>
      <c r="M195" s="194"/>
      <c r="N195" s="194"/>
      <c r="O195" s="194"/>
      <c r="P195" s="194"/>
      <c r="Q195" s="194"/>
      <c r="R195" s="194"/>
      <c r="S195" s="194"/>
      <c r="T195" s="194"/>
      <c r="U195" s="194"/>
      <c r="V195" s="194"/>
      <c r="W195" s="194"/>
      <c r="X195" s="194"/>
      <c r="Y195" s="194"/>
      <c r="Z195" s="194"/>
      <c r="AA195" s="194"/>
      <c r="AB195" s="194"/>
      <c r="AC195" s="194"/>
      <c r="AD195" s="194"/>
      <c r="AE195" s="194"/>
      <c r="AF195" s="194"/>
      <c r="AG195" s="194"/>
      <c r="AH195" s="195"/>
      <c r="AI195" s="196"/>
      <c r="AJ195" s="196"/>
      <c r="AK195" s="196"/>
      <c r="AL195" s="196"/>
      <c r="AM195" s="196"/>
      <c r="AN195" s="196"/>
      <c r="AO195" s="1"/>
      <c r="AP195" s="1"/>
      <c r="AQ195" s="1"/>
      <c r="AR195" s="2"/>
      <c r="AS195" s="2"/>
      <c r="AT195" s="2"/>
      <c r="AU195" s="2"/>
    </row>
    <row r="196" spans="1:47" ht="14.25" x14ac:dyDescent="0.2">
      <c r="F196" s="189"/>
      <c r="G196" s="189"/>
      <c r="H196" s="218" t="s">
        <v>2</v>
      </c>
      <c r="I196" s="219"/>
      <c r="J196" s="219"/>
      <c r="K196" s="220" t="s">
        <v>85</v>
      </c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0"/>
      <c r="AA196" s="220"/>
      <c r="AB196" s="220"/>
      <c r="AC196" s="220"/>
      <c r="AD196" s="220"/>
      <c r="AE196" s="220"/>
      <c r="AF196" s="220"/>
      <c r="AG196" s="220"/>
      <c r="AH196" s="221"/>
      <c r="AI196" s="196" t="s">
        <v>4</v>
      </c>
      <c r="AJ196" s="196"/>
      <c r="AK196" s="196"/>
      <c r="AL196" s="196"/>
      <c r="AM196" s="196"/>
      <c r="AN196" s="196"/>
      <c r="AO196" s="1"/>
      <c r="AP196" s="1"/>
      <c r="AQ196" s="1"/>
      <c r="AR196" s="2"/>
      <c r="AS196" s="2"/>
      <c r="AT196" s="2"/>
      <c r="AU196" s="2"/>
    </row>
    <row r="197" spans="1:47" ht="14.25" x14ac:dyDescent="0.2">
      <c r="F197" s="189"/>
      <c r="G197" s="189"/>
      <c r="H197" s="7" t="s">
        <v>5</v>
      </c>
      <c r="I197" s="8"/>
      <c r="J197" s="8"/>
      <c r="K197" s="220" t="s">
        <v>39</v>
      </c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0"/>
      <c r="AA197" s="220"/>
      <c r="AB197" s="220"/>
      <c r="AC197" s="220"/>
      <c r="AD197" s="220"/>
      <c r="AE197" s="220"/>
      <c r="AF197" s="220"/>
      <c r="AG197" s="220"/>
      <c r="AH197" s="221"/>
      <c r="AI197" s="196"/>
      <c r="AJ197" s="196"/>
      <c r="AK197" s="196"/>
      <c r="AL197" s="196"/>
      <c r="AM197" s="196"/>
      <c r="AN197" s="196"/>
      <c r="AO197" s="1"/>
      <c r="AP197" s="1"/>
      <c r="AQ197" s="1"/>
      <c r="AR197" s="2"/>
      <c r="AS197" s="2"/>
      <c r="AT197" s="2"/>
      <c r="AU197" s="2"/>
    </row>
    <row r="198" spans="1:47" ht="14.25" x14ac:dyDescent="0.2">
      <c r="F198" s="189"/>
      <c r="G198" s="189"/>
      <c r="H198" s="218" t="s">
        <v>7</v>
      </c>
      <c r="I198" s="219"/>
      <c r="J198" s="219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0"/>
      <c r="AA198" s="220"/>
      <c r="AB198" s="220"/>
      <c r="AC198" s="220"/>
      <c r="AD198" s="220"/>
      <c r="AE198" s="220"/>
      <c r="AF198" s="220"/>
      <c r="AG198" s="220"/>
      <c r="AH198" s="221"/>
      <c r="AI198" s="196" t="s">
        <v>8</v>
      </c>
      <c r="AJ198" s="196"/>
      <c r="AK198" s="196"/>
      <c r="AL198" s="196"/>
      <c r="AM198" s="196"/>
      <c r="AN198" s="196"/>
      <c r="AO198" s="1"/>
      <c r="AP198" s="1"/>
      <c r="AQ198" s="1"/>
      <c r="AR198" s="2"/>
      <c r="AS198" s="2"/>
      <c r="AT198" s="2"/>
      <c r="AU198" s="2"/>
    </row>
    <row r="199" spans="1:47" ht="14.25" x14ac:dyDescent="0.2">
      <c r="F199" s="189"/>
      <c r="G199" s="189"/>
      <c r="H199" s="214"/>
      <c r="I199" s="215"/>
      <c r="J199" s="215"/>
      <c r="K199" s="216"/>
      <c r="L199" s="216"/>
      <c r="M199" s="216"/>
      <c r="N199" s="216"/>
      <c r="O199" s="216"/>
      <c r="P199" s="216"/>
      <c r="Q199" s="216"/>
      <c r="R199" s="216"/>
      <c r="S199" s="216"/>
      <c r="T199" s="216"/>
      <c r="U199" s="216"/>
      <c r="V199" s="216"/>
      <c r="W199" s="216"/>
      <c r="X199" s="216"/>
      <c r="Y199" s="216"/>
      <c r="Z199" s="216"/>
      <c r="AA199" s="216"/>
      <c r="AB199" s="216"/>
      <c r="AC199" s="216"/>
      <c r="AD199" s="216"/>
      <c r="AE199" s="216"/>
      <c r="AF199" s="216"/>
      <c r="AG199" s="216"/>
      <c r="AH199" s="217"/>
      <c r="AI199" s="196"/>
      <c r="AJ199" s="196"/>
      <c r="AK199" s="196"/>
      <c r="AL199" s="196"/>
      <c r="AM199" s="196"/>
      <c r="AN199" s="196"/>
      <c r="AO199" s="13"/>
      <c r="AP199" s="13"/>
      <c r="AQ199" s="13"/>
      <c r="AR199" s="2"/>
      <c r="AS199" s="2"/>
      <c r="AT199" s="2"/>
      <c r="AU199" s="2"/>
    </row>
    <row r="200" spans="1:47" s="19" customFormat="1" ht="39.950000000000003" customHeight="1" x14ac:dyDescent="0.15">
      <c r="A200" s="14" t="s">
        <v>9</v>
      </c>
      <c r="B200" s="14" t="s">
        <v>10</v>
      </c>
      <c r="C200" s="15" t="s">
        <v>11</v>
      </c>
      <c r="D200" s="15" t="s">
        <v>12</v>
      </c>
      <c r="E200" s="15" t="s">
        <v>13</v>
      </c>
      <c r="F200" s="16" t="s">
        <v>14</v>
      </c>
      <c r="G200" s="16" t="s">
        <v>15</v>
      </c>
      <c r="H200" s="16" t="s">
        <v>16</v>
      </c>
      <c r="I200" s="16" t="s">
        <v>17</v>
      </c>
      <c r="J200" s="16" t="s">
        <v>310</v>
      </c>
      <c r="K200" s="17" t="s">
        <v>311</v>
      </c>
      <c r="L200" s="16" t="s">
        <v>312</v>
      </c>
      <c r="M200" s="16" t="s">
        <v>313</v>
      </c>
      <c r="N200" s="16" t="s">
        <v>314</v>
      </c>
      <c r="O200" s="16" t="s">
        <v>315</v>
      </c>
      <c r="P200" s="17" t="s">
        <v>316</v>
      </c>
      <c r="Q200" s="16" t="s">
        <v>317</v>
      </c>
      <c r="R200" s="17" t="s">
        <v>318</v>
      </c>
      <c r="S200" s="16" t="s">
        <v>319</v>
      </c>
      <c r="T200" s="16" t="s">
        <v>320</v>
      </c>
      <c r="U200" s="16" t="s">
        <v>321</v>
      </c>
      <c r="V200" s="16" t="s">
        <v>322</v>
      </c>
      <c r="W200" s="16" t="s">
        <v>323</v>
      </c>
      <c r="X200" s="16" t="s">
        <v>324</v>
      </c>
      <c r="Y200" s="17" t="s">
        <v>325</v>
      </c>
      <c r="Z200" s="17" t="s">
        <v>326</v>
      </c>
      <c r="AA200" s="16" t="s">
        <v>327</v>
      </c>
      <c r="AB200" s="16" t="s">
        <v>328</v>
      </c>
      <c r="AC200" s="16" t="s">
        <v>329</v>
      </c>
      <c r="AD200" s="16" t="s">
        <v>330</v>
      </c>
      <c r="AE200" s="16" t="s">
        <v>331</v>
      </c>
      <c r="AF200" s="17" t="s">
        <v>332</v>
      </c>
      <c r="AG200" s="16" t="s">
        <v>333</v>
      </c>
      <c r="AH200" s="16" t="s">
        <v>334</v>
      </c>
      <c r="AI200" s="16" t="s">
        <v>335</v>
      </c>
      <c r="AJ200" s="16" t="s">
        <v>336</v>
      </c>
      <c r="AK200" s="16" t="s">
        <v>337</v>
      </c>
      <c r="AL200" s="16" t="s">
        <v>338</v>
      </c>
      <c r="AM200" s="17" t="s">
        <v>339</v>
      </c>
      <c r="AN200" s="16" t="s">
        <v>340</v>
      </c>
      <c r="AO200" s="18" t="s">
        <v>18</v>
      </c>
      <c r="AP200" s="18" t="s">
        <v>19</v>
      </c>
      <c r="AQ200" s="18" t="s">
        <v>20</v>
      </c>
    </row>
    <row r="201" spans="1:47" x14ac:dyDescent="0.3">
      <c r="F201" s="20">
        <v>8414593</v>
      </c>
      <c r="G201" s="21" t="s">
        <v>86</v>
      </c>
      <c r="H201" s="22">
        <v>2026</v>
      </c>
      <c r="I201" s="22" t="s">
        <v>309</v>
      </c>
      <c r="J201" s="59" t="s">
        <v>22</v>
      </c>
      <c r="K201" s="59" t="s">
        <v>22</v>
      </c>
      <c r="L201" s="59" t="s">
        <v>22</v>
      </c>
      <c r="M201" s="24"/>
      <c r="N201" s="24"/>
      <c r="O201" s="24" t="s">
        <v>36</v>
      </c>
      <c r="P201" s="59" t="s">
        <v>25</v>
      </c>
      <c r="Q201" s="59" t="s">
        <v>25</v>
      </c>
      <c r="R201" s="59" t="s">
        <v>25</v>
      </c>
      <c r="S201" s="59" t="s">
        <v>25</v>
      </c>
      <c r="T201" s="59" t="s">
        <v>25</v>
      </c>
      <c r="U201" s="59" t="s">
        <v>25</v>
      </c>
      <c r="V201" s="59" t="s">
        <v>22</v>
      </c>
      <c r="W201" s="59" t="s">
        <v>22</v>
      </c>
      <c r="X201" s="59" t="s">
        <v>22</v>
      </c>
      <c r="Y201" s="59" t="s">
        <v>22</v>
      </c>
      <c r="Z201" s="59" t="s">
        <v>22</v>
      </c>
      <c r="AA201" s="59" t="s">
        <v>22</v>
      </c>
      <c r="AB201" s="24"/>
      <c r="AC201" s="24"/>
      <c r="AD201" s="24" t="s">
        <v>36</v>
      </c>
      <c r="AE201" s="59" t="s">
        <v>25</v>
      </c>
      <c r="AF201" s="59" t="s">
        <v>25</v>
      </c>
      <c r="AG201" s="59" t="s">
        <v>25</v>
      </c>
      <c r="AH201" s="59" t="s">
        <v>25</v>
      </c>
      <c r="AI201" s="59" t="s">
        <v>25</v>
      </c>
      <c r="AJ201" s="59" t="s">
        <v>25</v>
      </c>
      <c r="AK201" s="59" t="s">
        <v>22</v>
      </c>
      <c r="AL201" s="59" t="s">
        <v>22</v>
      </c>
      <c r="AM201" s="59" t="s">
        <v>22</v>
      </c>
      <c r="AN201" s="59" t="s">
        <v>22</v>
      </c>
      <c r="AO201" s="46">
        <f>COUNTIF(Tabla14611131653[[#This Row],[1S]:[31L]],"D12")</f>
        <v>12</v>
      </c>
      <c r="AP201" s="26">
        <f>COUNTIF(Tabla14611131653[[#This Row],[1S]:[31L]],"N12")</f>
        <v>13</v>
      </c>
      <c r="AQ201" s="27">
        <f>COUNTBLANK(Tabla14611131653[[#This Row],[1S]:[31L]])</f>
        <v>4</v>
      </c>
      <c r="AR201" s="2"/>
      <c r="AS201" s="2"/>
      <c r="AT201" s="2"/>
      <c r="AU201" s="2"/>
    </row>
    <row r="202" spans="1:47" x14ac:dyDescent="0.3">
      <c r="F202" s="20">
        <v>1015277078</v>
      </c>
      <c r="G202" s="21" t="s">
        <v>87</v>
      </c>
      <c r="H202" s="22">
        <v>2026</v>
      </c>
      <c r="I202" s="22" t="s">
        <v>309</v>
      </c>
      <c r="J202" s="59" t="s">
        <v>25</v>
      </c>
      <c r="K202" s="59" t="s">
        <v>25</v>
      </c>
      <c r="L202" s="59" t="s">
        <v>25</v>
      </c>
      <c r="M202" s="59" t="s">
        <v>22</v>
      </c>
      <c r="N202" s="59" t="s">
        <v>22</v>
      </c>
      <c r="O202" s="59" t="s">
        <v>22</v>
      </c>
      <c r="P202" s="59" t="s">
        <v>22</v>
      </c>
      <c r="Q202" s="59" t="s">
        <v>22</v>
      </c>
      <c r="R202" s="59" t="s">
        <v>22</v>
      </c>
      <c r="S202" s="24"/>
      <c r="T202" s="24"/>
      <c r="U202" s="24" t="s">
        <v>36</v>
      </c>
      <c r="V202" s="59" t="s">
        <v>25</v>
      </c>
      <c r="W202" s="59" t="s">
        <v>25</v>
      </c>
      <c r="X202" s="59" t="s">
        <v>25</v>
      </c>
      <c r="Y202" s="59" t="s">
        <v>25</v>
      </c>
      <c r="Z202" s="59" t="s">
        <v>25</v>
      </c>
      <c r="AA202" s="59" t="s">
        <v>25</v>
      </c>
      <c r="AB202" s="59" t="s">
        <v>22</v>
      </c>
      <c r="AC202" s="59" t="s">
        <v>22</v>
      </c>
      <c r="AD202" s="59" t="s">
        <v>22</v>
      </c>
      <c r="AE202" s="59" t="s">
        <v>22</v>
      </c>
      <c r="AF202" s="59" t="s">
        <v>22</v>
      </c>
      <c r="AG202" s="59" t="s">
        <v>22</v>
      </c>
      <c r="AH202" s="24"/>
      <c r="AI202" s="24"/>
      <c r="AJ202" s="24" t="s">
        <v>36</v>
      </c>
      <c r="AK202" s="59" t="s">
        <v>25</v>
      </c>
      <c r="AL202" s="59" t="s">
        <v>25</v>
      </c>
      <c r="AM202" s="59" t="s">
        <v>25</v>
      </c>
      <c r="AN202" s="59" t="s">
        <v>25</v>
      </c>
      <c r="AO202" s="46">
        <f>COUNTIF(Tabla14611131653[[#This Row],[1S]:[31L]],"D12")</f>
        <v>13</v>
      </c>
      <c r="AP202" s="26">
        <f>COUNTIF(Tabla14611131653[[#This Row],[1S]:[31L]],"N12")</f>
        <v>12</v>
      </c>
      <c r="AQ202" s="27">
        <f>COUNTBLANK(Tabla14611131653[[#This Row],[1S]:[31L]])</f>
        <v>4</v>
      </c>
      <c r="AR202" s="2"/>
      <c r="AS202" s="2"/>
      <c r="AT202" s="2"/>
      <c r="AU202" s="2"/>
    </row>
    <row r="203" spans="1:47" x14ac:dyDescent="0.3">
      <c r="F203" s="20"/>
      <c r="G203" s="21"/>
      <c r="H203" s="22">
        <v>2026</v>
      </c>
      <c r="I203" s="22" t="s">
        <v>309</v>
      </c>
      <c r="J203" s="66" t="s">
        <v>88</v>
      </c>
      <c r="K203" s="66"/>
      <c r="L203" s="66"/>
      <c r="M203" s="67"/>
      <c r="N203" s="67" t="s">
        <v>89</v>
      </c>
      <c r="O203" s="67"/>
      <c r="P203" s="66" t="s">
        <v>88</v>
      </c>
      <c r="Q203" s="66"/>
      <c r="R203" s="66"/>
      <c r="S203" s="67"/>
      <c r="T203" s="67" t="s">
        <v>89</v>
      </c>
      <c r="U203" s="67"/>
      <c r="V203" s="66"/>
      <c r="W203" s="66"/>
      <c r="X203" s="67"/>
      <c r="Y203" s="67" t="s">
        <v>88</v>
      </c>
      <c r="Z203" s="67"/>
      <c r="AA203" s="66"/>
      <c r="AB203" s="67"/>
      <c r="AC203" s="67" t="s">
        <v>89</v>
      </c>
      <c r="AD203" s="67"/>
      <c r="AE203" s="67" t="s">
        <v>88</v>
      </c>
      <c r="AF203" s="67"/>
      <c r="AG203" s="66"/>
      <c r="AH203" s="67"/>
      <c r="AI203" s="67" t="s">
        <v>89</v>
      </c>
      <c r="AJ203" s="67"/>
      <c r="AK203" s="66"/>
      <c r="AL203" s="66"/>
      <c r="AM203" s="66"/>
      <c r="AN203" s="66"/>
      <c r="AO203" s="46">
        <f>COUNTIF(Tabla14611131653[[#This Row],[1S]:[31L]],"D12")</f>
        <v>0</v>
      </c>
      <c r="AP203" s="26">
        <f>COUNTIF(Tabla14611131653[[#This Row],[1S]:[31L]],"N12")</f>
        <v>0</v>
      </c>
      <c r="AQ203" s="27">
        <f>COUNTBLANK(Tabla14611131653[[#This Row],[1S]:[31L]])</f>
        <v>23</v>
      </c>
      <c r="AR203" s="2"/>
      <c r="AS203" s="2"/>
      <c r="AT203" s="2"/>
      <c r="AU203" s="2"/>
    </row>
    <row r="204" spans="1:47" x14ac:dyDescent="0.3">
      <c r="F204" s="20">
        <v>8408459</v>
      </c>
      <c r="G204" s="21" t="s">
        <v>90</v>
      </c>
      <c r="H204" s="22">
        <v>2026</v>
      </c>
      <c r="I204" s="22" t="s">
        <v>309</v>
      </c>
      <c r="J204" s="59" t="s">
        <v>25</v>
      </c>
      <c r="K204" s="59" t="s">
        <v>25</v>
      </c>
      <c r="L204" s="64"/>
      <c r="M204" s="59" t="s">
        <v>25</v>
      </c>
      <c r="N204" s="59" t="s">
        <v>25</v>
      </c>
      <c r="O204" s="59" t="s">
        <v>25</v>
      </c>
      <c r="P204" s="59" t="s">
        <v>22</v>
      </c>
      <c r="Q204" s="59" t="s">
        <v>22</v>
      </c>
      <c r="R204" s="64"/>
      <c r="S204" s="59" t="s">
        <v>22</v>
      </c>
      <c r="T204" s="59" t="s">
        <v>22</v>
      </c>
      <c r="U204" s="59" t="s">
        <v>22</v>
      </c>
      <c r="V204" s="68"/>
      <c r="W204" s="68"/>
      <c r="X204" s="68" t="s">
        <v>36</v>
      </c>
      <c r="Y204" s="59" t="s">
        <v>25</v>
      </c>
      <c r="Z204" s="59" t="s">
        <v>25</v>
      </c>
      <c r="AA204" s="64"/>
      <c r="AB204" s="59" t="s">
        <v>25</v>
      </c>
      <c r="AC204" s="59" t="s">
        <v>25</v>
      </c>
      <c r="AD204" s="59" t="s">
        <v>25</v>
      </c>
      <c r="AE204" s="59" t="s">
        <v>22</v>
      </c>
      <c r="AF204" s="59" t="s">
        <v>22</v>
      </c>
      <c r="AG204" s="64"/>
      <c r="AH204" s="59" t="s">
        <v>22</v>
      </c>
      <c r="AI204" s="59" t="s">
        <v>22</v>
      </c>
      <c r="AJ204" s="59" t="s">
        <v>22</v>
      </c>
      <c r="AK204" s="68"/>
      <c r="AL204" s="68"/>
      <c r="AM204" s="68" t="s">
        <v>36</v>
      </c>
      <c r="AN204" s="64"/>
      <c r="AO204" s="46">
        <f>COUNTIF(Tabla14611131653[[#This Row],[1S]:[31L]],"D12")</f>
        <v>10</v>
      </c>
      <c r="AP204" s="26">
        <f>COUNTIF(Tabla14611131653[[#This Row],[1S]:[31L]],"N12")</f>
        <v>10</v>
      </c>
      <c r="AQ204" s="27">
        <f>COUNTBLANK(Tabla14611131653[[#This Row],[1S]:[31L]])</f>
        <v>9</v>
      </c>
      <c r="AR204" s="2"/>
      <c r="AS204" s="2"/>
      <c r="AT204" s="2"/>
      <c r="AU204" s="2"/>
    </row>
    <row r="205" spans="1:47" hidden="1" x14ac:dyDescent="0.3">
      <c r="F205" s="20"/>
      <c r="G205" s="21"/>
      <c r="H205" s="22">
        <v>2025</v>
      </c>
      <c r="I205" s="22" t="s">
        <v>82</v>
      </c>
      <c r="J205" s="69">
        <f t="shared" ref="J205:AN205" si="24">COUNTIF(J201:J204,"D12")</f>
        <v>2</v>
      </c>
      <c r="K205" s="69">
        <f t="shared" si="24"/>
        <v>2</v>
      </c>
      <c r="L205" s="69">
        <f t="shared" si="24"/>
        <v>1</v>
      </c>
      <c r="M205" s="69">
        <f t="shared" si="24"/>
        <v>1</v>
      </c>
      <c r="N205" s="69">
        <f t="shared" si="24"/>
        <v>1</v>
      </c>
      <c r="O205" s="69">
        <f t="shared" si="24"/>
        <v>1</v>
      </c>
      <c r="P205" s="69">
        <f t="shared" si="24"/>
        <v>1</v>
      </c>
      <c r="Q205" s="69">
        <f t="shared" si="24"/>
        <v>1</v>
      </c>
      <c r="R205" s="69">
        <f t="shared" si="24"/>
        <v>1</v>
      </c>
      <c r="S205" s="69">
        <f t="shared" si="24"/>
        <v>1</v>
      </c>
      <c r="T205" s="69">
        <f t="shared" si="24"/>
        <v>1</v>
      </c>
      <c r="U205" s="69">
        <f t="shared" si="24"/>
        <v>1</v>
      </c>
      <c r="V205" s="69">
        <f t="shared" si="24"/>
        <v>1</v>
      </c>
      <c r="W205" s="69">
        <f t="shared" si="24"/>
        <v>1</v>
      </c>
      <c r="X205" s="69">
        <f t="shared" si="24"/>
        <v>1</v>
      </c>
      <c r="Y205" s="69">
        <f t="shared" si="24"/>
        <v>2</v>
      </c>
      <c r="Z205" s="69">
        <f t="shared" si="24"/>
        <v>2</v>
      </c>
      <c r="AA205" s="69">
        <f t="shared" si="24"/>
        <v>1</v>
      </c>
      <c r="AB205" s="69">
        <f t="shared" si="24"/>
        <v>1</v>
      </c>
      <c r="AC205" s="69">
        <f t="shared" si="24"/>
        <v>1</v>
      </c>
      <c r="AD205" s="69">
        <f t="shared" si="24"/>
        <v>1</v>
      </c>
      <c r="AE205" s="69">
        <f t="shared" si="24"/>
        <v>1</v>
      </c>
      <c r="AF205" s="69">
        <f t="shared" si="24"/>
        <v>1</v>
      </c>
      <c r="AG205" s="69">
        <f t="shared" si="24"/>
        <v>1</v>
      </c>
      <c r="AH205" s="69">
        <f t="shared" si="24"/>
        <v>1</v>
      </c>
      <c r="AI205" s="69">
        <f t="shared" si="24"/>
        <v>1</v>
      </c>
      <c r="AJ205" s="69">
        <f t="shared" si="24"/>
        <v>1</v>
      </c>
      <c r="AK205" s="69">
        <f t="shared" si="24"/>
        <v>1</v>
      </c>
      <c r="AL205" s="69">
        <f t="shared" si="24"/>
        <v>1</v>
      </c>
      <c r="AM205" s="69">
        <f t="shared" si="24"/>
        <v>1</v>
      </c>
      <c r="AN205" s="70">
        <f t="shared" si="24"/>
        <v>1</v>
      </c>
      <c r="AO205" s="31"/>
      <c r="AP205" s="31"/>
      <c r="AQ205" s="32"/>
      <c r="AR205" s="2"/>
      <c r="AS205" s="2"/>
      <c r="AT205" s="2"/>
      <c r="AU205" s="2"/>
    </row>
    <row r="206" spans="1:47" hidden="1" x14ac:dyDescent="0.3">
      <c r="F206" s="33"/>
      <c r="G206" s="34"/>
      <c r="H206" s="22">
        <v>2025</v>
      </c>
      <c r="I206" s="22" t="s">
        <v>82</v>
      </c>
      <c r="J206" s="35">
        <f t="shared" ref="J206:AN206" si="25">COUNTIF(J201:J204,"N12")</f>
        <v>1</v>
      </c>
      <c r="K206" s="35">
        <f t="shared" si="25"/>
        <v>1</v>
      </c>
      <c r="L206" s="35">
        <f t="shared" si="25"/>
        <v>1</v>
      </c>
      <c r="M206" s="35">
        <f t="shared" si="25"/>
        <v>1</v>
      </c>
      <c r="N206" s="35">
        <f t="shared" si="25"/>
        <v>1</v>
      </c>
      <c r="O206" s="35">
        <f t="shared" si="25"/>
        <v>1</v>
      </c>
      <c r="P206" s="35">
        <f t="shared" si="25"/>
        <v>2</v>
      </c>
      <c r="Q206" s="35">
        <f t="shared" si="25"/>
        <v>2</v>
      </c>
      <c r="R206" s="35">
        <f t="shared" si="25"/>
        <v>1</v>
      </c>
      <c r="S206" s="35">
        <f t="shared" si="25"/>
        <v>1</v>
      </c>
      <c r="T206" s="35">
        <f t="shared" si="25"/>
        <v>1</v>
      </c>
      <c r="U206" s="35">
        <f t="shared" si="25"/>
        <v>1</v>
      </c>
      <c r="V206" s="35">
        <f t="shared" si="25"/>
        <v>1</v>
      </c>
      <c r="W206" s="35">
        <f t="shared" si="25"/>
        <v>1</v>
      </c>
      <c r="X206" s="35">
        <f t="shared" si="25"/>
        <v>1</v>
      </c>
      <c r="Y206" s="35">
        <f t="shared" si="25"/>
        <v>1</v>
      </c>
      <c r="Z206" s="35">
        <f t="shared" si="25"/>
        <v>1</v>
      </c>
      <c r="AA206" s="35">
        <f t="shared" si="25"/>
        <v>1</v>
      </c>
      <c r="AB206" s="35">
        <f t="shared" si="25"/>
        <v>1</v>
      </c>
      <c r="AC206" s="35">
        <f t="shared" si="25"/>
        <v>1</v>
      </c>
      <c r="AD206" s="35">
        <f t="shared" si="25"/>
        <v>1</v>
      </c>
      <c r="AE206" s="35">
        <f t="shared" si="25"/>
        <v>2</v>
      </c>
      <c r="AF206" s="35">
        <f t="shared" si="25"/>
        <v>2</v>
      </c>
      <c r="AG206" s="35">
        <f t="shared" si="25"/>
        <v>1</v>
      </c>
      <c r="AH206" s="35">
        <f t="shared" si="25"/>
        <v>1</v>
      </c>
      <c r="AI206" s="35">
        <f t="shared" si="25"/>
        <v>1</v>
      </c>
      <c r="AJ206" s="35">
        <f t="shared" si="25"/>
        <v>1</v>
      </c>
      <c r="AK206" s="35">
        <f t="shared" si="25"/>
        <v>1</v>
      </c>
      <c r="AL206" s="35">
        <f t="shared" si="25"/>
        <v>1</v>
      </c>
      <c r="AM206" s="35">
        <f t="shared" si="25"/>
        <v>1</v>
      </c>
      <c r="AN206" s="36">
        <f t="shared" si="25"/>
        <v>1</v>
      </c>
      <c r="AO206" s="37"/>
      <c r="AP206" s="37"/>
      <c r="AQ206" s="32"/>
      <c r="AR206" s="2"/>
      <c r="AS206" s="2"/>
      <c r="AT206" s="2"/>
      <c r="AU206" s="2"/>
    </row>
    <row r="207" spans="1:47" s="2" customFormat="1" x14ac:dyDescent="0.3">
      <c r="F207" s="53"/>
      <c r="G207" s="39"/>
      <c r="H207" s="54"/>
      <c r="I207" s="54"/>
      <c r="J207" s="54"/>
      <c r="K207" s="54"/>
      <c r="L207" s="54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</row>
    <row r="208" spans="1:47" x14ac:dyDescent="0.3">
      <c r="F208" s="40" t="s">
        <v>29</v>
      </c>
      <c r="G208" s="40" t="s">
        <v>30</v>
      </c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2"/>
      <c r="AP208" s="2"/>
      <c r="AQ208" s="2"/>
      <c r="AR208" s="2"/>
      <c r="AS208" s="2"/>
      <c r="AT208" s="2"/>
      <c r="AU208" s="2"/>
    </row>
    <row r="209" spans="1:47" x14ac:dyDescent="0.3">
      <c r="F209" s="20" t="s">
        <v>25</v>
      </c>
      <c r="G209" s="21" t="s">
        <v>31</v>
      </c>
      <c r="H209" s="39"/>
      <c r="I209" s="39"/>
      <c r="J209" s="39"/>
      <c r="K209" s="39" t="s">
        <v>26</v>
      </c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2"/>
      <c r="AP209" s="2"/>
      <c r="AQ209" s="2"/>
      <c r="AR209" s="2"/>
      <c r="AS209" s="2"/>
      <c r="AT209" s="2"/>
      <c r="AU209" s="2"/>
    </row>
    <row r="210" spans="1:47" s="2" customFormat="1" x14ac:dyDescent="0.3">
      <c r="F210" s="42" t="s">
        <v>22</v>
      </c>
      <c r="G210" s="43" t="s">
        <v>32</v>
      </c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</row>
    <row r="211" spans="1:47" s="2" customFormat="1" x14ac:dyDescent="0.3">
      <c r="F211" s="42"/>
      <c r="G211" s="43" t="s">
        <v>33</v>
      </c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</row>
    <row r="212" spans="1:47" s="2" customFormat="1" x14ac:dyDescent="0.3">
      <c r="F212" s="42" t="s">
        <v>34</v>
      </c>
      <c r="G212" s="43" t="s">
        <v>35</v>
      </c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</row>
    <row r="213" spans="1:47" s="2" customFormat="1" x14ac:dyDescent="0.3">
      <c r="F213" s="42" t="s">
        <v>36</v>
      </c>
      <c r="G213" s="43" t="s">
        <v>37</v>
      </c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</row>
    <row r="214" spans="1:47" s="2" customFormat="1" x14ac:dyDescent="0.3"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</row>
    <row r="215" spans="1:47" ht="13.5" x14ac:dyDescent="0.15">
      <c r="F215" s="189"/>
      <c r="G215" s="189"/>
      <c r="H215" s="190" t="s">
        <v>0</v>
      </c>
      <c r="I215" s="191"/>
      <c r="J215" s="191"/>
      <c r="K215" s="191"/>
      <c r="L215" s="191"/>
      <c r="M215" s="191"/>
      <c r="N215" s="191"/>
      <c r="O215" s="191"/>
      <c r="P215" s="191"/>
      <c r="Q215" s="191"/>
      <c r="R215" s="191"/>
      <c r="S215" s="191"/>
      <c r="T215" s="191"/>
      <c r="U215" s="191"/>
      <c r="V215" s="191"/>
      <c r="W215" s="191"/>
      <c r="X215" s="191"/>
      <c r="Y215" s="191"/>
      <c r="Z215" s="191"/>
      <c r="AA215" s="191"/>
      <c r="AB215" s="191"/>
      <c r="AC215" s="191"/>
      <c r="AD215" s="191"/>
      <c r="AE215" s="191"/>
      <c r="AF215" s="191"/>
      <c r="AG215" s="191"/>
      <c r="AH215" s="192"/>
      <c r="AI215" s="196" t="s">
        <v>1</v>
      </c>
      <c r="AJ215" s="196"/>
      <c r="AK215" s="196"/>
      <c r="AL215" s="196"/>
      <c r="AM215" s="196"/>
      <c r="AN215" s="196"/>
      <c r="AO215" s="1"/>
      <c r="AP215" s="1"/>
      <c r="AQ215" s="1"/>
      <c r="AR215" s="2"/>
      <c r="AS215" s="2"/>
      <c r="AT215" s="2"/>
      <c r="AU215" s="2"/>
    </row>
    <row r="216" spans="1:47" ht="13.5" x14ac:dyDescent="0.15">
      <c r="F216" s="189"/>
      <c r="G216" s="189"/>
      <c r="H216" s="193"/>
      <c r="I216" s="194"/>
      <c r="J216" s="194"/>
      <c r="K216" s="194"/>
      <c r="L216" s="194"/>
      <c r="M216" s="194"/>
      <c r="N216" s="194"/>
      <c r="O216" s="194"/>
      <c r="P216" s="194"/>
      <c r="Q216" s="194"/>
      <c r="R216" s="194"/>
      <c r="S216" s="194"/>
      <c r="T216" s="194"/>
      <c r="U216" s="194"/>
      <c r="V216" s="194"/>
      <c r="W216" s="194"/>
      <c r="X216" s="194"/>
      <c r="Y216" s="194"/>
      <c r="Z216" s="194"/>
      <c r="AA216" s="194"/>
      <c r="AB216" s="194"/>
      <c r="AC216" s="194"/>
      <c r="AD216" s="194"/>
      <c r="AE216" s="194"/>
      <c r="AF216" s="194"/>
      <c r="AG216" s="194"/>
      <c r="AH216" s="195"/>
      <c r="AI216" s="196"/>
      <c r="AJ216" s="196"/>
      <c r="AK216" s="196"/>
      <c r="AL216" s="196"/>
      <c r="AM216" s="196"/>
      <c r="AN216" s="196"/>
      <c r="AO216" s="1"/>
      <c r="AP216" s="1"/>
      <c r="AQ216" s="1"/>
      <c r="AR216" s="2"/>
      <c r="AS216" s="2"/>
      <c r="AT216" s="2"/>
      <c r="AU216" s="2"/>
    </row>
    <row r="217" spans="1:47" ht="14.25" x14ac:dyDescent="0.2">
      <c r="F217" s="189"/>
      <c r="G217" s="189"/>
      <c r="H217" s="218" t="s">
        <v>2</v>
      </c>
      <c r="I217" s="219"/>
      <c r="J217" s="219"/>
      <c r="K217" s="220" t="s">
        <v>91</v>
      </c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0"/>
      <c r="AA217" s="220"/>
      <c r="AB217" s="220"/>
      <c r="AC217" s="220"/>
      <c r="AD217" s="220"/>
      <c r="AE217" s="220"/>
      <c r="AF217" s="220"/>
      <c r="AG217" s="220"/>
      <c r="AH217" s="221"/>
      <c r="AI217" s="196" t="s">
        <v>4</v>
      </c>
      <c r="AJ217" s="196"/>
      <c r="AK217" s="196"/>
      <c r="AL217" s="196"/>
      <c r="AM217" s="196"/>
      <c r="AN217" s="196"/>
      <c r="AO217" s="1"/>
      <c r="AP217" s="1"/>
      <c r="AQ217" s="1"/>
      <c r="AR217" s="2"/>
      <c r="AS217" s="2"/>
      <c r="AT217" s="2"/>
      <c r="AU217" s="2"/>
    </row>
    <row r="218" spans="1:47" ht="14.25" x14ac:dyDescent="0.2">
      <c r="F218" s="189"/>
      <c r="G218" s="189"/>
      <c r="H218" s="7" t="s">
        <v>5</v>
      </c>
      <c r="I218" s="8"/>
      <c r="J218" s="8"/>
      <c r="K218" s="220" t="s">
        <v>39</v>
      </c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0"/>
      <c r="AA218" s="220"/>
      <c r="AB218" s="220"/>
      <c r="AC218" s="220"/>
      <c r="AD218" s="220"/>
      <c r="AE218" s="220"/>
      <c r="AF218" s="220"/>
      <c r="AG218" s="220"/>
      <c r="AH218" s="221"/>
      <c r="AI218" s="196"/>
      <c r="AJ218" s="196"/>
      <c r="AK218" s="196"/>
      <c r="AL218" s="196"/>
      <c r="AM218" s="196"/>
      <c r="AN218" s="196"/>
      <c r="AO218" s="1"/>
      <c r="AP218" s="1"/>
      <c r="AQ218" s="1"/>
      <c r="AR218" s="2"/>
      <c r="AS218" s="2"/>
      <c r="AT218" s="2"/>
      <c r="AU218" s="2"/>
    </row>
    <row r="219" spans="1:47" ht="14.25" x14ac:dyDescent="0.2">
      <c r="F219" s="189"/>
      <c r="G219" s="189"/>
      <c r="H219" s="218" t="s">
        <v>7</v>
      </c>
      <c r="I219" s="219"/>
      <c r="J219" s="219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0"/>
      <c r="AA219" s="220"/>
      <c r="AB219" s="220"/>
      <c r="AC219" s="220"/>
      <c r="AD219" s="220"/>
      <c r="AE219" s="220"/>
      <c r="AF219" s="220"/>
      <c r="AG219" s="220"/>
      <c r="AH219" s="221"/>
      <c r="AI219" s="196" t="s">
        <v>8</v>
      </c>
      <c r="AJ219" s="196"/>
      <c r="AK219" s="196"/>
      <c r="AL219" s="196"/>
      <c r="AM219" s="196"/>
      <c r="AN219" s="196"/>
      <c r="AO219" s="1"/>
      <c r="AP219" s="1"/>
      <c r="AQ219" s="1"/>
      <c r="AR219" s="2"/>
      <c r="AS219" s="2"/>
      <c r="AT219" s="2"/>
      <c r="AU219" s="2"/>
    </row>
    <row r="220" spans="1:47" ht="14.25" x14ac:dyDescent="0.2">
      <c r="F220" s="189"/>
      <c r="G220" s="189"/>
      <c r="H220" s="214"/>
      <c r="I220" s="215"/>
      <c r="J220" s="215"/>
      <c r="K220" s="216"/>
      <c r="L220" s="216"/>
      <c r="M220" s="216"/>
      <c r="N220" s="216"/>
      <c r="O220" s="216"/>
      <c r="P220" s="216"/>
      <c r="Q220" s="216"/>
      <c r="R220" s="216"/>
      <c r="S220" s="216"/>
      <c r="T220" s="216"/>
      <c r="U220" s="216"/>
      <c r="V220" s="216"/>
      <c r="W220" s="216"/>
      <c r="X220" s="216"/>
      <c r="Y220" s="216"/>
      <c r="Z220" s="216"/>
      <c r="AA220" s="216"/>
      <c r="AB220" s="216"/>
      <c r="AC220" s="216"/>
      <c r="AD220" s="216"/>
      <c r="AE220" s="216"/>
      <c r="AF220" s="216"/>
      <c r="AG220" s="216"/>
      <c r="AH220" s="217"/>
      <c r="AI220" s="196"/>
      <c r="AJ220" s="196"/>
      <c r="AK220" s="196"/>
      <c r="AL220" s="196"/>
      <c r="AM220" s="196"/>
      <c r="AN220" s="196"/>
      <c r="AO220" s="13"/>
      <c r="AP220" s="13"/>
      <c r="AQ220" s="13"/>
      <c r="AR220" s="2"/>
      <c r="AS220" s="2"/>
      <c r="AT220" s="2"/>
      <c r="AU220" s="2"/>
    </row>
    <row r="221" spans="1:47" s="19" customFormat="1" ht="39.950000000000003" customHeight="1" x14ac:dyDescent="0.15">
      <c r="A221" s="14" t="s">
        <v>9</v>
      </c>
      <c r="B221" s="14" t="s">
        <v>10</v>
      </c>
      <c r="C221" s="15" t="s">
        <v>11</v>
      </c>
      <c r="D221" s="15" t="s">
        <v>12</v>
      </c>
      <c r="E221" s="15" t="s">
        <v>13</v>
      </c>
      <c r="F221" s="16" t="s">
        <v>14</v>
      </c>
      <c r="G221" s="16" t="s">
        <v>15</v>
      </c>
      <c r="H221" s="16" t="s">
        <v>16</v>
      </c>
      <c r="I221" s="16" t="s">
        <v>17</v>
      </c>
      <c r="J221" s="16" t="s">
        <v>310</v>
      </c>
      <c r="K221" s="17" t="s">
        <v>311</v>
      </c>
      <c r="L221" s="16" t="s">
        <v>312</v>
      </c>
      <c r="M221" s="16" t="s">
        <v>313</v>
      </c>
      <c r="N221" s="16" t="s">
        <v>314</v>
      </c>
      <c r="O221" s="16" t="s">
        <v>315</v>
      </c>
      <c r="P221" s="17" t="s">
        <v>316</v>
      </c>
      <c r="Q221" s="16" t="s">
        <v>317</v>
      </c>
      <c r="R221" s="17" t="s">
        <v>318</v>
      </c>
      <c r="S221" s="16" t="s">
        <v>319</v>
      </c>
      <c r="T221" s="16" t="s">
        <v>320</v>
      </c>
      <c r="U221" s="16" t="s">
        <v>321</v>
      </c>
      <c r="V221" s="16" t="s">
        <v>322</v>
      </c>
      <c r="W221" s="16" t="s">
        <v>323</v>
      </c>
      <c r="X221" s="16" t="s">
        <v>324</v>
      </c>
      <c r="Y221" s="17" t="s">
        <v>325</v>
      </c>
      <c r="Z221" s="17" t="s">
        <v>326</v>
      </c>
      <c r="AA221" s="16" t="s">
        <v>327</v>
      </c>
      <c r="AB221" s="16" t="s">
        <v>328</v>
      </c>
      <c r="AC221" s="16" t="s">
        <v>329</v>
      </c>
      <c r="AD221" s="16" t="s">
        <v>330</v>
      </c>
      <c r="AE221" s="16" t="s">
        <v>331</v>
      </c>
      <c r="AF221" s="17" t="s">
        <v>332</v>
      </c>
      <c r="AG221" s="16" t="s">
        <v>333</v>
      </c>
      <c r="AH221" s="16" t="s">
        <v>334</v>
      </c>
      <c r="AI221" s="16" t="s">
        <v>335</v>
      </c>
      <c r="AJ221" s="16" t="s">
        <v>336</v>
      </c>
      <c r="AK221" s="16" t="s">
        <v>337</v>
      </c>
      <c r="AL221" s="16" t="s">
        <v>338</v>
      </c>
      <c r="AM221" s="17" t="s">
        <v>339</v>
      </c>
      <c r="AN221" s="16" t="s">
        <v>340</v>
      </c>
      <c r="AO221" s="18" t="s">
        <v>18</v>
      </c>
      <c r="AP221" s="18" t="s">
        <v>19</v>
      </c>
      <c r="AQ221" s="18" t="s">
        <v>20</v>
      </c>
    </row>
    <row r="222" spans="1:47" x14ac:dyDescent="0.3">
      <c r="F222" s="20">
        <v>71371943</v>
      </c>
      <c r="G222" s="21" t="s">
        <v>92</v>
      </c>
      <c r="H222" s="22">
        <v>2026</v>
      </c>
      <c r="I222" s="22" t="s">
        <v>309</v>
      </c>
      <c r="J222" s="71" t="s">
        <v>25</v>
      </c>
      <c r="K222" s="71" t="s">
        <v>25</v>
      </c>
      <c r="L222" s="71" t="s">
        <v>25</v>
      </c>
      <c r="M222" s="71" t="s">
        <v>22</v>
      </c>
      <c r="N222" s="71" t="s">
        <v>22</v>
      </c>
      <c r="O222" s="71" t="s">
        <v>22</v>
      </c>
      <c r="P222" s="71" t="s">
        <v>22</v>
      </c>
      <c r="Q222" s="71" t="s">
        <v>22</v>
      </c>
      <c r="R222" s="71" t="s">
        <v>22</v>
      </c>
      <c r="S222" s="68"/>
      <c r="T222" s="68"/>
      <c r="U222" s="68" t="s">
        <v>36</v>
      </c>
      <c r="V222" s="71" t="s">
        <v>25</v>
      </c>
      <c r="W222" s="71" t="s">
        <v>25</v>
      </c>
      <c r="X222" s="71" t="s">
        <v>25</v>
      </c>
      <c r="Y222" s="71" t="s">
        <v>25</v>
      </c>
      <c r="Z222" s="71" t="s">
        <v>25</v>
      </c>
      <c r="AA222" s="71" t="s">
        <v>25</v>
      </c>
      <c r="AB222" s="71" t="s">
        <v>22</v>
      </c>
      <c r="AC222" s="71" t="s">
        <v>22</v>
      </c>
      <c r="AD222" s="71" t="s">
        <v>22</v>
      </c>
      <c r="AE222" s="71" t="s">
        <v>22</v>
      </c>
      <c r="AF222" s="71" t="s">
        <v>22</v>
      </c>
      <c r="AG222" s="71" t="s">
        <v>22</v>
      </c>
      <c r="AH222" s="68"/>
      <c r="AI222" s="68"/>
      <c r="AJ222" s="68" t="s">
        <v>36</v>
      </c>
      <c r="AK222" s="71" t="s">
        <v>25</v>
      </c>
      <c r="AL222" s="71" t="s">
        <v>25</v>
      </c>
      <c r="AM222" s="71" t="s">
        <v>25</v>
      </c>
      <c r="AN222" s="71" t="s">
        <v>25</v>
      </c>
      <c r="AO222" s="72">
        <f>COUNTIF(Tabla1461113161754[[#This Row],[1S]:[31L]],"D12")</f>
        <v>13</v>
      </c>
      <c r="AP222" s="26">
        <f>COUNTIF(Tabla1461113161754[[#This Row],[1S]:[31L]],"N12")</f>
        <v>12</v>
      </c>
      <c r="AQ222" s="27">
        <f>COUNTBLANK(Tabla1461113161754[[#This Row],[1S]:[31L]])</f>
        <v>4</v>
      </c>
      <c r="AR222" s="2"/>
      <c r="AS222" s="2"/>
      <c r="AT222" s="2"/>
      <c r="AU222" s="2"/>
    </row>
    <row r="223" spans="1:47" x14ac:dyDescent="0.3">
      <c r="F223" s="20">
        <v>70579053</v>
      </c>
      <c r="G223" s="21" t="s">
        <v>93</v>
      </c>
      <c r="H223" s="22">
        <v>2026</v>
      </c>
      <c r="I223" s="22" t="s">
        <v>309</v>
      </c>
      <c r="J223" s="68"/>
      <c r="K223" s="68"/>
      <c r="L223" s="68" t="s">
        <v>36</v>
      </c>
      <c r="M223" s="71" t="s">
        <v>25</v>
      </c>
      <c r="N223" s="71" t="s">
        <v>25</v>
      </c>
      <c r="O223" s="71" t="s">
        <v>25</v>
      </c>
      <c r="P223" s="71" t="s">
        <v>25</v>
      </c>
      <c r="Q223" s="71" t="s">
        <v>25</v>
      </c>
      <c r="R223" s="71" t="s">
        <v>25</v>
      </c>
      <c r="S223" s="71" t="s">
        <v>22</v>
      </c>
      <c r="T223" s="71" t="s">
        <v>22</v>
      </c>
      <c r="U223" s="71" t="s">
        <v>22</v>
      </c>
      <c r="V223" s="71" t="s">
        <v>22</v>
      </c>
      <c r="W223" s="71" t="s">
        <v>22</v>
      </c>
      <c r="X223" s="71" t="s">
        <v>22</v>
      </c>
      <c r="Y223" s="68"/>
      <c r="Z223" s="68"/>
      <c r="AA223" s="68" t="s">
        <v>36</v>
      </c>
      <c r="AB223" s="25" t="s">
        <v>23</v>
      </c>
      <c r="AC223" s="25" t="s">
        <v>23</v>
      </c>
      <c r="AD223" s="25" t="s">
        <v>23</v>
      </c>
      <c r="AE223" s="25" t="s">
        <v>23</v>
      </c>
      <c r="AF223" s="25" t="s">
        <v>23</v>
      </c>
      <c r="AG223" s="25" t="s">
        <v>23</v>
      </c>
      <c r="AH223" s="25" t="s">
        <v>23</v>
      </c>
      <c r="AI223" s="25" t="s">
        <v>23</v>
      </c>
      <c r="AJ223" s="25" t="s">
        <v>23</v>
      </c>
      <c r="AK223" s="25" t="s">
        <v>23</v>
      </c>
      <c r="AL223" s="25" t="s">
        <v>23</v>
      </c>
      <c r="AM223" s="25" t="s">
        <v>23</v>
      </c>
      <c r="AN223" s="25" t="s">
        <v>23</v>
      </c>
      <c r="AO223" s="72">
        <f>COUNTIF(Tabla1461113161754[[#This Row],[1S]:[31L]],"D12")</f>
        <v>6</v>
      </c>
      <c r="AP223" s="26">
        <f>COUNTIF(Tabla1461113161754[[#This Row],[1S]:[31L]],"N12")</f>
        <v>6</v>
      </c>
      <c r="AQ223" s="27">
        <f>COUNTBLANK(Tabla1461113161754[[#This Row],[1S]:[31L]])</f>
        <v>4</v>
      </c>
      <c r="AR223" s="2"/>
      <c r="AS223" s="2"/>
      <c r="AT223" s="2"/>
      <c r="AU223" s="2"/>
    </row>
    <row r="224" spans="1:47" x14ac:dyDescent="0.3">
      <c r="F224" s="20"/>
      <c r="G224" s="21"/>
      <c r="H224" s="22"/>
      <c r="I224" s="22"/>
      <c r="J224" s="78" t="s">
        <v>345</v>
      </c>
      <c r="K224" s="78"/>
      <c r="L224" s="164"/>
      <c r="M224" s="78" t="s">
        <v>346</v>
      </c>
      <c r="N224" s="78"/>
      <c r="O224" s="164"/>
      <c r="P224" s="163"/>
      <c r="Q224" s="163"/>
      <c r="R224" s="163"/>
      <c r="S224" s="165" t="s">
        <v>345</v>
      </c>
      <c r="T224" s="165"/>
      <c r="U224" s="166"/>
      <c r="V224" s="165" t="s">
        <v>346</v>
      </c>
      <c r="W224" s="165"/>
      <c r="X224" s="166"/>
      <c r="Y224" s="165" t="s">
        <v>345</v>
      </c>
      <c r="Z224" s="165"/>
      <c r="AA224" s="166"/>
      <c r="AB224" s="165" t="s">
        <v>346</v>
      </c>
      <c r="AC224" s="165"/>
      <c r="AD224" s="166"/>
      <c r="AE224" s="163"/>
      <c r="AF224" s="163"/>
      <c r="AG224" s="163"/>
      <c r="AH224" s="78" t="s">
        <v>345</v>
      </c>
      <c r="AI224" s="78"/>
      <c r="AJ224" s="164"/>
      <c r="AK224" s="78" t="s">
        <v>346</v>
      </c>
      <c r="AL224" s="78"/>
      <c r="AM224" s="164"/>
      <c r="AN224" s="163"/>
      <c r="AO224" s="72">
        <f>COUNTIF(Tabla1461113161754[[#This Row],[1S]:[31L]],"D12")</f>
        <v>0</v>
      </c>
      <c r="AP224" s="26">
        <f>COUNTIF(Tabla1461113161754[[#This Row],[1S]:[31L]],"N12")</f>
        <v>0</v>
      </c>
      <c r="AQ224" s="27">
        <f>COUNTBLANK(Tabla1461113161754[[#This Row],[1S]:[31L]])</f>
        <v>23</v>
      </c>
      <c r="AR224" s="2"/>
      <c r="AS224" s="2"/>
      <c r="AT224" s="2"/>
      <c r="AU224" s="2"/>
    </row>
    <row r="225" spans="6:47" x14ac:dyDescent="0.3">
      <c r="F225" s="20">
        <v>71362238</v>
      </c>
      <c r="G225" s="21" t="s">
        <v>94</v>
      </c>
      <c r="H225" s="22">
        <v>2026</v>
      </c>
      <c r="I225" s="22" t="s">
        <v>309</v>
      </c>
      <c r="J225" s="71" t="s">
        <v>22</v>
      </c>
      <c r="K225" s="71" t="s">
        <v>22</v>
      </c>
      <c r="L225" s="71" t="s">
        <v>22</v>
      </c>
      <c r="M225" s="71" t="s">
        <v>22</v>
      </c>
      <c r="N225" s="71" t="s">
        <v>22</v>
      </c>
      <c r="O225" s="71" t="s">
        <v>22</v>
      </c>
      <c r="P225" s="68"/>
      <c r="Q225" s="68"/>
      <c r="R225" s="68" t="s">
        <v>36</v>
      </c>
      <c r="S225" s="71" t="s">
        <v>25</v>
      </c>
      <c r="T225" s="71" t="s">
        <v>25</v>
      </c>
      <c r="U225" s="71" t="s">
        <v>25</v>
      </c>
      <c r="V225" s="71" t="s">
        <v>25</v>
      </c>
      <c r="W225" s="71" t="s">
        <v>25</v>
      </c>
      <c r="X225" s="71" t="s">
        <v>25</v>
      </c>
      <c r="Y225" s="71" t="s">
        <v>22</v>
      </c>
      <c r="Z225" s="71" t="s">
        <v>22</v>
      </c>
      <c r="AA225" s="71" t="s">
        <v>22</v>
      </c>
      <c r="AB225" s="71" t="s">
        <v>22</v>
      </c>
      <c r="AC225" s="71" t="s">
        <v>22</v>
      </c>
      <c r="AD225" s="71" t="s">
        <v>22</v>
      </c>
      <c r="AE225" s="68"/>
      <c r="AF225" s="68"/>
      <c r="AG225" s="68" t="s">
        <v>36</v>
      </c>
      <c r="AH225" s="71" t="s">
        <v>25</v>
      </c>
      <c r="AI225" s="71" t="s">
        <v>25</v>
      </c>
      <c r="AJ225" s="71" t="s">
        <v>25</v>
      </c>
      <c r="AK225" s="71" t="s">
        <v>25</v>
      </c>
      <c r="AL225" s="71" t="s">
        <v>25</v>
      </c>
      <c r="AM225" s="71" t="s">
        <v>25</v>
      </c>
      <c r="AN225" s="29"/>
      <c r="AO225" s="73">
        <f>COUNTIF(Tabla1461113161754[[#This Row],[1S]:[31L]],"D12")</f>
        <v>12</v>
      </c>
      <c r="AP225" s="26">
        <f>COUNTIF(Tabla1461113161754[[#This Row],[1S]:[31L]],"N12")</f>
        <v>12</v>
      </c>
      <c r="AQ225" s="27">
        <f>COUNTBLANK(Tabla1461113161754[[#This Row],[1S]:[31L]])</f>
        <v>5</v>
      </c>
      <c r="AR225" s="2"/>
      <c r="AS225" s="2"/>
      <c r="AT225" s="2"/>
      <c r="AU225" s="2"/>
    </row>
    <row r="226" spans="6:47" hidden="1" x14ac:dyDescent="0.3">
      <c r="F226" s="20"/>
      <c r="G226" s="21"/>
      <c r="H226" s="22">
        <v>2025</v>
      </c>
      <c r="I226" s="22" t="s">
        <v>47</v>
      </c>
      <c r="J226" s="69">
        <f t="shared" ref="J226:AN226" si="26">COUNTIF(J222:J225,"D12")</f>
        <v>1</v>
      </c>
      <c r="K226" s="69">
        <f t="shared" si="26"/>
        <v>1</v>
      </c>
      <c r="L226" s="69">
        <f t="shared" si="26"/>
        <v>1</v>
      </c>
      <c r="M226" s="69">
        <f t="shared" si="26"/>
        <v>1</v>
      </c>
      <c r="N226" s="69">
        <f t="shared" si="26"/>
        <v>1</v>
      </c>
      <c r="O226" s="69">
        <f t="shared" si="26"/>
        <v>1</v>
      </c>
      <c r="P226" s="69">
        <f t="shared" si="26"/>
        <v>1</v>
      </c>
      <c r="Q226" s="69">
        <f t="shared" si="26"/>
        <v>1</v>
      </c>
      <c r="R226" s="69">
        <f t="shared" si="26"/>
        <v>1</v>
      </c>
      <c r="S226" s="69">
        <f t="shared" si="26"/>
        <v>1</v>
      </c>
      <c r="T226" s="69">
        <f t="shared" si="26"/>
        <v>1</v>
      </c>
      <c r="U226" s="69">
        <f t="shared" si="26"/>
        <v>1</v>
      </c>
      <c r="V226" s="69">
        <f t="shared" si="26"/>
        <v>2</v>
      </c>
      <c r="W226" s="69">
        <f t="shared" si="26"/>
        <v>2</v>
      </c>
      <c r="X226" s="69">
        <f t="shared" si="26"/>
        <v>2</v>
      </c>
      <c r="Y226" s="69">
        <f t="shared" si="26"/>
        <v>1</v>
      </c>
      <c r="Z226" s="69">
        <f t="shared" si="26"/>
        <v>1</v>
      </c>
      <c r="AA226" s="69">
        <f t="shared" si="26"/>
        <v>1</v>
      </c>
      <c r="AB226" s="69">
        <f t="shared" si="26"/>
        <v>0</v>
      </c>
      <c r="AC226" s="69">
        <f t="shared" si="26"/>
        <v>0</v>
      </c>
      <c r="AD226" s="69">
        <f t="shared" si="26"/>
        <v>0</v>
      </c>
      <c r="AE226" s="69">
        <f t="shared" si="26"/>
        <v>0</v>
      </c>
      <c r="AF226" s="69">
        <f t="shared" si="26"/>
        <v>0</v>
      </c>
      <c r="AG226" s="69">
        <f t="shared" si="26"/>
        <v>0</v>
      </c>
      <c r="AH226" s="69">
        <f t="shared" si="26"/>
        <v>1</v>
      </c>
      <c r="AI226" s="69">
        <f t="shared" si="26"/>
        <v>1</v>
      </c>
      <c r="AJ226" s="69">
        <f t="shared" si="26"/>
        <v>1</v>
      </c>
      <c r="AK226" s="69">
        <f t="shared" si="26"/>
        <v>2</v>
      </c>
      <c r="AL226" s="69">
        <f t="shared" si="26"/>
        <v>2</v>
      </c>
      <c r="AM226" s="69">
        <f t="shared" si="26"/>
        <v>2</v>
      </c>
      <c r="AN226" s="70">
        <f t="shared" si="26"/>
        <v>1</v>
      </c>
      <c r="AO226" s="31"/>
      <c r="AP226" s="31"/>
      <c r="AQ226" s="32"/>
      <c r="AR226" s="2"/>
      <c r="AS226" s="2"/>
      <c r="AT226" s="2"/>
      <c r="AU226" s="2"/>
    </row>
    <row r="227" spans="6:47" hidden="1" x14ac:dyDescent="0.3">
      <c r="F227" s="33"/>
      <c r="G227" s="34"/>
      <c r="H227" s="22">
        <v>2025</v>
      </c>
      <c r="I227" s="22" t="s">
        <v>47</v>
      </c>
      <c r="J227" s="35">
        <f t="shared" ref="J227:AN227" si="27">COUNTIF(J222:J225,"N12")</f>
        <v>1</v>
      </c>
      <c r="K227" s="35">
        <f t="shared" si="27"/>
        <v>1</v>
      </c>
      <c r="L227" s="35">
        <f t="shared" si="27"/>
        <v>1</v>
      </c>
      <c r="M227" s="35">
        <f t="shared" si="27"/>
        <v>2</v>
      </c>
      <c r="N227" s="35">
        <f t="shared" si="27"/>
        <v>2</v>
      </c>
      <c r="O227" s="35">
        <f t="shared" si="27"/>
        <v>2</v>
      </c>
      <c r="P227" s="35">
        <f t="shared" si="27"/>
        <v>1</v>
      </c>
      <c r="Q227" s="35">
        <f t="shared" si="27"/>
        <v>1</v>
      </c>
      <c r="R227" s="35">
        <f t="shared" si="27"/>
        <v>1</v>
      </c>
      <c r="S227" s="35">
        <f t="shared" si="27"/>
        <v>1</v>
      </c>
      <c r="T227" s="35">
        <f t="shared" si="27"/>
        <v>1</v>
      </c>
      <c r="U227" s="35">
        <f t="shared" si="27"/>
        <v>1</v>
      </c>
      <c r="V227" s="35">
        <f t="shared" si="27"/>
        <v>1</v>
      </c>
      <c r="W227" s="35">
        <f t="shared" si="27"/>
        <v>1</v>
      </c>
      <c r="X227" s="35">
        <f t="shared" si="27"/>
        <v>1</v>
      </c>
      <c r="Y227" s="35">
        <f t="shared" si="27"/>
        <v>1</v>
      </c>
      <c r="Z227" s="35">
        <f t="shared" si="27"/>
        <v>1</v>
      </c>
      <c r="AA227" s="35">
        <f t="shared" si="27"/>
        <v>1</v>
      </c>
      <c r="AB227" s="35">
        <f t="shared" si="27"/>
        <v>2</v>
      </c>
      <c r="AC227" s="35">
        <f t="shared" si="27"/>
        <v>2</v>
      </c>
      <c r="AD227" s="35">
        <f t="shared" si="27"/>
        <v>2</v>
      </c>
      <c r="AE227" s="35">
        <f t="shared" si="27"/>
        <v>1</v>
      </c>
      <c r="AF227" s="35">
        <f t="shared" si="27"/>
        <v>1</v>
      </c>
      <c r="AG227" s="35">
        <f t="shared" si="27"/>
        <v>1</v>
      </c>
      <c r="AH227" s="35">
        <f t="shared" si="27"/>
        <v>0</v>
      </c>
      <c r="AI227" s="35">
        <f t="shared" si="27"/>
        <v>0</v>
      </c>
      <c r="AJ227" s="35">
        <f t="shared" si="27"/>
        <v>0</v>
      </c>
      <c r="AK227" s="35">
        <f t="shared" si="27"/>
        <v>0</v>
      </c>
      <c r="AL227" s="35">
        <f t="shared" si="27"/>
        <v>0</v>
      </c>
      <c r="AM227" s="35">
        <f t="shared" si="27"/>
        <v>0</v>
      </c>
      <c r="AN227" s="36">
        <f t="shared" si="27"/>
        <v>0</v>
      </c>
      <c r="AO227" s="37"/>
      <c r="AP227" s="37"/>
      <c r="AQ227" s="32"/>
      <c r="AR227" s="2"/>
      <c r="AS227" s="2"/>
      <c r="AT227" s="2"/>
      <c r="AU227" s="2"/>
    </row>
    <row r="228" spans="6:47" s="2" customFormat="1" x14ac:dyDescent="0.3">
      <c r="F228" s="53"/>
      <c r="G228" s="39"/>
      <c r="H228" s="54"/>
      <c r="I228" s="54"/>
      <c r="J228" s="54"/>
      <c r="K228" s="54"/>
      <c r="L228" s="54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</row>
    <row r="229" spans="6:47" x14ac:dyDescent="0.3">
      <c r="F229" s="40" t="s">
        <v>29</v>
      </c>
      <c r="G229" s="40" t="s">
        <v>30</v>
      </c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2"/>
      <c r="AP229" s="2"/>
      <c r="AQ229" s="2"/>
      <c r="AR229" s="2"/>
      <c r="AS229" s="2"/>
      <c r="AT229" s="2"/>
      <c r="AU229" s="2"/>
    </row>
    <row r="230" spans="6:47" x14ac:dyDescent="0.3">
      <c r="F230" s="20" t="s">
        <v>25</v>
      </c>
      <c r="G230" s="21" t="s">
        <v>31</v>
      </c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2"/>
      <c r="AP230" s="2"/>
      <c r="AQ230" s="2"/>
      <c r="AR230" s="2"/>
      <c r="AS230" s="2"/>
      <c r="AT230" s="2"/>
      <c r="AU230" s="2"/>
    </row>
    <row r="231" spans="6:47" s="2" customFormat="1" x14ac:dyDescent="0.3">
      <c r="F231" s="42" t="s">
        <v>22</v>
      </c>
      <c r="G231" s="43" t="s">
        <v>32</v>
      </c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</row>
    <row r="232" spans="6:47" s="2" customFormat="1" x14ac:dyDescent="0.3">
      <c r="F232" s="42"/>
      <c r="G232" s="43" t="s">
        <v>33</v>
      </c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</row>
    <row r="233" spans="6:47" s="2" customFormat="1" x14ac:dyDescent="0.3">
      <c r="F233" s="42" t="s">
        <v>34</v>
      </c>
      <c r="G233" s="43" t="s">
        <v>35</v>
      </c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</row>
    <row r="234" spans="6:47" s="2" customFormat="1" x14ac:dyDescent="0.3">
      <c r="F234" s="42" t="s">
        <v>36</v>
      </c>
      <c r="G234" s="43" t="s">
        <v>37</v>
      </c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</row>
    <row r="235" spans="6:47" s="2" customFormat="1" x14ac:dyDescent="0.3"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</row>
    <row r="236" spans="6:47" ht="13.5" x14ac:dyDescent="0.15">
      <c r="F236" s="189"/>
      <c r="G236" s="189"/>
      <c r="H236" s="190" t="s">
        <v>0</v>
      </c>
      <c r="I236" s="191"/>
      <c r="J236" s="191"/>
      <c r="K236" s="191"/>
      <c r="L236" s="191"/>
      <c r="M236" s="191"/>
      <c r="N236" s="191"/>
      <c r="O236" s="191"/>
      <c r="P236" s="191"/>
      <c r="Q236" s="191"/>
      <c r="R236" s="191"/>
      <c r="S236" s="191"/>
      <c r="T236" s="191"/>
      <c r="U236" s="191"/>
      <c r="V236" s="191"/>
      <c r="W236" s="191"/>
      <c r="X236" s="191"/>
      <c r="Y236" s="191"/>
      <c r="Z236" s="191"/>
      <c r="AA236" s="191"/>
      <c r="AB236" s="191"/>
      <c r="AC236" s="191"/>
      <c r="AD236" s="191"/>
      <c r="AE236" s="191"/>
      <c r="AF236" s="191"/>
      <c r="AG236" s="191"/>
      <c r="AH236" s="192"/>
      <c r="AI236" s="196" t="s">
        <v>1</v>
      </c>
      <c r="AJ236" s="196"/>
      <c r="AK236" s="196"/>
      <c r="AL236" s="196"/>
      <c r="AM236" s="196"/>
      <c r="AN236" s="196"/>
      <c r="AO236" s="1"/>
      <c r="AP236" s="1"/>
      <c r="AQ236" s="1"/>
      <c r="AR236" s="2"/>
      <c r="AS236" s="2"/>
      <c r="AT236" s="2"/>
      <c r="AU236" s="2"/>
    </row>
    <row r="237" spans="6:47" ht="13.5" x14ac:dyDescent="0.15">
      <c r="F237" s="189"/>
      <c r="G237" s="189"/>
      <c r="H237" s="193"/>
      <c r="I237" s="194"/>
      <c r="J237" s="194"/>
      <c r="K237" s="194"/>
      <c r="L237" s="194"/>
      <c r="M237" s="194"/>
      <c r="N237" s="194"/>
      <c r="O237" s="194"/>
      <c r="P237" s="194"/>
      <c r="Q237" s="194"/>
      <c r="R237" s="194"/>
      <c r="S237" s="194"/>
      <c r="T237" s="194"/>
      <c r="U237" s="194"/>
      <c r="V237" s="194"/>
      <c r="W237" s="194"/>
      <c r="X237" s="194"/>
      <c r="Y237" s="194"/>
      <c r="Z237" s="194"/>
      <c r="AA237" s="194"/>
      <c r="AB237" s="194"/>
      <c r="AC237" s="194"/>
      <c r="AD237" s="194"/>
      <c r="AE237" s="194"/>
      <c r="AF237" s="194"/>
      <c r="AG237" s="194"/>
      <c r="AH237" s="195"/>
      <c r="AI237" s="196"/>
      <c r="AJ237" s="196"/>
      <c r="AK237" s="196"/>
      <c r="AL237" s="196"/>
      <c r="AM237" s="196"/>
      <c r="AN237" s="196"/>
      <c r="AO237" s="1"/>
      <c r="AP237" s="1"/>
      <c r="AQ237" s="1"/>
      <c r="AR237" s="2"/>
      <c r="AS237" s="2"/>
      <c r="AT237" s="2"/>
      <c r="AU237" s="2"/>
    </row>
    <row r="238" spans="6:47" ht="14.25" x14ac:dyDescent="0.2">
      <c r="F238" s="189"/>
      <c r="G238" s="189"/>
      <c r="H238" s="218" t="s">
        <v>2</v>
      </c>
      <c r="I238" s="219"/>
      <c r="J238" s="219"/>
      <c r="K238" s="220" t="s">
        <v>95</v>
      </c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0"/>
      <c r="AA238" s="220"/>
      <c r="AB238" s="220"/>
      <c r="AC238" s="220"/>
      <c r="AD238" s="220"/>
      <c r="AE238" s="220"/>
      <c r="AF238" s="220"/>
      <c r="AG238" s="220"/>
      <c r="AH238" s="221"/>
      <c r="AI238" s="196" t="s">
        <v>4</v>
      </c>
      <c r="AJ238" s="196"/>
      <c r="AK238" s="196"/>
      <c r="AL238" s="196"/>
      <c r="AM238" s="196"/>
      <c r="AN238" s="196"/>
      <c r="AO238" s="1"/>
      <c r="AP238" s="1"/>
      <c r="AQ238" s="1"/>
      <c r="AR238" s="2"/>
      <c r="AS238" s="2"/>
      <c r="AT238" s="2"/>
      <c r="AU238" s="2"/>
    </row>
    <row r="239" spans="6:47" ht="14.25" x14ac:dyDescent="0.2">
      <c r="F239" s="189"/>
      <c r="G239" s="189"/>
      <c r="H239" s="7" t="s">
        <v>5</v>
      </c>
      <c r="I239" s="8"/>
      <c r="J239" s="8"/>
      <c r="K239" s="220" t="s">
        <v>6</v>
      </c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0"/>
      <c r="AA239" s="220"/>
      <c r="AB239" s="220"/>
      <c r="AC239" s="220"/>
      <c r="AD239" s="220"/>
      <c r="AE239" s="220"/>
      <c r="AF239" s="220"/>
      <c r="AG239" s="220"/>
      <c r="AH239" s="221"/>
      <c r="AI239" s="196"/>
      <c r="AJ239" s="196"/>
      <c r="AK239" s="196"/>
      <c r="AL239" s="196"/>
      <c r="AM239" s="196"/>
      <c r="AN239" s="196"/>
      <c r="AO239" s="1"/>
      <c r="AP239" s="1"/>
      <c r="AQ239" s="1"/>
      <c r="AR239" s="2"/>
      <c r="AS239" s="2"/>
      <c r="AT239" s="2"/>
      <c r="AU239" s="2"/>
    </row>
    <row r="240" spans="6:47" ht="14.25" x14ac:dyDescent="0.2">
      <c r="F240" s="189"/>
      <c r="G240" s="189"/>
      <c r="H240" s="218" t="s">
        <v>7</v>
      </c>
      <c r="I240" s="219"/>
      <c r="J240" s="219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0"/>
      <c r="AA240" s="220"/>
      <c r="AB240" s="220"/>
      <c r="AC240" s="220"/>
      <c r="AD240" s="220"/>
      <c r="AE240" s="220"/>
      <c r="AF240" s="220"/>
      <c r="AG240" s="220"/>
      <c r="AH240" s="221"/>
      <c r="AI240" s="196" t="s">
        <v>8</v>
      </c>
      <c r="AJ240" s="196"/>
      <c r="AK240" s="196"/>
      <c r="AL240" s="196"/>
      <c r="AM240" s="196"/>
      <c r="AN240" s="196"/>
      <c r="AO240" s="1"/>
      <c r="AP240" s="1"/>
      <c r="AQ240" s="1"/>
      <c r="AR240" s="2"/>
      <c r="AS240" s="2"/>
      <c r="AT240" s="2"/>
      <c r="AU240" s="2"/>
    </row>
    <row r="241" spans="1:47" ht="14.25" x14ac:dyDescent="0.2">
      <c r="F241" s="189"/>
      <c r="G241" s="189"/>
      <c r="H241" s="214"/>
      <c r="I241" s="215"/>
      <c r="J241" s="215"/>
      <c r="K241" s="216"/>
      <c r="L241" s="216"/>
      <c r="M241" s="216"/>
      <c r="N241" s="216"/>
      <c r="O241" s="216"/>
      <c r="P241" s="216"/>
      <c r="Q241" s="216"/>
      <c r="R241" s="216"/>
      <c r="S241" s="216"/>
      <c r="T241" s="216"/>
      <c r="U241" s="216"/>
      <c r="V241" s="216"/>
      <c r="W241" s="216"/>
      <c r="X241" s="216"/>
      <c r="Y241" s="216"/>
      <c r="Z241" s="216"/>
      <c r="AA241" s="216"/>
      <c r="AB241" s="216"/>
      <c r="AC241" s="216"/>
      <c r="AD241" s="216"/>
      <c r="AE241" s="216"/>
      <c r="AF241" s="216"/>
      <c r="AG241" s="216"/>
      <c r="AH241" s="217"/>
      <c r="AI241" s="196"/>
      <c r="AJ241" s="196"/>
      <c r="AK241" s="196"/>
      <c r="AL241" s="196"/>
      <c r="AM241" s="196"/>
      <c r="AN241" s="196"/>
      <c r="AO241" s="13"/>
      <c r="AP241" s="13"/>
      <c r="AQ241" s="13"/>
      <c r="AR241" s="2"/>
      <c r="AS241" s="2"/>
      <c r="AT241" s="2"/>
      <c r="AU241" s="2"/>
    </row>
    <row r="242" spans="1:47" s="19" customFormat="1" ht="39.950000000000003" customHeight="1" x14ac:dyDescent="0.15">
      <c r="A242" s="14" t="s">
        <v>9</v>
      </c>
      <c r="B242" s="14" t="s">
        <v>10</v>
      </c>
      <c r="C242" s="15" t="s">
        <v>11</v>
      </c>
      <c r="D242" s="15" t="s">
        <v>12</v>
      </c>
      <c r="E242" s="15" t="s">
        <v>13</v>
      </c>
      <c r="F242" s="16" t="s">
        <v>14</v>
      </c>
      <c r="G242" s="16" t="s">
        <v>15</v>
      </c>
      <c r="H242" s="16" t="s">
        <v>16</v>
      </c>
      <c r="I242" s="16" t="s">
        <v>17</v>
      </c>
      <c r="J242" s="16" t="s">
        <v>310</v>
      </c>
      <c r="K242" s="17" t="s">
        <v>311</v>
      </c>
      <c r="L242" s="16" t="s">
        <v>312</v>
      </c>
      <c r="M242" s="16" t="s">
        <v>313</v>
      </c>
      <c r="N242" s="16" t="s">
        <v>314</v>
      </c>
      <c r="O242" s="16" t="s">
        <v>315</v>
      </c>
      <c r="P242" s="17" t="s">
        <v>316</v>
      </c>
      <c r="Q242" s="16" t="s">
        <v>317</v>
      </c>
      <c r="R242" s="17" t="s">
        <v>318</v>
      </c>
      <c r="S242" s="16" t="s">
        <v>319</v>
      </c>
      <c r="T242" s="16" t="s">
        <v>320</v>
      </c>
      <c r="U242" s="16" t="s">
        <v>321</v>
      </c>
      <c r="V242" s="16" t="s">
        <v>322</v>
      </c>
      <c r="W242" s="16" t="s">
        <v>323</v>
      </c>
      <c r="X242" s="16" t="s">
        <v>324</v>
      </c>
      <c r="Y242" s="17" t="s">
        <v>325</v>
      </c>
      <c r="Z242" s="17" t="s">
        <v>326</v>
      </c>
      <c r="AA242" s="16" t="s">
        <v>327</v>
      </c>
      <c r="AB242" s="16" t="s">
        <v>328</v>
      </c>
      <c r="AC242" s="16" t="s">
        <v>329</v>
      </c>
      <c r="AD242" s="16" t="s">
        <v>330</v>
      </c>
      <c r="AE242" s="16" t="s">
        <v>331</v>
      </c>
      <c r="AF242" s="17" t="s">
        <v>332</v>
      </c>
      <c r="AG242" s="16" t="s">
        <v>333</v>
      </c>
      <c r="AH242" s="16" t="s">
        <v>334</v>
      </c>
      <c r="AI242" s="16" t="s">
        <v>335</v>
      </c>
      <c r="AJ242" s="16" t="s">
        <v>336</v>
      </c>
      <c r="AK242" s="16" t="s">
        <v>337</v>
      </c>
      <c r="AL242" s="16" t="s">
        <v>338</v>
      </c>
      <c r="AM242" s="17" t="s">
        <v>339</v>
      </c>
      <c r="AN242" s="16" t="s">
        <v>340</v>
      </c>
      <c r="AO242" s="18" t="s">
        <v>18</v>
      </c>
      <c r="AP242" s="18" t="s">
        <v>19</v>
      </c>
      <c r="AQ242" s="18" t="s">
        <v>20</v>
      </c>
    </row>
    <row r="243" spans="1:47" x14ac:dyDescent="0.3">
      <c r="F243" s="20">
        <v>11793045</v>
      </c>
      <c r="G243" s="21" t="s">
        <v>96</v>
      </c>
      <c r="H243" s="22">
        <v>2026</v>
      </c>
      <c r="I243" s="22" t="s">
        <v>309</v>
      </c>
      <c r="J243" s="25" t="s">
        <v>76</v>
      </c>
      <c r="K243" s="25" t="s">
        <v>76</v>
      </c>
      <c r="L243" s="25" t="s">
        <v>76</v>
      </c>
      <c r="M243" s="59" t="s">
        <v>22</v>
      </c>
      <c r="N243" s="59" t="s">
        <v>22</v>
      </c>
      <c r="O243" s="59" t="s">
        <v>22</v>
      </c>
      <c r="P243" s="24"/>
      <c r="Q243" s="59" t="s">
        <v>25</v>
      </c>
      <c r="R243" s="59" t="s">
        <v>25</v>
      </c>
      <c r="S243" s="24"/>
      <c r="T243" s="24"/>
      <c r="U243" s="24" t="s">
        <v>36</v>
      </c>
      <c r="V243" s="59" t="s">
        <v>25</v>
      </c>
      <c r="W243" s="59" t="s">
        <v>25</v>
      </c>
      <c r="X243" s="59" t="s">
        <v>25</v>
      </c>
      <c r="Y243" s="59" t="s">
        <v>22</v>
      </c>
      <c r="Z243" s="59" t="s">
        <v>22</v>
      </c>
      <c r="AA243" s="59" t="s">
        <v>22</v>
      </c>
      <c r="AB243" s="59" t="s">
        <v>22</v>
      </c>
      <c r="AC243" s="59" t="s">
        <v>22</v>
      </c>
      <c r="AD243" s="59" t="s">
        <v>22</v>
      </c>
      <c r="AE243" s="24"/>
      <c r="AF243" s="24"/>
      <c r="AG243" s="24" t="s">
        <v>36</v>
      </c>
      <c r="AH243" s="59" t="s">
        <v>25</v>
      </c>
      <c r="AI243" s="59" t="s">
        <v>25</v>
      </c>
      <c r="AJ243" s="59" t="s">
        <v>25</v>
      </c>
      <c r="AK243" s="59" t="s">
        <v>25</v>
      </c>
      <c r="AL243" s="59" t="s">
        <v>25</v>
      </c>
      <c r="AM243" s="59" t="s">
        <v>25</v>
      </c>
      <c r="AN243" s="59" t="s">
        <v>22</v>
      </c>
      <c r="AO243" s="46">
        <f>COUNTIF(Tabla146111316171855[[#This Row],[1S]:[31L]],"D12")</f>
        <v>11</v>
      </c>
      <c r="AP243" s="26">
        <f>COUNTIF(Tabla146111316171855[[#This Row],[1S]:[31L]],"N12")</f>
        <v>10</v>
      </c>
      <c r="AQ243" s="27">
        <f>COUNTBLANK(Tabla146111316171855[[#This Row],[1S]:[31L]])</f>
        <v>5</v>
      </c>
      <c r="AR243" s="2"/>
      <c r="AS243" s="2"/>
      <c r="AT243" s="2"/>
      <c r="AU243" s="2"/>
    </row>
    <row r="244" spans="1:47" x14ac:dyDescent="0.3">
      <c r="F244" s="74">
        <v>71589781</v>
      </c>
      <c r="G244" s="75" t="s">
        <v>98</v>
      </c>
      <c r="H244" s="22">
        <v>2026</v>
      </c>
      <c r="I244" s="22" t="s">
        <v>309</v>
      </c>
      <c r="J244" s="59" t="s">
        <v>25</v>
      </c>
      <c r="K244" s="59" t="s">
        <v>25</v>
      </c>
      <c r="L244" s="59" t="s">
        <v>25</v>
      </c>
      <c r="M244" s="59" t="s">
        <v>25</v>
      </c>
      <c r="N244" s="59" t="s">
        <v>25</v>
      </c>
      <c r="O244" s="59" t="s">
        <v>25</v>
      </c>
      <c r="P244" s="59" t="s">
        <v>25</v>
      </c>
      <c r="Q244" s="59" t="s">
        <v>22</v>
      </c>
      <c r="R244" s="59" t="s">
        <v>22</v>
      </c>
      <c r="S244" s="59" t="s">
        <v>22</v>
      </c>
      <c r="T244" s="59" t="s">
        <v>22</v>
      </c>
      <c r="U244" s="59" t="s">
        <v>22</v>
      </c>
      <c r="V244" s="24"/>
      <c r="W244" s="24"/>
      <c r="X244" s="24" t="s">
        <v>36</v>
      </c>
      <c r="Y244" s="59" t="s">
        <v>25</v>
      </c>
      <c r="Z244" s="59" t="s">
        <v>25</v>
      </c>
      <c r="AA244" s="59" t="s">
        <v>25</v>
      </c>
      <c r="AB244" s="59" t="s">
        <v>25</v>
      </c>
      <c r="AC244" s="59" t="s">
        <v>25</v>
      </c>
      <c r="AD244" s="59" t="s">
        <v>25</v>
      </c>
      <c r="AE244" s="59" t="s">
        <v>22</v>
      </c>
      <c r="AF244" s="59" t="s">
        <v>22</v>
      </c>
      <c r="AG244" s="59" t="s">
        <v>22</v>
      </c>
      <c r="AH244" s="59" t="s">
        <v>22</v>
      </c>
      <c r="AI244" s="59" t="s">
        <v>22</v>
      </c>
      <c r="AJ244" s="59" t="s">
        <v>22</v>
      </c>
      <c r="AK244" s="24"/>
      <c r="AL244" s="24"/>
      <c r="AM244" s="24" t="s">
        <v>36</v>
      </c>
      <c r="AN244" s="59" t="s">
        <v>25</v>
      </c>
      <c r="AO244" s="46">
        <f>COUNTIF(Tabla146111316171855[[#This Row],[1S]:[31L]],"D12")</f>
        <v>14</v>
      </c>
      <c r="AP244" s="26">
        <f>COUNTIF(Tabla146111316171855[[#This Row],[1S]:[31L]],"N12")</f>
        <v>11</v>
      </c>
      <c r="AQ244" s="27">
        <f>COUNTBLANK(Tabla146111316171855[[#This Row],[1S]:[31L]])</f>
        <v>4</v>
      </c>
      <c r="AR244" s="2"/>
      <c r="AS244" s="2"/>
      <c r="AT244" s="2"/>
      <c r="AU244" s="2"/>
    </row>
    <row r="245" spans="1:47" x14ac:dyDescent="0.3">
      <c r="F245" s="20">
        <v>71729163</v>
      </c>
      <c r="G245" s="21" t="s">
        <v>99</v>
      </c>
      <c r="H245" s="22">
        <v>2026</v>
      </c>
      <c r="I245" s="22" t="s">
        <v>309</v>
      </c>
      <c r="J245" s="25" t="s">
        <v>76</v>
      </c>
      <c r="K245" s="25" t="s">
        <v>76</v>
      </c>
      <c r="L245" s="25" t="s">
        <v>76</v>
      </c>
      <c r="M245" s="25" t="s">
        <v>76</v>
      </c>
      <c r="N245" s="25" t="s">
        <v>76</v>
      </c>
      <c r="O245" s="25" t="s">
        <v>76</v>
      </c>
      <c r="P245" s="25" t="s">
        <v>76</v>
      </c>
      <c r="Q245" s="25" t="s">
        <v>76</v>
      </c>
      <c r="R245" s="25" t="s">
        <v>76</v>
      </c>
      <c r="S245" s="39"/>
      <c r="T245" s="39"/>
      <c r="U245" s="39"/>
      <c r="V245" s="59" t="s">
        <v>22</v>
      </c>
      <c r="W245" s="59" t="s">
        <v>22</v>
      </c>
      <c r="X245" s="59" t="s">
        <v>22</v>
      </c>
      <c r="Y245" s="24"/>
      <c r="Z245" s="24"/>
      <c r="AA245" s="24" t="s">
        <v>36</v>
      </c>
      <c r="AB245" s="39"/>
      <c r="AC245" s="39"/>
      <c r="AD245" s="39"/>
      <c r="AE245" s="39"/>
      <c r="AF245" s="39"/>
      <c r="AG245" s="39"/>
      <c r="AH245" s="39"/>
      <c r="AI245" s="39"/>
      <c r="AJ245" s="39"/>
      <c r="AK245" s="59" t="s">
        <v>22</v>
      </c>
      <c r="AL245" s="59" t="s">
        <v>22</v>
      </c>
      <c r="AM245" s="59" t="s">
        <v>22</v>
      </c>
      <c r="AN245" s="39"/>
      <c r="AO245" s="46">
        <f>COUNTIF(Tabla146111316171855[[#This Row],[1S]:[31L]],"D12")</f>
        <v>0</v>
      </c>
      <c r="AP245" s="26">
        <f>COUNTIF(Tabla146111316171855[[#This Row],[1S]:[31L]],"N12")</f>
        <v>6</v>
      </c>
      <c r="AQ245" s="27">
        <f>COUNTBLANK(Tabla146111316171855[[#This Row],[1S]:[31L]])</f>
        <v>15</v>
      </c>
      <c r="AR245" s="2"/>
      <c r="AS245" s="2"/>
      <c r="AT245" s="2"/>
      <c r="AU245" s="2"/>
    </row>
    <row r="246" spans="1:47" hidden="1" x14ac:dyDescent="0.3">
      <c r="F246" s="20"/>
      <c r="G246" s="21"/>
      <c r="H246" s="22">
        <v>2025</v>
      </c>
      <c r="I246" s="22" t="s">
        <v>47</v>
      </c>
      <c r="J246" s="30">
        <f t="shared" ref="J246:AN246" si="28">COUNTIF(J243:J245,"D12")</f>
        <v>1</v>
      </c>
      <c r="K246" s="30">
        <f t="shared" si="28"/>
        <v>1</v>
      </c>
      <c r="L246" s="30">
        <f t="shared" si="28"/>
        <v>1</v>
      </c>
      <c r="M246" s="30">
        <f t="shared" si="28"/>
        <v>1</v>
      </c>
      <c r="N246" s="30">
        <f t="shared" si="28"/>
        <v>1</v>
      </c>
      <c r="O246" s="30">
        <f t="shared" si="28"/>
        <v>1</v>
      </c>
      <c r="P246" s="30">
        <f t="shared" si="28"/>
        <v>1</v>
      </c>
      <c r="Q246" s="30">
        <f t="shared" si="28"/>
        <v>1</v>
      </c>
      <c r="R246" s="30">
        <f t="shared" si="28"/>
        <v>1</v>
      </c>
      <c r="S246" s="30">
        <f t="shared" si="28"/>
        <v>0</v>
      </c>
      <c r="T246" s="30">
        <f t="shared" si="28"/>
        <v>0</v>
      </c>
      <c r="U246" s="30">
        <f t="shared" si="28"/>
        <v>0</v>
      </c>
      <c r="V246" s="30">
        <f t="shared" si="28"/>
        <v>1</v>
      </c>
      <c r="W246" s="30">
        <f t="shared" si="28"/>
        <v>1</v>
      </c>
      <c r="X246" s="30">
        <f t="shared" si="28"/>
        <v>1</v>
      </c>
      <c r="Y246" s="30">
        <f t="shared" si="28"/>
        <v>1</v>
      </c>
      <c r="Z246" s="30">
        <f t="shared" si="28"/>
        <v>1</v>
      </c>
      <c r="AA246" s="30">
        <f t="shared" si="28"/>
        <v>1</v>
      </c>
      <c r="AB246" s="30">
        <f t="shared" si="28"/>
        <v>1</v>
      </c>
      <c r="AC246" s="30">
        <f t="shared" si="28"/>
        <v>1</v>
      </c>
      <c r="AD246" s="30">
        <f t="shared" si="28"/>
        <v>1</v>
      </c>
      <c r="AE246" s="30">
        <f t="shared" si="28"/>
        <v>0</v>
      </c>
      <c r="AF246" s="30">
        <f t="shared" si="28"/>
        <v>0</v>
      </c>
      <c r="AG246" s="30">
        <f t="shared" si="28"/>
        <v>0</v>
      </c>
      <c r="AH246" s="30">
        <f t="shared" si="28"/>
        <v>1</v>
      </c>
      <c r="AI246" s="30">
        <f t="shared" si="28"/>
        <v>1</v>
      </c>
      <c r="AJ246" s="30">
        <f t="shared" si="28"/>
        <v>1</v>
      </c>
      <c r="AK246" s="30">
        <f t="shared" si="28"/>
        <v>1</v>
      </c>
      <c r="AL246" s="30">
        <f t="shared" si="28"/>
        <v>1</v>
      </c>
      <c r="AM246" s="30">
        <f t="shared" si="28"/>
        <v>1</v>
      </c>
      <c r="AN246" s="22">
        <f t="shared" si="28"/>
        <v>1</v>
      </c>
      <c r="AO246" s="31"/>
      <c r="AP246" s="31"/>
      <c r="AQ246" s="32"/>
      <c r="AR246" s="2"/>
      <c r="AS246" s="2"/>
      <c r="AT246" s="2"/>
      <c r="AU246" s="2"/>
    </row>
    <row r="247" spans="1:47" hidden="1" x14ac:dyDescent="0.3">
      <c r="F247" s="33"/>
      <c r="G247" s="34"/>
      <c r="H247" s="22">
        <v>2025</v>
      </c>
      <c r="I247" s="22" t="s">
        <v>47</v>
      </c>
      <c r="J247" s="35">
        <f t="shared" ref="J247:AN247" si="29">COUNTIF(J243:J245,"N12")</f>
        <v>0</v>
      </c>
      <c r="K247" s="35">
        <f t="shared" si="29"/>
        <v>0</v>
      </c>
      <c r="L247" s="35">
        <f t="shared" si="29"/>
        <v>0</v>
      </c>
      <c r="M247" s="35">
        <f t="shared" si="29"/>
        <v>1</v>
      </c>
      <c r="N247" s="35">
        <f t="shared" si="29"/>
        <v>1</v>
      </c>
      <c r="O247" s="35">
        <f t="shared" si="29"/>
        <v>1</v>
      </c>
      <c r="P247" s="35">
        <f t="shared" si="29"/>
        <v>0</v>
      </c>
      <c r="Q247" s="35">
        <f t="shared" si="29"/>
        <v>1</v>
      </c>
      <c r="R247" s="35">
        <f t="shared" si="29"/>
        <v>1</v>
      </c>
      <c r="S247" s="35">
        <f t="shared" si="29"/>
        <v>1</v>
      </c>
      <c r="T247" s="35">
        <f t="shared" si="29"/>
        <v>1</v>
      </c>
      <c r="U247" s="35">
        <f t="shared" si="29"/>
        <v>1</v>
      </c>
      <c r="V247" s="35">
        <f t="shared" si="29"/>
        <v>1</v>
      </c>
      <c r="W247" s="35">
        <f t="shared" si="29"/>
        <v>1</v>
      </c>
      <c r="X247" s="35">
        <f t="shared" si="29"/>
        <v>1</v>
      </c>
      <c r="Y247" s="35">
        <f t="shared" si="29"/>
        <v>1</v>
      </c>
      <c r="Z247" s="35">
        <f t="shared" si="29"/>
        <v>1</v>
      </c>
      <c r="AA247" s="35">
        <f t="shared" si="29"/>
        <v>1</v>
      </c>
      <c r="AB247" s="35">
        <f t="shared" si="29"/>
        <v>1</v>
      </c>
      <c r="AC247" s="35">
        <f t="shared" si="29"/>
        <v>1</v>
      </c>
      <c r="AD247" s="35">
        <f t="shared" si="29"/>
        <v>1</v>
      </c>
      <c r="AE247" s="35">
        <f t="shared" si="29"/>
        <v>1</v>
      </c>
      <c r="AF247" s="35">
        <f t="shared" si="29"/>
        <v>1</v>
      </c>
      <c r="AG247" s="35">
        <f t="shared" si="29"/>
        <v>1</v>
      </c>
      <c r="AH247" s="35">
        <f t="shared" si="29"/>
        <v>1</v>
      </c>
      <c r="AI247" s="35">
        <f t="shared" si="29"/>
        <v>1</v>
      </c>
      <c r="AJ247" s="35">
        <f t="shared" si="29"/>
        <v>1</v>
      </c>
      <c r="AK247" s="35">
        <f t="shared" si="29"/>
        <v>1</v>
      </c>
      <c r="AL247" s="35">
        <f t="shared" si="29"/>
        <v>1</v>
      </c>
      <c r="AM247" s="35">
        <f t="shared" si="29"/>
        <v>1</v>
      </c>
      <c r="AN247" s="36">
        <f t="shared" si="29"/>
        <v>1</v>
      </c>
      <c r="AO247" s="37"/>
      <c r="AP247" s="37"/>
      <c r="AQ247" s="32"/>
      <c r="AR247" s="2"/>
      <c r="AS247" s="2"/>
      <c r="AT247" s="2"/>
      <c r="AU247" s="2"/>
    </row>
    <row r="248" spans="1:47" s="19" customFormat="1" ht="39.950000000000003" customHeight="1" x14ac:dyDescent="0.15">
      <c r="A248" s="14" t="s">
        <v>9</v>
      </c>
      <c r="B248" s="14" t="s">
        <v>10</v>
      </c>
      <c r="C248" s="15" t="s">
        <v>11</v>
      </c>
      <c r="D248" s="15" t="s">
        <v>12</v>
      </c>
      <c r="E248" s="15" t="s">
        <v>13</v>
      </c>
      <c r="F248" s="16" t="s">
        <v>14</v>
      </c>
      <c r="G248" s="16" t="s">
        <v>15</v>
      </c>
      <c r="H248" s="16" t="s">
        <v>16</v>
      </c>
      <c r="I248" s="16" t="s">
        <v>17</v>
      </c>
      <c r="J248" s="16" t="s">
        <v>310</v>
      </c>
      <c r="K248" s="17" t="s">
        <v>311</v>
      </c>
      <c r="L248" s="16" t="s">
        <v>312</v>
      </c>
      <c r="M248" s="16" t="s">
        <v>313</v>
      </c>
      <c r="N248" s="16" t="s">
        <v>314</v>
      </c>
      <c r="O248" s="16" t="s">
        <v>315</v>
      </c>
      <c r="P248" s="17" t="s">
        <v>316</v>
      </c>
      <c r="Q248" s="16" t="s">
        <v>317</v>
      </c>
      <c r="R248" s="17" t="s">
        <v>318</v>
      </c>
      <c r="S248" s="16" t="s">
        <v>319</v>
      </c>
      <c r="T248" s="16" t="s">
        <v>320</v>
      </c>
      <c r="U248" s="16" t="s">
        <v>321</v>
      </c>
      <c r="V248" s="16" t="s">
        <v>322</v>
      </c>
      <c r="W248" s="16" t="s">
        <v>323</v>
      </c>
      <c r="X248" s="16" t="s">
        <v>324</v>
      </c>
      <c r="Y248" s="17" t="s">
        <v>325</v>
      </c>
      <c r="Z248" s="17" t="s">
        <v>326</v>
      </c>
      <c r="AA248" s="16" t="s">
        <v>327</v>
      </c>
      <c r="AB248" s="16" t="s">
        <v>328</v>
      </c>
      <c r="AC248" s="16" t="s">
        <v>329</v>
      </c>
      <c r="AD248" s="16" t="s">
        <v>330</v>
      </c>
      <c r="AE248" s="16" t="s">
        <v>331</v>
      </c>
      <c r="AF248" s="17" t="s">
        <v>332</v>
      </c>
      <c r="AG248" s="16" t="s">
        <v>333</v>
      </c>
      <c r="AH248" s="16" t="s">
        <v>334</v>
      </c>
      <c r="AI248" s="16" t="s">
        <v>335</v>
      </c>
      <c r="AJ248" s="16" t="s">
        <v>336</v>
      </c>
      <c r="AK248" s="16" t="s">
        <v>337</v>
      </c>
      <c r="AL248" s="16" t="s">
        <v>338</v>
      </c>
      <c r="AM248" s="17" t="s">
        <v>339</v>
      </c>
      <c r="AN248" s="16" t="s">
        <v>340</v>
      </c>
      <c r="AO248" s="18" t="s">
        <v>18</v>
      </c>
      <c r="AP248" s="18" t="s">
        <v>19</v>
      </c>
      <c r="AQ248" s="18" t="s">
        <v>20</v>
      </c>
    </row>
    <row r="249" spans="1:47" x14ac:dyDescent="0.3">
      <c r="F249" s="20">
        <v>1007806521</v>
      </c>
      <c r="G249" s="21" t="s">
        <v>97</v>
      </c>
      <c r="H249" s="22">
        <v>2026</v>
      </c>
      <c r="I249" s="22" t="s">
        <v>309</v>
      </c>
      <c r="J249" s="59" t="s">
        <v>22</v>
      </c>
      <c r="K249" s="59" t="s">
        <v>22</v>
      </c>
      <c r="L249" s="59" t="s">
        <v>22</v>
      </c>
      <c r="M249" s="24"/>
      <c r="N249" s="24"/>
      <c r="O249" s="24" t="s">
        <v>36</v>
      </c>
      <c r="P249" s="24" t="s">
        <v>36</v>
      </c>
      <c r="Q249" s="24" t="s">
        <v>36</v>
      </c>
      <c r="R249" s="59" t="s">
        <v>25</v>
      </c>
      <c r="S249" s="59" t="s">
        <v>25</v>
      </c>
      <c r="T249" s="59" t="s">
        <v>25</v>
      </c>
      <c r="U249" s="59" t="s">
        <v>25</v>
      </c>
      <c r="V249" s="59" t="s">
        <v>22</v>
      </c>
      <c r="W249" s="59" t="s">
        <v>22</v>
      </c>
      <c r="X249" s="59" t="s">
        <v>22</v>
      </c>
      <c r="Y249" s="59" t="s">
        <v>22</v>
      </c>
      <c r="Z249" s="59" t="s">
        <v>22</v>
      </c>
      <c r="AA249" s="59" t="s">
        <v>22</v>
      </c>
      <c r="AB249" s="59" t="s">
        <v>22</v>
      </c>
      <c r="AC249" s="59" t="s">
        <v>22</v>
      </c>
      <c r="AD249" s="59" t="s">
        <v>22</v>
      </c>
      <c r="AE249" s="59" t="s">
        <v>22</v>
      </c>
      <c r="AF249" s="59" t="s">
        <v>22</v>
      </c>
      <c r="AG249" s="59" t="s">
        <v>22</v>
      </c>
      <c r="AH249" s="24"/>
      <c r="AI249" s="24"/>
      <c r="AJ249" s="24" t="s">
        <v>36</v>
      </c>
      <c r="AK249" s="59" t="s">
        <v>22</v>
      </c>
      <c r="AL249" s="59" t="s">
        <v>22</v>
      </c>
      <c r="AM249" s="59" t="s">
        <v>22</v>
      </c>
      <c r="AN249" s="59" t="s">
        <v>22</v>
      </c>
      <c r="AO249" s="46">
        <f>COUNTIF(Tabla14611131617181956[[#This Row],[1S]:[31L]],"D12")</f>
        <v>4</v>
      </c>
      <c r="AP249" s="26">
        <f>COUNTIF(Tabla14611131617181956[[#This Row],[1S]:[31L]],"N12")</f>
        <v>19</v>
      </c>
      <c r="AQ249" s="27">
        <f>COUNTBLANK(Tabla14611131617181956[[#This Row],[1S]:[31L]])</f>
        <v>4</v>
      </c>
      <c r="AR249" s="2"/>
      <c r="AS249" s="2"/>
      <c r="AT249" s="2"/>
      <c r="AU249" s="2"/>
    </row>
    <row r="250" spans="1:47" hidden="1" x14ac:dyDescent="0.3">
      <c r="F250" s="20"/>
      <c r="G250" s="21"/>
      <c r="H250" s="22">
        <v>2025</v>
      </c>
      <c r="I250" s="22" t="s">
        <v>47</v>
      </c>
      <c r="J250" s="30">
        <f t="shared" ref="J250:AN250" si="30">COUNTIF(J249:J249,"D12")</f>
        <v>0</v>
      </c>
      <c r="K250" s="30">
        <f t="shared" si="30"/>
        <v>0</v>
      </c>
      <c r="L250" s="30">
        <f t="shared" si="30"/>
        <v>0</v>
      </c>
      <c r="M250" s="30">
        <f t="shared" si="30"/>
        <v>0</v>
      </c>
      <c r="N250" s="30">
        <f t="shared" si="30"/>
        <v>0</v>
      </c>
      <c r="O250" s="30">
        <f t="shared" si="30"/>
        <v>0</v>
      </c>
      <c r="P250" s="30">
        <f t="shared" si="30"/>
        <v>0</v>
      </c>
      <c r="Q250" s="30">
        <f t="shared" si="30"/>
        <v>0</v>
      </c>
      <c r="R250" s="30">
        <f t="shared" si="30"/>
        <v>1</v>
      </c>
      <c r="S250" s="30">
        <f t="shared" si="30"/>
        <v>1</v>
      </c>
      <c r="T250" s="30">
        <f t="shared" si="30"/>
        <v>1</v>
      </c>
      <c r="U250" s="30">
        <f t="shared" si="30"/>
        <v>1</v>
      </c>
      <c r="V250" s="30">
        <f t="shared" si="30"/>
        <v>0</v>
      </c>
      <c r="W250" s="30">
        <f t="shared" si="30"/>
        <v>0</v>
      </c>
      <c r="X250" s="30">
        <f t="shared" si="30"/>
        <v>0</v>
      </c>
      <c r="Y250" s="30">
        <f t="shared" si="30"/>
        <v>0</v>
      </c>
      <c r="Z250" s="30">
        <f t="shared" si="30"/>
        <v>0</v>
      </c>
      <c r="AA250" s="30">
        <f t="shared" si="30"/>
        <v>0</v>
      </c>
      <c r="AB250" s="30">
        <f t="shared" si="30"/>
        <v>0</v>
      </c>
      <c r="AC250" s="30">
        <f t="shared" si="30"/>
        <v>0</v>
      </c>
      <c r="AD250" s="30">
        <f t="shared" si="30"/>
        <v>0</v>
      </c>
      <c r="AE250" s="30">
        <f t="shared" si="30"/>
        <v>0</v>
      </c>
      <c r="AF250" s="30">
        <f t="shared" si="30"/>
        <v>0</v>
      </c>
      <c r="AG250" s="30">
        <f t="shared" si="30"/>
        <v>0</v>
      </c>
      <c r="AH250" s="30">
        <f t="shared" si="30"/>
        <v>0</v>
      </c>
      <c r="AI250" s="30">
        <f t="shared" si="30"/>
        <v>0</v>
      </c>
      <c r="AJ250" s="30">
        <f t="shared" si="30"/>
        <v>0</v>
      </c>
      <c r="AK250" s="30">
        <f t="shared" si="30"/>
        <v>0</v>
      </c>
      <c r="AL250" s="30">
        <f t="shared" si="30"/>
        <v>0</v>
      </c>
      <c r="AM250" s="30">
        <f t="shared" si="30"/>
        <v>0</v>
      </c>
      <c r="AN250" s="22">
        <f t="shared" si="30"/>
        <v>0</v>
      </c>
      <c r="AO250" s="31"/>
      <c r="AP250" s="31"/>
      <c r="AQ250" s="32"/>
      <c r="AR250" s="2"/>
      <c r="AS250" s="2"/>
      <c r="AT250" s="2"/>
      <c r="AU250" s="2"/>
    </row>
    <row r="251" spans="1:47" hidden="1" x14ac:dyDescent="0.3">
      <c r="F251" s="33"/>
      <c r="G251" s="34"/>
      <c r="H251" s="22">
        <v>2025</v>
      </c>
      <c r="I251" s="22" t="s">
        <v>47</v>
      </c>
      <c r="J251" s="35">
        <f t="shared" ref="J251:AN251" si="31">COUNTIF(J249:J249,"N12")</f>
        <v>1</v>
      </c>
      <c r="K251" s="35">
        <f t="shared" si="31"/>
        <v>1</v>
      </c>
      <c r="L251" s="35">
        <f t="shared" si="31"/>
        <v>1</v>
      </c>
      <c r="M251" s="35">
        <f t="shared" si="31"/>
        <v>0</v>
      </c>
      <c r="N251" s="35">
        <f t="shared" si="31"/>
        <v>0</v>
      </c>
      <c r="O251" s="35">
        <f t="shared" si="31"/>
        <v>0</v>
      </c>
      <c r="P251" s="35">
        <f t="shared" si="31"/>
        <v>0</v>
      </c>
      <c r="Q251" s="35">
        <f t="shared" si="31"/>
        <v>0</v>
      </c>
      <c r="R251" s="35">
        <f t="shared" si="31"/>
        <v>0</v>
      </c>
      <c r="S251" s="35">
        <f t="shared" si="31"/>
        <v>0</v>
      </c>
      <c r="T251" s="35">
        <f t="shared" si="31"/>
        <v>0</v>
      </c>
      <c r="U251" s="35">
        <f t="shared" si="31"/>
        <v>0</v>
      </c>
      <c r="V251" s="35">
        <f t="shared" si="31"/>
        <v>1</v>
      </c>
      <c r="W251" s="35">
        <f t="shared" si="31"/>
        <v>1</v>
      </c>
      <c r="X251" s="35">
        <f t="shared" si="31"/>
        <v>1</v>
      </c>
      <c r="Y251" s="35">
        <f t="shared" si="31"/>
        <v>1</v>
      </c>
      <c r="Z251" s="35">
        <f t="shared" si="31"/>
        <v>1</v>
      </c>
      <c r="AA251" s="35">
        <f t="shared" si="31"/>
        <v>1</v>
      </c>
      <c r="AB251" s="35">
        <f t="shared" si="31"/>
        <v>1</v>
      </c>
      <c r="AC251" s="35">
        <f t="shared" si="31"/>
        <v>1</v>
      </c>
      <c r="AD251" s="35">
        <f t="shared" si="31"/>
        <v>1</v>
      </c>
      <c r="AE251" s="35">
        <f t="shared" si="31"/>
        <v>1</v>
      </c>
      <c r="AF251" s="35">
        <f t="shared" si="31"/>
        <v>1</v>
      </c>
      <c r="AG251" s="35">
        <f t="shared" si="31"/>
        <v>1</v>
      </c>
      <c r="AH251" s="35">
        <f t="shared" si="31"/>
        <v>0</v>
      </c>
      <c r="AI251" s="35">
        <f t="shared" si="31"/>
        <v>0</v>
      </c>
      <c r="AJ251" s="35">
        <f t="shared" si="31"/>
        <v>0</v>
      </c>
      <c r="AK251" s="35">
        <f t="shared" si="31"/>
        <v>1</v>
      </c>
      <c r="AL251" s="35">
        <f t="shared" si="31"/>
        <v>1</v>
      </c>
      <c r="AM251" s="35">
        <f t="shared" si="31"/>
        <v>1</v>
      </c>
      <c r="AN251" s="36">
        <f t="shared" si="31"/>
        <v>1</v>
      </c>
      <c r="AO251" s="37"/>
      <c r="AP251" s="37"/>
      <c r="AQ251" s="32"/>
      <c r="AR251" s="2"/>
      <c r="AS251" s="2"/>
      <c r="AT251" s="2"/>
      <c r="AU251" s="2"/>
    </row>
    <row r="252" spans="1:47" s="2" customFormat="1" x14ac:dyDescent="0.3">
      <c r="F252" s="48"/>
      <c r="G252" s="49"/>
      <c r="H252" s="36"/>
      <c r="I252" s="36"/>
      <c r="J252" s="59" t="s">
        <v>22</v>
      </c>
      <c r="K252" s="59" t="s">
        <v>22</v>
      </c>
      <c r="L252" s="59" t="s">
        <v>22</v>
      </c>
      <c r="M252" s="29"/>
      <c r="N252" s="29"/>
      <c r="O252" s="29"/>
      <c r="P252" s="59" t="s">
        <v>22</v>
      </c>
      <c r="Q252" s="59" t="s">
        <v>22</v>
      </c>
      <c r="R252" s="59" t="s">
        <v>22</v>
      </c>
      <c r="S252" s="59" t="s">
        <v>22</v>
      </c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50">
        <f>COUNTIF(Tabla14611131617181956[[#This Row],[1S]:[31L]],"D12")</f>
        <v>0</v>
      </c>
      <c r="AP252" s="50">
        <f>COUNTIF(Tabla14611131617181956[[#This Row],[1S]:[31L]],"N12")</f>
        <v>7</v>
      </c>
      <c r="AQ252" s="51">
        <f>COUNTBLANK(Tabla14611131617181956[[#This Row],[1S]:[31L]])</f>
        <v>24</v>
      </c>
    </row>
    <row r="253" spans="1:47" x14ac:dyDescent="0.3">
      <c r="F253" s="40" t="s">
        <v>29</v>
      </c>
      <c r="G253" s="40" t="s">
        <v>30</v>
      </c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76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2"/>
      <c r="AP253" s="2"/>
      <c r="AQ253" s="2"/>
      <c r="AR253" s="2"/>
      <c r="AS253" s="2"/>
      <c r="AT253" s="2"/>
      <c r="AU253" s="2"/>
    </row>
    <row r="254" spans="1:47" x14ac:dyDescent="0.3">
      <c r="F254" s="20" t="s">
        <v>25</v>
      </c>
      <c r="G254" s="21" t="s">
        <v>31</v>
      </c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2"/>
      <c r="AP254" s="2"/>
      <c r="AQ254" s="2"/>
      <c r="AR254" s="2"/>
      <c r="AS254" s="2"/>
      <c r="AT254" s="2"/>
      <c r="AU254" s="2"/>
    </row>
    <row r="255" spans="1:47" s="2" customFormat="1" x14ac:dyDescent="0.3">
      <c r="F255" s="42" t="s">
        <v>22</v>
      </c>
      <c r="G255" s="43" t="s">
        <v>32</v>
      </c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</row>
    <row r="256" spans="1:47" s="2" customFormat="1" x14ac:dyDescent="0.3">
      <c r="F256" s="77" t="s">
        <v>22</v>
      </c>
      <c r="G256" s="78" t="s">
        <v>100</v>
      </c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</row>
    <row r="257" spans="1:47" s="2" customFormat="1" x14ac:dyDescent="0.3">
      <c r="F257" s="42"/>
      <c r="G257" s="43" t="s">
        <v>33</v>
      </c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</row>
    <row r="258" spans="1:47" s="2" customFormat="1" x14ac:dyDescent="0.3">
      <c r="F258" s="42" t="s">
        <v>34</v>
      </c>
      <c r="G258" s="43" t="s">
        <v>35</v>
      </c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</row>
    <row r="259" spans="1:47" s="2" customFormat="1" x14ac:dyDescent="0.3">
      <c r="F259" s="42" t="s">
        <v>36</v>
      </c>
      <c r="G259" s="43" t="s">
        <v>37</v>
      </c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</row>
    <row r="260" spans="1:47" s="2" customFormat="1" x14ac:dyDescent="0.3"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</row>
    <row r="261" spans="1:47" ht="13.5" x14ac:dyDescent="0.15">
      <c r="F261" s="189"/>
      <c r="G261" s="189"/>
      <c r="H261" s="190" t="s">
        <v>0</v>
      </c>
      <c r="I261" s="191"/>
      <c r="J261" s="191"/>
      <c r="K261" s="191"/>
      <c r="L261" s="191"/>
      <c r="M261" s="191"/>
      <c r="N261" s="191"/>
      <c r="O261" s="191"/>
      <c r="P261" s="191"/>
      <c r="Q261" s="191"/>
      <c r="R261" s="191"/>
      <c r="S261" s="191"/>
      <c r="T261" s="191"/>
      <c r="U261" s="191"/>
      <c r="V261" s="191"/>
      <c r="W261" s="191"/>
      <c r="X261" s="191"/>
      <c r="Y261" s="191"/>
      <c r="Z261" s="191"/>
      <c r="AA261" s="191"/>
      <c r="AB261" s="191"/>
      <c r="AC261" s="191"/>
      <c r="AD261" s="191"/>
      <c r="AE261" s="191"/>
      <c r="AF261" s="191"/>
      <c r="AG261" s="191"/>
      <c r="AH261" s="192"/>
      <c r="AI261" s="196" t="s">
        <v>1</v>
      </c>
      <c r="AJ261" s="196"/>
      <c r="AK261" s="196"/>
      <c r="AL261" s="196"/>
      <c r="AM261" s="196"/>
      <c r="AN261" s="196"/>
      <c r="AO261" s="1"/>
      <c r="AP261" s="1"/>
      <c r="AQ261" s="1"/>
      <c r="AR261" s="2"/>
      <c r="AS261" s="2"/>
      <c r="AT261" s="2"/>
      <c r="AU261" s="2"/>
    </row>
    <row r="262" spans="1:47" ht="13.5" x14ac:dyDescent="0.15">
      <c r="F262" s="189"/>
      <c r="G262" s="189"/>
      <c r="H262" s="193"/>
      <c r="I262" s="194"/>
      <c r="J262" s="194"/>
      <c r="K262" s="194"/>
      <c r="L262" s="194"/>
      <c r="M262" s="194"/>
      <c r="N262" s="194"/>
      <c r="O262" s="194"/>
      <c r="P262" s="194"/>
      <c r="Q262" s="194"/>
      <c r="R262" s="194"/>
      <c r="S262" s="194"/>
      <c r="T262" s="194"/>
      <c r="U262" s="194"/>
      <c r="V262" s="194"/>
      <c r="W262" s="194"/>
      <c r="X262" s="194"/>
      <c r="Y262" s="194"/>
      <c r="Z262" s="194"/>
      <c r="AA262" s="194"/>
      <c r="AB262" s="194"/>
      <c r="AC262" s="194"/>
      <c r="AD262" s="194"/>
      <c r="AE262" s="194"/>
      <c r="AF262" s="194"/>
      <c r="AG262" s="194"/>
      <c r="AH262" s="195"/>
      <c r="AI262" s="196"/>
      <c r="AJ262" s="196"/>
      <c r="AK262" s="196"/>
      <c r="AL262" s="196"/>
      <c r="AM262" s="196"/>
      <c r="AN262" s="196"/>
      <c r="AO262" s="1"/>
      <c r="AP262" s="1"/>
      <c r="AQ262" s="1"/>
      <c r="AR262" s="2"/>
      <c r="AS262" s="2"/>
      <c r="AT262" s="2"/>
      <c r="AU262" s="2"/>
    </row>
    <row r="263" spans="1:47" ht="14.25" x14ac:dyDescent="0.2">
      <c r="F263" s="189"/>
      <c r="G263" s="189"/>
      <c r="H263" s="218" t="s">
        <v>2</v>
      </c>
      <c r="I263" s="219"/>
      <c r="J263" s="219"/>
      <c r="K263" s="220" t="s">
        <v>101</v>
      </c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0"/>
      <c r="AA263" s="220"/>
      <c r="AB263" s="220"/>
      <c r="AC263" s="220"/>
      <c r="AD263" s="220"/>
      <c r="AE263" s="220"/>
      <c r="AF263" s="220"/>
      <c r="AG263" s="220"/>
      <c r="AH263" s="221"/>
      <c r="AI263" s="196" t="s">
        <v>4</v>
      </c>
      <c r="AJ263" s="196"/>
      <c r="AK263" s="196"/>
      <c r="AL263" s="196"/>
      <c r="AM263" s="196"/>
      <c r="AN263" s="196"/>
      <c r="AO263" s="1"/>
      <c r="AP263" s="1"/>
      <c r="AQ263" s="1"/>
      <c r="AR263" s="2"/>
      <c r="AS263" s="2"/>
      <c r="AT263" s="2"/>
      <c r="AU263" s="2"/>
    </row>
    <row r="264" spans="1:47" ht="14.25" x14ac:dyDescent="0.2">
      <c r="F264" s="189"/>
      <c r="G264" s="189"/>
      <c r="H264" s="7" t="s">
        <v>5</v>
      </c>
      <c r="I264" s="8"/>
      <c r="J264" s="8"/>
      <c r="K264" s="220" t="s">
        <v>6</v>
      </c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0"/>
      <c r="AA264" s="220"/>
      <c r="AB264" s="220"/>
      <c r="AC264" s="220"/>
      <c r="AD264" s="220"/>
      <c r="AE264" s="220"/>
      <c r="AF264" s="220"/>
      <c r="AG264" s="220"/>
      <c r="AH264" s="221"/>
      <c r="AI264" s="196"/>
      <c r="AJ264" s="196"/>
      <c r="AK264" s="196"/>
      <c r="AL264" s="196"/>
      <c r="AM264" s="196"/>
      <c r="AN264" s="196"/>
      <c r="AO264" s="1"/>
      <c r="AP264" s="1"/>
      <c r="AQ264" s="1"/>
      <c r="AR264" s="2"/>
      <c r="AS264" s="2"/>
      <c r="AT264" s="2"/>
      <c r="AU264" s="2"/>
    </row>
    <row r="265" spans="1:47" ht="14.25" x14ac:dyDescent="0.2">
      <c r="F265" s="189"/>
      <c r="G265" s="189"/>
      <c r="H265" s="218" t="s">
        <v>7</v>
      </c>
      <c r="I265" s="219"/>
      <c r="J265" s="219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0"/>
      <c r="AA265" s="220"/>
      <c r="AB265" s="220"/>
      <c r="AC265" s="220"/>
      <c r="AD265" s="220"/>
      <c r="AE265" s="220"/>
      <c r="AF265" s="220"/>
      <c r="AG265" s="220"/>
      <c r="AH265" s="221"/>
      <c r="AI265" s="196" t="s">
        <v>8</v>
      </c>
      <c r="AJ265" s="196"/>
      <c r="AK265" s="196"/>
      <c r="AL265" s="196"/>
      <c r="AM265" s="196"/>
      <c r="AN265" s="196"/>
      <c r="AO265" s="1"/>
      <c r="AP265" s="1"/>
      <c r="AQ265" s="1"/>
      <c r="AR265" s="2"/>
      <c r="AS265" s="2"/>
      <c r="AT265" s="2"/>
      <c r="AU265" s="2"/>
    </row>
    <row r="266" spans="1:47" ht="14.25" x14ac:dyDescent="0.2">
      <c r="F266" s="189"/>
      <c r="G266" s="189"/>
      <c r="H266" s="214"/>
      <c r="I266" s="215"/>
      <c r="J266" s="215"/>
      <c r="K266" s="216"/>
      <c r="L266" s="216"/>
      <c r="M266" s="216"/>
      <c r="N266" s="216"/>
      <c r="O266" s="216"/>
      <c r="P266" s="216"/>
      <c r="Q266" s="216"/>
      <c r="R266" s="216"/>
      <c r="S266" s="216"/>
      <c r="T266" s="216"/>
      <c r="U266" s="216"/>
      <c r="V266" s="216"/>
      <c r="W266" s="216"/>
      <c r="X266" s="216"/>
      <c r="Y266" s="216"/>
      <c r="Z266" s="216"/>
      <c r="AA266" s="216"/>
      <c r="AB266" s="216"/>
      <c r="AC266" s="216"/>
      <c r="AD266" s="216"/>
      <c r="AE266" s="216"/>
      <c r="AF266" s="216"/>
      <c r="AG266" s="216"/>
      <c r="AH266" s="217"/>
      <c r="AI266" s="196"/>
      <c r="AJ266" s="196"/>
      <c r="AK266" s="196"/>
      <c r="AL266" s="196"/>
      <c r="AM266" s="196"/>
      <c r="AN266" s="196"/>
      <c r="AO266" s="13"/>
      <c r="AP266" s="13"/>
      <c r="AQ266" s="13"/>
      <c r="AR266" s="2"/>
      <c r="AS266" s="2"/>
      <c r="AT266" s="2"/>
      <c r="AU266" s="2"/>
    </row>
    <row r="267" spans="1:47" s="19" customFormat="1" ht="39.950000000000003" customHeight="1" x14ac:dyDescent="0.15">
      <c r="A267" s="14" t="s">
        <v>9</v>
      </c>
      <c r="B267" s="14" t="s">
        <v>10</v>
      </c>
      <c r="C267" s="15" t="s">
        <v>11</v>
      </c>
      <c r="D267" s="15" t="s">
        <v>12</v>
      </c>
      <c r="E267" s="15" t="s">
        <v>13</v>
      </c>
      <c r="F267" s="16" t="s">
        <v>14</v>
      </c>
      <c r="G267" s="16" t="s">
        <v>15</v>
      </c>
      <c r="H267" s="16" t="s">
        <v>16</v>
      </c>
      <c r="I267" s="16" t="s">
        <v>17</v>
      </c>
      <c r="J267" s="16" t="s">
        <v>310</v>
      </c>
      <c r="K267" s="17" t="s">
        <v>311</v>
      </c>
      <c r="L267" s="16" t="s">
        <v>312</v>
      </c>
      <c r="M267" s="16" t="s">
        <v>313</v>
      </c>
      <c r="N267" s="16" t="s">
        <v>314</v>
      </c>
      <c r="O267" s="16" t="s">
        <v>315</v>
      </c>
      <c r="P267" s="17" t="s">
        <v>316</v>
      </c>
      <c r="Q267" s="16" t="s">
        <v>317</v>
      </c>
      <c r="R267" s="17" t="s">
        <v>318</v>
      </c>
      <c r="S267" s="16" t="s">
        <v>319</v>
      </c>
      <c r="T267" s="16" t="s">
        <v>320</v>
      </c>
      <c r="U267" s="16" t="s">
        <v>321</v>
      </c>
      <c r="V267" s="16" t="s">
        <v>322</v>
      </c>
      <c r="W267" s="16" t="s">
        <v>323</v>
      </c>
      <c r="X267" s="16" t="s">
        <v>324</v>
      </c>
      <c r="Y267" s="17" t="s">
        <v>325</v>
      </c>
      <c r="Z267" s="17" t="s">
        <v>326</v>
      </c>
      <c r="AA267" s="16" t="s">
        <v>327</v>
      </c>
      <c r="AB267" s="16" t="s">
        <v>328</v>
      </c>
      <c r="AC267" s="16" t="s">
        <v>329</v>
      </c>
      <c r="AD267" s="16" t="s">
        <v>330</v>
      </c>
      <c r="AE267" s="16" t="s">
        <v>331</v>
      </c>
      <c r="AF267" s="17" t="s">
        <v>332</v>
      </c>
      <c r="AG267" s="16" t="s">
        <v>333</v>
      </c>
      <c r="AH267" s="16" t="s">
        <v>334</v>
      </c>
      <c r="AI267" s="16" t="s">
        <v>335</v>
      </c>
      <c r="AJ267" s="16" t="s">
        <v>336</v>
      </c>
      <c r="AK267" s="16" t="s">
        <v>337</v>
      </c>
      <c r="AL267" s="16" t="s">
        <v>338</v>
      </c>
      <c r="AM267" s="17" t="s">
        <v>339</v>
      </c>
      <c r="AN267" s="16" t="s">
        <v>340</v>
      </c>
      <c r="AO267" s="18" t="s">
        <v>18</v>
      </c>
      <c r="AP267" s="18" t="s">
        <v>19</v>
      </c>
      <c r="AQ267" s="18" t="s">
        <v>20</v>
      </c>
    </row>
    <row r="268" spans="1:47" x14ac:dyDescent="0.3">
      <c r="F268" s="20">
        <v>1003206197</v>
      </c>
      <c r="G268" s="21" t="s">
        <v>102</v>
      </c>
      <c r="H268" s="22">
        <v>2026</v>
      </c>
      <c r="I268" s="22" t="s">
        <v>309</v>
      </c>
      <c r="J268" s="23" t="s">
        <v>22</v>
      </c>
      <c r="K268" s="23" t="s">
        <v>22</v>
      </c>
      <c r="L268" s="23" t="s">
        <v>22</v>
      </c>
      <c r="M268" s="23" t="s">
        <v>22</v>
      </c>
      <c r="N268" s="24"/>
      <c r="O268" s="24"/>
      <c r="P268" s="79" t="s">
        <v>25</v>
      </c>
      <c r="Q268" s="79" t="s">
        <v>25</v>
      </c>
      <c r="R268" s="79" t="s">
        <v>25</v>
      </c>
      <c r="S268" s="79" t="s">
        <v>25</v>
      </c>
      <c r="T268" s="79" t="s">
        <v>25</v>
      </c>
      <c r="U268" s="79" t="s">
        <v>25</v>
      </c>
      <c r="V268" s="79" t="s">
        <v>22</v>
      </c>
      <c r="W268" s="79" t="s">
        <v>22</v>
      </c>
      <c r="X268" s="79" t="s">
        <v>22</v>
      </c>
      <c r="Y268" s="79" t="s">
        <v>22</v>
      </c>
      <c r="Z268" s="79" t="s">
        <v>22</v>
      </c>
      <c r="AA268" s="79" t="s">
        <v>22</v>
      </c>
      <c r="AB268" s="24"/>
      <c r="AC268" s="24"/>
      <c r="AD268" s="24" t="s">
        <v>36</v>
      </c>
      <c r="AE268" s="79" t="s">
        <v>25</v>
      </c>
      <c r="AF268" s="79" t="s">
        <v>25</v>
      </c>
      <c r="AG268" s="79" t="s">
        <v>25</v>
      </c>
      <c r="AH268" s="79" t="s">
        <v>25</v>
      </c>
      <c r="AI268" s="79" t="s">
        <v>25</v>
      </c>
      <c r="AJ268" s="79" t="s">
        <v>25</v>
      </c>
      <c r="AK268" s="79" t="s">
        <v>22</v>
      </c>
      <c r="AL268" s="79" t="s">
        <v>22</v>
      </c>
      <c r="AM268" s="79" t="s">
        <v>22</v>
      </c>
      <c r="AN268" s="79" t="s">
        <v>22</v>
      </c>
      <c r="AO268" s="46">
        <f>COUNTIF(Tabla14611131617182057[[#This Row],[1S]:[31L]],"D12")</f>
        <v>12</v>
      </c>
      <c r="AP268" s="26">
        <f>COUNTIF(Tabla14611131617182057[[#This Row],[1S]:[31L]],"N12")</f>
        <v>14</v>
      </c>
      <c r="AQ268" s="27">
        <f>COUNTBLANK(Tabla14611131617182057[[#This Row],[1S]:[31L]])</f>
        <v>4</v>
      </c>
      <c r="AR268" s="2"/>
      <c r="AS268" s="2"/>
      <c r="AT268" s="2"/>
      <c r="AU268" s="2"/>
    </row>
    <row r="269" spans="1:47" x14ac:dyDescent="0.3">
      <c r="F269" s="80">
        <v>1066728531</v>
      </c>
      <c r="G269" s="21" t="s">
        <v>103</v>
      </c>
      <c r="H269" s="22">
        <v>2026</v>
      </c>
      <c r="I269" s="22" t="s">
        <v>309</v>
      </c>
      <c r="J269" s="23" t="s">
        <v>25</v>
      </c>
      <c r="K269" s="23" t="s">
        <v>25</v>
      </c>
      <c r="L269" s="23" t="s">
        <v>25</v>
      </c>
      <c r="M269" s="23" t="s">
        <v>25</v>
      </c>
      <c r="N269" s="23" t="s">
        <v>25</v>
      </c>
      <c r="O269" s="23" t="s">
        <v>25</v>
      </c>
      <c r="P269" s="23" t="s">
        <v>22</v>
      </c>
      <c r="Q269" s="23" t="s">
        <v>22</v>
      </c>
      <c r="R269" s="23" t="s">
        <v>22</v>
      </c>
      <c r="S269" s="24"/>
      <c r="T269" s="24"/>
      <c r="U269" s="24" t="s">
        <v>36</v>
      </c>
      <c r="V269" s="23" t="s">
        <v>25</v>
      </c>
      <c r="W269" s="23" t="s">
        <v>25</v>
      </c>
      <c r="X269" s="23" t="s">
        <v>25</v>
      </c>
      <c r="Y269" s="23" t="s">
        <v>25</v>
      </c>
      <c r="Z269" s="23" t="s">
        <v>25</v>
      </c>
      <c r="AA269" s="23" t="s">
        <v>25</v>
      </c>
      <c r="AB269" s="23" t="s">
        <v>22</v>
      </c>
      <c r="AC269" s="23" t="s">
        <v>22</v>
      </c>
      <c r="AD269" s="23" t="s">
        <v>22</v>
      </c>
      <c r="AE269" s="23" t="s">
        <v>22</v>
      </c>
      <c r="AF269" s="23" t="s">
        <v>22</v>
      </c>
      <c r="AG269" s="23" t="s">
        <v>22</v>
      </c>
      <c r="AH269" s="24"/>
      <c r="AI269" s="24"/>
      <c r="AJ269" s="24" t="s">
        <v>36</v>
      </c>
      <c r="AK269" s="23" t="s">
        <v>25</v>
      </c>
      <c r="AL269" s="23" t="s">
        <v>25</v>
      </c>
      <c r="AM269" s="23" t="s">
        <v>25</v>
      </c>
      <c r="AN269" s="23" t="s">
        <v>25</v>
      </c>
      <c r="AO269" s="46">
        <f>COUNTIF(Tabla14611131617182057[[#This Row],[1S]:[31L]],"D12")</f>
        <v>16</v>
      </c>
      <c r="AP269" s="26">
        <f>COUNTIF(Tabla14611131617182057[[#This Row],[1S]:[31L]],"N12")</f>
        <v>9</v>
      </c>
      <c r="AQ269" s="27">
        <f>COUNTBLANK(Tabla14611131617182057[[#This Row],[1S]:[31L]])</f>
        <v>4</v>
      </c>
      <c r="AR269" s="2"/>
      <c r="AS269" s="2"/>
      <c r="AT269" s="2"/>
      <c r="AU269" s="2"/>
    </row>
    <row r="270" spans="1:47" x14ac:dyDescent="0.3">
      <c r="F270" s="20">
        <v>71729163</v>
      </c>
      <c r="G270" s="21" t="s">
        <v>99</v>
      </c>
      <c r="H270" s="22">
        <v>2026</v>
      </c>
      <c r="I270" s="22" t="s">
        <v>309</v>
      </c>
      <c r="J270" s="25" t="s">
        <v>76</v>
      </c>
      <c r="K270" s="25" t="s">
        <v>76</v>
      </c>
      <c r="L270" s="25" t="s">
        <v>76</v>
      </c>
      <c r="M270" s="25" t="s">
        <v>76</v>
      </c>
      <c r="N270" s="25" t="s">
        <v>76</v>
      </c>
      <c r="O270" s="25" t="s">
        <v>76</v>
      </c>
      <c r="P270" s="25" t="s">
        <v>76</v>
      </c>
      <c r="Q270" s="25" t="s">
        <v>76</v>
      </c>
      <c r="R270" s="25" t="s">
        <v>76</v>
      </c>
      <c r="S270" s="23" t="s">
        <v>22</v>
      </c>
      <c r="T270" s="23" t="s">
        <v>22</v>
      </c>
      <c r="U270" s="23" t="s">
        <v>22</v>
      </c>
      <c r="V270" s="59"/>
      <c r="W270" s="59"/>
      <c r="X270" s="59"/>
      <c r="Y270" s="59"/>
      <c r="Z270" s="59"/>
      <c r="AA270" s="59"/>
      <c r="AB270" s="23" t="s">
        <v>25</v>
      </c>
      <c r="AC270" s="23" t="s">
        <v>25</v>
      </c>
      <c r="AD270" s="23" t="s">
        <v>25</v>
      </c>
      <c r="AE270" s="59"/>
      <c r="AF270" s="59"/>
      <c r="AG270" s="59"/>
      <c r="AH270" s="23" t="s">
        <v>22</v>
      </c>
      <c r="AI270" s="23" t="s">
        <v>22</v>
      </c>
      <c r="AJ270" s="23" t="s">
        <v>22</v>
      </c>
      <c r="AK270" s="59"/>
      <c r="AL270" s="59"/>
      <c r="AM270" s="59"/>
      <c r="AN270" s="59"/>
      <c r="AO270" s="46">
        <f>COUNTIF(Tabla14611131617182057[[#This Row],[1S]:[31L]],"D12")</f>
        <v>3</v>
      </c>
      <c r="AP270" s="26">
        <f>COUNTIF(Tabla14611131617182057[[#This Row],[1S]:[31L]],"N12")</f>
        <v>6</v>
      </c>
      <c r="AQ270" s="27">
        <f>COUNTBLANK(Tabla14611131617182057[[#This Row],[1S]:[31L]])</f>
        <v>13</v>
      </c>
      <c r="AR270" s="2"/>
      <c r="AS270" s="2"/>
      <c r="AT270" s="2"/>
      <c r="AU270" s="2"/>
    </row>
    <row r="271" spans="1:47" hidden="1" x14ac:dyDescent="0.3">
      <c r="F271" s="20"/>
      <c r="G271" s="21"/>
      <c r="H271" s="22">
        <v>2025</v>
      </c>
      <c r="I271" s="22" t="s">
        <v>47</v>
      </c>
      <c r="J271" s="30">
        <f t="shared" ref="J271:AN271" si="32">COUNTIF(J268:J270,"D12")</f>
        <v>1</v>
      </c>
      <c r="K271" s="30">
        <f t="shared" si="32"/>
        <v>1</v>
      </c>
      <c r="L271" s="30">
        <f t="shared" si="32"/>
        <v>1</v>
      </c>
      <c r="M271" s="30">
        <f t="shared" si="32"/>
        <v>1</v>
      </c>
      <c r="N271" s="30">
        <f t="shared" si="32"/>
        <v>1</v>
      </c>
      <c r="O271" s="30">
        <f t="shared" si="32"/>
        <v>1</v>
      </c>
      <c r="P271" s="30">
        <f t="shared" si="32"/>
        <v>1</v>
      </c>
      <c r="Q271" s="30">
        <f t="shared" si="32"/>
        <v>1</v>
      </c>
      <c r="R271" s="30">
        <f t="shared" si="32"/>
        <v>1</v>
      </c>
      <c r="S271" s="30">
        <f t="shared" si="32"/>
        <v>1</v>
      </c>
      <c r="T271" s="30">
        <f t="shared" si="32"/>
        <v>1</v>
      </c>
      <c r="U271" s="30">
        <f t="shared" si="32"/>
        <v>1</v>
      </c>
      <c r="V271" s="30">
        <f t="shared" si="32"/>
        <v>1</v>
      </c>
      <c r="W271" s="30">
        <f t="shared" si="32"/>
        <v>1</v>
      </c>
      <c r="X271" s="30">
        <f t="shared" si="32"/>
        <v>1</v>
      </c>
      <c r="Y271" s="30">
        <f t="shared" si="32"/>
        <v>1</v>
      </c>
      <c r="Z271" s="30">
        <f t="shared" si="32"/>
        <v>1</v>
      </c>
      <c r="AA271" s="30">
        <f t="shared" si="32"/>
        <v>1</v>
      </c>
      <c r="AB271" s="30">
        <f t="shared" si="32"/>
        <v>1</v>
      </c>
      <c r="AC271" s="30">
        <f t="shared" si="32"/>
        <v>1</v>
      </c>
      <c r="AD271" s="30">
        <f t="shared" si="32"/>
        <v>1</v>
      </c>
      <c r="AE271" s="30">
        <f t="shared" si="32"/>
        <v>1</v>
      </c>
      <c r="AF271" s="30">
        <f t="shared" si="32"/>
        <v>1</v>
      </c>
      <c r="AG271" s="30">
        <f t="shared" si="32"/>
        <v>1</v>
      </c>
      <c r="AH271" s="30">
        <f t="shared" si="32"/>
        <v>1</v>
      </c>
      <c r="AI271" s="30">
        <f t="shared" si="32"/>
        <v>1</v>
      </c>
      <c r="AJ271" s="30">
        <f t="shared" si="32"/>
        <v>1</v>
      </c>
      <c r="AK271" s="30">
        <f t="shared" si="32"/>
        <v>1</v>
      </c>
      <c r="AL271" s="30">
        <f t="shared" si="32"/>
        <v>1</v>
      </c>
      <c r="AM271" s="30">
        <f t="shared" si="32"/>
        <v>1</v>
      </c>
      <c r="AN271" s="22">
        <f t="shared" si="32"/>
        <v>1</v>
      </c>
      <c r="AO271" s="31"/>
      <c r="AP271" s="31"/>
      <c r="AQ271" s="32"/>
      <c r="AR271" s="2"/>
      <c r="AS271" s="2"/>
      <c r="AT271" s="2"/>
      <c r="AU271" s="2"/>
    </row>
    <row r="272" spans="1:47" hidden="1" x14ac:dyDescent="0.3">
      <c r="F272" s="33"/>
      <c r="G272" s="34"/>
      <c r="H272" s="22">
        <v>2025</v>
      </c>
      <c r="I272" s="22" t="s">
        <v>47</v>
      </c>
      <c r="J272" s="35">
        <f t="shared" ref="J272:AN272" si="33">COUNTIF(J268:J270,"N12")</f>
        <v>1</v>
      </c>
      <c r="K272" s="35">
        <f t="shared" si="33"/>
        <v>1</v>
      </c>
      <c r="L272" s="35">
        <f t="shared" si="33"/>
        <v>1</v>
      </c>
      <c r="M272" s="35">
        <f t="shared" si="33"/>
        <v>1</v>
      </c>
      <c r="N272" s="35">
        <f t="shared" si="33"/>
        <v>0</v>
      </c>
      <c r="O272" s="35">
        <f t="shared" si="33"/>
        <v>0</v>
      </c>
      <c r="P272" s="35">
        <f t="shared" si="33"/>
        <v>1</v>
      </c>
      <c r="Q272" s="35">
        <f t="shared" si="33"/>
        <v>1</v>
      </c>
      <c r="R272" s="35">
        <f t="shared" si="33"/>
        <v>1</v>
      </c>
      <c r="S272" s="35">
        <f t="shared" si="33"/>
        <v>1</v>
      </c>
      <c r="T272" s="35">
        <f t="shared" si="33"/>
        <v>1</v>
      </c>
      <c r="U272" s="35">
        <f t="shared" si="33"/>
        <v>1</v>
      </c>
      <c r="V272" s="35">
        <f t="shared" si="33"/>
        <v>1</v>
      </c>
      <c r="W272" s="35">
        <f t="shared" si="33"/>
        <v>1</v>
      </c>
      <c r="X272" s="35">
        <f t="shared" si="33"/>
        <v>1</v>
      </c>
      <c r="Y272" s="35">
        <f t="shared" si="33"/>
        <v>1</v>
      </c>
      <c r="Z272" s="35">
        <f t="shared" si="33"/>
        <v>1</v>
      </c>
      <c r="AA272" s="35">
        <f t="shared" si="33"/>
        <v>1</v>
      </c>
      <c r="AB272" s="35">
        <f t="shared" si="33"/>
        <v>1</v>
      </c>
      <c r="AC272" s="35">
        <f t="shared" si="33"/>
        <v>1</v>
      </c>
      <c r="AD272" s="35">
        <f t="shared" si="33"/>
        <v>1</v>
      </c>
      <c r="AE272" s="35">
        <f t="shared" si="33"/>
        <v>1</v>
      </c>
      <c r="AF272" s="35">
        <f t="shared" si="33"/>
        <v>1</v>
      </c>
      <c r="AG272" s="35">
        <f t="shared" si="33"/>
        <v>1</v>
      </c>
      <c r="AH272" s="35">
        <f t="shared" si="33"/>
        <v>1</v>
      </c>
      <c r="AI272" s="35">
        <f t="shared" si="33"/>
        <v>1</v>
      </c>
      <c r="AJ272" s="35">
        <f t="shared" si="33"/>
        <v>1</v>
      </c>
      <c r="AK272" s="35">
        <f t="shared" si="33"/>
        <v>1</v>
      </c>
      <c r="AL272" s="35">
        <f t="shared" si="33"/>
        <v>1</v>
      </c>
      <c r="AM272" s="35">
        <f t="shared" si="33"/>
        <v>1</v>
      </c>
      <c r="AN272" s="36">
        <f t="shared" si="33"/>
        <v>1</v>
      </c>
      <c r="AO272" s="37"/>
      <c r="AP272" s="37"/>
      <c r="AQ272" s="32"/>
      <c r="AR272" s="2"/>
      <c r="AS272" s="2"/>
      <c r="AT272" s="2"/>
      <c r="AU272" s="2"/>
    </row>
    <row r="273" spans="1:47" x14ac:dyDescent="0.3">
      <c r="F273" s="40" t="s">
        <v>29</v>
      </c>
      <c r="G273" s="40" t="s">
        <v>30</v>
      </c>
      <c r="H273" s="39"/>
      <c r="I273" s="39"/>
      <c r="J273" s="39"/>
      <c r="K273" s="39"/>
      <c r="L273" s="41"/>
      <c r="M273" s="39"/>
      <c r="N273" s="23" t="s">
        <v>22</v>
      </c>
      <c r="O273" s="23" t="s">
        <v>22</v>
      </c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2"/>
      <c r="AP273" s="2"/>
      <c r="AQ273" s="2"/>
      <c r="AR273" s="2"/>
      <c r="AS273" s="2"/>
      <c r="AT273" s="2"/>
      <c r="AU273" s="2"/>
    </row>
    <row r="274" spans="1:47" x14ac:dyDescent="0.3">
      <c r="F274" s="20" t="s">
        <v>25</v>
      </c>
      <c r="G274" s="21" t="s">
        <v>31</v>
      </c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2"/>
      <c r="AP274" s="2"/>
      <c r="AQ274" s="2"/>
      <c r="AR274" s="2"/>
      <c r="AS274" s="2"/>
      <c r="AT274" s="2"/>
      <c r="AU274" s="2"/>
    </row>
    <row r="275" spans="1:47" s="2" customFormat="1" x14ac:dyDescent="0.3">
      <c r="F275" s="42" t="s">
        <v>22</v>
      </c>
      <c r="G275" s="43" t="s">
        <v>32</v>
      </c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</row>
    <row r="276" spans="1:47" s="2" customFormat="1" x14ac:dyDescent="0.3">
      <c r="F276" s="42"/>
      <c r="G276" s="43" t="s">
        <v>33</v>
      </c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</row>
    <row r="277" spans="1:47" s="2" customFormat="1" x14ac:dyDescent="0.3">
      <c r="F277" s="42" t="s">
        <v>34</v>
      </c>
      <c r="G277" s="43" t="s">
        <v>35</v>
      </c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</row>
    <row r="278" spans="1:47" s="2" customFormat="1" x14ac:dyDescent="0.3">
      <c r="F278" s="42" t="s">
        <v>36</v>
      </c>
      <c r="G278" s="43" t="s">
        <v>37</v>
      </c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</row>
    <row r="279" spans="1:47" s="2" customFormat="1" x14ac:dyDescent="0.3"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</row>
    <row r="280" spans="1:47" ht="13.5" x14ac:dyDescent="0.15">
      <c r="F280" s="197"/>
      <c r="G280" s="197"/>
      <c r="H280" s="190" t="s">
        <v>0</v>
      </c>
      <c r="I280" s="191"/>
      <c r="J280" s="191"/>
      <c r="K280" s="191"/>
      <c r="L280" s="191"/>
      <c r="M280" s="191"/>
      <c r="N280" s="191"/>
      <c r="O280" s="191"/>
      <c r="P280" s="191"/>
      <c r="Q280" s="191"/>
      <c r="R280" s="191"/>
      <c r="S280" s="191"/>
      <c r="T280" s="191"/>
      <c r="U280" s="191"/>
      <c r="V280" s="191"/>
      <c r="W280" s="191"/>
      <c r="X280" s="191"/>
      <c r="Y280" s="191"/>
      <c r="Z280" s="191"/>
      <c r="AA280" s="191"/>
      <c r="AB280" s="191"/>
      <c r="AC280" s="191"/>
      <c r="AD280" s="191"/>
      <c r="AE280" s="191"/>
      <c r="AF280" s="191"/>
      <c r="AG280" s="191"/>
      <c r="AH280" s="192"/>
      <c r="AI280" s="196" t="s">
        <v>1</v>
      </c>
      <c r="AJ280" s="196"/>
      <c r="AK280" s="196"/>
      <c r="AL280" s="196"/>
      <c r="AM280" s="196"/>
      <c r="AN280" s="196"/>
      <c r="AO280" s="1"/>
      <c r="AP280" s="1"/>
      <c r="AQ280" s="1"/>
      <c r="AR280" s="2"/>
      <c r="AS280" s="2"/>
      <c r="AT280" s="2"/>
      <c r="AU280" s="2"/>
    </row>
    <row r="281" spans="1:47" ht="13.5" x14ac:dyDescent="0.15">
      <c r="F281" s="197"/>
      <c r="G281" s="197"/>
      <c r="H281" s="193"/>
      <c r="I281" s="194"/>
      <c r="J281" s="194"/>
      <c r="K281" s="194"/>
      <c r="L281" s="194"/>
      <c r="M281" s="194"/>
      <c r="N281" s="194"/>
      <c r="O281" s="194"/>
      <c r="P281" s="194"/>
      <c r="Q281" s="194"/>
      <c r="R281" s="194"/>
      <c r="S281" s="194"/>
      <c r="T281" s="194"/>
      <c r="U281" s="194"/>
      <c r="V281" s="194"/>
      <c r="W281" s="194"/>
      <c r="X281" s="194"/>
      <c r="Y281" s="194"/>
      <c r="Z281" s="194"/>
      <c r="AA281" s="194"/>
      <c r="AB281" s="194"/>
      <c r="AC281" s="194"/>
      <c r="AD281" s="194"/>
      <c r="AE281" s="194"/>
      <c r="AF281" s="194"/>
      <c r="AG281" s="194"/>
      <c r="AH281" s="195"/>
      <c r="AI281" s="196"/>
      <c r="AJ281" s="196"/>
      <c r="AK281" s="196"/>
      <c r="AL281" s="196"/>
      <c r="AM281" s="196"/>
      <c r="AN281" s="196"/>
      <c r="AO281" s="1"/>
      <c r="AP281" s="1"/>
      <c r="AQ281" s="1"/>
      <c r="AR281" s="2"/>
      <c r="AS281" s="2"/>
      <c r="AT281" s="2"/>
      <c r="AU281" s="2"/>
    </row>
    <row r="282" spans="1:47" ht="14.25" x14ac:dyDescent="0.2">
      <c r="F282" s="197"/>
      <c r="G282" s="197"/>
      <c r="H282" s="218" t="s">
        <v>2</v>
      </c>
      <c r="I282" s="219"/>
      <c r="J282" s="219"/>
      <c r="K282" s="220" t="s">
        <v>104</v>
      </c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0"/>
      <c r="AA282" s="220"/>
      <c r="AB282" s="220"/>
      <c r="AC282" s="220"/>
      <c r="AD282" s="220"/>
      <c r="AE282" s="220"/>
      <c r="AF282" s="220"/>
      <c r="AG282" s="220"/>
      <c r="AH282" s="221"/>
      <c r="AI282" s="196" t="s">
        <v>4</v>
      </c>
      <c r="AJ282" s="196"/>
      <c r="AK282" s="196"/>
      <c r="AL282" s="196"/>
      <c r="AM282" s="196"/>
      <c r="AN282" s="196"/>
      <c r="AO282" s="1"/>
      <c r="AP282" s="1"/>
      <c r="AQ282" s="1"/>
      <c r="AR282" s="2"/>
      <c r="AS282" s="2"/>
      <c r="AT282" s="2"/>
      <c r="AU282" s="2"/>
    </row>
    <row r="283" spans="1:47" ht="14.25" x14ac:dyDescent="0.2">
      <c r="F283" s="197"/>
      <c r="G283" s="197"/>
      <c r="H283" s="7" t="s">
        <v>5</v>
      </c>
      <c r="I283" s="8"/>
      <c r="J283" s="8"/>
      <c r="K283" s="220" t="s">
        <v>105</v>
      </c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0"/>
      <c r="AA283" s="220"/>
      <c r="AB283" s="220"/>
      <c r="AC283" s="220"/>
      <c r="AD283" s="220"/>
      <c r="AE283" s="220"/>
      <c r="AF283" s="220"/>
      <c r="AG283" s="220"/>
      <c r="AH283" s="221"/>
      <c r="AI283" s="196"/>
      <c r="AJ283" s="196"/>
      <c r="AK283" s="196"/>
      <c r="AL283" s="196"/>
      <c r="AM283" s="196"/>
      <c r="AN283" s="196"/>
      <c r="AO283" s="1"/>
      <c r="AP283" s="1"/>
      <c r="AQ283" s="1"/>
      <c r="AR283" s="2"/>
      <c r="AS283" s="2"/>
      <c r="AT283" s="2"/>
      <c r="AU283" s="2"/>
    </row>
    <row r="284" spans="1:47" ht="14.25" x14ac:dyDescent="0.2">
      <c r="F284" s="197"/>
      <c r="G284" s="197"/>
      <c r="H284" s="218" t="s">
        <v>7</v>
      </c>
      <c r="I284" s="219"/>
      <c r="J284" s="219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0"/>
      <c r="AA284" s="220"/>
      <c r="AB284" s="220"/>
      <c r="AC284" s="220"/>
      <c r="AD284" s="220"/>
      <c r="AE284" s="220"/>
      <c r="AF284" s="220"/>
      <c r="AG284" s="220"/>
      <c r="AH284" s="221"/>
      <c r="AI284" s="196" t="s">
        <v>8</v>
      </c>
      <c r="AJ284" s="196"/>
      <c r="AK284" s="196"/>
      <c r="AL284" s="196"/>
      <c r="AM284" s="196"/>
      <c r="AN284" s="196"/>
      <c r="AO284" s="1"/>
      <c r="AP284" s="1"/>
      <c r="AQ284" s="1"/>
      <c r="AR284" s="2"/>
      <c r="AS284" s="2"/>
      <c r="AT284" s="2"/>
      <c r="AU284" s="2"/>
    </row>
    <row r="285" spans="1:47" ht="14.25" x14ac:dyDescent="0.2">
      <c r="F285" s="197"/>
      <c r="G285" s="197"/>
      <c r="H285" s="214"/>
      <c r="I285" s="215"/>
      <c r="J285" s="215"/>
      <c r="K285" s="216"/>
      <c r="L285" s="216"/>
      <c r="M285" s="216"/>
      <c r="N285" s="216"/>
      <c r="O285" s="216"/>
      <c r="P285" s="216"/>
      <c r="Q285" s="216"/>
      <c r="R285" s="216"/>
      <c r="S285" s="216"/>
      <c r="T285" s="216"/>
      <c r="U285" s="216"/>
      <c r="V285" s="216"/>
      <c r="W285" s="216"/>
      <c r="X285" s="216"/>
      <c r="Y285" s="216"/>
      <c r="Z285" s="216"/>
      <c r="AA285" s="216"/>
      <c r="AB285" s="216"/>
      <c r="AC285" s="216"/>
      <c r="AD285" s="216"/>
      <c r="AE285" s="216"/>
      <c r="AF285" s="216"/>
      <c r="AG285" s="216"/>
      <c r="AH285" s="217"/>
      <c r="AI285" s="196"/>
      <c r="AJ285" s="196"/>
      <c r="AK285" s="196"/>
      <c r="AL285" s="196"/>
      <c r="AM285" s="196"/>
      <c r="AN285" s="196"/>
      <c r="AO285" s="13"/>
      <c r="AP285" s="13"/>
      <c r="AQ285" s="13"/>
      <c r="AR285" s="2"/>
      <c r="AS285" s="2"/>
      <c r="AT285" s="2"/>
      <c r="AU285" s="2"/>
    </row>
    <row r="286" spans="1:47" s="19" customFormat="1" ht="39.950000000000003" customHeight="1" x14ac:dyDescent="0.15">
      <c r="A286" s="14" t="s">
        <v>9</v>
      </c>
      <c r="B286" s="14" t="s">
        <v>10</v>
      </c>
      <c r="C286" s="15" t="s">
        <v>11</v>
      </c>
      <c r="D286" s="15" t="s">
        <v>12</v>
      </c>
      <c r="E286" s="15" t="s">
        <v>13</v>
      </c>
      <c r="F286" s="16" t="s">
        <v>14</v>
      </c>
      <c r="G286" s="16" t="s">
        <v>15</v>
      </c>
      <c r="H286" s="16" t="s">
        <v>16</v>
      </c>
      <c r="I286" s="16" t="s">
        <v>17</v>
      </c>
      <c r="J286" s="16" t="s">
        <v>310</v>
      </c>
      <c r="K286" s="17" t="s">
        <v>311</v>
      </c>
      <c r="L286" s="16" t="s">
        <v>312</v>
      </c>
      <c r="M286" s="16" t="s">
        <v>313</v>
      </c>
      <c r="N286" s="16" t="s">
        <v>314</v>
      </c>
      <c r="O286" s="16" t="s">
        <v>315</v>
      </c>
      <c r="P286" s="17" t="s">
        <v>316</v>
      </c>
      <c r="Q286" s="16" t="s">
        <v>317</v>
      </c>
      <c r="R286" s="17" t="s">
        <v>318</v>
      </c>
      <c r="S286" s="16" t="s">
        <v>319</v>
      </c>
      <c r="T286" s="16" t="s">
        <v>320</v>
      </c>
      <c r="U286" s="16" t="s">
        <v>321</v>
      </c>
      <c r="V286" s="16" t="s">
        <v>322</v>
      </c>
      <c r="W286" s="16" t="s">
        <v>323</v>
      </c>
      <c r="X286" s="16" t="s">
        <v>324</v>
      </c>
      <c r="Y286" s="17" t="s">
        <v>325</v>
      </c>
      <c r="Z286" s="17" t="s">
        <v>326</v>
      </c>
      <c r="AA286" s="16" t="s">
        <v>327</v>
      </c>
      <c r="AB286" s="16" t="s">
        <v>328</v>
      </c>
      <c r="AC286" s="16" t="s">
        <v>329</v>
      </c>
      <c r="AD286" s="16" t="s">
        <v>330</v>
      </c>
      <c r="AE286" s="16" t="s">
        <v>331</v>
      </c>
      <c r="AF286" s="17" t="s">
        <v>332</v>
      </c>
      <c r="AG286" s="16" t="s">
        <v>333</v>
      </c>
      <c r="AH286" s="16" t="s">
        <v>334</v>
      </c>
      <c r="AI286" s="16" t="s">
        <v>335</v>
      </c>
      <c r="AJ286" s="16" t="s">
        <v>336</v>
      </c>
      <c r="AK286" s="16" t="s">
        <v>337</v>
      </c>
      <c r="AL286" s="16" t="s">
        <v>338</v>
      </c>
      <c r="AM286" s="17" t="s">
        <v>339</v>
      </c>
      <c r="AN286" s="16" t="s">
        <v>340</v>
      </c>
      <c r="AO286" s="18" t="s">
        <v>18</v>
      </c>
      <c r="AP286" s="18" t="s">
        <v>19</v>
      </c>
      <c r="AQ286" s="18" t="s">
        <v>20</v>
      </c>
    </row>
    <row r="287" spans="1:47" x14ac:dyDescent="0.3">
      <c r="F287" s="20">
        <v>1040356597</v>
      </c>
      <c r="G287" s="43" t="s">
        <v>106</v>
      </c>
      <c r="H287" s="22">
        <v>2026</v>
      </c>
      <c r="I287" s="22" t="s">
        <v>309</v>
      </c>
      <c r="J287" s="59" t="s">
        <v>22</v>
      </c>
      <c r="K287" s="59" t="s">
        <v>22</v>
      </c>
      <c r="L287" s="59" t="s">
        <v>22</v>
      </c>
      <c r="M287" s="24"/>
      <c r="N287" s="24"/>
      <c r="O287" s="24" t="s">
        <v>36</v>
      </c>
      <c r="P287" s="59" t="s">
        <v>25</v>
      </c>
      <c r="Q287" s="59" t="s">
        <v>25</v>
      </c>
      <c r="R287" s="59" t="s">
        <v>25</v>
      </c>
      <c r="S287" s="59" t="s">
        <v>25</v>
      </c>
      <c r="T287" s="59" t="s">
        <v>25</v>
      </c>
      <c r="U287" s="59" t="s">
        <v>25</v>
      </c>
      <c r="V287" s="59" t="s">
        <v>22</v>
      </c>
      <c r="W287" s="59" t="s">
        <v>22</v>
      </c>
      <c r="X287" s="59" t="s">
        <v>22</v>
      </c>
      <c r="Y287" s="59" t="s">
        <v>22</v>
      </c>
      <c r="Z287" s="59" t="s">
        <v>22</v>
      </c>
      <c r="AA287" s="59" t="s">
        <v>22</v>
      </c>
      <c r="AB287" s="24"/>
      <c r="AC287" s="24"/>
      <c r="AD287" s="24" t="s">
        <v>36</v>
      </c>
      <c r="AE287" s="59" t="s">
        <v>25</v>
      </c>
      <c r="AF287" s="59" t="s">
        <v>25</v>
      </c>
      <c r="AG287" s="59" t="s">
        <v>25</v>
      </c>
      <c r="AH287" s="59" t="s">
        <v>25</v>
      </c>
      <c r="AI287" s="59" t="s">
        <v>25</v>
      </c>
      <c r="AJ287" s="59" t="s">
        <v>25</v>
      </c>
      <c r="AK287" s="59" t="s">
        <v>22</v>
      </c>
      <c r="AL287" s="59" t="s">
        <v>22</v>
      </c>
      <c r="AM287" s="59" t="s">
        <v>22</v>
      </c>
      <c r="AN287" s="59" t="s">
        <v>22</v>
      </c>
      <c r="AO287" s="46">
        <f>COUNTIF(Tabla1461113161718202258[[#This Row],[1S]:[31L]],"D12")</f>
        <v>12</v>
      </c>
      <c r="AP287" s="26">
        <f>COUNTIF(Tabla1461113161718202258[[#This Row],[1S]:[31L]],"N12")</f>
        <v>13</v>
      </c>
      <c r="AQ287" s="27">
        <f>COUNTBLANK(Tabla1461113161718202258[[#This Row],[1S]:[31L]])</f>
        <v>4</v>
      </c>
      <c r="AR287" s="2"/>
      <c r="AS287" s="2"/>
      <c r="AT287" s="2"/>
      <c r="AU287" s="2"/>
    </row>
    <row r="288" spans="1:47" x14ac:dyDescent="0.3">
      <c r="F288" s="20">
        <v>1143147988</v>
      </c>
      <c r="G288" s="21" t="s">
        <v>107</v>
      </c>
      <c r="H288" s="22">
        <v>2026</v>
      </c>
      <c r="I288" s="22" t="s">
        <v>309</v>
      </c>
      <c r="J288" s="59" t="s">
        <v>25</v>
      </c>
      <c r="K288" s="59" t="s">
        <v>25</v>
      </c>
      <c r="L288" s="59" t="s">
        <v>25</v>
      </c>
      <c r="M288" s="59" t="s">
        <v>25</v>
      </c>
      <c r="N288" s="59" t="s">
        <v>25</v>
      </c>
      <c r="O288" s="59" t="s">
        <v>25</v>
      </c>
      <c r="P288" s="59" t="s">
        <v>22</v>
      </c>
      <c r="Q288" s="59" t="s">
        <v>22</v>
      </c>
      <c r="R288" s="59" t="s">
        <v>22</v>
      </c>
      <c r="S288" s="59" t="s">
        <v>22</v>
      </c>
      <c r="T288" s="59" t="s">
        <v>22</v>
      </c>
      <c r="U288" s="59" t="s">
        <v>22</v>
      </c>
      <c r="V288" s="24"/>
      <c r="W288" s="24"/>
      <c r="X288" s="24" t="s">
        <v>36</v>
      </c>
      <c r="Y288" s="59" t="s">
        <v>25</v>
      </c>
      <c r="Z288" s="59" t="s">
        <v>25</v>
      </c>
      <c r="AA288" s="59" t="s">
        <v>25</v>
      </c>
      <c r="AB288" s="59" t="s">
        <v>25</v>
      </c>
      <c r="AC288" s="59" t="s">
        <v>25</v>
      </c>
      <c r="AD288" s="59" t="s">
        <v>25</v>
      </c>
      <c r="AE288" s="59" t="s">
        <v>22</v>
      </c>
      <c r="AF288" s="59" t="s">
        <v>22</v>
      </c>
      <c r="AG288" s="59" t="s">
        <v>22</v>
      </c>
      <c r="AH288" s="59" t="s">
        <v>22</v>
      </c>
      <c r="AI288" s="59" t="s">
        <v>22</v>
      </c>
      <c r="AJ288" s="59" t="s">
        <v>22</v>
      </c>
      <c r="AK288" s="24"/>
      <c r="AL288" s="24"/>
      <c r="AM288" s="24" t="s">
        <v>36</v>
      </c>
      <c r="AN288" s="59" t="s">
        <v>25</v>
      </c>
      <c r="AO288" s="46">
        <f>COUNTIF(Tabla1461113161718202258[[#This Row],[1S]:[31L]],"D12")</f>
        <v>13</v>
      </c>
      <c r="AP288" s="26">
        <f>COUNTIF(Tabla1461113161718202258[[#This Row],[1S]:[31L]],"N12")</f>
        <v>12</v>
      </c>
      <c r="AQ288" s="27">
        <f>COUNTBLANK(Tabla1461113161718202258[[#This Row],[1S]:[31L]])</f>
        <v>4</v>
      </c>
      <c r="AR288" s="2"/>
      <c r="AS288" s="2"/>
      <c r="AT288" s="2"/>
      <c r="AU288" s="2"/>
    </row>
    <row r="289" spans="6:47" x14ac:dyDescent="0.3">
      <c r="F289" s="20">
        <v>71784176</v>
      </c>
      <c r="G289" s="21" t="s">
        <v>108</v>
      </c>
      <c r="H289" s="22">
        <v>2026</v>
      </c>
      <c r="I289" s="22" t="s">
        <v>309</v>
      </c>
      <c r="J289" s="29"/>
      <c r="K289" s="29"/>
      <c r="L289" s="29"/>
      <c r="M289" s="59" t="s">
        <v>22</v>
      </c>
      <c r="N289" s="59" t="s">
        <v>22</v>
      </c>
      <c r="O289" s="59" t="s">
        <v>22</v>
      </c>
      <c r="P289" s="24"/>
      <c r="Q289" s="24"/>
      <c r="R289" s="24" t="s">
        <v>36</v>
      </c>
      <c r="S289" s="29"/>
      <c r="T289" s="29"/>
      <c r="U289" s="29"/>
      <c r="V289" s="59" t="s">
        <v>25</v>
      </c>
      <c r="W289" s="59" t="s">
        <v>25</v>
      </c>
      <c r="X289" s="59" t="s">
        <v>25</v>
      </c>
      <c r="Y289" s="29"/>
      <c r="Z289" s="29"/>
      <c r="AA289" s="29"/>
      <c r="AB289" s="59" t="s">
        <v>22</v>
      </c>
      <c r="AC289" s="59" t="s">
        <v>22</v>
      </c>
      <c r="AD289" s="59" t="s">
        <v>22</v>
      </c>
      <c r="AE289" s="24"/>
      <c r="AF289" s="24"/>
      <c r="AG289" s="24" t="s">
        <v>36</v>
      </c>
      <c r="AH289" s="29"/>
      <c r="AI289" s="29"/>
      <c r="AJ289" s="29"/>
      <c r="AK289" s="59" t="s">
        <v>25</v>
      </c>
      <c r="AL289" s="59" t="s">
        <v>25</v>
      </c>
      <c r="AM289" s="59" t="s">
        <v>25</v>
      </c>
      <c r="AN289" s="55"/>
      <c r="AO289" s="26">
        <f>COUNTIF(Tabla1461113161718202258[[#This Row],[1S]:[31L]],"D12")</f>
        <v>6</v>
      </c>
      <c r="AP289" s="26">
        <f>COUNTIF(Tabla1461113161718202258[[#This Row],[1S]:[31L]],"N12")</f>
        <v>6</v>
      </c>
      <c r="AQ289" s="27">
        <f>COUNTBLANK(Tabla1461113161718202258[[#This Row],[1S]:[31L]])</f>
        <v>17</v>
      </c>
      <c r="AR289" s="2"/>
      <c r="AS289" s="2"/>
      <c r="AT289" s="2"/>
      <c r="AU289" s="2"/>
    </row>
    <row r="290" spans="6:47" hidden="1" x14ac:dyDescent="0.3">
      <c r="F290" s="20"/>
      <c r="G290" s="21"/>
      <c r="H290" s="22">
        <v>2025</v>
      </c>
      <c r="I290" s="22" t="s">
        <v>47</v>
      </c>
      <c r="J290" s="30">
        <f t="shared" ref="J290:AN290" si="34">COUNTIF(J287:J289,"D12")</f>
        <v>1</v>
      </c>
      <c r="K290" s="30">
        <f t="shared" si="34"/>
        <v>1</v>
      </c>
      <c r="L290" s="30">
        <f t="shared" si="34"/>
        <v>1</v>
      </c>
      <c r="M290" s="30">
        <f t="shared" si="34"/>
        <v>1</v>
      </c>
      <c r="N290" s="30">
        <f t="shared" si="34"/>
        <v>1</v>
      </c>
      <c r="O290" s="30">
        <f t="shared" si="34"/>
        <v>1</v>
      </c>
      <c r="P290" s="30">
        <f>COUNTIF(P287:P289,"D12")</f>
        <v>1</v>
      </c>
      <c r="Q290" s="30">
        <f t="shared" si="34"/>
        <v>1</v>
      </c>
      <c r="R290" s="30">
        <f t="shared" si="34"/>
        <v>1</v>
      </c>
      <c r="S290" s="30">
        <f t="shared" si="34"/>
        <v>1</v>
      </c>
      <c r="T290" s="30">
        <f t="shared" si="34"/>
        <v>1</v>
      </c>
      <c r="U290" s="30">
        <f t="shared" si="34"/>
        <v>1</v>
      </c>
      <c r="V290" s="30">
        <f t="shared" si="34"/>
        <v>1</v>
      </c>
      <c r="W290" s="30">
        <f t="shared" si="34"/>
        <v>1</v>
      </c>
      <c r="X290" s="30">
        <f t="shared" si="34"/>
        <v>1</v>
      </c>
      <c r="Y290" s="30">
        <f t="shared" si="34"/>
        <v>1</v>
      </c>
      <c r="Z290" s="30">
        <f t="shared" si="34"/>
        <v>1</v>
      </c>
      <c r="AA290" s="30">
        <f t="shared" si="34"/>
        <v>1</v>
      </c>
      <c r="AB290" s="30">
        <f t="shared" si="34"/>
        <v>1</v>
      </c>
      <c r="AC290" s="30">
        <f t="shared" si="34"/>
        <v>1</v>
      </c>
      <c r="AD290" s="30">
        <f t="shared" si="34"/>
        <v>1</v>
      </c>
      <c r="AE290" s="30">
        <f t="shared" si="34"/>
        <v>1</v>
      </c>
      <c r="AF290" s="30">
        <f t="shared" si="34"/>
        <v>1</v>
      </c>
      <c r="AG290" s="30">
        <f t="shared" si="34"/>
        <v>1</v>
      </c>
      <c r="AH290" s="30">
        <f t="shared" si="34"/>
        <v>1</v>
      </c>
      <c r="AI290" s="30">
        <f t="shared" si="34"/>
        <v>1</v>
      </c>
      <c r="AJ290" s="30">
        <f t="shared" si="34"/>
        <v>1</v>
      </c>
      <c r="AK290" s="30">
        <f t="shared" si="34"/>
        <v>1</v>
      </c>
      <c r="AL290" s="30">
        <f t="shared" si="34"/>
        <v>1</v>
      </c>
      <c r="AM290" s="30">
        <f t="shared" si="34"/>
        <v>1</v>
      </c>
      <c r="AN290" s="22">
        <f t="shared" si="34"/>
        <v>1</v>
      </c>
      <c r="AO290" s="31"/>
      <c r="AP290" s="31"/>
      <c r="AQ290" s="32"/>
      <c r="AR290" s="2"/>
      <c r="AS290" s="2"/>
      <c r="AT290" s="2"/>
      <c r="AU290" s="2"/>
    </row>
    <row r="291" spans="6:47" hidden="1" x14ac:dyDescent="0.3">
      <c r="F291" s="33"/>
      <c r="G291" s="34"/>
      <c r="H291" s="22">
        <v>2025</v>
      </c>
      <c r="I291" s="22" t="s">
        <v>47</v>
      </c>
      <c r="J291" s="35">
        <f t="shared" ref="J291:AN291" si="35">COUNTIF(J287:J289,"N12")</f>
        <v>1</v>
      </c>
      <c r="K291" s="35">
        <f t="shared" si="35"/>
        <v>1</v>
      </c>
      <c r="L291" s="35">
        <f t="shared" si="35"/>
        <v>1</v>
      </c>
      <c r="M291" s="35">
        <f t="shared" si="35"/>
        <v>1</v>
      </c>
      <c r="N291" s="35">
        <f t="shared" si="35"/>
        <v>1</v>
      </c>
      <c r="O291" s="35">
        <f t="shared" si="35"/>
        <v>1</v>
      </c>
      <c r="P291" s="35">
        <f>COUNTIF(P287:P289,"N12")</f>
        <v>1</v>
      </c>
      <c r="Q291" s="35">
        <f t="shared" si="35"/>
        <v>1</v>
      </c>
      <c r="R291" s="35">
        <f t="shared" si="35"/>
        <v>1</v>
      </c>
      <c r="S291" s="35">
        <f t="shared" si="35"/>
        <v>1</v>
      </c>
      <c r="T291" s="35">
        <f t="shared" si="35"/>
        <v>1</v>
      </c>
      <c r="U291" s="35">
        <f t="shared" si="35"/>
        <v>1</v>
      </c>
      <c r="V291" s="35">
        <f t="shared" si="35"/>
        <v>1</v>
      </c>
      <c r="W291" s="35">
        <f t="shared" si="35"/>
        <v>1</v>
      </c>
      <c r="X291" s="35">
        <f t="shared" si="35"/>
        <v>1</v>
      </c>
      <c r="Y291" s="35">
        <f t="shared" si="35"/>
        <v>1</v>
      </c>
      <c r="Z291" s="35">
        <f t="shared" si="35"/>
        <v>1</v>
      </c>
      <c r="AA291" s="35">
        <f t="shared" si="35"/>
        <v>1</v>
      </c>
      <c r="AB291" s="35">
        <f t="shared" si="35"/>
        <v>1</v>
      </c>
      <c r="AC291" s="35">
        <f t="shared" si="35"/>
        <v>1</v>
      </c>
      <c r="AD291" s="35">
        <f t="shared" si="35"/>
        <v>1</v>
      </c>
      <c r="AE291" s="35">
        <f t="shared" si="35"/>
        <v>1</v>
      </c>
      <c r="AF291" s="35">
        <f t="shared" si="35"/>
        <v>1</v>
      </c>
      <c r="AG291" s="35">
        <f t="shared" si="35"/>
        <v>1</v>
      </c>
      <c r="AH291" s="35">
        <f t="shared" si="35"/>
        <v>1</v>
      </c>
      <c r="AI291" s="35">
        <f t="shared" si="35"/>
        <v>1</v>
      </c>
      <c r="AJ291" s="35">
        <f t="shared" si="35"/>
        <v>1</v>
      </c>
      <c r="AK291" s="35">
        <f t="shared" si="35"/>
        <v>1</v>
      </c>
      <c r="AL291" s="35">
        <f t="shared" si="35"/>
        <v>1</v>
      </c>
      <c r="AM291" s="35">
        <f t="shared" si="35"/>
        <v>1</v>
      </c>
      <c r="AN291" s="36">
        <f t="shared" si="35"/>
        <v>1</v>
      </c>
      <c r="AO291" s="37"/>
      <c r="AP291" s="37"/>
      <c r="AQ291" s="32"/>
      <c r="AR291" s="2"/>
      <c r="AS291" s="2"/>
      <c r="AT291" s="2"/>
      <c r="AU291" s="2"/>
    </row>
    <row r="292" spans="6:47" x14ac:dyDescent="0.3">
      <c r="F292" s="40" t="s">
        <v>29</v>
      </c>
      <c r="G292" s="40" t="s">
        <v>30</v>
      </c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2"/>
      <c r="AP292" s="2"/>
      <c r="AQ292" s="2"/>
      <c r="AR292" s="2"/>
      <c r="AS292" s="2"/>
      <c r="AT292" s="2"/>
      <c r="AU292" s="2"/>
    </row>
    <row r="293" spans="6:47" x14ac:dyDescent="0.3">
      <c r="F293" s="20" t="s">
        <v>25</v>
      </c>
      <c r="G293" s="21" t="s">
        <v>31</v>
      </c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2"/>
      <c r="AP293" s="2"/>
      <c r="AQ293" s="2"/>
      <c r="AR293" s="2"/>
      <c r="AS293" s="2"/>
      <c r="AT293" s="2"/>
      <c r="AU293" s="2"/>
    </row>
    <row r="294" spans="6:47" s="2" customFormat="1" x14ac:dyDescent="0.3">
      <c r="F294" s="42" t="s">
        <v>22</v>
      </c>
      <c r="G294" s="43" t="s">
        <v>32</v>
      </c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</row>
    <row r="295" spans="6:47" s="2" customFormat="1" x14ac:dyDescent="0.3">
      <c r="F295" s="42"/>
      <c r="G295" s="43" t="s">
        <v>33</v>
      </c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</row>
    <row r="296" spans="6:47" s="2" customFormat="1" x14ac:dyDescent="0.3">
      <c r="F296" s="42" t="s">
        <v>34</v>
      </c>
      <c r="G296" s="43" t="s">
        <v>35</v>
      </c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</row>
    <row r="297" spans="6:47" s="2" customFormat="1" x14ac:dyDescent="0.3">
      <c r="F297" s="42" t="s">
        <v>36</v>
      </c>
      <c r="G297" s="43" t="s">
        <v>37</v>
      </c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</row>
    <row r="298" spans="6:47" s="2" customFormat="1" x14ac:dyDescent="0.3"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</row>
    <row r="299" spans="6:47" ht="13.5" x14ac:dyDescent="0.15">
      <c r="F299" s="197"/>
      <c r="G299" s="197"/>
      <c r="H299" s="190" t="s">
        <v>0</v>
      </c>
      <c r="I299" s="191"/>
      <c r="J299" s="191"/>
      <c r="K299" s="191"/>
      <c r="L299" s="191"/>
      <c r="M299" s="191"/>
      <c r="N299" s="191"/>
      <c r="O299" s="191"/>
      <c r="P299" s="191"/>
      <c r="Q299" s="191"/>
      <c r="R299" s="191"/>
      <c r="S299" s="191"/>
      <c r="T299" s="191"/>
      <c r="U299" s="191"/>
      <c r="V299" s="191"/>
      <c r="W299" s="191"/>
      <c r="X299" s="191"/>
      <c r="Y299" s="191"/>
      <c r="Z299" s="191"/>
      <c r="AA299" s="191"/>
      <c r="AB299" s="191"/>
      <c r="AC299" s="191"/>
      <c r="AD299" s="191"/>
      <c r="AE299" s="191"/>
      <c r="AF299" s="191"/>
      <c r="AG299" s="191"/>
      <c r="AH299" s="192"/>
      <c r="AI299" s="196" t="s">
        <v>1</v>
      </c>
      <c r="AJ299" s="196"/>
      <c r="AK299" s="196"/>
      <c r="AL299" s="196"/>
      <c r="AM299" s="196"/>
      <c r="AN299" s="196"/>
      <c r="AO299" s="1"/>
      <c r="AP299" s="1"/>
      <c r="AQ299" s="1"/>
      <c r="AR299" s="2"/>
      <c r="AS299" s="2"/>
      <c r="AT299" s="2"/>
      <c r="AU299" s="2"/>
    </row>
    <row r="300" spans="6:47" ht="13.5" x14ac:dyDescent="0.15">
      <c r="F300" s="197"/>
      <c r="G300" s="197"/>
      <c r="H300" s="193"/>
      <c r="I300" s="194"/>
      <c r="J300" s="194"/>
      <c r="K300" s="194"/>
      <c r="L300" s="194"/>
      <c r="M300" s="194"/>
      <c r="N300" s="194"/>
      <c r="O300" s="194"/>
      <c r="P300" s="194"/>
      <c r="Q300" s="194"/>
      <c r="R300" s="194"/>
      <c r="S300" s="194"/>
      <c r="T300" s="194"/>
      <c r="U300" s="194"/>
      <c r="V300" s="194"/>
      <c r="W300" s="194"/>
      <c r="X300" s="194"/>
      <c r="Y300" s="194"/>
      <c r="Z300" s="194"/>
      <c r="AA300" s="194"/>
      <c r="AB300" s="194"/>
      <c r="AC300" s="194"/>
      <c r="AD300" s="194"/>
      <c r="AE300" s="194"/>
      <c r="AF300" s="194"/>
      <c r="AG300" s="194"/>
      <c r="AH300" s="195"/>
      <c r="AI300" s="196"/>
      <c r="AJ300" s="196"/>
      <c r="AK300" s="196"/>
      <c r="AL300" s="196"/>
      <c r="AM300" s="196"/>
      <c r="AN300" s="196"/>
      <c r="AO300" s="1"/>
      <c r="AP300" s="1"/>
      <c r="AQ300" s="1"/>
      <c r="AR300" s="2"/>
      <c r="AS300" s="2"/>
      <c r="AT300" s="2"/>
      <c r="AU300" s="2"/>
    </row>
    <row r="301" spans="6:47" ht="14.25" x14ac:dyDescent="0.2">
      <c r="F301" s="197"/>
      <c r="G301" s="197"/>
      <c r="H301" s="218" t="s">
        <v>2</v>
      </c>
      <c r="I301" s="219"/>
      <c r="J301" s="219"/>
      <c r="K301" s="220" t="s">
        <v>109</v>
      </c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0"/>
      <c r="AA301" s="220"/>
      <c r="AB301" s="220"/>
      <c r="AC301" s="220"/>
      <c r="AD301" s="220"/>
      <c r="AE301" s="220"/>
      <c r="AF301" s="220"/>
      <c r="AG301" s="220"/>
      <c r="AH301" s="221"/>
      <c r="AI301" s="196" t="s">
        <v>4</v>
      </c>
      <c r="AJ301" s="196"/>
      <c r="AK301" s="196"/>
      <c r="AL301" s="196"/>
      <c r="AM301" s="196"/>
      <c r="AN301" s="196"/>
      <c r="AO301" s="1"/>
      <c r="AP301" s="1"/>
      <c r="AQ301" s="1"/>
      <c r="AR301" s="2"/>
      <c r="AS301" s="2"/>
      <c r="AT301" s="2"/>
      <c r="AU301" s="2"/>
    </row>
    <row r="302" spans="6:47" ht="14.25" x14ac:dyDescent="0.2">
      <c r="F302" s="197"/>
      <c r="G302" s="197"/>
      <c r="H302" s="7" t="s">
        <v>5</v>
      </c>
      <c r="I302" s="8"/>
      <c r="J302" s="8"/>
      <c r="K302" s="220" t="s">
        <v>39</v>
      </c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0"/>
      <c r="AA302" s="220"/>
      <c r="AB302" s="220"/>
      <c r="AC302" s="220"/>
      <c r="AD302" s="220"/>
      <c r="AE302" s="220"/>
      <c r="AF302" s="220"/>
      <c r="AG302" s="220"/>
      <c r="AH302" s="221"/>
      <c r="AI302" s="196"/>
      <c r="AJ302" s="196"/>
      <c r="AK302" s="196"/>
      <c r="AL302" s="196"/>
      <c r="AM302" s="196"/>
      <c r="AN302" s="196"/>
      <c r="AO302" s="1"/>
      <c r="AP302" s="1"/>
      <c r="AQ302" s="1"/>
      <c r="AR302" s="2"/>
      <c r="AS302" s="2"/>
      <c r="AT302" s="2"/>
      <c r="AU302" s="2"/>
    </row>
    <row r="303" spans="6:47" ht="14.25" x14ac:dyDescent="0.2">
      <c r="F303" s="197"/>
      <c r="G303" s="197"/>
      <c r="H303" s="218" t="s">
        <v>7</v>
      </c>
      <c r="I303" s="219"/>
      <c r="J303" s="219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0"/>
      <c r="AA303" s="220"/>
      <c r="AB303" s="220"/>
      <c r="AC303" s="220"/>
      <c r="AD303" s="220"/>
      <c r="AE303" s="220"/>
      <c r="AF303" s="220"/>
      <c r="AG303" s="220"/>
      <c r="AH303" s="221"/>
      <c r="AI303" s="196" t="s">
        <v>8</v>
      </c>
      <c r="AJ303" s="196"/>
      <c r="AK303" s="196"/>
      <c r="AL303" s="196"/>
      <c r="AM303" s="196"/>
      <c r="AN303" s="196"/>
      <c r="AO303" s="1"/>
      <c r="AP303" s="1"/>
      <c r="AQ303" s="1"/>
      <c r="AR303" s="2"/>
      <c r="AS303" s="2"/>
      <c r="AT303" s="2"/>
      <c r="AU303" s="2"/>
    </row>
    <row r="304" spans="6:47" ht="14.25" x14ac:dyDescent="0.2">
      <c r="F304" s="197"/>
      <c r="G304" s="197"/>
      <c r="H304" s="214"/>
      <c r="I304" s="215"/>
      <c r="J304" s="215"/>
      <c r="K304" s="216"/>
      <c r="L304" s="216"/>
      <c r="M304" s="216"/>
      <c r="N304" s="216"/>
      <c r="O304" s="216"/>
      <c r="P304" s="216"/>
      <c r="Q304" s="216"/>
      <c r="R304" s="216"/>
      <c r="S304" s="216"/>
      <c r="T304" s="216"/>
      <c r="U304" s="216"/>
      <c r="V304" s="216"/>
      <c r="W304" s="216"/>
      <c r="X304" s="216"/>
      <c r="Y304" s="216"/>
      <c r="Z304" s="216"/>
      <c r="AA304" s="216"/>
      <c r="AB304" s="216"/>
      <c r="AC304" s="216"/>
      <c r="AD304" s="216"/>
      <c r="AE304" s="216"/>
      <c r="AF304" s="216"/>
      <c r="AG304" s="216"/>
      <c r="AH304" s="217"/>
      <c r="AI304" s="196"/>
      <c r="AJ304" s="196"/>
      <c r="AK304" s="196"/>
      <c r="AL304" s="196"/>
      <c r="AM304" s="196"/>
      <c r="AN304" s="196"/>
      <c r="AO304" s="13"/>
      <c r="AP304" s="13"/>
      <c r="AQ304" s="13"/>
      <c r="AR304" s="2"/>
      <c r="AS304" s="2"/>
      <c r="AT304" s="2"/>
      <c r="AU304" s="2"/>
    </row>
    <row r="305" spans="1:47" s="19" customFormat="1" ht="39.950000000000003" customHeight="1" x14ac:dyDescent="0.15">
      <c r="A305" s="14" t="s">
        <v>9</v>
      </c>
      <c r="B305" s="14" t="s">
        <v>10</v>
      </c>
      <c r="C305" s="15" t="s">
        <v>11</v>
      </c>
      <c r="D305" s="15" t="s">
        <v>12</v>
      </c>
      <c r="E305" s="15" t="s">
        <v>13</v>
      </c>
      <c r="F305" s="16" t="s">
        <v>14</v>
      </c>
      <c r="G305" s="16" t="s">
        <v>15</v>
      </c>
      <c r="H305" s="16" t="s">
        <v>16</v>
      </c>
      <c r="I305" s="16" t="s">
        <v>17</v>
      </c>
      <c r="J305" s="16" t="s">
        <v>310</v>
      </c>
      <c r="K305" s="17" t="s">
        <v>311</v>
      </c>
      <c r="L305" s="16" t="s">
        <v>312</v>
      </c>
      <c r="M305" s="16" t="s">
        <v>313</v>
      </c>
      <c r="N305" s="16" t="s">
        <v>314</v>
      </c>
      <c r="O305" s="16" t="s">
        <v>315</v>
      </c>
      <c r="P305" s="17" t="s">
        <v>316</v>
      </c>
      <c r="Q305" s="16" t="s">
        <v>317</v>
      </c>
      <c r="R305" s="17" t="s">
        <v>318</v>
      </c>
      <c r="S305" s="16" t="s">
        <v>319</v>
      </c>
      <c r="T305" s="16" t="s">
        <v>320</v>
      </c>
      <c r="U305" s="16" t="s">
        <v>321</v>
      </c>
      <c r="V305" s="16" t="s">
        <v>322</v>
      </c>
      <c r="W305" s="16" t="s">
        <v>323</v>
      </c>
      <c r="X305" s="16" t="s">
        <v>324</v>
      </c>
      <c r="Y305" s="17" t="s">
        <v>325</v>
      </c>
      <c r="Z305" s="17" t="s">
        <v>326</v>
      </c>
      <c r="AA305" s="16" t="s">
        <v>327</v>
      </c>
      <c r="AB305" s="16" t="s">
        <v>328</v>
      </c>
      <c r="AC305" s="16" t="s">
        <v>329</v>
      </c>
      <c r="AD305" s="16" t="s">
        <v>330</v>
      </c>
      <c r="AE305" s="16" t="s">
        <v>331</v>
      </c>
      <c r="AF305" s="17" t="s">
        <v>332</v>
      </c>
      <c r="AG305" s="16" t="s">
        <v>333</v>
      </c>
      <c r="AH305" s="16" t="s">
        <v>334</v>
      </c>
      <c r="AI305" s="16" t="s">
        <v>335</v>
      </c>
      <c r="AJ305" s="16" t="s">
        <v>336</v>
      </c>
      <c r="AK305" s="16" t="s">
        <v>337</v>
      </c>
      <c r="AL305" s="16" t="s">
        <v>338</v>
      </c>
      <c r="AM305" s="17" t="s">
        <v>339</v>
      </c>
      <c r="AN305" s="16" t="s">
        <v>340</v>
      </c>
      <c r="AO305" s="18" t="s">
        <v>18</v>
      </c>
      <c r="AP305" s="18" t="s">
        <v>19</v>
      </c>
      <c r="AQ305" s="18" t="s">
        <v>20</v>
      </c>
    </row>
    <row r="306" spans="1:47" x14ac:dyDescent="0.3">
      <c r="F306" s="20">
        <v>1112098907</v>
      </c>
      <c r="G306" s="21" t="s">
        <v>110</v>
      </c>
      <c r="H306" s="22">
        <v>2026</v>
      </c>
      <c r="I306" s="22" t="s">
        <v>309</v>
      </c>
      <c r="J306" s="24"/>
      <c r="K306" s="24"/>
      <c r="L306" s="24" t="s">
        <v>36</v>
      </c>
      <c r="M306" s="59" t="s">
        <v>25</v>
      </c>
      <c r="N306" s="59" t="s">
        <v>25</v>
      </c>
      <c r="O306" s="59" t="s">
        <v>25</v>
      </c>
      <c r="P306" s="59" t="s">
        <v>25</v>
      </c>
      <c r="Q306" s="59" t="s">
        <v>25</v>
      </c>
      <c r="R306" s="59" t="s">
        <v>25</v>
      </c>
      <c r="S306" s="58" t="s">
        <v>22</v>
      </c>
      <c r="T306" s="59" t="s">
        <v>22</v>
      </c>
      <c r="U306" s="59" t="s">
        <v>22</v>
      </c>
      <c r="V306" s="59" t="s">
        <v>22</v>
      </c>
      <c r="W306" s="59" t="s">
        <v>22</v>
      </c>
      <c r="X306" s="58" t="s">
        <v>22</v>
      </c>
      <c r="Y306" s="24"/>
      <c r="Z306" s="24"/>
      <c r="AA306" s="24" t="s">
        <v>36</v>
      </c>
      <c r="AB306" s="58" t="s">
        <v>25</v>
      </c>
      <c r="AC306" s="59" t="s">
        <v>25</v>
      </c>
      <c r="AD306" s="59" t="s">
        <v>25</v>
      </c>
      <c r="AE306" s="59" t="s">
        <v>25</v>
      </c>
      <c r="AF306" s="59" t="s">
        <v>25</v>
      </c>
      <c r="AG306" s="59" t="s">
        <v>25</v>
      </c>
      <c r="AH306" s="59" t="s">
        <v>22</v>
      </c>
      <c r="AI306" s="59" t="s">
        <v>22</v>
      </c>
      <c r="AJ306" s="59" t="s">
        <v>22</v>
      </c>
      <c r="AK306" s="59" t="s">
        <v>22</v>
      </c>
      <c r="AL306" s="59" t="s">
        <v>22</v>
      </c>
      <c r="AM306" s="59" t="s">
        <v>22</v>
      </c>
      <c r="AN306" s="59" t="s">
        <v>22</v>
      </c>
      <c r="AO306" s="46">
        <f>COUNTIF(Tabla1461113161718202459[[#This Row],[1S]:[31L]],"D12")</f>
        <v>12</v>
      </c>
      <c r="AP306" s="26">
        <f>COUNTIF(Tabla1461113161718202459[[#This Row],[1S]:[31L]],"N12")</f>
        <v>13</v>
      </c>
      <c r="AQ306" s="27">
        <f>COUNTBLANK(Tabla1461113161718202459[[#This Row],[1S]:[31L]])</f>
        <v>4</v>
      </c>
      <c r="AR306" s="2"/>
      <c r="AS306" s="2"/>
      <c r="AT306" s="2"/>
      <c r="AU306" s="2"/>
    </row>
    <row r="307" spans="1:47" x14ac:dyDescent="0.3">
      <c r="F307" s="20">
        <v>70782506</v>
      </c>
      <c r="G307" s="21" t="s">
        <v>111</v>
      </c>
      <c r="H307" s="22">
        <v>2026</v>
      </c>
      <c r="I307" s="22" t="s">
        <v>309</v>
      </c>
      <c r="J307" s="59" t="s">
        <v>25</v>
      </c>
      <c r="K307" s="59" t="s">
        <v>25</v>
      </c>
      <c r="L307" s="59" t="s">
        <v>25</v>
      </c>
      <c r="M307" s="59" t="s">
        <v>22</v>
      </c>
      <c r="N307" s="59" t="s">
        <v>22</v>
      </c>
      <c r="O307" s="59" t="s">
        <v>22</v>
      </c>
      <c r="P307" s="59" t="s">
        <v>22</v>
      </c>
      <c r="Q307" s="59" t="s">
        <v>22</v>
      </c>
      <c r="R307" s="59" t="s">
        <v>22</v>
      </c>
      <c r="S307" s="24"/>
      <c r="T307" s="59" t="s">
        <v>53</v>
      </c>
      <c r="U307" s="24"/>
      <c r="V307" s="58" t="s">
        <v>25</v>
      </c>
      <c r="W307" s="58" t="s">
        <v>25</v>
      </c>
      <c r="X307" s="59" t="s">
        <v>25</v>
      </c>
      <c r="Y307" s="59" t="s">
        <v>25</v>
      </c>
      <c r="Z307" s="59" t="s">
        <v>25</v>
      </c>
      <c r="AA307" s="59" t="s">
        <v>25</v>
      </c>
      <c r="AB307" s="59" t="s">
        <v>22</v>
      </c>
      <c r="AC307" s="59" t="s">
        <v>22</v>
      </c>
      <c r="AD307" s="59" t="s">
        <v>22</v>
      </c>
      <c r="AE307" s="59" t="s">
        <v>22</v>
      </c>
      <c r="AF307" s="59" t="s">
        <v>22</v>
      </c>
      <c r="AG307" s="59" t="s">
        <v>22</v>
      </c>
      <c r="AH307" s="24"/>
      <c r="AI307" s="24"/>
      <c r="AJ307" s="24" t="s">
        <v>36</v>
      </c>
      <c r="AK307" s="59" t="s">
        <v>25</v>
      </c>
      <c r="AL307" s="59" t="s">
        <v>25</v>
      </c>
      <c r="AM307" s="59" t="s">
        <v>25</v>
      </c>
      <c r="AN307" s="59" t="s">
        <v>25</v>
      </c>
      <c r="AO307" s="46">
        <f>COUNTIF(Tabla1461113161718202459[[#This Row],[1S]:[31L]],"D12")</f>
        <v>13</v>
      </c>
      <c r="AP307" s="26">
        <f>COUNTIF(Tabla1461113161718202459[[#This Row],[1S]:[31L]],"N12")</f>
        <v>12</v>
      </c>
      <c r="AQ307" s="27">
        <f>COUNTBLANK(Tabla1461113161718202459[[#This Row],[1S]:[31L]])</f>
        <v>4</v>
      </c>
      <c r="AR307" s="2"/>
      <c r="AS307" s="2"/>
      <c r="AT307" s="2"/>
      <c r="AU307" s="2"/>
    </row>
    <row r="308" spans="1:47" x14ac:dyDescent="0.3">
      <c r="F308" s="20">
        <v>71784176</v>
      </c>
      <c r="G308" s="21" t="s">
        <v>108</v>
      </c>
      <c r="H308" s="22">
        <v>2026</v>
      </c>
      <c r="I308" s="22" t="s">
        <v>309</v>
      </c>
      <c r="J308" s="59" t="s">
        <v>22</v>
      </c>
      <c r="K308" s="59" t="s">
        <v>22</v>
      </c>
      <c r="L308" s="59" t="s">
        <v>22</v>
      </c>
      <c r="M308" s="29"/>
      <c r="N308" s="29"/>
      <c r="O308" s="29"/>
      <c r="P308" s="29"/>
      <c r="Q308" s="29"/>
      <c r="R308" s="29"/>
      <c r="S308" s="59" t="s">
        <v>25</v>
      </c>
      <c r="T308" s="59" t="s">
        <v>25</v>
      </c>
      <c r="U308" s="59" t="s">
        <v>25</v>
      </c>
      <c r="V308" s="29"/>
      <c r="W308" s="29"/>
      <c r="X308" s="29"/>
      <c r="Y308" s="59" t="s">
        <v>22</v>
      </c>
      <c r="Z308" s="59" t="s">
        <v>22</v>
      </c>
      <c r="AA308" s="59" t="s">
        <v>22</v>
      </c>
      <c r="AB308" s="29"/>
      <c r="AC308" s="29"/>
      <c r="AD308" s="29"/>
      <c r="AE308" s="29"/>
      <c r="AF308" s="29"/>
      <c r="AG308" s="29"/>
      <c r="AH308" s="59" t="s">
        <v>25</v>
      </c>
      <c r="AI308" s="59" t="s">
        <v>25</v>
      </c>
      <c r="AJ308" s="59" t="s">
        <v>25</v>
      </c>
      <c r="AK308" s="29"/>
      <c r="AL308" s="29"/>
      <c r="AM308" s="29"/>
      <c r="AN308" s="29"/>
      <c r="AO308" s="26">
        <f>COUNTIF(Tabla1461113161718202459[[#This Row],[1S]:[31L]],"D12")</f>
        <v>6</v>
      </c>
      <c r="AP308" s="26">
        <f>COUNTIF(Tabla1461113161718202459[[#This Row],[1S]:[31L]],"N12")</f>
        <v>6</v>
      </c>
      <c r="AQ308" s="27">
        <f>COUNTBLANK(Tabla1461113161718202459[[#This Row],[1S]:[31L]])</f>
        <v>19</v>
      </c>
      <c r="AR308" s="2"/>
      <c r="AS308" s="2"/>
      <c r="AT308" s="2"/>
      <c r="AU308" s="2"/>
    </row>
    <row r="309" spans="1:47" hidden="1" x14ac:dyDescent="0.3">
      <c r="F309" s="20"/>
      <c r="G309" s="21"/>
      <c r="H309" s="22">
        <v>2025</v>
      </c>
      <c r="I309" s="22" t="s">
        <v>47</v>
      </c>
      <c r="J309" s="30">
        <f t="shared" ref="J309:AN309" si="36">COUNTIF(J306:J308,"D12")</f>
        <v>1</v>
      </c>
      <c r="K309" s="30">
        <f t="shared" si="36"/>
        <v>1</v>
      </c>
      <c r="L309" s="30">
        <f t="shared" si="36"/>
        <v>1</v>
      </c>
      <c r="M309" s="30">
        <f t="shared" si="36"/>
        <v>1</v>
      </c>
      <c r="N309" s="30">
        <f t="shared" si="36"/>
        <v>1</v>
      </c>
      <c r="O309" s="30">
        <f t="shared" si="36"/>
        <v>1</v>
      </c>
      <c r="P309" s="30">
        <f t="shared" si="36"/>
        <v>1</v>
      </c>
      <c r="Q309" s="30">
        <f t="shared" si="36"/>
        <v>1</v>
      </c>
      <c r="R309" s="30">
        <f t="shared" si="36"/>
        <v>1</v>
      </c>
      <c r="S309" s="30">
        <f t="shared" si="36"/>
        <v>1</v>
      </c>
      <c r="T309" s="30">
        <f t="shared" si="36"/>
        <v>1</v>
      </c>
      <c r="U309" s="30">
        <f t="shared" si="36"/>
        <v>1</v>
      </c>
      <c r="V309" s="30">
        <f t="shared" si="36"/>
        <v>1</v>
      </c>
      <c r="W309" s="30">
        <f t="shared" si="36"/>
        <v>1</v>
      </c>
      <c r="X309" s="30">
        <f t="shared" si="36"/>
        <v>1</v>
      </c>
      <c r="Y309" s="30">
        <f t="shared" si="36"/>
        <v>1</v>
      </c>
      <c r="Z309" s="30">
        <f t="shared" si="36"/>
        <v>1</v>
      </c>
      <c r="AA309" s="30">
        <f t="shared" si="36"/>
        <v>1</v>
      </c>
      <c r="AB309" s="30">
        <f t="shared" si="36"/>
        <v>1</v>
      </c>
      <c r="AC309" s="30">
        <f t="shared" si="36"/>
        <v>1</v>
      </c>
      <c r="AD309" s="30">
        <f t="shared" si="36"/>
        <v>1</v>
      </c>
      <c r="AE309" s="30">
        <f t="shared" si="36"/>
        <v>1</v>
      </c>
      <c r="AF309" s="30">
        <f t="shared" si="36"/>
        <v>1</v>
      </c>
      <c r="AG309" s="30">
        <f t="shared" si="36"/>
        <v>1</v>
      </c>
      <c r="AH309" s="30">
        <f t="shared" si="36"/>
        <v>1</v>
      </c>
      <c r="AI309" s="30">
        <f t="shared" si="36"/>
        <v>1</v>
      </c>
      <c r="AJ309" s="30">
        <f t="shared" si="36"/>
        <v>1</v>
      </c>
      <c r="AK309" s="30">
        <f t="shared" si="36"/>
        <v>1</v>
      </c>
      <c r="AL309" s="30">
        <f t="shared" si="36"/>
        <v>1</v>
      </c>
      <c r="AM309" s="30">
        <f t="shared" si="36"/>
        <v>1</v>
      </c>
      <c r="AN309" s="22">
        <f t="shared" si="36"/>
        <v>1</v>
      </c>
      <c r="AO309" s="31"/>
      <c r="AP309" s="31"/>
      <c r="AQ309" s="32"/>
      <c r="AR309" s="2"/>
      <c r="AS309" s="2"/>
      <c r="AT309" s="2"/>
      <c r="AU309" s="2"/>
    </row>
    <row r="310" spans="1:47" hidden="1" x14ac:dyDescent="0.3">
      <c r="F310" s="33"/>
      <c r="G310" s="34"/>
      <c r="H310" s="22">
        <v>2025</v>
      </c>
      <c r="I310" s="22" t="s">
        <v>47</v>
      </c>
      <c r="J310" s="35">
        <f t="shared" ref="J310:AN310" si="37">COUNTIF(J306:J308,"N12")</f>
        <v>1</v>
      </c>
      <c r="K310" s="35">
        <f t="shared" si="37"/>
        <v>1</v>
      </c>
      <c r="L310" s="35">
        <f t="shared" si="37"/>
        <v>1</v>
      </c>
      <c r="M310" s="35">
        <f t="shared" si="37"/>
        <v>1</v>
      </c>
      <c r="N310" s="35">
        <f t="shared" si="37"/>
        <v>1</v>
      </c>
      <c r="O310" s="35">
        <f t="shared" si="37"/>
        <v>1</v>
      </c>
      <c r="P310" s="35">
        <f t="shared" si="37"/>
        <v>1</v>
      </c>
      <c r="Q310" s="35">
        <f t="shared" si="37"/>
        <v>1</v>
      </c>
      <c r="R310" s="35">
        <f t="shared" si="37"/>
        <v>1</v>
      </c>
      <c r="S310" s="35">
        <f t="shared" si="37"/>
        <v>1</v>
      </c>
      <c r="T310" s="35">
        <f t="shared" si="37"/>
        <v>1</v>
      </c>
      <c r="U310" s="35">
        <f t="shared" si="37"/>
        <v>1</v>
      </c>
      <c r="V310" s="35">
        <f t="shared" si="37"/>
        <v>1</v>
      </c>
      <c r="W310" s="35">
        <f t="shared" si="37"/>
        <v>1</v>
      </c>
      <c r="X310" s="35">
        <f t="shared" si="37"/>
        <v>1</v>
      </c>
      <c r="Y310" s="35">
        <f t="shared" si="37"/>
        <v>1</v>
      </c>
      <c r="Z310" s="35">
        <f t="shared" si="37"/>
        <v>1</v>
      </c>
      <c r="AA310" s="35">
        <f t="shared" si="37"/>
        <v>1</v>
      </c>
      <c r="AB310" s="35">
        <f t="shared" si="37"/>
        <v>1</v>
      </c>
      <c r="AC310" s="35">
        <f t="shared" si="37"/>
        <v>1</v>
      </c>
      <c r="AD310" s="35">
        <f t="shared" si="37"/>
        <v>1</v>
      </c>
      <c r="AE310" s="35">
        <f t="shared" si="37"/>
        <v>1</v>
      </c>
      <c r="AF310" s="35">
        <f t="shared" si="37"/>
        <v>1</v>
      </c>
      <c r="AG310" s="35">
        <f t="shared" si="37"/>
        <v>1</v>
      </c>
      <c r="AH310" s="35">
        <f t="shared" si="37"/>
        <v>1</v>
      </c>
      <c r="AI310" s="35">
        <f t="shared" si="37"/>
        <v>1</v>
      </c>
      <c r="AJ310" s="35">
        <f t="shared" si="37"/>
        <v>1</v>
      </c>
      <c r="AK310" s="35">
        <f t="shared" si="37"/>
        <v>1</v>
      </c>
      <c r="AL310" s="35">
        <f t="shared" si="37"/>
        <v>1</v>
      </c>
      <c r="AM310" s="35">
        <f t="shared" si="37"/>
        <v>1</v>
      </c>
      <c r="AN310" s="36">
        <f t="shared" si="37"/>
        <v>1</v>
      </c>
      <c r="AO310" s="37"/>
      <c r="AP310" s="37"/>
      <c r="AQ310" s="32"/>
      <c r="AR310" s="2"/>
      <c r="AS310" s="2"/>
      <c r="AT310" s="2"/>
      <c r="AU310" s="2"/>
    </row>
    <row r="311" spans="1:47" s="2" customFormat="1" x14ac:dyDescent="0.3"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</row>
    <row r="312" spans="1:47" x14ac:dyDescent="0.3">
      <c r="F312" s="40" t="s">
        <v>29</v>
      </c>
      <c r="G312" s="40" t="s">
        <v>30</v>
      </c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2"/>
      <c r="AP312" s="2"/>
      <c r="AQ312" s="2"/>
      <c r="AR312" s="2"/>
      <c r="AS312" s="2"/>
      <c r="AT312" s="2"/>
      <c r="AU312" s="2"/>
    </row>
    <row r="313" spans="1:47" x14ac:dyDescent="0.3">
      <c r="F313" s="20" t="s">
        <v>25</v>
      </c>
      <c r="G313" s="21" t="s">
        <v>31</v>
      </c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2"/>
      <c r="AP313" s="2"/>
      <c r="AQ313" s="2"/>
      <c r="AR313" s="2"/>
      <c r="AS313" s="2"/>
      <c r="AT313" s="2"/>
      <c r="AU313" s="2"/>
    </row>
    <row r="314" spans="1:47" s="2" customFormat="1" x14ac:dyDescent="0.3">
      <c r="F314" s="42" t="s">
        <v>22</v>
      </c>
      <c r="G314" s="43" t="s">
        <v>32</v>
      </c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</row>
    <row r="315" spans="1:47" s="2" customFormat="1" x14ac:dyDescent="0.3">
      <c r="F315" s="42"/>
      <c r="G315" s="43" t="s">
        <v>33</v>
      </c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</row>
    <row r="316" spans="1:47" s="2" customFormat="1" x14ac:dyDescent="0.3">
      <c r="F316" s="42" t="s">
        <v>34</v>
      </c>
      <c r="G316" s="43" t="s">
        <v>35</v>
      </c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</row>
    <row r="317" spans="1:47" s="2" customFormat="1" x14ac:dyDescent="0.3">
      <c r="F317" s="42" t="s">
        <v>36</v>
      </c>
      <c r="G317" s="43" t="s">
        <v>37</v>
      </c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</row>
    <row r="318" spans="1:47" s="2" customFormat="1" x14ac:dyDescent="0.3"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</row>
    <row r="319" spans="1:47" ht="13.5" x14ac:dyDescent="0.15">
      <c r="F319" s="189"/>
      <c r="G319" s="189"/>
      <c r="H319" s="190" t="s">
        <v>0</v>
      </c>
      <c r="I319" s="191"/>
      <c r="J319" s="191"/>
      <c r="K319" s="191"/>
      <c r="L319" s="191"/>
      <c r="M319" s="191"/>
      <c r="N319" s="191"/>
      <c r="O319" s="191"/>
      <c r="P319" s="191"/>
      <c r="Q319" s="191"/>
      <c r="R319" s="191"/>
      <c r="S319" s="191"/>
      <c r="T319" s="191"/>
      <c r="U319" s="191"/>
      <c r="V319" s="191"/>
      <c r="W319" s="191"/>
      <c r="X319" s="191"/>
      <c r="Y319" s="191"/>
      <c r="Z319" s="191"/>
      <c r="AA319" s="191"/>
      <c r="AB319" s="191"/>
      <c r="AC319" s="191"/>
      <c r="AD319" s="191"/>
      <c r="AE319" s="191"/>
      <c r="AF319" s="191"/>
      <c r="AG319" s="191"/>
      <c r="AH319" s="192"/>
      <c r="AI319" s="196" t="s">
        <v>1</v>
      </c>
      <c r="AJ319" s="196"/>
      <c r="AK319" s="196"/>
      <c r="AL319" s="196"/>
      <c r="AM319" s="196"/>
      <c r="AN319" s="196"/>
      <c r="AO319" s="1"/>
      <c r="AP319" s="1"/>
      <c r="AQ319" s="1"/>
      <c r="AR319" s="2"/>
      <c r="AS319" s="2"/>
      <c r="AT319" s="2"/>
      <c r="AU319" s="2"/>
    </row>
    <row r="320" spans="1:47" ht="13.5" x14ac:dyDescent="0.15">
      <c r="F320" s="189"/>
      <c r="G320" s="189"/>
      <c r="H320" s="193"/>
      <c r="I320" s="194"/>
      <c r="J320" s="194"/>
      <c r="K320" s="194"/>
      <c r="L320" s="194"/>
      <c r="M320" s="194"/>
      <c r="N320" s="194"/>
      <c r="O320" s="194"/>
      <c r="P320" s="194"/>
      <c r="Q320" s="194"/>
      <c r="R320" s="194"/>
      <c r="S320" s="194"/>
      <c r="T320" s="194"/>
      <c r="U320" s="194"/>
      <c r="V320" s="194"/>
      <c r="W320" s="194"/>
      <c r="X320" s="194"/>
      <c r="Y320" s="194"/>
      <c r="Z320" s="194"/>
      <c r="AA320" s="194"/>
      <c r="AB320" s="194"/>
      <c r="AC320" s="194"/>
      <c r="AD320" s="194"/>
      <c r="AE320" s="194"/>
      <c r="AF320" s="194"/>
      <c r="AG320" s="194"/>
      <c r="AH320" s="195"/>
      <c r="AI320" s="196"/>
      <c r="AJ320" s="196"/>
      <c r="AK320" s="196"/>
      <c r="AL320" s="196"/>
      <c r="AM320" s="196"/>
      <c r="AN320" s="196"/>
      <c r="AO320" s="1"/>
      <c r="AP320" s="1"/>
      <c r="AQ320" s="1"/>
      <c r="AR320" s="2"/>
      <c r="AS320" s="2"/>
      <c r="AT320" s="2"/>
      <c r="AU320" s="2"/>
    </row>
    <row r="321" spans="1:47" ht="14.25" x14ac:dyDescent="0.2">
      <c r="F321" s="189"/>
      <c r="G321" s="189"/>
      <c r="H321" s="218" t="s">
        <v>2</v>
      </c>
      <c r="I321" s="219"/>
      <c r="J321" s="219"/>
      <c r="K321" s="220" t="s">
        <v>112</v>
      </c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0"/>
      <c r="AA321" s="220"/>
      <c r="AB321" s="220"/>
      <c r="AC321" s="220"/>
      <c r="AD321" s="220"/>
      <c r="AE321" s="220"/>
      <c r="AF321" s="220"/>
      <c r="AG321" s="220"/>
      <c r="AH321" s="221"/>
      <c r="AI321" s="196" t="s">
        <v>4</v>
      </c>
      <c r="AJ321" s="196"/>
      <c r="AK321" s="196"/>
      <c r="AL321" s="196"/>
      <c r="AM321" s="196"/>
      <c r="AN321" s="196"/>
      <c r="AO321" s="1"/>
      <c r="AP321" s="1"/>
      <c r="AQ321" s="1"/>
      <c r="AR321" s="2"/>
      <c r="AS321" s="2"/>
      <c r="AT321" s="2"/>
      <c r="AU321" s="2"/>
    </row>
    <row r="322" spans="1:47" ht="14.25" x14ac:dyDescent="0.2">
      <c r="F322" s="189"/>
      <c r="G322" s="189"/>
      <c r="H322" s="7" t="s">
        <v>5</v>
      </c>
      <c r="I322" s="8"/>
      <c r="J322" s="8"/>
      <c r="K322" s="220" t="s">
        <v>39</v>
      </c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0"/>
      <c r="AA322" s="220"/>
      <c r="AB322" s="220"/>
      <c r="AC322" s="220"/>
      <c r="AD322" s="220"/>
      <c r="AE322" s="220"/>
      <c r="AF322" s="220"/>
      <c r="AG322" s="220"/>
      <c r="AH322" s="221"/>
      <c r="AI322" s="196"/>
      <c r="AJ322" s="196"/>
      <c r="AK322" s="196"/>
      <c r="AL322" s="196"/>
      <c r="AM322" s="196"/>
      <c r="AN322" s="196"/>
      <c r="AO322" s="1"/>
      <c r="AP322" s="1"/>
      <c r="AQ322" s="1"/>
      <c r="AR322" s="2"/>
      <c r="AS322" s="2"/>
      <c r="AT322" s="2"/>
      <c r="AU322" s="2"/>
    </row>
    <row r="323" spans="1:47" ht="14.25" x14ac:dyDescent="0.2">
      <c r="F323" s="189"/>
      <c r="G323" s="189"/>
      <c r="H323" s="218" t="s">
        <v>7</v>
      </c>
      <c r="I323" s="219"/>
      <c r="J323" s="219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0"/>
      <c r="AA323" s="220"/>
      <c r="AB323" s="220"/>
      <c r="AC323" s="220"/>
      <c r="AD323" s="220"/>
      <c r="AE323" s="220"/>
      <c r="AF323" s="220"/>
      <c r="AG323" s="220"/>
      <c r="AH323" s="221"/>
      <c r="AI323" s="196" t="s">
        <v>8</v>
      </c>
      <c r="AJ323" s="196"/>
      <c r="AK323" s="196"/>
      <c r="AL323" s="196"/>
      <c r="AM323" s="196"/>
      <c r="AN323" s="196"/>
      <c r="AO323" s="1"/>
      <c r="AP323" s="1"/>
      <c r="AQ323" s="1"/>
      <c r="AR323" s="2"/>
      <c r="AS323" s="2"/>
      <c r="AT323" s="2"/>
      <c r="AU323" s="2"/>
    </row>
    <row r="324" spans="1:47" ht="14.25" x14ac:dyDescent="0.2">
      <c r="F324" s="189"/>
      <c r="G324" s="189"/>
      <c r="H324" s="214"/>
      <c r="I324" s="215"/>
      <c r="J324" s="215"/>
      <c r="K324" s="216"/>
      <c r="L324" s="216"/>
      <c r="M324" s="216"/>
      <c r="N324" s="216"/>
      <c r="O324" s="216"/>
      <c r="P324" s="216"/>
      <c r="Q324" s="216"/>
      <c r="R324" s="216"/>
      <c r="S324" s="216"/>
      <c r="T324" s="216"/>
      <c r="U324" s="216"/>
      <c r="V324" s="216"/>
      <c r="W324" s="216"/>
      <c r="X324" s="216"/>
      <c r="Y324" s="216"/>
      <c r="Z324" s="216"/>
      <c r="AA324" s="216"/>
      <c r="AB324" s="216"/>
      <c r="AC324" s="216"/>
      <c r="AD324" s="216"/>
      <c r="AE324" s="216"/>
      <c r="AF324" s="216"/>
      <c r="AG324" s="216"/>
      <c r="AH324" s="217"/>
      <c r="AI324" s="196"/>
      <c r="AJ324" s="196"/>
      <c r="AK324" s="196"/>
      <c r="AL324" s="196"/>
      <c r="AM324" s="196"/>
      <c r="AN324" s="196"/>
      <c r="AO324" s="13"/>
      <c r="AP324" s="13"/>
      <c r="AQ324" s="13"/>
      <c r="AR324" s="2"/>
      <c r="AS324" s="2"/>
      <c r="AT324" s="2"/>
      <c r="AU324" s="2"/>
    </row>
    <row r="325" spans="1:47" s="19" customFormat="1" ht="39.950000000000003" customHeight="1" x14ac:dyDescent="0.15">
      <c r="A325" s="14" t="s">
        <v>9</v>
      </c>
      <c r="B325" s="14" t="s">
        <v>10</v>
      </c>
      <c r="C325" s="15" t="s">
        <v>11</v>
      </c>
      <c r="D325" s="15" t="s">
        <v>12</v>
      </c>
      <c r="E325" s="15" t="s">
        <v>13</v>
      </c>
      <c r="F325" s="16" t="s">
        <v>14</v>
      </c>
      <c r="G325" s="16" t="s">
        <v>15</v>
      </c>
      <c r="H325" s="16" t="s">
        <v>16</v>
      </c>
      <c r="I325" s="16" t="s">
        <v>17</v>
      </c>
      <c r="J325" s="16" t="s">
        <v>310</v>
      </c>
      <c r="K325" s="17" t="s">
        <v>311</v>
      </c>
      <c r="L325" s="16" t="s">
        <v>312</v>
      </c>
      <c r="M325" s="16" t="s">
        <v>313</v>
      </c>
      <c r="N325" s="16" t="s">
        <v>314</v>
      </c>
      <c r="O325" s="16" t="s">
        <v>315</v>
      </c>
      <c r="P325" s="17" t="s">
        <v>316</v>
      </c>
      <c r="Q325" s="16" t="s">
        <v>317</v>
      </c>
      <c r="R325" s="17" t="s">
        <v>318</v>
      </c>
      <c r="S325" s="16" t="s">
        <v>319</v>
      </c>
      <c r="T325" s="16" t="s">
        <v>320</v>
      </c>
      <c r="U325" s="16" t="s">
        <v>321</v>
      </c>
      <c r="V325" s="16" t="s">
        <v>322</v>
      </c>
      <c r="W325" s="16" t="s">
        <v>323</v>
      </c>
      <c r="X325" s="16" t="s">
        <v>324</v>
      </c>
      <c r="Y325" s="17" t="s">
        <v>325</v>
      </c>
      <c r="Z325" s="17" t="s">
        <v>326</v>
      </c>
      <c r="AA325" s="16" t="s">
        <v>327</v>
      </c>
      <c r="AB325" s="16" t="s">
        <v>328</v>
      </c>
      <c r="AC325" s="16" t="s">
        <v>329</v>
      </c>
      <c r="AD325" s="16" t="s">
        <v>330</v>
      </c>
      <c r="AE325" s="16" t="s">
        <v>331</v>
      </c>
      <c r="AF325" s="17" t="s">
        <v>332</v>
      </c>
      <c r="AG325" s="16" t="s">
        <v>333</v>
      </c>
      <c r="AH325" s="16" t="s">
        <v>334</v>
      </c>
      <c r="AI325" s="16" t="s">
        <v>335</v>
      </c>
      <c r="AJ325" s="16" t="s">
        <v>336</v>
      </c>
      <c r="AK325" s="16" t="s">
        <v>337</v>
      </c>
      <c r="AL325" s="16" t="s">
        <v>338</v>
      </c>
      <c r="AM325" s="17" t="s">
        <v>339</v>
      </c>
      <c r="AN325" s="16" t="s">
        <v>340</v>
      </c>
      <c r="AO325" s="18" t="s">
        <v>18</v>
      </c>
      <c r="AP325" s="18" t="s">
        <v>19</v>
      </c>
      <c r="AQ325" s="18" t="s">
        <v>20</v>
      </c>
    </row>
    <row r="326" spans="1:47" x14ac:dyDescent="0.3">
      <c r="F326" s="20">
        <v>98492469</v>
      </c>
      <c r="G326" s="21" t="s">
        <v>113</v>
      </c>
      <c r="H326" s="22">
        <v>2026</v>
      </c>
      <c r="I326" s="22" t="s">
        <v>309</v>
      </c>
      <c r="J326" s="59" t="s">
        <v>22</v>
      </c>
      <c r="K326" s="59" t="s">
        <v>22</v>
      </c>
      <c r="L326" s="59" t="s">
        <v>22</v>
      </c>
      <c r="M326" s="24"/>
      <c r="N326" s="24"/>
      <c r="O326" s="24" t="s">
        <v>36</v>
      </c>
      <c r="P326" s="59" t="s">
        <v>25</v>
      </c>
      <c r="Q326" s="59" t="s">
        <v>25</v>
      </c>
      <c r="R326" s="59" t="s">
        <v>25</v>
      </c>
      <c r="S326" s="59" t="s">
        <v>25</v>
      </c>
      <c r="T326" s="59" t="s">
        <v>25</v>
      </c>
      <c r="U326" s="59" t="s">
        <v>25</v>
      </c>
      <c r="V326" s="59" t="s">
        <v>22</v>
      </c>
      <c r="W326" s="59" t="s">
        <v>22</v>
      </c>
      <c r="X326" s="59" t="s">
        <v>22</v>
      </c>
      <c r="Y326" s="59" t="s">
        <v>22</v>
      </c>
      <c r="Z326" s="59" t="s">
        <v>22</v>
      </c>
      <c r="AA326" s="59" t="s">
        <v>22</v>
      </c>
      <c r="AB326" s="24"/>
      <c r="AC326" s="24"/>
      <c r="AD326" s="24" t="s">
        <v>36</v>
      </c>
      <c r="AE326" s="59" t="s">
        <v>25</v>
      </c>
      <c r="AF326" s="59" t="s">
        <v>25</v>
      </c>
      <c r="AG326" s="59" t="s">
        <v>25</v>
      </c>
      <c r="AH326" s="59" t="s">
        <v>25</v>
      </c>
      <c r="AI326" s="59" t="s">
        <v>25</v>
      </c>
      <c r="AJ326" s="59" t="s">
        <v>25</v>
      </c>
      <c r="AK326" s="59" t="s">
        <v>22</v>
      </c>
      <c r="AL326" s="59" t="s">
        <v>22</v>
      </c>
      <c r="AM326" s="59" t="s">
        <v>22</v>
      </c>
      <c r="AN326" s="59" t="s">
        <v>22</v>
      </c>
      <c r="AO326" s="46">
        <f>COUNTIF(Tabla146111316171820242760[[#This Row],[1S]:[31L]],"D12")</f>
        <v>12</v>
      </c>
      <c r="AP326" s="26">
        <f>COUNTIF(Tabla146111316171820242760[[#This Row],[1S]:[31L]],"N12")</f>
        <v>13</v>
      </c>
      <c r="AQ326" s="27">
        <f>COUNTBLANK(Tabla146111316171820242760[[#This Row],[1S]:[31L]])</f>
        <v>4</v>
      </c>
      <c r="AR326" s="2"/>
      <c r="AS326" s="2"/>
      <c r="AT326" s="2"/>
      <c r="AU326" s="2"/>
    </row>
    <row r="327" spans="1:47" x14ac:dyDescent="0.3">
      <c r="F327" s="20">
        <v>98493617</v>
      </c>
      <c r="G327" s="21" t="s">
        <v>114</v>
      </c>
      <c r="H327" s="22">
        <v>2026</v>
      </c>
      <c r="I327" s="22" t="s">
        <v>309</v>
      </c>
      <c r="J327" s="59" t="s">
        <v>25</v>
      </c>
      <c r="K327" s="59" t="s">
        <v>25</v>
      </c>
      <c r="L327" s="59" t="s">
        <v>25</v>
      </c>
      <c r="M327" s="59" t="s">
        <v>22</v>
      </c>
      <c r="N327" s="59" t="s">
        <v>22</v>
      </c>
      <c r="O327" s="59" t="s">
        <v>22</v>
      </c>
      <c r="P327" s="59" t="s">
        <v>22</v>
      </c>
      <c r="Q327" s="59" t="s">
        <v>22</v>
      </c>
      <c r="R327" s="59" t="s">
        <v>22</v>
      </c>
      <c r="S327" s="24"/>
      <c r="T327" s="24"/>
      <c r="U327" s="24" t="s">
        <v>36</v>
      </c>
      <c r="V327" s="59" t="s">
        <v>25</v>
      </c>
      <c r="W327" s="59" t="s">
        <v>25</v>
      </c>
      <c r="X327" s="59" t="s">
        <v>25</v>
      </c>
      <c r="Y327" s="59" t="s">
        <v>25</v>
      </c>
      <c r="Z327" s="59" t="s">
        <v>25</v>
      </c>
      <c r="AA327" s="59" t="s">
        <v>25</v>
      </c>
      <c r="AB327" s="59" t="s">
        <v>22</v>
      </c>
      <c r="AC327" s="59" t="s">
        <v>22</v>
      </c>
      <c r="AD327" s="59" t="s">
        <v>22</v>
      </c>
      <c r="AE327" s="59" t="s">
        <v>22</v>
      </c>
      <c r="AF327" s="59" t="s">
        <v>22</v>
      </c>
      <c r="AG327" s="59" t="s">
        <v>22</v>
      </c>
      <c r="AH327" s="24"/>
      <c r="AI327" s="24"/>
      <c r="AJ327" s="24" t="s">
        <v>36</v>
      </c>
      <c r="AK327" s="59" t="s">
        <v>25</v>
      </c>
      <c r="AL327" s="59" t="s">
        <v>25</v>
      </c>
      <c r="AM327" s="59" t="s">
        <v>25</v>
      </c>
      <c r="AN327" s="59" t="s">
        <v>25</v>
      </c>
      <c r="AO327" s="46">
        <f>COUNTIF(Tabla146111316171820242760[[#This Row],[1S]:[31L]],"D12")</f>
        <v>13</v>
      </c>
      <c r="AP327" s="26">
        <f>COUNTIF(Tabla146111316171820242760[[#This Row],[1S]:[31L]],"N12")</f>
        <v>12</v>
      </c>
      <c r="AQ327" s="27">
        <f>COUNTBLANK(Tabla146111316171820242760[[#This Row],[1S]:[31L]])</f>
        <v>4</v>
      </c>
      <c r="AR327" s="2"/>
      <c r="AS327" s="2"/>
      <c r="AT327" s="2"/>
      <c r="AU327" s="2"/>
    </row>
    <row r="328" spans="1:47" ht="17.25" thickBot="1" x14ac:dyDescent="0.35">
      <c r="F328" s="20"/>
      <c r="G328" s="21"/>
      <c r="H328" s="22"/>
      <c r="I328" s="22"/>
      <c r="J328" s="180" t="s">
        <v>347</v>
      </c>
      <c r="K328" s="180"/>
      <c r="L328" s="181"/>
      <c r="M328" s="180" t="s">
        <v>347</v>
      </c>
      <c r="N328" s="180"/>
      <c r="O328" s="181"/>
      <c r="P328" s="155" t="s">
        <v>348</v>
      </c>
      <c r="Q328" s="155"/>
      <c r="R328" s="155"/>
      <c r="S328" s="180" t="s">
        <v>347</v>
      </c>
      <c r="T328" s="180"/>
      <c r="U328" s="181"/>
      <c r="V328" s="155" t="s">
        <v>348</v>
      </c>
      <c r="W328" s="155"/>
      <c r="X328" s="155"/>
      <c r="Y328" s="173"/>
      <c r="Z328" s="173"/>
      <c r="AA328" s="173"/>
      <c r="AB328" s="180" t="s">
        <v>347</v>
      </c>
      <c r="AC328" s="180"/>
      <c r="AD328" s="181"/>
      <c r="AE328" s="155" t="s">
        <v>348</v>
      </c>
      <c r="AF328" s="155"/>
      <c r="AG328" s="155"/>
      <c r="AH328" s="180" t="s">
        <v>347</v>
      </c>
      <c r="AI328" s="180"/>
      <c r="AJ328" s="181"/>
      <c r="AK328" s="155" t="s">
        <v>348</v>
      </c>
      <c r="AL328" s="155"/>
      <c r="AM328" s="155"/>
      <c r="AN328" s="174"/>
      <c r="AO328" s="46"/>
      <c r="AP328" s="26"/>
      <c r="AQ328" s="27"/>
      <c r="AR328" s="2"/>
      <c r="AS328" s="2"/>
      <c r="AT328" s="2"/>
      <c r="AU328" s="2"/>
    </row>
    <row r="329" spans="1:47" ht="17.25" thickBot="1" x14ac:dyDescent="0.35">
      <c r="F329" s="20"/>
      <c r="G329" s="21"/>
      <c r="H329" s="22">
        <v>2026</v>
      </c>
      <c r="I329" s="22" t="s">
        <v>309</v>
      </c>
      <c r="J329" s="24"/>
      <c r="K329" s="24"/>
      <c r="L329" s="24" t="s">
        <v>36</v>
      </c>
      <c r="M329" s="59" t="s">
        <v>25</v>
      </c>
      <c r="N329" s="59" t="s">
        <v>25</v>
      </c>
      <c r="O329" s="59" t="s">
        <v>25</v>
      </c>
      <c r="P329" s="176" t="s">
        <v>25</v>
      </c>
      <c r="Q329" s="176" t="s">
        <v>25</v>
      </c>
      <c r="R329" s="176" t="s">
        <v>25</v>
      </c>
      <c r="S329" s="177" t="s">
        <v>22</v>
      </c>
      <c r="T329" s="177" t="s">
        <v>22</v>
      </c>
      <c r="U329" s="177" t="s">
        <v>22</v>
      </c>
      <c r="V329" s="176" t="s">
        <v>22</v>
      </c>
      <c r="W329" s="176" t="s">
        <v>22</v>
      </c>
      <c r="X329" s="176" t="s">
        <v>22</v>
      </c>
      <c r="Y329" s="178"/>
      <c r="Z329" s="178"/>
      <c r="AA329" s="178" t="s">
        <v>36</v>
      </c>
      <c r="AB329" s="175" t="s">
        <v>25</v>
      </c>
      <c r="AC329" s="175" t="s">
        <v>25</v>
      </c>
      <c r="AD329" s="175" t="s">
        <v>25</v>
      </c>
      <c r="AE329" s="175" t="s">
        <v>25</v>
      </c>
      <c r="AF329" s="175" t="s">
        <v>25</v>
      </c>
      <c r="AG329" s="175" t="s">
        <v>25</v>
      </c>
      <c r="AH329" s="177" t="s">
        <v>22</v>
      </c>
      <c r="AI329" s="177" t="s">
        <v>22</v>
      </c>
      <c r="AJ329" s="177" t="s">
        <v>22</v>
      </c>
      <c r="AK329" s="176" t="s">
        <v>22</v>
      </c>
      <c r="AL329" s="176" t="s">
        <v>22</v>
      </c>
      <c r="AM329" s="176" t="s">
        <v>22</v>
      </c>
      <c r="AN329" s="179"/>
      <c r="AO329" s="46"/>
      <c r="AP329" s="26"/>
      <c r="AQ329" s="27"/>
      <c r="AR329" s="2"/>
      <c r="AS329" s="2"/>
      <c r="AT329" s="2"/>
      <c r="AU329" s="2"/>
    </row>
    <row r="330" spans="1:47" hidden="1" x14ac:dyDescent="0.3">
      <c r="F330" s="20"/>
      <c r="G330" s="21"/>
      <c r="H330" s="22">
        <v>2025</v>
      </c>
      <c r="I330" s="22" t="s">
        <v>82</v>
      </c>
      <c r="J330" s="30">
        <f t="shared" ref="J330:AN330" si="38">COUNTIF(J326:J329,"D12")</f>
        <v>1</v>
      </c>
      <c r="K330" s="30">
        <f t="shared" si="38"/>
        <v>1</v>
      </c>
      <c r="L330" s="30">
        <f t="shared" si="38"/>
        <v>1</v>
      </c>
      <c r="M330" s="30">
        <f t="shared" si="38"/>
        <v>1</v>
      </c>
      <c r="N330" s="30">
        <f t="shared" si="38"/>
        <v>1</v>
      </c>
      <c r="O330" s="30">
        <f t="shared" si="38"/>
        <v>1</v>
      </c>
      <c r="P330" s="30">
        <f t="shared" si="38"/>
        <v>2</v>
      </c>
      <c r="Q330" s="30">
        <f t="shared" si="38"/>
        <v>2</v>
      </c>
      <c r="R330" s="30">
        <f t="shared" si="38"/>
        <v>2</v>
      </c>
      <c r="S330" s="30">
        <f t="shared" si="38"/>
        <v>1</v>
      </c>
      <c r="T330" s="30">
        <f t="shared" si="38"/>
        <v>1</v>
      </c>
      <c r="U330" s="30">
        <f t="shared" si="38"/>
        <v>1</v>
      </c>
      <c r="V330" s="30">
        <f t="shared" si="38"/>
        <v>1</v>
      </c>
      <c r="W330" s="30">
        <f t="shared" si="38"/>
        <v>1</v>
      </c>
      <c r="X330" s="30">
        <f t="shared" si="38"/>
        <v>1</v>
      </c>
      <c r="Y330" s="30">
        <f t="shared" si="38"/>
        <v>1</v>
      </c>
      <c r="Z330" s="30">
        <f t="shared" si="38"/>
        <v>1</v>
      </c>
      <c r="AA330" s="30">
        <f t="shared" si="38"/>
        <v>1</v>
      </c>
      <c r="AB330" s="30">
        <f t="shared" si="38"/>
        <v>1</v>
      </c>
      <c r="AC330" s="30">
        <f t="shared" si="38"/>
        <v>1</v>
      </c>
      <c r="AD330" s="30">
        <f t="shared" si="38"/>
        <v>1</v>
      </c>
      <c r="AE330" s="30">
        <f t="shared" si="38"/>
        <v>2</v>
      </c>
      <c r="AF330" s="30">
        <f t="shared" si="38"/>
        <v>2</v>
      </c>
      <c r="AG330" s="30">
        <f t="shared" si="38"/>
        <v>2</v>
      </c>
      <c r="AH330" s="30">
        <f t="shared" si="38"/>
        <v>1</v>
      </c>
      <c r="AI330" s="30">
        <f t="shared" si="38"/>
        <v>1</v>
      </c>
      <c r="AJ330" s="30">
        <f t="shared" si="38"/>
        <v>1</v>
      </c>
      <c r="AK330" s="30">
        <f t="shared" si="38"/>
        <v>1</v>
      </c>
      <c r="AL330" s="30">
        <f t="shared" si="38"/>
        <v>1</v>
      </c>
      <c r="AM330" s="30">
        <f t="shared" si="38"/>
        <v>1</v>
      </c>
      <c r="AN330" s="22">
        <f t="shared" si="38"/>
        <v>1</v>
      </c>
      <c r="AO330" s="31"/>
      <c r="AP330" s="31"/>
      <c r="AQ330" s="32"/>
      <c r="AR330" s="2"/>
      <c r="AS330" s="2"/>
      <c r="AT330" s="2"/>
      <c r="AU330" s="2"/>
    </row>
    <row r="331" spans="1:47" hidden="1" x14ac:dyDescent="0.3">
      <c r="F331" s="33"/>
      <c r="G331" s="34"/>
      <c r="H331" s="22">
        <v>2025</v>
      </c>
      <c r="I331" s="22" t="s">
        <v>82</v>
      </c>
      <c r="J331" s="35">
        <f t="shared" ref="J331:AN331" si="39">COUNTIF(J326:J329,"N12")</f>
        <v>1</v>
      </c>
      <c r="K331" s="35">
        <f t="shared" si="39"/>
        <v>1</v>
      </c>
      <c r="L331" s="35">
        <f t="shared" si="39"/>
        <v>1</v>
      </c>
      <c r="M331" s="35">
        <f t="shared" si="39"/>
        <v>1</v>
      </c>
      <c r="N331" s="35">
        <f t="shared" si="39"/>
        <v>1</v>
      </c>
      <c r="O331" s="35">
        <f t="shared" si="39"/>
        <v>1</v>
      </c>
      <c r="P331" s="35">
        <f t="shared" si="39"/>
        <v>1</v>
      </c>
      <c r="Q331" s="35">
        <f t="shared" si="39"/>
        <v>1</v>
      </c>
      <c r="R331" s="35">
        <f t="shared" si="39"/>
        <v>1</v>
      </c>
      <c r="S331" s="35">
        <f t="shared" si="39"/>
        <v>1</v>
      </c>
      <c r="T331" s="35">
        <f t="shared" si="39"/>
        <v>1</v>
      </c>
      <c r="U331" s="35">
        <f t="shared" si="39"/>
        <v>1</v>
      </c>
      <c r="V331" s="35">
        <f t="shared" si="39"/>
        <v>2</v>
      </c>
      <c r="W331" s="35">
        <f t="shared" si="39"/>
        <v>2</v>
      </c>
      <c r="X331" s="35">
        <f t="shared" si="39"/>
        <v>2</v>
      </c>
      <c r="Y331" s="35">
        <f t="shared" si="39"/>
        <v>1</v>
      </c>
      <c r="Z331" s="35">
        <f t="shared" si="39"/>
        <v>1</v>
      </c>
      <c r="AA331" s="35">
        <f t="shared" si="39"/>
        <v>1</v>
      </c>
      <c r="AB331" s="35">
        <f t="shared" si="39"/>
        <v>1</v>
      </c>
      <c r="AC331" s="35">
        <f t="shared" si="39"/>
        <v>1</v>
      </c>
      <c r="AD331" s="35">
        <f t="shared" si="39"/>
        <v>1</v>
      </c>
      <c r="AE331" s="35">
        <f t="shared" si="39"/>
        <v>1</v>
      </c>
      <c r="AF331" s="35">
        <f t="shared" si="39"/>
        <v>1</v>
      </c>
      <c r="AG331" s="35">
        <f t="shared" si="39"/>
        <v>1</v>
      </c>
      <c r="AH331" s="35">
        <f t="shared" si="39"/>
        <v>1</v>
      </c>
      <c r="AI331" s="35">
        <f t="shared" si="39"/>
        <v>1</v>
      </c>
      <c r="AJ331" s="35">
        <f t="shared" si="39"/>
        <v>1</v>
      </c>
      <c r="AK331" s="35">
        <f t="shared" si="39"/>
        <v>2</v>
      </c>
      <c r="AL331" s="35">
        <f t="shared" si="39"/>
        <v>2</v>
      </c>
      <c r="AM331" s="35">
        <f t="shared" si="39"/>
        <v>2</v>
      </c>
      <c r="AN331" s="36">
        <f t="shared" si="39"/>
        <v>1</v>
      </c>
      <c r="AO331" s="37"/>
      <c r="AP331" s="37"/>
      <c r="AQ331" s="32"/>
      <c r="AR331" s="2"/>
      <c r="AS331" s="2"/>
      <c r="AT331" s="2"/>
      <c r="AU331" s="2"/>
    </row>
    <row r="332" spans="1:47" x14ac:dyDescent="0.3">
      <c r="F332" s="40" t="s">
        <v>29</v>
      </c>
      <c r="G332" s="40" t="s">
        <v>30</v>
      </c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2"/>
      <c r="AP332" s="2"/>
      <c r="AQ332" s="2"/>
      <c r="AR332" s="2"/>
      <c r="AS332" s="2"/>
      <c r="AT332" s="2"/>
      <c r="AU332" s="2"/>
    </row>
    <row r="333" spans="1:47" x14ac:dyDescent="0.3">
      <c r="F333" s="20" t="s">
        <v>25</v>
      </c>
      <c r="G333" s="21" t="s">
        <v>31</v>
      </c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2"/>
      <c r="AP333" s="2"/>
      <c r="AQ333" s="2"/>
      <c r="AR333" s="2"/>
      <c r="AS333" s="2"/>
      <c r="AT333" s="2"/>
      <c r="AU333" s="2"/>
    </row>
    <row r="334" spans="1:47" s="2" customFormat="1" x14ac:dyDescent="0.3">
      <c r="F334" s="42" t="s">
        <v>22</v>
      </c>
      <c r="G334" s="43" t="s">
        <v>32</v>
      </c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</row>
    <row r="335" spans="1:47" s="2" customFormat="1" x14ac:dyDescent="0.3">
      <c r="F335" s="42"/>
      <c r="G335" s="43" t="s">
        <v>33</v>
      </c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</row>
    <row r="336" spans="1:47" s="2" customFormat="1" x14ac:dyDescent="0.3">
      <c r="F336" s="42" t="s">
        <v>34</v>
      </c>
      <c r="G336" s="43" t="s">
        <v>35</v>
      </c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</row>
    <row r="337" spans="1:47" s="2" customFormat="1" x14ac:dyDescent="0.3">
      <c r="F337" s="42" t="s">
        <v>36</v>
      </c>
      <c r="G337" s="81" t="s">
        <v>37</v>
      </c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</row>
    <row r="338" spans="1:47" s="2" customFormat="1" x14ac:dyDescent="0.3"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</row>
    <row r="339" spans="1:47" s="2" customFormat="1" x14ac:dyDescent="0.3"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</row>
    <row r="340" spans="1:47" ht="13.5" x14ac:dyDescent="0.15">
      <c r="F340" s="197"/>
      <c r="G340" s="197"/>
      <c r="H340" s="190" t="s">
        <v>0</v>
      </c>
      <c r="I340" s="191"/>
      <c r="J340" s="191"/>
      <c r="K340" s="191"/>
      <c r="L340" s="191"/>
      <c r="M340" s="191"/>
      <c r="N340" s="191"/>
      <c r="O340" s="191"/>
      <c r="P340" s="191"/>
      <c r="Q340" s="191"/>
      <c r="R340" s="191"/>
      <c r="S340" s="191"/>
      <c r="T340" s="191"/>
      <c r="U340" s="191"/>
      <c r="V340" s="191"/>
      <c r="W340" s="191"/>
      <c r="X340" s="191"/>
      <c r="Y340" s="191"/>
      <c r="Z340" s="191"/>
      <c r="AA340" s="191"/>
      <c r="AB340" s="191"/>
      <c r="AC340" s="191"/>
      <c r="AD340" s="191"/>
      <c r="AE340" s="191"/>
      <c r="AF340" s="191"/>
      <c r="AG340" s="191"/>
      <c r="AH340" s="192"/>
      <c r="AI340" s="196" t="s">
        <v>1</v>
      </c>
      <c r="AJ340" s="196"/>
      <c r="AK340" s="196"/>
      <c r="AL340" s="196"/>
      <c r="AM340" s="196"/>
      <c r="AN340" s="196"/>
      <c r="AO340" s="1"/>
      <c r="AP340" s="1"/>
      <c r="AQ340" s="1"/>
      <c r="AR340" s="2"/>
      <c r="AS340" s="2"/>
      <c r="AT340" s="2"/>
      <c r="AU340" s="2"/>
    </row>
    <row r="341" spans="1:47" ht="13.5" x14ac:dyDescent="0.15">
      <c r="F341" s="197"/>
      <c r="G341" s="197"/>
      <c r="H341" s="193"/>
      <c r="I341" s="194"/>
      <c r="J341" s="194"/>
      <c r="K341" s="194"/>
      <c r="L341" s="194"/>
      <c r="M341" s="194"/>
      <c r="N341" s="194"/>
      <c r="O341" s="194"/>
      <c r="P341" s="194"/>
      <c r="Q341" s="194"/>
      <c r="R341" s="194"/>
      <c r="S341" s="194"/>
      <c r="T341" s="194"/>
      <c r="U341" s="194"/>
      <c r="V341" s="194"/>
      <c r="W341" s="194"/>
      <c r="X341" s="194"/>
      <c r="Y341" s="194"/>
      <c r="Z341" s="194"/>
      <c r="AA341" s="194"/>
      <c r="AB341" s="194"/>
      <c r="AC341" s="194"/>
      <c r="AD341" s="194"/>
      <c r="AE341" s="194"/>
      <c r="AF341" s="194"/>
      <c r="AG341" s="194"/>
      <c r="AH341" s="195"/>
      <c r="AI341" s="196"/>
      <c r="AJ341" s="196"/>
      <c r="AK341" s="196"/>
      <c r="AL341" s="196"/>
      <c r="AM341" s="196"/>
      <c r="AN341" s="196"/>
      <c r="AO341" s="1"/>
      <c r="AP341" s="1"/>
      <c r="AQ341" s="1"/>
      <c r="AR341" s="2"/>
      <c r="AS341" s="2"/>
      <c r="AT341" s="2"/>
      <c r="AU341" s="2"/>
    </row>
    <row r="342" spans="1:47" ht="14.25" x14ac:dyDescent="0.2">
      <c r="F342" s="197"/>
      <c r="G342" s="197"/>
      <c r="H342" s="218" t="s">
        <v>2</v>
      </c>
      <c r="I342" s="219"/>
      <c r="J342" s="219"/>
      <c r="K342" s="220" t="s">
        <v>115</v>
      </c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0"/>
      <c r="AA342" s="220"/>
      <c r="AB342" s="220"/>
      <c r="AC342" s="220"/>
      <c r="AD342" s="220"/>
      <c r="AE342" s="220"/>
      <c r="AF342" s="220"/>
      <c r="AG342" s="220"/>
      <c r="AH342" s="221"/>
      <c r="AI342" s="196" t="s">
        <v>4</v>
      </c>
      <c r="AJ342" s="196"/>
      <c r="AK342" s="196"/>
      <c r="AL342" s="196"/>
      <c r="AM342" s="196"/>
      <c r="AN342" s="196"/>
      <c r="AO342" s="1"/>
      <c r="AP342" s="1"/>
      <c r="AQ342" s="1"/>
      <c r="AR342" s="2"/>
      <c r="AS342" s="2"/>
      <c r="AT342" s="2"/>
      <c r="AU342" s="2"/>
    </row>
    <row r="343" spans="1:47" ht="14.25" x14ac:dyDescent="0.2">
      <c r="F343" s="197"/>
      <c r="G343" s="197"/>
      <c r="H343" s="7" t="s">
        <v>5</v>
      </c>
      <c r="I343" s="8"/>
      <c r="J343" s="8"/>
      <c r="K343" s="220" t="s">
        <v>39</v>
      </c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0"/>
      <c r="AA343" s="220"/>
      <c r="AB343" s="220"/>
      <c r="AC343" s="220"/>
      <c r="AD343" s="220"/>
      <c r="AE343" s="220"/>
      <c r="AF343" s="220"/>
      <c r="AG343" s="220"/>
      <c r="AH343" s="221"/>
      <c r="AI343" s="196"/>
      <c r="AJ343" s="196"/>
      <c r="AK343" s="196"/>
      <c r="AL343" s="196"/>
      <c r="AM343" s="196"/>
      <c r="AN343" s="196"/>
      <c r="AO343" s="1"/>
      <c r="AP343" s="1"/>
      <c r="AQ343" s="1"/>
      <c r="AR343" s="2"/>
      <c r="AS343" s="2"/>
      <c r="AT343" s="2"/>
      <c r="AU343" s="2"/>
    </row>
    <row r="344" spans="1:47" ht="14.25" x14ac:dyDescent="0.2">
      <c r="F344" s="197"/>
      <c r="G344" s="197"/>
      <c r="H344" s="218" t="s">
        <v>7</v>
      </c>
      <c r="I344" s="219"/>
      <c r="J344" s="219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0"/>
      <c r="AA344" s="220"/>
      <c r="AB344" s="220"/>
      <c r="AC344" s="220"/>
      <c r="AD344" s="220"/>
      <c r="AE344" s="220"/>
      <c r="AF344" s="220"/>
      <c r="AG344" s="220"/>
      <c r="AH344" s="221"/>
      <c r="AI344" s="196" t="s">
        <v>8</v>
      </c>
      <c r="AJ344" s="196"/>
      <c r="AK344" s="196"/>
      <c r="AL344" s="196"/>
      <c r="AM344" s="196"/>
      <c r="AN344" s="196"/>
      <c r="AO344" s="1"/>
      <c r="AP344" s="1"/>
      <c r="AQ344" s="1"/>
      <c r="AR344" s="2"/>
      <c r="AS344" s="2"/>
      <c r="AT344" s="2"/>
      <c r="AU344" s="2"/>
    </row>
    <row r="345" spans="1:47" ht="14.25" x14ac:dyDescent="0.2">
      <c r="F345" s="197"/>
      <c r="G345" s="197"/>
      <c r="H345" s="214"/>
      <c r="I345" s="215"/>
      <c r="J345" s="215"/>
      <c r="K345" s="216"/>
      <c r="L345" s="216"/>
      <c r="M345" s="216"/>
      <c r="N345" s="216"/>
      <c r="O345" s="216"/>
      <c r="P345" s="216"/>
      <c r="Q345" s="216"/>
      <c r="R345" s="216"/>
      <c r="S345" s="216"/>
      <c r="T345" s="216"/>
      <c r="U345" s="216"/>
      <c r="V345" s="216"/>
      <c r="W345" s="216"/>
      <c r="X345" s="216"/>
      <c r="Y345" s="216"/>
      <c r="Z345" s="216"/>
      <c r="AA345" s="216"/>
      <c r="AB345" s="216"/>
      <c r="AC345" s="216"/>
      <c r="AD345" s="216"/>
      <c r="AE345" s="216"/>
      <c r="AF345" s="216"/>
      <c r="AG345" s="216"/>
      <c r="AH345" s="217"/>
      <c r="AI345" s="196"/>
      <c r="AJ345" s="196"/>
      <c r="AK345" s="196"/>
      <c r="AL345" s="196"/>
      <c r="AM345" s="196"/>
      <c r="AN345" s="196"/>
      <c r="AO345" s="13"/>
      <c r="AP345" s="13"/>
      <c r="AQ345" s="13"/>
      <c r="AR345" s="2"/>
      <c r="AS345" s="2"/>
      <c r="AT345" s="2"/>
      <c r="AU345" s="2"/>
    </row>
    <row r="346" spans="1:47" s="19" customFormat="1" ht="39.950000000000003" customHeight="1" x14ac:dyDescent="0.15">
      <c r="A346" s="14" t="s">
        <v>9</v>
      </c>
      <c r="B346" s="14" t="s">
        <v>10</v>
      </c>
      <c r="C346" s="15" t="s">
        <v>11</v>
      </c>
      <c r="D346" s="15" t="s">
        <v>12</v>
      </c>
      <c r="E346" s="15" t="s">
        <v>13</v>
      </c>
      <c r="F346" s="16" t="s">
        <v>14</v>
      </c>
      <c r="G346" s="16" t="s">
        <v>15</v>
      </c>
      <c r="H346" s="16" t="s">
        <v>16</v>
      </c>
      <c r="I346" s="16" t="s">
        <v>17</v>
      </c>
      <c r="J346" s="16" t="s">
        <v>310</v>
      </c>
      <c r="K346" s="17" t="s">
        <v>311</v>
      </c>
      <c r="L346" s="16" t="s">
        <v>312</v>
      </c>
      <c r="M346" s="16" t="s">
        <v>313</v>
      </c>
      <c r="N346" s="16" t="s">
        <v>314</v>
      </c>
      <c r="O346" s="16" t="s">
        <v>315</v>
      </c>
      <c r="P346" s="17" t="s">
        <v>316</v>
      </c>
      <c r="Q346" s="16" t="s">
        <v>317</v>
      </c>
      <c r="R346" s="17" t="s">
        <v>318</v>
      </c>
      <c r="S346" s="16" t="s">
        <v>319</v>
      </c>
      <c r="T346" s="16" t="s">
        <v>320</v>
      </c>
      <c r="U346" s="16" t="s">
        <v>321</v>
      </c>
      <c r="V346" s="16" t="s">
        <v>322</v>
      </c>
      <c r="W346" s="16" t="s">
        <v>323</v>
      </c>
      <c r="X346" s="16" t="s">
        <v>324</v>
      </c>
      <c r="Y346" s="17" t="s">
        <v>325</v>
      </c>
      <c r="Z346" s="17" t="s">
        <v>326</v>
      </c>
      <c r="AA346" s="16" t="s">
        <v>327</v>
      </c>
      <c r="AB346" s="16" t="s">
        <v>328</v>
      </c>
      <c r="AC346" s="16" t="s">
        <v>329</v>
      </c>
      <c r="AD346" s="16" t="s">
        <v>330</v>
      </c>
      <c r="AE346" s="16" t="s">
        <v>331</v>
      </c>
      <c r="AF346" s="17" t="s">
        <v>332</v>
      </c>
      <c r="AG346" s="16" t="s">
        <v>333</v>
      </c>
      <c r="AH346" s="16" t="s">
        <v>334</v>
      </c>
      <c r="AI346" s="16" t="s">
        <v>335</v>
      </c>
      <c r="AJ346" s="16" t="s">
        <v>336</v>
      </c>
      <c r="AK346" s="16" t="s">
        <v>337</v>
      </c>
      <c r="AL346" s="16" t="s">
        <v>338</v>
      </c>
      <c r="AM346" s="17" t="s">
        <v>339</v>
      </c>
      <c r="AN346" s="16" t="s">
        <v>340</v>
      </c>
      <c r="AO346" s="18" t="s">
        <v>18</v>
      </c>
      <c r="AP346" s="18" t="s">
        <v>19</v>
      </c>
      <c r="AQ346" s="18" t="s">
        <v>20</v>
      </c>
    </row>
    <row r="347" spans="1:47" x14ac:dyDescent="0.3">
      <c r="F347" s="20">
        <v>71737677</v>
      </c>
      <c r="G347" s="21" t="s">
        <v>116</v>
      </c>
      <c r="H347" s="22">
        <v>2026</v>
      </c>
      <c r="I347" s="22" t="s">
        <v>309</v>
      </c>
      <c r="J347" s="23" t="s">
        <v>25</v>
      </c>
      <c r="K347" s="23" t="s">
        <v>25</v>
      </c>
      <c r="L347" s="23" t="s">
        <v>25</v>
      </c>
      <c r="M347" s="23" t="s">
        <v>25</v>
      </c>
      <c r="N347" s="23" t="s">
        <v>25</v>
      </c>
      <c r="O347" s="23" t="s">
        <v>25</v>
      </c>
      <c r="P347" s="23" t="s">
        <v>22</v>
      </c>
      <c r="Q347" s="23" t="s">
        <v>22</v>
      </c>
      <c r="R347" s="23" t="s">
        <v>22</v>
      </c>
      <c r="S347" s="23" t="s">
        <v>22</v>
      </c>
      <c r="T347" s="23" t="s">
        <v>22</v>
      </c>
      <c r="U347" s="23" t="s">
        <v>22</v>
      </c>
      <c r="V347" s="24"/>
      <c r="W347" s="24"/>
      <c r="X347" s="24" t="s">
        <v>36</v>
      </c>
      <c r="Y347" s="23" t="s">
        <v>25</v>
      </c>
      <c r="Z347" s="23" t="s">
        <v>25</v>
      </c>
      <c r="AA347" s="23" t="s">
        <v>25</v>
      </c>
      <c r="AB347" s="23" t="s">
        <v>25</v>
      </c>
      <c r="AC347" s="23" t="s">
        <v>25</v>
      </c>
      <c r="AD347" s="23" t="s">
        <v>25</v>
      </c>
      <c r="AE347" s="23" t="s">
        <v>22</v>
      </c>
      <c r="AF347" s="23" t="s">
        <v>22</v>
      </c>
      <c r="AG347" s="23" t="s">
        <v>22</v>
      </c>
      <c r="AH347" s="23" t="s">
        <v>22</v>
      </c>
      <c r="AI347" s="23" t="s">
        <v>22</v>
      </c>
      <c r="AJ347" s="23" t="s">
        <v>22</v>
      </c>
      <c r="AK347" s="24"/>
      <c r="AL347" s="24"/>
      <c r="AM347" s="24" t="s">
        <v>36</v>
      </c>
      <c r="AN347" s="23" t="s">
        <v>25</v>
      </c>
      <c r="AO347" s="46">
        <f>COUNTIF(Tabla14611131617182024272861[[#This Row],[1S]:[31L]],"D12")</f>
        <v>13</v>
      </c>
      <c r="AP347" s="26">
        <f>COUNTIF(Tabla14611131617182024272861[[#This Row],[1S]:[31L]],"N12")</f>
        <v>12</v>
      </c>
      <c r="AQ347" s="27">
        <f>COUNTBLANK(Tabla14611131617182024272861[[#This Row],[1S]:[31L]])</f>
        <v>4</v>
      </c>
      <c r="AR347" s="2"/>
      <c r="AS347" s="2"/>
      <c r="AT347" s="2"/>
      <c r="AU347" s="2"/>
    </row>
    <row r="348" spans="1:47" x14ac:dyDescent="0.3">
      <c r="F348" s="20">
        <v>15507653</v>
      </c>
      <c r="G348" s="21" t="s">
        <v>117</v>
      </c>
      <c r="H348" s="22">
        <v>2026</v>
      </c>
      <c r="I348" s="22" t="s">
        <v>309</v>
      </c>
      <c r="J348" s="79" t="s">
        <v>22</v>
      </c>
      <c r="K348" s="79" t="s">
        <v>22</v>
      </c>
      <c r="L348" s="79" t="s">
        <v>22</v>
      </c>
      <c r="M348" s="24"/>
      <c r="N348" s="24"/>
      <c r="O348" s="24" t="s">
        <v>36</v>
      </c>
      <c r="P348" s="23" t="s">
        <v>25</v>
      </c>
      <c r="Q348" s="23" t="s">
        <v>25</v>
      </c>
      <c r="R348" s="23" t="s">
        <v>25</v>
      </c>
      <c r="S348" s="23" t="s">
        <v>25</v>
      </c>
      <c r="T348" s="23" t="s">
        <v>25</v>
      </c>
      <c r="U348" s="23" t="s">
        <v>25</v>
      </c>
      <c r="V348" s="23" t="s">
        <v>22</v>
      </c>
      <c r="W348" s="23" t="s">
        <v>22</v>
      </c>
      <c r="X348" s="23" t="s">
        <v>22</v>
      </c>
      <c r="Y348" s="23" t="s">
        <v>22</v>
      </c>
      <c r="Z348" s="23" t="s">
        <v>22</v>
      </c>
      <c r="AA348" s="23" t="s">
        <v>22</v>
      </c>
      <c r="AB348" s="24"/>
      <c r="AC348" s="24"/>
      <c r="AD348" s="24" t="s">
        <v>36</v>
      </c>
      <c r="AE348" s="23" t="s">
        <v>25</v>
      </c>
      <c r="AF348" s="23" t="s">
        <v>25</v>
      </c>
      <c r="AG348" s="23" t="s">
        <v>25</v>
      </c>
      <c r="AH348" s="23" t="s">
        <v>25</v>
      </c>
      <c r="AI348" s="23" t="s">
        <v>25</v>
      </c>
      <c r="AJ348" s="23" t="s">
        <v>25</v>
      </c>
      <c r="AK348" s="23" t="s">
        <v>22</v>
      </c>
      <c r="AL348" s="23" t="s">
        <v>22</v>
      </c>
      <c r="AM348" s="23" t="s">
        <v>22</v>
      </c>
      <c r="AN348" s="23" t="s">
        <v>22</v>
      </c>
      <c r="AO348" s="46">
        <f>COUNTIF(Tabla14611131617182024272861[[#This Row],[1S]:[31L]],"D12")</f>
        <v>12</v>
      </c>
      <c r="AP348" s="26">
        <f>COUNTIF(Tabla14611131617182024272861[[#This Row],[1S]:[31L]],"N12")</f>
        <v>13</v>
      </c>
      <c r="AQ348" s="27">
        <f>COUNTBLANK(Tabla14611131617182024272861[[#This Row],[1S]:[31L]])</f>
        <v>4</v>
      </c>
      <c r="AR348" s="2"/>
      <c r="AS348" s="2"/>
      <c r="AT348" s="2"/>
      <c r="AU348" s="2"/>
    </row>
    <row r="349" spans="1:47" x14ac:dyDescent="0.3">
      <c r="F349" s="20"/>
      <c r="G349" s="21"/>
      <c r="H349" s="22">
        <v>2026</v>
      </c>
      <c r="I349" s="22" t="s">
        <v>309</v>
      </c>
      <c r="J349" s="82" t="s">
        <v>118</v>
      </c>
      <c r="K349" s="82"/>
      <c r="L349" s="82"/>
      <c r="M349" s="83" t="s">
        <v>119</v>
      </c>
      <c r="N349" s="83"/>
      <c r="O349" s="83"/>
      <c r="P349" s="82" t="s">
        <v>118</v>
      </c>
      <c r="Q349" s="82"/>
      <c r="R349" s="82"/>
      <c r="S349" s="39"/>
      <c r="T349" s="39"/>
      <c r="U349" s="39"/>
      <c r="V349" s="83" t="s">
        <v>119</v>
      </c>
      <c r="W349" s="83"/>
      <c r="X349" s="83"/>
      <c r="Y349" s="82" t="s">
        <v>118</v>
      </c>
      <c r="Z349" s="82"/>
      <c r="AA349" s="82"/>
      <c r="AB349" s="83" t="s">
        <v>119</v>
      </c>
      <c r="AC349" s="83"/>
      <c r="AD349" s="83"/>
      <c r="AE349" s="82" t="s">
        <v>118</v>
      </c>
      <c r="AF349" s="82"/>
      <c r="AG349" s="82"/>
      <c r="AH349" s="39"/>
      <c r="AI349" s="39"/>
      <c r="AJ349" s="39"/>
      <c r="AK349" s="83" t="s">
        <v>119</v>
      </c>
      <c r="AL349" s="83"/>
      <c r="AM349" s="83"/>
      <c r="AN349" s="39"/>
      <c r="AO349" s="46">
        <f>COUNTIF(Tabla14611131617182024272861[[#This Row],[1S]:[31L]],"D12")</f>
        <v>0</v>
      </c>
      <c r="AP349" s="26">
        <f>COUNTIF(Tabla14611131617182024272861[[#This Row],[1S]:[31L]],"N12")</f>
        <v>0</v>
      </c>
      <c r="AQ349" s="27">
        <f>COUNTBLANK(Tabla14611131617182024272861[[#This Row],[1S]:[31L]])</f>
        <v>23</v>
      </c>
      <c r="AR349" s="2"/>
      <c r="AS349" s="2"/>
      <c r="AT349" s="2"/>
      <c r="AU349" s="2"/>
    </row>
    <row r="350" spans="1:47" x14ac:dyDescent="0.3">
      <c r="F350" s="20">
        <v>71605406</v>
      </c>
      <c r="G350" s="21" t="s">
        <v>120</v>
      </c>
      <c r="H350" s="22">
        <v>2026</v>
      </c>
      <c r="I350" s="22" t="s">
        <v>309</v>
      </c>
      <c r="J350" s="84" t="s">
        <v>25</v>
      </c>
      <c r="K350" s="84" t="s">
        <v>25</v>
      </c>
      <c r="L350" s="84" t="s">
        <v>25</v>
      </c>
      <c r="M350" s="23" t="s">
        <v>22</v>
      </c>
      <c r="N350" s="23" t="s">
        <v>22</v>
      </c>
      <c r="O350" s="23" t="s">
        <v>22</v>
      </c>
      <c r="P350" s="23" t="s">
        <v>22</v>
      </c>
      <c r="Q350" s="23" t="s">
        <v>22</v>
      </c>
      <c r="R350" s="23" t="s">
        <v>22</v>
      </c>
      <c r="S350" s="24"/>
      <c r="T350" s="24"/>
      <c r="U350" s="24" t="s">
        <v>36</v>
      </c>
      <c r="V350" s="23" t="s">
        <v>25</v>
      </c>
      <c r="W350" s="23" t="s">
        <v>25</v>
      </c>
      <c r="X350" s="23" t="s">
        <v>25</v>
      </c>
      <c r="Y350" s="23" t="s">
        <v>25</v>
      </c>
      <c r="Z350" s="23" t="s">
        <v>25</v>
      </c>
      <c r="AA350" s="23" t="s">
        <v>25</v>
      </c>
      <c r="AB350" s="23" t="s">
        <v>22</v>
      </c>
      <c r="AC350" s="23" t="s">
        <v>22</v>
      </c>
      <c r="AD350" s="23" t="s">
        <v>22</v>
      </c>
      <c r="AE350" s="23" t="s">
        <v>22</v>
      </c>
      <c r="AF350" s="23" t="s">
        <v>22</v>
      </c>
      <c r="AG350" s="23" t="s">
        <v>22</v>
      </c>
      <c r="AH350" s="24"/>
      <c r="AI350" s="24"/>
      <c r="AJ350" s="24" t="s">
        <v>36</v>
      </c>
      <c r="AK350" s="23" t="s">
        <v>25</v>
      </c>
      <c r="AL350" s="23" t="s">
        <v>25</v>
      </c>
      <c r="AM350" s="23" t="s">
        <v>25</v>
      </c>
      <c r="AN350" s="39"/>
      <c r="AO350" s="26">
        <f>COUNTIF(Tabla14611131617182024272861[[#This Row],[1S]:[31L]],"D12")</f>
        <v>12</v>
      </c>
      <c r="AP350" s="26">
        <f>COUNTIF(Tabla14611131617182024272861[[#This Row],[1S]:[31L]],"N12")</f>
        <v>12</v>
      </c>
      <c r="AQ350" s="27">
        <f>COUNTBLANK(Tabla14611131617182024272861[[#This Row],[1S]:[31L]])</f>
        <v>5</v>
      </c>
      <c r="AR350" s="2"/>
      <c r="AS350" s="2"/>
      <c r="AT350" s="2"/>
      <c r="AU350" s="2"/>
    </row>
    <row r="351" spans="1:47" hidden="1" x14ac:dyDescent="0.3">
      <c r="F351" s="20"/>
      <c r="G351" s="21"/>
      <c r="H351" s="22">
        <v>2025</v>
      </c>
      <c r="I351" s="22" t="s">
        <v>47</v>
      </c>
      <c r="J351" s="30">
        <f t="shared" ref="J351:AN351" si="40">COUNTIF(J347:J350,"D12")</f>
        <v>2</v>
      </c>
      <c r="K351" s="30">
        <f t="shared" si="40"/>
        <v>2</v>
      </c>
      <c r="L351" s="30">
        <f t="shared" si="40"/>
        <v>2</v>
      </c>
      <c r="M351" s="30">
        <f t="shared" si="40"/>
        <v>1</v>
      </c>
      <c r="N351" s="30">
        <f t="shared" si="40"/>
        <v>1</v>
      </c>
      <c r="O351" s="30">
        <f t="shared" si="40"/>
        <v>1</v>
      </c>
      <c r="P351" s="30">
        <f t="shared" si="40"/>
        <v>1</v>
      </c>
      <c r="Q351" s="30">
        <f t="shared" si="40"/>
        <v>1</v>
      </c>
      <c r="R351" s="30">
        <f t="shared" si="40"/>
        <v>1</v>
      </c>
      <c r="S351" s="30">
        <f t="shared" si="40"/>
        <v>1</v>
      </c>
      <c r="T351" s="30">
        <f t="shared" si="40"/>
        <v>1</v>
      </c>
      <c r="U351" s="30">
        <f t="shared" si="40"/>
        <v>1</v>
      </c>
      <c r="V351" s="30">
        <f t="shared" si="40"/>
        <v>1</v>
      </c>
      <c r="W351" s="30">
        <f t="shared" si="40"/>
        <v>1</v>
      </c>
      <c r="X351" s="30">
        <f t="shared" si="40"/>
        <v>1</v>
      </c>
      <c r="Y351" s="30">
        <f t="shared" si="40"/>
        <v>2</v>
      </c>
      <c r="Z351" s="30">
        <f t="shared" si="40"/>
        <v>2</v>
      </c>
      <c r="AA351" s="30">
        <f t="shared" si="40"/>
        <v>2</v>
      </c>
      <c r="AB351" s="30">
        <f t="shared" si="40"/>
        <v>1</v>
      </c>
      <c r="AC351" s="30">
        <f t="shared" si="40"/>
        <v>1</v>
      </c>
      <c r="AD351" s="30">
        <f t="shared" si="40"/>
        <v>1</v>
      </c>
      <c r="AE351" s="30">
        <f t="shared" si="40"/>
        <v>1</v>
      </c>
      <c r="AF351" s="30">
        <f t="shared" si="40"/>
        <v>1</v>
      </c>
      <c r="AG351" s="30">
        <f t="shared" si="40"/>
        <v>1</v>
      </c>
      <c r="AH351" s="30">
        <f t="shared" si="40"/>
        <v>1</v>
      </c>
      <c r="AI351" s="30">
        <f t="shared" si="40"/>
        <v>1</v>
      </c>
      <c r="AJ351" s="30">
        <f t="shared" si="40"/>
        <v>1</v>
      </c>
      <c r="AK351" s="30">
        <f t="shared" si="40"/>
        <v>1</v>
      </c>
      <c r="AL351" s="30">
        <f t="shared" si="40"/>
        <v>1</v>
      </c>
      <c r="AM351" s="30">
        <f t="shared" si="40"/>
        <v>1</v>
      </c>
      <c r="AN351" s="22">
        <f t="shared" si="40"/>
        <v>1</v>
      </c>
      <c r="AO351" s="31"/>
      <c r="AP351" s="31"/>
      <c r="AQ351" s="32"/>
      <c r="AR351" s="2"/>
      <c r="AS351" s="2"/>
      <c r="AT351" s="2"/>
      <c r="AU351" s="2"/>
    </row>
    <row r="352" spans="1:47" hidden="1" x14ac:dyDescent="0.3">
      <c r="F352" s="33"/>
      <c r="G352" s="34"/>
      <c r="H352" s="22">
        <v>2025</v>
      </c>
      <c r="I352" s="22" t="s">
        <v>47</v>
      </c>
      <c r="J352" s="35">
        <f t="shared" ref="J352:AN352" si="41">COUNTIF(J347:J350,"N12")</f>
        <v>1</v>
      </c>
      <c r="K352" s="35">
        <f t="shared" si="41"/>
        <v>1</v>
      </c>
      <c r="L352" s="35">
        <f t="shared" si="41"/>
        <v>1</v>
      </c>
      <c r="M352" s="35">
        <f t="shared" si="41"/>
        <v>1</v>
      </c>
      <c r="N352" s="35">
        <f t="shared" si="41"/>
        <v>1</v>
      </c>
      <c r="O352" s="35">
        <f t="shared" si="41"/>
        <v>1</v>
      </c>
      <c r="P352" s="35">
        <f t="shared" si="41"/>
        <v>2</v>
      </c>
      <c r="Q352" s="35">
        <f t="shared" si="41"/>
        <v>2</v>
      </c>
      <c r="R352" s="35">
        <f t="shared" si="41"/>
        <v>2</v>
      </c>
      <c r="S352" s="35">
        <f t="shared" si="41"/>
        <v>1</v>
      </c>
      <c r="T352" s="35">
        <f t="shared" si="41"/>
        <v>1</v>
      </c>
      <c r="U352" s="35">
        <f t="shared" si="41"/>
        <v>1</v>
      </c>
      <c r="V352" s="35">
        <f t="shared" si="41"/>
        <v>1</v>
      </c>
      <c r="W352" s="35">
        <f t="shared" si="41"/>
        <v>1</v>
      </c>
      <c r="X352" s="35">
        <f t="shared" si="41"/>
        <v>1</v>
      </c>
      <c r="Y352" s="35">
        <f t="shared" si="41"/>
        <v>1</v>
      </c>
      <c r="Z352" s="35">
        <f t="shared" si="41"/>
        <v>1</v>
      </c>
      <c r="AA352" s="35">
        <f t="shared" si="41"/>
        <v>1</v>
      </c>
      <c r="AB352" s="35">
        <f t="shared" si="41"/>
        <v>1</v>
      </c>
      <c r="AC352" s="35">
        <f t="shared" si="41"/>
        <v>1</v>
      </c>
      <c r="AD352" s="35">
        <f t="shared" si="41"/>
        <v>1</v>
      </c>
      <c r="AE352" s="35">
        <f t="shared" si="41"/>
        <v>2</v>
      </c>
      <c r="AF352" s="35">
        <f t="shared" si="41"/>
        <v>2</v>
      </c>
      <c r="AG352" s="35">
        <f t="shared" si="41"/>
        <v>2</v>
      </c>
      <c r="AH352" s="35">
        <f t="shared" si="41"/>
        <v>1</v>
      </c>
      <c r="AI352" s="35">
        <f t="shared" si="41"/>
        <v>1</v>
      </c>
      <c r="AJ352" s="35">
        <f t="shared" si="41"/>
        <v>1</v>
      </c>
      <c r="AK352" s="35">
        <f t="shared" si="41"/>
        <v>1</v>
      </c>
      <c r="AL352" s="35">
        <f t="shared" si="41"/>
        <v>1</v>
      </c>
      <c r="AM352" s="35">
        <f t="shared" si="41"/>
        <v>1</v>
      </c>
      <c r="AN352" s="36">
        <f t="shared" si="41"/>
        <v>1</v>
      </c>
      <c r="AO352" s="37"/>
      <c r="AP352" s="37"/>
      <c r="AQ352" s="32"/>
      <c r="AR352" s="2"/>
      <c r="AS352" s="2"/>
      <c r="AT352" s="2"/>
      <c r="AU352" s="2"/>
    </row>
    <row r="353" spans="1:47" s="2" customFormat="1" x14ac:dyDescent="0.3"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41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</row>
    <row r="354" spans="1:47" x14ac:dyDescent="0.3">
      <c r="F354" s="40" t="s">
        <v>29</v>
      </c>
      <c r="G354" s="40" t="s">
        <v>30</v>
      </c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2"/>
      <c r="AP354" s="2"/>
      <c r="AQ354" s="2"/>
      <c r="AR354" s="2"/>
      <c r="AS354" s="2"/>
      <c r="AT354" s="2"/>
      <c r="AU354" s="2"/>
    </row>
    <row r="355" spans="1:47" x14ac:dyDescent="0.3">
      <c r="F355" s="20" t="s">
        <v>25</v>
      </c>
      <c r="G355" s="21" t="s">
        <v>31</v>
      </c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2"/>
      <c r="AP355" s="2"/>
      <c r="AQ355" s="2"/>
      <c r="AR355" s="2"/>
      <c r="AS355" s="2"/>
      <c r="AT355" s="2"/>
      <c r="AU355" s="2"/>
    </row>
    <row r="356" spans="1:47" s="2" customFormat="1" x14ac:dyDescent="0.3">
      <c r="F356" s="42" t="s">
        <v>22</v>
      </c>
      <c r="G356" s="43" t="s">
        <v>32</v>
      </c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</row>
    <row r="357" spans="1:47" s="2" customFormat="1" x14ac:dyDescent="0.3">
      <c r="F357" s="42"/>
      <c r="G357" s="43" t="s">
        <v>33</v>
      </c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</row>
    <row r="358" spans="1:47" s="2" customFormat="1" x14ac:dyDescent="0.3">
      <c r="F358" s="42" t="s">
        <v>34</v>
      </c>
      <c r="G358" s="43" t="s">
        <v>35</v>
      </c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</row>
    <row r="359" spans="1:47" s="2" customFormat="1" x14ac:dyDescent="0.3">
      <c r="F359" s="42" t="s">
        <v>36</v>
      </c>
      <c r="G359" s="43" t="s">
        <v>37</v>
      </c>
      <c r="H359" s="39"/>
      <c r="I359" s="39"/>
      <c r="J359" s="39"/>
      <c r="K359" s="39"/>
      <c r="L359" s="39"/>
      <c r="M359" s="39"/>
      <c r="N359" s="39"/>
      <c r="O359" s="39"/>
      <c r="P359" s="86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</row>
    <row r="360" spans="1:47" s="2" customFormat="1" x14ac:dyDescent="0.3"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</row>
    <row r="361" spans="1:47" ht="13.5" x14ac:dyDescent="0.15">
      <c r="F361" s="189"/>
      <c r="G361" s="189"/>
      <c r="H361" s="190" t="s">
        <v>0</v>
      </c>
      <c r="I361" s="191"/>
      <c r="J361" s="191"/>
      <c r="K361" s="191"/>
      <c r="L361" s="191"/>
      <c r="M361" s="191"/>
      <c r="N361" s="191"/>
      <c r="O361" s="191"/>
      <c r="P361" s="191"/>
      <c r="Q361" s="191"/>
      <c r="R361" s="191"/>
      <c r="S361" s="191"/>
      <c r="T361" s="191"/>
      <c r="U361" s="191"/>
      <c r="V361" s="191"/>
      <c r="W361" s="191"/>
      <c r="X361" s="191"/>
      <c r="Y361" s="191"/>
      <c r="Z361" s="191"/>
      <c r="AA361" s="191"/>
      <c r="AB361" s="191"/>
      <c r="AC361" s="191"/>
      <c r="AD361" s="191"/>
      <c r="AE361" s="191"/>
      <c r="AF361" s="191"/>
      <c r="AG361" s="191"/>
      <c r="AH361" s="192"/>
      <c r="AI361" s="196" t="s">
        <v>1</v>
      </c>
      <c r="AJ361" s="196"/>
      <c r="AK361" s="196"/>
      <c r="AL361" s="196"/>
      <c r="AM361" s="196"/>
      <c r="AN361" s="196"/>
      <c r="AO361" s="1"/>
      <c r="AP361" s="1"/>
      <c r="AQ361" s="1"/>
      <c r="AR361" s="2"/>
      <c r="AS361" s="2"/>
      <c r="AT361" s="2"/>
      <c r="AU361" s="2"/>
    </row>
    <row r="362" spans="1:47" ht="13.5" x14ac:dyDescent="0.15">
      <c r="F362" s="189"/>
      <c r="G362" s="189"/>
      <c r="H362" s="193"/>
      <c r="I362" s="194"/>
      <c r="J362" s="194"/>
      <c r="K362" s="194"/>
      <c r="L362" s="194"/>
      <c r="M362" s="194"/>
      <c r="N362" s="194"/>
      <c r="O362" s="194"/>
      <c r="P362" s="194"/>
      <c r="Q362" s="194"/>
      <c r="R362" s="194"/>
      <c r="S362" s="194"/>
      <c r="T362" s="194"/>
      <c r="U362" s="194"/>
      <c r="V362" s="194"/>
      <c r="W362" s="194"/>
      <c r="X362" s="194"/>
      <c r="Y362" s="194"/>
      <c r="Z362" s="194"/>
      <c r="AA362" s="194"/>
      <c r="AB362" s="194"/>
      <c r="AC362" s="194"/>
      <c r="AD362" s="194"/>
      <c r="AE362" s="194"/>
      <c r="AF362" s="194"/>
      <c r="AG362" s="194"/>
      <c r="AH362" s="195"/>
      <c r="AI362" s="196"/>
      <c r="AJ362" s="196"/>
      <c r="AK362" s="196"/>
      <c r="AL362" s="196"/>
      <c r="AM362" s="196"/>
      <c r="AN362" s="196"/>
      <c r="AO362" s="1"/>
      <c r="AP362" s="1"/>
      <c r="AQ362" s="1"/>
      <c r="AR362" s="2"/>
      <c r="AS362" s="2"/>
      <c r="AT362" s="2"/>
      <c r="AU362" s="2"/>
    </row>
    <row r="363" spans="1:47" ht="14.25" x14ac:dyDescent="0.2">
      <c r="F363" s="189"/>
      <c r="G363" s="189"/>
      <c r="H363" s="218" t="s">
        <v>2</v>
      </c>
      <c r="I363" s="219"/>
      <c r="J363" s="219"/>
      <c r="K363" s="220" t="s">
        <v>121</v>
      </c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0"/>
      <c r="AA363" s="220"/>
      <c r="AB363" s="220"/>
      <c r="AC363" s="220"/>
      <c r="AD363" s="220"/>
      <c r="AE363" s="220"/>
      <c r="AF363" s="220"/>
      <c r="AG363" s="220"/>
      <c r="AH363" s="221"/>
      <c r="AI363" s="196" t="s">
        <v>4</v>
      </c>
      <c r="AJ363" s="196"/>
      <c r="AK363" s="196"/>
      <c r="AL363" s="196"/>
      <c r="AM363" s="196"/>
      <c r="AN363" s="196"/>
      <c r="AO363" s="1"/>
      <c r="AP363" s="1"/>
      <c r="AQ363" s="1"/>
      <c r="AR363" s="2"/>
      <c r="AS363" s="2"/>
      <c r="AT363" s="2"/>
      <c r="AU363" s="2"/>
    </row>
    <row r="364" spans="1:47" ht="14.25" x14ac:dyDescent="0.2">
      <c r="F364" s="189"/>
      <c r="G364" s="189"/>
      <c r="H364" s="7" t="s">
        <v>5</v>
      </c>
      <c r="I364" s="8"/>
      <c r="J364" s="8"/>
      <c r="K364" s="220" t="s">
        <v>39</v>
      </c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0"/>
      <c r="AA364" s="220"/>
      <c r="AB364" s="220"/>
      <c r="AC364" s="220"/>
      <c r="AD364" s="220"/>
      <c r="AE364" s="220"/>
      <c r="AF364" s="220"/>
      <c r="AG364" s="220"/>
      <c r="AH364" s="221"/>
      <c r="AI364" s="196"/>
      <c r="AJ364" s="196"/>
      <c r="AK364" s="196"/>
      <c r="AL364" s="196"/>
      <c r="AM364" s="196"/>
      <c r="AN364" s="196"/>
      <c r="AO364" s="1"/>
      <c r="AP364" s="1"/>
      <c r="AQ364" s="1"/>
      <c r="AR364" s="2"/>
      <c r="AS364" s="2"/>
      <c r="AT364" s="2"/>
      <c r="AU364" s="2"/>
    </row>
    <row r="365" spans="1:47" ht="14.25" x14ac:dyDescent="0.2">
      <c r="F365" s="189"/>
      <c r="G365" s="189"/>
      <c r="H365" s="218" t="s">
        <v>7</v>
      </c>
      <c r="I365" s="219"/>
      <c r="J365" s="219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0"/>
      <c r="AA365" s="220"/>
      <c r="AB365" s="220"/>
      <c r="AC365" s="220"/>
      <c r="AD365" s="220"/>
      <c r="AE365" s="220"/>
      <c r="AF365" s="220"/>
      <c r="AG365" s="220"/>
      <c r="AH365" s="221"/>
      <c r="AI365" s="196" t="s">
        <v>8</v>
      </c>
      <c r="AJ365" s="196"/>
      <c r="AK365" s="196"/>
      <c r="AL365" s="196"/>
      <c r="AM365" s="196"/>
      <c r="AN365" s="196"/>
      <c r="AO365" s="1"/>
      <c r="AP365" s="1"/>
      <c r="AQ365" s="1"/>
      <c r="AR365" s="2"/>
      <c r="AS365" s="2"/>
      <c r="AT365" s="2"/>
      <c r="AU365" s="2"/>
    </row>
    <row r="366" spans="1:47" ht="14.25" x14ac:dyDescent="0.2">
      <c r="F366" s="189"/>
      <c r="G366" s="189"/>
      <c r="H366" s="214"/>
      <c r="I366" s="215"/>
      <c r="J366" s="215"/>
      <c r="K366" s="216"/>
      <c r="L366" s="216"/>
      <c r="M366" s="216"/>
      <c r="N366" s="216"/>
      <c r="O366" s="216"/>
      <c r="P366" s="216"/>
      <c r="Q366" s="216"/>
      <c r="R366" s="216"/>
      <c r="S366" s="216"/>
      <c r="T366" s="216"/>
      <c r="U366" s="216"/>
      <c r="V366" s="216"/>
      <c r="W366" s="216"/>
      <c r="X366" s="216"/>
      <c r="Y366" s="216"/>
      <c r="Z366" s="216"/>
      <c r="AA366" s="216"/>
      <c r="AB366" s="216"/>
      <c r="AC366" s="216"/>
      <c r="AD366" s="216"/>
      <c r="AE366" s="216"/>
      <c r="AF366" s="216"/>
      <c r="AG366" s="216"/>
      <c r="AH366" s="217"/>
      <c r="AI366" s="196"/>
      <c r="AJ366" s="196"/>
      <c r="AK366" s="196"/>
      <c r="AL366" s="196"/>
      <c r="AM366" s="196"/>
      <c r="AN366" s="196"/>
      <c r="AO366" s="13"/>
      <c r="AP366" s="13"/>
      <c r="AQ366" s="13"/>
      <c r="AR366" s="2"/>
      <c r="AS366" s="2"/>
      <c r="AT366" s="2"/>
      <c r="AU366" s="2"/>
    </row>
    <row r="367" spans="1:47" s="19" customFormat="1" ht="39.950000000000003" customHeight="1" x14ac:dyDescent="0.15">
      <c r="A367" s="14" t="s">
        <v>9</v>
      </c>
      <c r="B367" s="14" t="s">
        <v>10</v>
      </c>
      <c r="C367" s="15" t="s">
        <v>11</v>
      </c>
      <c r="D367" s="15" t="s">
        <v>12</v>
      </c>
      <c r="E367" s="15" t="s">
        <v>13</v>
      </c>
      <c r="F367" s="16" t="s">
        <v>14</v>
      </c>
      <c r="G367" s="16" t="s">
        <v>15</v>
      </c>
      <c r="H367" s="16" t="s">
        <v>16</v>
      </c>
      <c r="I367" s="16" t="s">
        <v>17</v>
      </c>
      <c r="J367" s="16" t="s">
        <v>310</v>
      </c>
      <c r="K367" s="17" t="s">
        <v>311</v>
      </c>
      <c r="L367" s="16" t="s">
        <v>312</v>
      </c>
      <c r="M367" s="16" t="s">
        <v>313</v>
      </c>
      <c r="N367" s="16" t="s">
        <v>314</v>
      </c>
      <c r="O367" s="16" t="s">
        <v>315</v>
      </c>
      <c r="P367" s="17" t="s">
        <v>316</v>
      </c>
      <c r="Q367" s="16" t="s">
        <v>317</v>
      </c>
      <c r="R367" s="17" t="s">
        <v>318</v>
      </c>
      <c r="S367" s="16" t="s">
        <v>319</v>
      </c>
      <c r="T367" s="16" t="s">
        <v>320</v>
      </c>
      <c r="U367" s="16" t="s">
        <v>321</v>
      </c>
      <c r="V367" s="16" t="s">
        <v>322</v>
      </c>
      <c r="W367" s="16" t="s">
        <v>323</v>
      </c>
      <c r="X367" s="16" t="s">
        <v>324</v>
      </c>
      <c r="Y367" s="17" t="s">
        <v>325</v>
      </c>
      <c r="Z367" s="17" t="s">
        <v>326</v>
      </c>
      <c r="AA367" s="16" t="s">
        <v>327</v>
      </c>
      <c r="AB367" s="16" t="s">
        <v>328</v>
      </c>
      <c r="AC367" s="16" t="s">
        <v>329</v>
      </c>
      <c r="AD367" s="16" t="s">
        <v>330</v>
      </c>
      <c r="AE367" s="16" t="s">
        <v>331</v>
      </c>
      <c r="AF367" s="17" t="s">
        <v>332</v>
      </c>
      <c r="AG367" s="16" t="s">
        <v>333</v>
      </c>
      <c r="AH367" s="16" t="s">
        <v>334</v>
      </c>
      <c r="AI367" s="16" t="s">
        <v>335</v>
      </c>
      <c r="AJ367" s="16" t="s">
        <v>336</v>
      </c>
      <c r="AK367" s="16" t="s">
        <v>337</v>
      </c>
      <c r="AL367" s="16" t="s">
        <v>338</v>
      </c>
      <c r="AM367" s="17" t="s">
        <v>339</v>
      </c>
      <c r="AN367" s="16" t="s">
        <v>340</v>
      </c>
      <c r="AO367" s="18" t="s">
        <v>18</v>
      </c>
      <c r="AP367" s="18" t="s">
        <v>19</v>
      </c>
      <c r="AQ367" s="18" t="s">
        <v>20</v>
      </c>
    </row>
    <row r="368" spans="1:47" x14ac:dyDescent="0.3">
      <c r="F368" s="20">
        <v>94255492</v>
      </c>
      <c r="G368" s="21" t="s">
        <v>122</v>
      </c>
      <c r="H368" s="22">
        <v>2026</v>
      </c>
      <c r="I368" s="22" t="s">
        <v>309</v>
      </c>
      <c r="J368" s="59" t="s">
        <v>22</v>
      </c>
      <c r="K368" s="59" t="s">
        <v>22</v>
      </c>
      <c r="L368" s="59" t="s">
        <v>22</v>
      </c>
      <c r="M368" s="87"/>
      <c r="N368" s="87"/>
      <c r="O368" s="87" t="s">
        <v>36</v>
      </c>
      <c r="P368" s="59" t="s">
        <v>25</v>
      </c>
      <c r="Q368" s="59" t="s">
        <v>25</v>
      </c>
      <c r="R368" s="59" t="s">
        <v>25</v>
      </c>
      <c r="S368" s="59" t="s">
        <v>25</v>
      </c>
      <c r="T368" s="59" t="s">
        <v>25</v>
      </c>
      <c r="U368" s="59" t="s">
        <v>25</v>
      </c>
      <c r="V368" s="59" t="s">
        <v>22</v>
      </c>
      <c r="W368" s="59" t="s">
        <v>22</v>
      </c>
      <c r="X368" s="59" t="s">
        <v>22</v>
      </c>
      <c r="Y368" s="59" t="s">
        <v>22</v>
      </c>
      <c r="Z368" s="59" t="s">
        <v>22</v>
      </c>
      <c r="AA368" s="59" t="s">
        <v>22</v>
      </c>
      <c r="AB368" s="24"/>
      <c r="AC368" s="24"/>
      <c r="AD368" s="24" t="s">
        <v>36</v>
      </c>
      <c r="AE368" s="59" t="s">
        <v>25</v>
      </c>
      <c r="AF368" s="59" t="s">
        <v>25</v>
      </c>
      <c r="AG368" s="59" t="s">
        <v>25</v>
      </c>
      <c r="AH368" s="59" t="s">
        <v>25</v>
      </c>
      <c r="AI368" s="59" t="s">
        <v>25</v>
      </c>
      <c r="AJ368" s="59" t="s">
        <v>25</v>
      </c>
      <c r="AK368" s="59" t="s">
        <v>22</v>
      </c>
      <c r="AL368" s="59" t="s">
        <v>22</v>
      </c>
      <c r="AM368" s="59" t="s">
        <v>22</v>
      </c>
      <c r="AN368" s="59" t="s">
        <v>22</v>
      </c>
      <c r="AO368" s="46">
        <f>COUNTIF(Tabla1461113161718202427282962[[#This Row],[1S]:[31L]],"D12")</f>
        <v>12</v>
      </c>
      <c r="AP368" s="26">
        <f>COUNTIF(Tabla1461113161718202427282962[[#This Row],[1S]:[31L]],"N12")</f>
        <v>13</v>
      </c>
      <c r="AQ368" s="27">
        <f>COUNTBLANK(Tabla1461113161718202427282962[[#This Row],[1S]:[31L]])</f>
        <v>4</v>
      </c>
      <c r="AR368" s="2"/>
      <c r="AS368" s="2"/>
      <c r="AT368" s="2"/>
      <c r="AU368" s="2"/>
    </row>
    <row r="369" spans="6:47" x14ac:dyDescent="0.3">
      <c r="F369" s="20">
        <v>71187940</v>
      </c>
      <c r="G369" s="21" t="s">
        <v>123</v>
      </c>
      <c r="H369" s="22">
        <v>2026</v>
      </c>
      <c r="I369" s="22" t="s">
        <v>309</v>
      </c>
      <c r="J369" s="59" t="s">
        <v>25</v>
      </c>
      <c r="K369" s="59" t="s">
        <v>25</v>
      </c>
      <c r="L369" s="59" t="s">
        <v>25</v>
      </c>
      <c r="M369" s="59" t="s">
        <v>22</v>
      </c>
      <c r="N369" s="59" t="s">
        <v>22</v>
      </c>
      <c r="O369" s="59" t="s">
        <v>22</v>
      </c>
      <c r="P369" s="59" t="s">
        <v>22</v>
      </c>
      <c r="Q369" s="59" t="s">
        <v>22</v>
      </c>
      <c r="R369" s="59" t="s">
        <v>22</v>
      </c>
      <c r="S369" s="87"/>
      <c r="T369" s="87"/>
      <c r="U369" s="87" t="s">
        <v>36</v>
      </c>
      <c r="V369" s="59" t="s">
        <v>25</v>
      </c>
      <c r="W369" s="59" t="s">
        <v>25</v>
      </c>
      <c r="X369" s="59" t="s">
        <v>25</v>
      </c>
      <c r="Y369" s="59" t="s">
        <v>25</v>
      </c>
      <c r="Z369" s="59" t="s">
        <v>25</v>
      </c>
      <c r="AA369" s="59" t="s">
        <v>25</v>
      </c>
      <c r="AB369" s="59" t="s">
        <v>22</v>
      </c>
      <c r="AC369" s="59" t="s">
        <v>22</v>
      </c>
      <c r="AD369" s="59" t="s">
        <v>22</v>
      </c>
      <c r="AE369" s="59" t="s">
        <v>22</v>
      </c>
      <c r="AF369" s="59" t="s">
        <v>22</v>
      </c>
      <c r="AG369" s="59" t="s">
        <v>22</v>
      </c>
      <c r="AH369" s="24"/>
      <c r="AI369" s="24"/>
      <c r="AJ369" s="24" t="s">
        <v>36</v>
      </c>
      <c r="AK369" s="25" t="s">
        <v>76</v>
      </c>
      <c r="AL369" s="25" t="s">
        <v>76</v>
      </c>
      <c r="AM369" s="25" t="s">
        <v>76</v>
      </c>
      <c r="AN369" s="25" t="s">
        <v>76</v>
      </c>
      <c r="AO369" s="46">
        <f>COUNTIF(Tabla1461113161718202427282962[[#This Row],[1S]:[31L]],"D12")</f>
        <v>9</v>
      </c>
      <c r="AP369" s="26">
        <f>COUNTIF(Tabla1461113161718202427282962[[#This Row],[1S]:[31L]],"N12")</f>
        <v>12</v>
      </c>
      <c r="AQ369" s="27">
        <f>COUNTBLANK(Tabla1461113161718202427282962[[#This Row],[1S]:[31L]])</f>
        <v>4</v>
      </c>
      <c r="AR369" s="2"/>
      <c r="AS369" s="2"/>
      <c r="AT369" s="2"/>
      <c r="AU369" s="2"/>
    </row>
    <row r="370" spans="6:47" x14ac:dyDescent="0.3">
      <c r="F370" s="160"/>
      <c r="G370" s="161"/>
      <c r="H370" s="22"/>
      <c r="I370" s="22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  <c r="AC370" s="91"/>
      <c r="AD370" s="91"/>
      <c r="AE370" s="91"/>
      <c r="AF370" s="91"/>
      <c r="AG370" s="162"/>
      <c r="AH370" s="91"/>
      <c r="AI370" s="59" t="s">
        <v>25</v>
      </c>
      <c r="AJ370" s="59" t="s">
        <v>25</v>
      </c>
      <c r="AK370" s="59" t="s">
        <v>25</v>
      </c>
      <c r="AL370" s="59" t="s">
        <v>25</v>
      </c>
      <c r="AM370" s="59" t="s">
        <v>25</v>
      </c>
      <c r="AN370" s="59" t="s">
        <v>25</v>
      </c>
      <c r="AO370" s="46">
        <f>COUNTIF(Tabla1461113161718202427282962[[#This Row],[1S]:[31L]],"D12")</f>
        <v>6</v>
      </c>
      <c r="AP370" s="26">
        <f>COUNTIF(Tabla1461113161718202427282962[[#This Row],[1S]:[31L]],"N12")</f>
        <v>0</v>
      </c>
      <c r="AQ370" s="27">
        <f>COUNTBLANK(Tabla1461113161718202427282962[[#This Row],[1S]:[31L]])</f>
        <v>25</v>
      </c>
      <c r="AR370" s="2"/>
      <c r="AS370" s="2"/>
      <c r="AT370" s="2"/>
      <c r="AU370" s="2"/>
    </row>
    <row r="371" spans="6:47" ht="17.25" customHeight="1" x14ac:dyDescent="0.15">
      <c r="F371" s="88"/>
      <c r="G371" s="89"/>
      <c r="H371" s="22">
        <v>2026</v>
      </c>
      <c r="I371" s="22" t="s">
        <v>309</v>
      </c>
      <c r="J371" s="90"/>
      <c r="K371" s="91"/>
      <c r="L371" s="91"/>
      <c r="M371" s="92"/>
      <c r="N371" s="92" t="s">
        <v>124</v>
      </c>
      <c r="O371" s="92"/>
      <c r="P371" s="93"/>
      <c r="Q371" s="93" t="s">
        <v>125</v>
      </c>
      <c r="R371" s="93"/>
      <c r="S371" s="92"/>
      <c r="T371" s="92" t="s">
        <v>124</v>
      </c>
      <c r="U371" s="92"/>
      <c r="V371" s="93"/>
      <c r="W371" s="93" t="s">
        <v>125</v>
      </c>
      <c r="X371" s="93"/>
      <c r="Y371" s="90"/>
      <c r="Z371" s="91"/>
      <c r="AA371" s="91"/>
      <c r="AB371" s="92"/>
      <c r="AC371" s="92" t="s">
        <v>124</v>
      </c>
      <c r="AD371" s="92"/>
      <c r="AE371" s="93"/>
      <c r="AF371" s="93" t="s">
        <v>125</v>
      </c>
      <c r="AG371" s="93"/>
      <c r="AH371" s="92"/>
      <c r="AI371" s="92" t="s">
        <v>124</v>
      </c>
      <c r="AJ371" s="92"/>
      <c r="AK371" s="93"/>
      <c r="AL371" s="93" t="s">
        <v>125</v>
      </c>
      <c r="AM371" s="93"/>
      <c r="AN371" s="94"/>
      <c r="AO371" s="46">
        <f>COUNTIF(Tabla1461113161718202427282962[[#This Row],[1S]:[31L]],"D12")</f>
        <v>0</v>
      </c>
      <c r="AP371" s="26">
        <f>COUNTIF(Tabla1461113161718202427282962[[#This Row],[1S]:[31L]],"N12")</f>
        <v>0</v>
      </c>
      <c r="AQ371" s="27">
        <f>COUNTBLANK(Tabla1461113161718202427282962[[#This Row],[1S]:[31L]])</f>
        <v>23</v>
      </c>
      <c r="AR371" s="2"/>
      <c r="AS371" s="2"/>
      <c r="AT371" s="2"/>
      <c r="AU371" s="2"/>
    </row>
    <row r="372" spans="6:47" ht="17.25" thickBot="1" x14ac:dyDescent="0.35">
      <c r="F372" s="20">
        <v>1044500544</v>
      </c>
      <c r="G372" s="21" t="s">
        <v>341</v>
      </c>
      <c r="H372" s="22">
        <v>2026</v>
      </c>
      <c r="I372" s="22" t="s">
        <v>309</v>
      </c>
      <c r="J372" s="95"/>
      <c r="K372" s="95"/>
      <c r="L372" s="95" t="s">
        <v>36</v>
      </c>
      <c r="M372" s="59" t="s">
        <v>25</v>
      </c>
      <c r="N372" s="59" t="s">
        <v>25</v>
      </c>
      <c r="O372" s="59" t="s">
        <v>25</v>
      </c>
      <c r="P372" s="59" t="s">
        <v>25</v>
      </c>
      <c r="Q372" s="59" t="s">
        <v>25</v>
      </c>
      <c r="R372" s="59" t="s">
        <v>25</v>
      </c>
      <c r="S372" s="59" t="s">
        <v>22</v>
      </c>
      <c r="T372" s="59" t="s">
        <v>22</v>
      </c>
      <c r="U372" s="59" t="s">
        <v>22</v>
      </c>
      <c r="V372" s="59" t="s">
        <v>22</v>
      </c>
      <c r="W372" s="59" t="s">
        <v>22</v>
      </c>
      <c r="X372" s="59" t="s">
        <v>22</v>
      </c>
      <c r="Y372" s="95"/>
      <c r="Z372" s="95"/>
      <c r="AA372" s="95" t="s">
        <v>36</v>
      </c>
      <c r="AB372" s="59" t="s">
        <v>25</v>
      </c>
      <c r="AC372" s="59" t="s">
        <v>25</v>
      </c>
      <c r="AD372" s="59" t="s">
        <v>25</v>
      </c>
      <c r="AE372" s="59" t="s">
        <v>25</v>
      </c>
      <c r="AF372" s="59" t="s">
        <v>25</v>
      </c>
      <c r="AG372" s="59" t="s">
        <v>25</v>
      </c>
      <c r="AH372" s="59" t="s">
        <v>22</v>
      </c>
      <c r="AI372" s="59" t="s">
        <v>22</v>
      </c>
      <c r="AJ372" s="59" t="s">
        <v>22</v>
      </c>
      <c r="AK372" s="59" t="s">
        <v>22</v>
      </c>
      <c r="AL372" s="59" t="s">
        <v>22</v>
      </c>
      <c r="AM372" s="59" t="s">
        <v>22</v>
      </c>
      <c r="AN372" s="85"/>
      <c r="AO372" s="26">
        <f>COUNTIF(Tabla1461113161718202427282962[[#This Row],[1S]:[31L]],"D12")</f>
        <v>12</v>
      </c>
      <c r="AP372" s="26">
        <f>COUNTIF(Tabla1461113161718202427282962[[#This Row],[1S]:[31L]],"N12")</f>
        <v>12</v>
      </c>
      <c r="AQ372" s="27">
        <f>COUNTBLANK(Tabla1461113161718202427282962[[#This Row],[1S]:[31L]])</f>
        <v>5</v>
      </c>
      <c r="AR372" s="2"/>
      <c r="AS372" s="2"/>
      <c r="AT372" s="2"/>
      <c r="AU372" s="2"/>
    </row>
    <row r="373" spans="6:47" hidden="1" x14ac:dyDescent="0.3">
      <c r="F373" s="20"/>
      <c r="G373" s="21"/>
      <c r="H373" s="22">
        <v>2025</v>
      </c>
      <c r="I373" s="22" t="s">
        <v>47</v>
      </c>
      <c r="J373" s="69">
        <f t="shared" ref="J373:AK373" si="42">COUNTIF(J368:J372,"D12")</f>
        <v>1</v>
      </c>
      <c r="K373" s="69">
        <f t="shared" si="42"/>
        <v>1</v>
      </c>
      <c r="L373" s="69">
        <f t="shared" si="42"/>
        <v>1</v>
      </c>
      <c r="M373" s="69">
        <f t="shared" si="42"/>
        <v>1</v>
      </c>
      <c r="N373" s="69">
        <f t="shared" si="42"/>
        <v>1</v>
      </c>
      <c r="O373" s="69">
        <f t="shared" si="42"/>
        <v>1</v>
      </c>
      <c r="P373" s="69">
        <f t="shared" si="42"/>
        <v>2</v>
      </c>
      <c r="Q373" s="69">
        <f t="shared" si="42"/>
        <v>2</v>
      </c>
      <c r="R373" s="69">
        <f t="shared" si="42"/>
        <v>2</v>
      </c>
      <c r="S373" s="69">
        <f t="shared" si="42"/>
        <v>1</v>
      </c>
      <c r="T373" s="69">
        <f t="shared" si="42"/>
        <v>1</v>
      </c>
      <c r="U373" s="69">
        <f t="shared" si="42"/>
        <v>1</v>
      </c>
      <c r="V373" s="69">
        <f t="shared" si="42"/>
        <v>1</v>
      </c>
      <c r="W373" s="69">
        <f t="shared" si="42"/>
        <v>1</v>
      </c>
      <c r="X373" s="69">
        <f t="shared" si="42"/>
        <v>1</v>
      </c>
      <c r="Y373" s="69">
        <f t="shared" si="42"/>
        <v>1</v>
      </c>
      <c r="Z373" s="69">
        <f t="shared" si="42"/>
        <v>1</v>
      </c>
      <c r="AA373" s="69">
        <f t="shared" si="42"/>
        <v>1</v>
      </c>
      <c r="AB373" s="69">
        <f t="shared" si="42"/>
        <v>1</v>
      </c>
      <c r="AC373" s="69">
        <f t="shared" si="42"/>
        <v>1</v>
      </c>
      <c r="AD373" s="69">
        <f t="shared" si="42"/>
        <v>1</v>
      </c>
      <c r="AE373" s="69">
        <f t="shared" si="42"/>
        <v>2</v>
      </c>
      <c r="AF373" s="69">
        <f t="shared" si="42"/>
        <v>2</v>
      </c>
      <c r="AG373" s="69">
        <f t="shared" si="42"/>
        <v>2</v>
      </c>
      <c r="AH373" s="69">
        <f t="shared" si="42"/>
        <v>1</v>
      </c>
      <c r="AI373" s="69">
        <f t="shared" si="42"/>
        <v>2</v>
      </c>
      <c r="AJ373" s="69">
        <f t="shared" si="42"/>
        <v>2</v>
      </c>
      <c r="AK373" s="69">
        <f t="shared" si="42"/>
        <v>1</v>
      </c>
      <c r="AL373" s="69">
        <f>COUNTIF(AL368:AL369,"D12")</f>
        <v>0</v>
      </c>
      <c r="AM373" s="69">
        <f>COUNTIF(AM368:AM372,"D12")</f>
        <v>1</v>
      </c>
      <c r="AN373" s="22">
        <f>COUNTIF(AN368:AN372,"D12")</f>
        <v>1</v>
      </c>
      <c r="AO373" s="31"/>
      <c r="AP373" s="31"/>
      <c r="AQ373" s="32"/>
      <c r="AR373" s="2"/>
      <c r="AS373" s="2"/>
      <c r="AT373" s="2"/>
      <c r="AU373" s="2"/>
    </row>
    <row r="374" spans="6:47" hidden="1" x14ac:dyDescent="0.3">
      <c r="F374" s="33"/>
      <c r="G374" s="34"/>
      <c r="H374" s="22">
        <v>2025</v>
      </c>
      <c r="I374" s="22" t="s">
        <v>47</v>
      </c>
      <c r="J374" s="35">
        <f t="shared" ref="J374:AK374" si="43">COUNTIF(J368:J372,"N12")</f>
        <v>1</v>
      </c>
      <c r="K374" s="35">
        <f t="shared" si="43"/>
        <v>1</v>
      </c>
      <c r="L374" s="35">
        <f t="shared" si="43"/>
        <v>1</v>
      </c>
      <c r="M374" s="35">
        <f t="shared" si="43"/>
        <v>1</v>
      </c>
      <c r="N374" s="35">
        <f t="shared" si="43"/>
        <v>1</v>
      </c>
      <c r="O374" s="35">
        <f t="shared" si="43"/>
        <v>1</v>
      </c>
      <c r="P374" s="35">
        <f t="shared" si="43"/>
        <v>1</v>
      </c>
      <c r="Q374" s="35">
        <f t="shared" si="43"/>
        <v>1</v>
      </c>
      <c r="R374" s="35">
        <f t="shared" si="43"/>
        <v>1</v>
      </c>
      <c r="S374" s="35">
        <f t="shared" si="43"/>
        <v>1</v>
      </c>
      <c r="T374" s="35">
        <f t="shared" si="43"/>
        <v>1</v>
      </c>
      <c r="U374" s="35">
        <f t="shared" si="43"/>
        <v>1</v>
      </c>
      <c r="V374" s="35">
        <f t="shared" si="43"/>
        <v>2</v>
      </c>
      <c r="W374" s="35">
        <f t="shared" si="43"/>
        <v>2</v>
      </c>
      <c r="X374" s="35">
        <f t="shared" si="43"/>
        <v>2</v>
      </c>
      <c r="Y374" s="35">
        <f t="shared" si="43"/>
        <v>1</v>
      </c>
      <c r="Z374" s="35">
        <f t="shared" si="43"/>
        <v>1</v>
      </c>
      <c r="AA374" s="35">
        <f t="shared" si="43"/>
        <v>1</v>
      </c>
      <c r="AB374" s="35">
        <f t="shared" si="43"/>
        <v>1</v>
      </c>
      <c r="AC374" s="35">
        <f t="shared" si="43"/>
        <v>1</v>
      </c>
      <c r="AD374" s="35">
        <f t="shared" si="43"/>
        <v>1</v>
      </c>
      <c r="AE374" s="35">
        <f t="shared" si="43"/>
        <v>1</v>
      </c>
      <c r="AF374" s="35">
        <f t="shared" si="43"/>
        <v>1</v>
      </c>
      <c r="AG374" s="35">
        <f t="shared" si="43"/>
        <v>1</v>
      </c>
      <c r="AH374" s="35">
        <f t="shared" si="43"/>
        <v>1</v>
      </c>
      <c r="AI374" s="35">
        <f t="shared" si="43"/>
        <v>1</v>
      </c>
      <c r="AJ374" s="35">
        <f t="shared" si="43"/>
        <v>1</v>
      </c>
      <c r="AK374" s="35">
        <f t="shared" si="43"/>
        <v>2</v>
      </c>
      <c r="AL374" s="35">
        <f>COUNTIF(AL368:AL369,"N12")</f>
        <v>1</v>
      </c>
      <c r="AM374" s="35">
        <f>COUNTIF(AM368:AM372,"N12")</f>
        <v>2</v>
      </c>
      <c r="AN374" s="36">
        <f>COUNTIF(AN368:AN372,"N12")</f>
        <v>1</v>
      </c>
      <c r="AO374" s="37"/>
      <c r="AP374" s="37"/>
      <c r="AQ374" s="32"/>
      <c r="AR374" s="2"/>
      <c r="AS374" s="2"/>
      <c r="AT374" s="2"/>
      <c r="AU374" s="2"/>
    </row>
    <row r="375" spans="6:47" s="2" customFormat="1" x14ac:dyDescent="0.3">
      <c r="F375" s="48"/>
      <c r="G375" s="49"/>
      <c r="H375" s="36"/>
      <c r="I375" s="36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94"/>
      <c r="AO375" s="50">
        <f>COUNTIF(Tabla1461113161718202427282962[[#This Row],[1S]:[31L]],"D12")</f>
        <v>0</v>
      </c>
      <c r="AP375" s="50">
        <f>COUNTIF(Tabla1461113161718202427282962[[#This Row],[1S]:[31L]],"N12")</f>
        <v>0</v>
      </c>
      <c r="AQ375" s="51">
        <f>COUNTBLANK(Tabla1461113161718202427282962[[#This Row],[1S]:[31L]])</f>
        <v>31</v>
      </c>
    </row>
    <row r="376" spans="6:47" x14ac:dyDescent="0.3">
      <c r="F376" s="40" t="s">
        <v>29</v>
      </c>
      <c r="G376" s="40" t="s">
        <v>30</v>
      </c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2"/>
      <c r="AP376" s="2"/>
      <c r="AQ376" s="2"/>
      <c r="AR376" s="2"/>
      <c r="AS376" s="2"/>
      <c r="AT376" s="2"/>
      <c r="AU376" s="2"/>
    </row>
    <row r="377" spans="6:47" x14ac:dyDescent="0.3">
      <c r="F377" s="20" t="s">
        <v>25</v>
      </c>
      <c r="G377" s="21" t="s">
        <v>31</v>
      </c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2"/>
      <c r="AP377" s="2"/>
      <c r="AQ377" s="2"/>
      <c r="AR377" s="2"/>
      <c r="AS377" s="2"/>
      <c r="AT377" s="2"/>
      <c r="AU377" s="2"/>
    </row>
    <row r="378" spans="6:47" s="2" customFormat="1" x14ac:dyDescent="0.3">
      <c r="F378" s="42" t="s">
        <v>22</v>
      </c>
      <c r="G378" s="43" t="s">
        <v>32</v>
      </c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</row>
    <row r="379" spans="6:47" s="2" customFormat="1" x14ac:dyDescent="0.3">
      <c r="F379" s="42"/>
      <c r="G379" s="43" t="s">
        <v>33</v>
      </c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</row>
    <row r="380" spans="6:47" s="2" customFormat="1" x14ac:dyDescent="0.3">
      <c r="F380" s="42" t="s">
        <v>34</v>
      </c>
      <c r="G380" s="43" t="s">
        <v>35</v>
      </c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</row>
    <row r="381" spans="6:47" s="2" customFormat="1" x14ac:dyDescent="0.3">
      <c r="F381" s="42" t="s">
        <v>36</v>
      </c>
      <c r="G381" s="43" t="s">
        <v>37</v>
      </c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</row>
    <row r="382" spans="6:47" s="2" customFormat="1" x14ac:dyDescent="0.3"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</row>
    <row r="383" spans="6:47" ht="13.5" x14ac:dyDescent="0.15">
      <c r="F383" s="189"/>
      <c r="G383" s="189"/>
      <c r="H383" s="190" t="s">
        <v>0</v>
      </c>
      <c r="I383" s="191"/>
      <c r="J383" s="191"/>
      <c r="K383" s="191"/>
      <c r="L383" s="191"/>
      <c r="M383" s="191"/>
      <c r="N383" s="191"/>
      <c r="O383" s="191"/>
      <c r="P383" s="191"/>
      <c r="Q383" s="191"/>
      <c r="R383" s="191"/>
      <c r="S383" s="191"/>
      <c r="T383" s="191"/>
      <c r="U383" s="191"/>
      <c r="V383" s="191"/>
      <c r="W383" s="191"/>
      <c r="X383" s="191"/>
      <c r="Y383" s="191"/>
      <c r="Z383" s="191"/>
      <c r="AA383" s="191"/>
      <c r="AB383" s="191"/>
      <c r="AC383" s="191"/>
      <c r="AD383" s="191"/>
      <c r="AE383" s="191"/>
      <c r="AF383" s="191"/>
      <c r="AG383" s="191"/>
      <c r="AH383" s="192"/>
      <c r="AI383" s="196" t="s">
        <v>1</v>
      </c>
      <c r="AJ383" s="196"/>
      <c r="AK383" s="196"/>
      <c r="AL383" s="196"/>
      <c r="AM383" s="196"/>
      <c r="AN383" s="196"/>
      <c r="AO383" s="1"/>
      <c r="AP383" s="1"/>
      <c r="AQ383" s="1"/>
      <c r="AR383" s="2"/>
      <c r="AS383" s="2"/>
      <c r="AT383" s="2"/>
      <c r="AU383" s="2"/>
    </row>
    <row r="384" spans="6:47" ht="13.5" x14ac:dyDescent="0.15">
      <c r="F384" s="189"/>
      <c r="G384" s="189"/>
      <c r="H384" s="193"/>
      <c r="I384" s="194"/>
      <c r="J384" s="194"/>
      <c r="K384" s="194"/>
      <c r="L384" s="194"/>
      <c r="M384" s="194"/>
      <c r="N384" s="194"/>
      <c r="O384" s="194"/>
      <c r="P384" s="194"/>
      <c r="Q384" s="194"/>
      <c r="R384" s="194"/>
      <c r="S384" s="194"/>
      <c r="T384" s="194"/>
      <c r="U384" s="194"/>
      <c r="V384" s="194"/>
      <c r="W384" s="194"/>
      <c r="X384" s="194"/>
      <c r="Y384" s="194"/>
      <c r="Z384" s="194"/>
      <c r="AA384" s="194"/>
      <c r="AB384" s="194"/>
      <c r="AC384" s="194"/>
      <c r="AD384" s="194"/>
      <c r="AE384" s="194"/>
      <c r="AF384" s="194"/>
      <c r="AG384" s="194"/>
      <c r="AH384" s="195"/>
      <c r="AI384" s="196"/>
      <c r="AJ384" s="196"/>
      <c r="AK384" s="196"/>
      <c r="AL384" s="196"/>
      <c r="AM384" s="196"/>
      <c r="AN384" s="196"/>
      <c r="AO384" s="1"/>
      <c r="AP384" s="1"/>
      <c r="AQ384" s="1"/>
      <c r="AR384" s="2"/>
      <c r="AS384" s="2"/>
      <c r="AT384" s="2"/>
      <c r="AU384" s="2"/>
    </row>
    <row r="385" spans="1:47" ht="14.25" x14ac:dyDescent="0.2">
      <c r="F385" s="189"/>
      <c r="G385" s="189"/>
      <c r="H385" s="218" t="s">
        <v>2</v>
      </c>
      <c r="I385" s="219"/>
      <c r="J385" s="219"/>
      <c r="K385" s="220" t="s">
        <v>126</v>
      </c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0"/>
      <c r="AA385" s="220"/>
      <c r="AB385" s="220"/>
      <c r="AC385" s="220"/>
      <c r="AD385" s="220"/>
      <c r="AE385" s="220"/>
      <c r="AF385" s="220"/>
      <c r="AG385" s="220"/>
      <c r="AH385" s="221"/>
      <c r="AI385" s="196" t="s">
        <v>4</v>
      </c>
      <c r="AJ385" s="196"/>
      <c r="AK385" s="196"/>
      <c r="AL385" s="196"/>
      <c r="AM385" s="196"/>
      <c r="AN385" s="196"/>
      <c r="AO385" s="1"/>
      <c r="AP385" s="1"/>
      <c r="AQ385" s="1"/>
      <c r="AR385" s="2"/>
      <c r="AS385" s="2"/>
      <c r="AT385" s="2"/>
      <c r="AU385" s="2"/>
    </row>
    <row r="386" spans="1:47" ht="14.25" x14ac:dyDescent="0.2">
      <c r="F386" s="189"/>
      <c r="G386" s="189"/>
      <c r="H386" s="7" t="s">
        <v>5</v>
      </c>
      <c r="I386" s="8"/>
      <c r="J386" s="8"/>
      <c r="K386" s="220" t="s">
        <v>127</v>
      </c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0"/>
      <c r="AA386" s="220"/>
      <c r="AB386" s="220"/>
      <c r="AC386" s="220"/>
      <c r="AD386" s="220"/>
      <c r="AE386" s="220"/>
      <c r="AF386" s="220"/>
      <c r="AG386" s="220"/>
      <c r="AH386" s="221"/>
      <c r="AI386" s="196"/>
      <c r="AJ386" s="196"/>
      <c r="AK386" s="196"/>
      <c r="AL386" s="196"/>
      <c r="AM386" s="196"/>
      <c r="AN386" s="196"/>
      <c r="AO386" s="1"/>
      <c r="AP386" s="1"/>
      <c r="AQ386" s="1"/>
      <c r="AR386" s="2"/>
      <c r="AS386" s="2"/>
      <c r="AT386" s="2"/>
      <c r="AU386" s="2"/>
    </row>
    <row r="387" spans="1:47" ht="14.25" x14ac:dyDescent="0.2">
      <c r="F387" s="189"/>
      <c r="G387" s="189"/>
      <c r="H387" s="218" t="s">
        <v>7</v>
      </c>
      <c r="I387" s="219"/>
      <c r="J387" s="219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0"/>
      <c r="AA387" s="220"/>
      <c r="AB387" s="220"/>
      <c r="AC387" s="220"/>
      <c r="AD387" s="220"/>
      <c r="AE387" s="220"/>
      <c r="AF387" s="220"/>
      <c r="AG387" s="220"/>
      <c r="AH387" s="221"/>
      <c r="AI387" s="196" t="s">
        <v>8</v>
      </c>
      <c r="AJ387" s="196"/>
      <c r="AK387" s="196"/>
      <c r="AL387" s="196"/>
      <c r="AM387" s="196"/>
      <c r="AN387" s="196"/>
      <c r="AO387" s="1"/>
      <c r="AP387" s="1"/>
      <c r="AQ387" s="1"/>
      <c r="AR387" s="2"/>
      <c r="AS387" s="2"/>
      <c r="AT387" s="2"/>
      <c r="AU387" s="2"/>
    </row>
    <row r="388" spans="1:47" ht="14.25" x14ac:dyDescent="0.2">
      <c r="F388" s="189"/>
      <c r="G388" s="189"/>
      <c r="H388" s="214"/>
      <c r="I388" s="215"/>
      <c r="J388" s="215"/>
      <c r="K388" s="216"/>
      <c r="L388" s="216"/>
      <c r="M388" s="216"/>
      <c r="N388" s="216"/>
      <c r="O388" s="216"/>
      <c r="P388" s="216"/>
      <c r="Q388" s="216"/>
      <c r="R388" s="216"/>
      <c r="S388" s="216"/>
      <c r="T388" s="216"/>
      <c r="U388" s="216"/>
      <c r="V388" s="216"/>
      <c r="W388" s="216"/>
      <c r="X388" s="216"/>
      <c r="Y388" s="216"/>
      <c r="Z388" s="216"/>
      <c r="AA388" s="216"/>
      <c r="AB388" s="216"/>
      <c r="AC388" s="216"/>
      <c r="AD388" s="216"/>
      <c r="AE388" s="216"/>
      <c r="AF388" s="216"/>
      <c r="AG388" s="216"/>
      <c r="AH388" s="217"/>
      <c r="AI388" s="196"/>
      <c r="AJ388" s="196"/>
      <c r="AK388" s="196"/>
      <c r="AL388" s="196"/>
      <c r="AM388" s="196"/>
      <c r="AN388" s="196"/>
      <c r="AO388" s="13"/>
      <c r="AP388" s="13"/>
      <c r="AQ388" s="13"/>
      <c r="AR388" s="2"/>
      <c r="AS388" s="2"/>
      <c r="AT388" s="2"/>
      <c r="AU388" s="2"/>
    </row>
    <row r="389" spans="1:47" s="19" customFormat="1" ht="39.950000000000003" customHeight="1" x14ac:dyDescent="0.15">
      <c r="A389" s="14" t="s">
        <v>9</v>
      </c>
      <c r="B389" s="14" t="s">
        <v>10</v>
      </c>
      <c r="C389" s="15" t="s">
        <v>11</v>
      </c>
      <c r="D389" s="15" t="s">
        <v>12</v>
      </c>
      <c r="E389" s="15" t="s">
        <v>13</v>
      </c>
      <c r="F389" s="16" t="s">
        <v>14</v>
      </c>
      <c r="G389" s="16" t="s">
        <v>15</v>
      </c>
      <c r="H389" s="16" t="s">
        <v>16</v>
      </c>
      <c r="I389" s="16" t="s">
        <v>17</v>
      </c>
      <c r="J389" s="16" t="s">
        <v>310</v>
      </c>
      <c r="K389" s="17" t="s">
        <v>311</v>
      </c>
      <c r="L389" s="16" t="s">
        <v>312</v>
      </c>
      <c r="M389" s="16" t="s">
        <v>313</v>
      </c>
      <c r="N389" s="16" t="s">
        <v>314</v>
      </c>
      <c r="O389" s="16" t="s">
        <v>315</v>
      </c>
      <c r="P389" s="17" t="s">
        <v>316</v>
      </c>
      <c r="Q389" s="16" t="s">
        <v>317</v>
      </c>
      <c r="R389" s="17" t="s">
        <v>318</v>
      </c>
      <c r="S389" s="16" t="s">
        <v>319</v>
      </c>
      <c r="T389" s="16" t="s">
        <v>320</v>
      </c>
      <c r="U389" s="16" t="s">
        <v>321</v>
      </c>
      <c r="V389" s="16" t="s">
        <v>322</v>
      </c>
      <c r="W389" s="16" t="s">
        <v>323</v>
      </c>
      <c r="X389" s="16" t="s">
        <v>324</v>
      </c>
      <c r="Y389" s="17" t="s">
        <v>325</v>
      </c>
      <c r="Z389" s="17" t="s">
        <v>326</v>
      </c>
      <c r="AA389" s="16" t="s">
        <v>327</v>
      </c>
      <c r="AB389" s="16" t="s">
        <v>328</v>
      </c>
      <c r="AC389" s="16" t="s">
        <v>329</v>
      </c>
      <c r="AD389" s="16" t="s">
        <v>330</v>
      </c>
      <c r="AE389" s="16" t="s">
        <v>331</v>
      </c>
      <c r="AF389" s="17" t="s">
        <v>332</v>
      </c>
      <c r="AG389" s="16" t="s">
        <v>333</v>
      </c>
      <c r="AH389" s="16" t="s">
        <v>334</v>
      </c>
      <c r="AI389" s="16" t="s">
        <v>335</v>
      </c>
      <c r="AJ389" s="16" t="s">
        <v>336</v>
      </c>
      <c r="AK389" s="16" t="s">
        <v>337</v>
      </c>
      <c r="AL389" s="16" t="s">
        <v>338</v>
      </c>
      <c r="AM389" s="17" t="s">
        <v>339</v>
      </c>
      <c r="AN389" s="16" t="s">
        <v>340</v>
      </c>
      <c r="AO389" s="18" t="s">
        <v>18</v>
      </c>
      <c r="AP389" s="18" t="s">
        <v>19</v>
      </c>
      <c r="AQ389" s="18" t="s">
        <v>20</v>
      </c>
    </row>
    <row r="390" spans="1:47" x14ac:dyDescent="0.3">
      <c r="F390" s="20">
        <v>71053321</v>
      </c>
      <c r="G390" s="21" t="s">
        <v>128</v>
      </c>
      <c r="H390" s="22">
        <v>2026</v>
      </c>
      <c r="I390" s="22" t="s">
        <v>309</v>
      </c>
      <c r="J390" s="24"/>
      <c r="K390" s="24"/>
      <c r="L390" s="24" t="s">
        <v>36</v>
      </c>
      <c r="M390" s="23" t="s">
        <v>25</v>
      </c>
      <c r="N390" s="23" t="s">
        <v>25</v>
      </c>
      <c r="O390" s="23" t="s">
        <v>25</v>
      </c>
      <c r="P390" s="23" t="s">
        <v>25</v>
      </c>
      <c r="Q390" s="23" t="s">
        <v>25</v>
      </c>
      <c r="R390" s="23" t="s">
        <v>25</v>
      </c>
      <c r="S390" s="23" t="s">
        <v>22</v>
      </c>
      <c r="T390" s="23" t="s">
        <v>22</v>
      </c>
      <c r="U390" s="23" t="s">
        <v>22</v>
      </c>
      <c r="V390" s="23" t="s">
        <v>22</v>
      </c>
      <c r="W390" s="23" t="s">
        <v>22</v>
      </c>
      <c r="X390" s="23" t="s">
        <v>22</v>
      </c>
      <c r="Y390" s="24"/>
      <c r="Z390" s="24"/>
      <c r="AA390" s="24" t="s">
        <v>36</v>
      </c>
      <c r="AB390" s="23" t="s">
        <v>25</v>
      </c>
      <c r="AC390" s="23" t="s">
        <v>25</v>
      </c>
      <c r="AD390" s="23" t="s">
        <v>25</v>
      </c>
      <c r="AE390" s="23" t="s">
        <v>25</v>
      </c>
      <c r="AF390" s="23" t="s">
        <v>25</v>
      </c>
      <c r="AG390" s="23" t="s">
        <v>25</v>
      </c>
      <c r="AH390" s="23" t="s">
        <v>22</v>
      </c>
      <c r="AI390" s="23" t="s">
        <v>22</v>
      </c>
      <c r="AJ390" s="23" t="s">
        <v>22</v>
      </c>
      <c r="AK390" s="23" t="s">
        <v>22</v>
      </c>
      <c r="AL390" s="23" t="s">
        <v>22</v>
      </c>
      <c r="AM390" s="23" t="s">
        <v>22</v>
      </c>
      <c r="AN390" s="23" t="s">
        <v>22</v>
      </c>
      <c r="AO390" s="46">
        <f>COUNTIF(Tabla146111316171820242728293063[[#This Row],[1S]:[31L]],"D12")</f>
        <v>12</v>
      </c>
      <c r="AP390" s="26">
        <f>COUNTIF(Tabla146111316171820242728293063[[#This Row],[1S]:[31L]],"N12")</f>
        <v>13</v>
      </c>
      <c r="AQ390" s="27">
        <f>COUNTBLANK(Tabla146111316171820242728293063[[#This Row],[1S]:[31L]])</f>
        <v>4</v>
      </c>
      <c r="AR390" s="2"/>
      <c r="AS390" s="2"/>
      <c r="AT390" s="2"/>
      <c r="AU390" s="2"/>
    </row>
    <row r="391" spans="1:47" x14ac:dyDescent="0.3">
      <c r="F391" s="20">
        <v>1017238420</v>
      </c>
      <c r="G391" s="21" t="s">
        <v>129</v>
      </c>
      <c r="H391" s="22">
        <v>2026</v>
      </c>
      <c r="I391" s="22" t="s">
        <v>309</v>
      </c>
      <c r="J391" s="58" t="s">
        <v>76</v>
      </c>
      <c r="K391" s="58" t="s">
        <v>76</v>
      </c>
      <c r="L391" s="23" t="s">
        <v>25</v>
      </c>
      <c r="M391" s="23" t="s">
        <v>22</v>
      </c>
      <c r="N391" s="23" t="s">
        <v>22</v>
      </c>
      <c r="O391" s="23" t="s">
        <v>22</v>
      </c>
      <c r="P391" s="23" t="s">
        <v>22</v>
      </c>
      <c r="Q391" s="23" t="s">
        <v>22</v>
      </c>
      <c r="R391" s="23" t="s">
        <v>22</v>
      </c>
      <c r="S391" s="24"/>
      <c r="T391" s="24"/>
      <c r="U391" s="24" t="s">
        <v>36</v>
      </c>
      <c r="V391" s="96" t="s">
        <v>34</v>
      </c>
      <c r="W391" s="23" t="s">
        <v>25</v>
      </c>
      <c r="X391" s="23" t="s">
        <v>25</v>
      </c>
      <c r="Y391" s="23" t="s">
        <v>25</v>
      </c>
      <c r="Z391" s="23" t="s">
        <v>25</v>
      </c>
      <c r="AA391" s="23" t="s">
        <v>25</v>
      </c>
      <c r="AB391" s="23" t="s">
        <v>22</v>
      </c>
      <c r="AC391" s="23" t="s">
        <v>22</v>
      </c>
      <c r="AD391" s="23" t="s">
        <v>22</v>
      </c>
      <c r="AE391" s="23" t="s">
        <v>22</v>
      </c>
      <c r="AF391" s="23" t="s">
        <v>22</v>
      </c>
      <c r="AG391" s="23" t="s">
        <v>22</v>
      </c>
      <c r="AH391" s="24"/>
      <c r="AI391" s="24"/>
      <c r="AJ391" s="24" t="s">
        <v>36</v>
      </c>
      <c r="AK391" s="96" t="s">
        <v>34</v>
      </c>
      <c r="AL391" s="23" t="s">
        <v>25</v>
      </c>
      <c r="AM391" s="23" t="s">
        <v>25</v>
      </c>
      <c r="AN391" s="23" t="s">
        <v>25</v>
      </c>
      <c r="AO391" s="46">
        <f>COUNTIF(Tabla146111316171820242728293063[[#This Row],[1S]:[31L]],"D12")</f>
        <v>9</v>
      </c>
      <c r="AP391" s="26">
        <f>COUNTIF(Tabla146111316171820242728293063[[#This Row],[1S]:[31L]],"N12")</f>
        <v>12</v>
      </c>
      <c r="AQ391" s="27">
        <f>COUNTBLANK(Tabla146111316171820242728293063[[#This Row],[1S]:[31L]])</f>
        <v>4</v>
      </c>
      <c r="AR391" s="2"/>
      <c r="AS391" s="2"/>
      <c r="AT391" s="2"/>
      <c r="AU391" s="2"/>
    </row>
    <row r="392" spans="1:47" x14ac:dyDescent="0.3">
      <c r="F392" s="20">
        <v>1214743442</v>
      </c>
      <c r="G392" s="21" t="s">
        <v>130</v>
      </c>
      <c r="H392" s="22">
        <v>2026</v>
      </c>
      <c r="I392" s="22" t="s">
        <v>309</v>
      </c>
      <c r="J392" s="23" t="s">
        <v>22</v>
      </c>
      <c r="K392" s="23" t="s">
        <v>22</v>
      </c>
      <c r="L392" s="23" t="s">
        <v>22</v>
      </c>
      <c r="M392" s="29"/>
      <c r="N392" s="29"/>
      <c r="O392" s="29"/>
      <c r="P392" s="29"/>
      <c r="Q392" s="29"/>
      <c r="R392" s="29"/>
      <c r="S392" s="23" t="s">
        <v>25</v>
      </c>
      <c r="T392" s="23" t="s">
        <v>25</v>
      </c>
      <c r="U392" s="23" t="s">
        <v>25</v>
      </c>
      <c r="V392" s="23" t="s">
        <v>25</v>
      </c>
      <c r="W392" s="29"/>
      <c r="X392" s="29"/>
      <c r="Y392" s="59" t="s">
        <v>22</v>
      </c>
      <c r="Z392" s="59" t="s">
        <v>22</v>
      </c>
      <c r="AA392" s="59" t="s">
        <v>22</v>
      </c>
      <c r="AB392" s="29"/>
      <c r="AC392" s="29"/>
      <c r="AD392" s="29"/>
      <c r="AE392" s="29"/>
      <c r="AF392" s="29"/>
      <c r="AG392" s="29"/>
      <c r="AH392" s="23" t="s">
        <v>25</v>
      </c>
      <c r="AI392" s="23" t="s">
        <v>25</v>
      </c>
      <c r="AJ392" s="23" t="s">
        <v>25</v>
      </c>
      <c r="AK392" s="23" t="s">
        <v>25</v>
      </c>
      <c r="AL392" s="29"/>
      <c r="AM392" s="29"/>
      <c r="AN392" s="29"/>
      <c r="AO392" s="46">
        <f>COUNTIF(Tabla146111316171820242728293063[[#This Row],[1S]:[31L]],"D12")</f>
        <v>8</v>
      </c>
      <c r="AP392" s="26">
        <f>COUNTIF(Tabla146111316171820242728293063[[#This Row],[1S]:[31L]],"N12")</f>
        <v>6</v>
      </c>
      <c r="AQ392" s="27">
        <f>COUNTBLANK(Tabla146111316171820242728293063[[#This Row],[1S]:[31L]])</f>
        <v>17</v>
      </c>
      <c r="AR392" s="2"/>
      <c r="AS392" s="2"/>
      <c r="AT392" s="2"/>
      <c r="AU392" s="2"/>
    </row>
    <row r="393" spans="1:47" hidden="1" x14ac:dyDescent="0.3">
      <c r="F393" s="20"/>
      <c r="G393" s="21"/>
      <c r="H393" s="22">
        <v>2025</v>
      </c>
      <c r="I393" s="22" t="s">
        <v>82</v>
      </c>
      <c r="J393" s="30">
        <f t="shared" ref="J393:AN393" si="44">COUNTIF(J390:J392,"D12")</f>
        <v>0</v>
      </c>
      <c r="K393" s="30">
        <f t="shared" si="44"/>
        <v>0</v>
      </c>
      <c r="L393" s="30">
        <f t="shared" si="44"/>
        <v>1</v>
      </c>
      <c r="M393" s="30">
        <f t="shared" si="44"/>
        <v>1</v>
      </c>
      <c r="N393" s="30">
        <f t="shared" si="44"/>
        <v>1</v>
      </c>
      <c r="O393" s="30">
        <f t="shared" si="44"/>
        <v>1</v>
      </c>
      <c r="P393" s="30">
        <f t="shared" si="44"/>
        <v>1</v>
      </c>
      <c r="Q393" s="30">
        <f t="shared" si="44"/>
        <v>1</v>
      </c>
      <c r="R393" s="30">
        <f t="shared" si="44"/>
        <v>1</v>
      </c>
      <c r="S393" s="30">
        <f t="shared" si="44"/>
        <v>1</v>
      </c>
      <c r="T393" s="30">
        <f t="shared" si="44"/>
        <v>1</v>
      </c>
      <c r="U393" s="30">
        <f t="shared" si="44"/>
        <v>1</v>
      </c>
      <c r="V393" s="30">
        <f t="shared" si="44"/>
        <v>1</v>
      </c>
      <c r="W393" s="30">
        <f t="shared" si="44"/>
        <v>1</v>
      </c>
      <c r="X393" s="30">
        <f t="shared" si="44"/>
        <v>1</v>
      </c>
      <c r="Y393" s="30">
        <f t="shared" si="44"/>
        <v>1</v>
      </c>
      <c r="Z393" s="30">
        <f t="shared" si="44"/>
        <v>1</v>
      </c>
      <c r="AA393" s="30">
        <f t="shared" si="44"/>
        <v>1</v>
      </c>
      <c r="AB393" s="30">
        <f t="shared" si="44"/>
        <v>1</v>
      </c>
      <c r="AC393" s="30">
        <f t="shared" si="44"/>
        <v>1</v>
      </c>
      <c r="AD393" s="30">
        <f t="shared" si="44"/>
        <v>1</v>
      </c>
      <c r="AE393" s="30">
        <f t="shared" si="44"/>
        <v>1</v>
      </c>
      <c r="AF393" s="30">
        <f t="shared" si="44"/>
        <v>1</v>
      </c>
      <c r="AG393" s="30">
        <f t="shared" si="44"/>
        <v>1</v>
      </c>
      <c r="AH393" s="30">
        <f t="shared" si="44"/>
        <v>1</v>
      </c>
      <c r="AI393" s="30">
        <f t="shared" si="44"/>
        <v>1</v>
      </c>
      <c r="AJ393" s="30">
        <f t="shared" si="44"/>
        <v>1</v>
      </c>
      <c r="AK393" s="30">
        <f t="shared" si="44"/>
        <v>1</v>
      </c>
      <c r="AL393" s="30">
        <f t="shared" si="44"/>
        <v>1</v>
      </c>
      <c r="AM393" s="30">
        <f t="shared" si="44"/>
        <v>1</v>
      </c>
      <c r="AN393" s="22">
        <f t="shared" si="44"/>
        <v>1</v>
      </c>
      <c r="AO393" s="31"/>
      <c r="AP393" s="31"/>
      <c r="AQ393" s="32"/>
      <c r="AR393" s="2"/>
      <c r="AS393" s="2"/>
      <c r="AT393" s="2"/>
      <c r="AU393" s="2"/>
    </row>
    <row r="394" spans="1:47" hidden="1" x14ac:dyDescent="0.3">
      <c r="F394" s="33"/>
      <c r="G394" s="34"/>
      <c r="H394" s="22">
        <v>2025</v>
      </c>
      <c r="I394" s="22" t="s">
        <v>82</v>
      </c>
      <c r="J394" s="35">
        <f t="shared" ref="J394:AN394" si="45">COUNTIF(J390:J392,"N12")</f>
        <v>1</v>
      </c>
      <c r="K394" s="35">
        <f t="shared" si="45"/>
        <v>1</v>
      </c>
      <c r="L394" s="35">
        <f t="shared" si="45"/>
        <v>1</v>
      </c>
      <c r="M394" s="35">
        <f t="shared" si="45"/>
        <v>1</v>
      </c>
      <c r="N394" s="35">
        <f t="shared" si="45"/>
        <v>1</v>
      </c>
      <c r="O394" s="35">
        <f t="shared" si="45"/>
        <v>1</v>
      </c>
      <c r="P394" s="35">
        <f t="shared" si="45"/>
        <v>1</v>
      </c>
      <c r="Q394" s="35">
        <f t="shared" si="45"/>
        <v>1</v>
      </c>
      <c r="R394" s="35">
        <f t="shared" si="45"/>
        <v>1</v>
      </c>
      <c r="S394" s="35">
        <f t="shared" si="45"/>
        <v>1</v>
      </c>
      <c r="T394" s="35">
        <f t="shared" si="45"/>
        <v>1</v>
      </c>
      <c r="U394" s="35">
        <f t="shared" si="45"/>
        <v>1</v>
      </c>
      <c r="V394" s="35">
        <f t="shared" si="45"/>
        <v>1</v>
      </c>
      <c r="W394" s="35">
        <f t="shared" si="45"/>
        <v>1</v>
      </c>
      <c r="X394" s="35">
        <f t="shared" si="45"/>
        <v>1</v>
      </c>
      <c r="Y394" s="35">
        <f t="shared" si="45"/>
        <v>1</v>
      </c>
      <c r="Z394" s="35">
        <f t="shared" si="45"/>
        <v>1</v>
      </c>
      <c r="AA394" s="35">
        <f t="shared" si="45"/>
        <v>1</v>
      </c>
      <c r="AB394" s="35">
        <f t="shared" si="45"/>
        <v>1</v>
      </c>
      <c r="AC394" s="35">
        <f t="shared" si="45"/>
        <v>1</v>
      </c>
      <c r="AD394" s="35">
        <f t="shared" si="45"/>
        <v>1</v>
      </c>
      <c r="AE394" s="35">
        <f t="shared" si="45"/>
        <v>1</v>
      </c>
      <c r="AF394" s="35">
        <f t="shared" si="45"/>
        <v>1</v>
      </c>
      <c r="AG394" s="35">
        <f t="shared" si="45"/>
        <v>1</v>
      </c>
      <c r="AH394" s="35">
        <f t="shared" si="45"/>
        <v>1</v>
      </c>
      <c r="AI394" s="35">
        <f t="shared" si="45"/>
        <v>1</v>
      </c>
      <c r="AJ394" s="35">
        <f t="shared" si="45"/>
        <v>1</v>
      </c>
      <c r="AK394" s="35">
        <f t="shared" si="45"/>
        <v>1</v>
      </c>
      <c r="AL394" s="35">
        <f t="shared" si="45"/>
        <v>1</v>
      </c>
      <c r="AM394" s="35">
        <f t="shared" si="45"/>
        <v>1</v>
      </c>
      <c r="AN394" s="36">
        <f t="shared" si="45"/>
        <v>1</v>
      </c>
      <c r="AO394" s="37"/>
      <c r="AP394" s="37"/>
      <c r="AQ394" s="32"/>
      <c r="AR394" s="2"/>
      <c r="AS394" s="2"/>
      <c r="AT394" s="2"/>
      <c r="AU394" s="2"/>
    </row>
    <row r="395" spans="1:47" s="2" customFormat="1" x14ac:dyDescent="0.3"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</row>
    <row r="396" spans="1:47" s="19" customFormat="1" ht="39.950000000000003" customHeight="1" x14ac:dyDescent="0.15">
      <c r="A396" s="14" t="s">
        <v>9</v>
      </c>
      <c r="B396" s="14" t="s">
        <v>10</v>
      </c>
      <c r="C396" s="15" t="s">
        <v>11</v>
      </c>
      <c r="D396" s="15" t="s">
        <v>12</v>
      </c>
      <c r="E396" s="15" t="s">
        <v>13</v>
      </c>
      <c r="F396" s="16" t="s">
        <v>14</v>
      </c>
      <c r="G396" s="16" t="s">
        <v>15</v>
      </c>
      <c r="H396" s="16" t="s">
        <v>16</v>
      </c>
      <c r="I396" s="16" t="s">
        <v>17</v>
      </c>
      <c r="J396" s="16" t="s">
        <v>310</v>
      </c>
      <c r="K396" s="17" t="s">
        <v>311</v>
      </c>
      <c r="L396" s="16" t="s">
        <v>312</v>
      </c>
      <c r="M396" s="16" t="s">
        <v>313</v>
      </c>
      <c r="N396" s="16" t="s">
        <v>314</v>
      </c>
      <c r="O396" s="16" t="s">
        <v>315</v>
      </c>
      <c r="P396" s="17" t="s">
        <v>316</v>
      </c>
      <c r="Q396" s="16" t="s">
        <v>317</v>
      </c>
      <c r="R396" s="17" t="s">
        <v>318</v>
      </c>
      <c r="S396" s="16" t="s">
        <v>319</v>
      </c>
      <c r="T396" s="16" t="s">
        <v>320</v>
      </c>
      <c r="U396" s="16" t="s">
        <v>321</v>
      </c>
      <c r="V396" s="16" t="s">
        <v>322</v>
      </c>
      <c r="W396" s="16" t="s">
        <v>323</v>
      </c>
      <c r="X396" s="16" t="s">
        <v>324</v>
      </c>
      <c r="Y396" s="17" t="s">
        <v>325</v>
      </c>
      <c r="Z396" s="17" t="s">
        <v>326</v>
      </c>
      <c r="AA396" s="16" t="s">
        <v>327</v>
      </c>
      <c r="AB396" s="16" t="s">
        <v>328</v>
      </c>
      <c r="AC396" s="16" t="s">
        <v>329</v>
      </c>
      <c r="AD396" s="16" t="s">
        <v>330</v>
      </c>
      <c r="AE396" s="16" t="s">
        <v>331</v>
      </c>
      <c r="AF396" s="17" t="s">
        <v>332</v>
      </c>
      <c r="AG396" s="16" t="s">
        <v>333</v>
      </c>
      <c r="AH396" s="16" t="s">
        <v>334</v>
      </c>
      <c r="AI396" s="16" t="s">
        <v>335</v>
      </c>
      <c r="AJ396" s="16" t="s">
        <v>336</v>
      </c>
      <c r="AK396" s="16" t="s">
        <v>337</v>
      </c>
      <c r="AL396" s="16" t="s">
        <v>338</v>
      </c>
      <c r="AM396" s="17" t="s">
        <v>339</v>
      </c>
      <c r="AN396" s="16" t="s">
        <v>340</v>
      </c>
      <c r="AO396" s="18" t="s">
        <v>18</v>
      </c>
      <c r="AP396" s="18" t="s">
        <v>19</v>
      </c>
      <c r="AQ396" s="18" t="s">
        <v>20</v>
      </c>
    </row>
    <row r="397" spans="1:47" x14ac:dyDescent="0.3">
      <c r="F397" s="20">
        <v>98662303</v>
      </c>
      <c r="G397" s="21" t="s">
        <v>131</v>
      </c>
      <c r="H397" s="22">
        <v>2026</v>
      </c>
      <c r="I397" s="22" t="s">
        <v>309</v>
      </c>
      <c r="J397" s="23" t="s">
        <v>25</v>
      </c>
      <c r="K397" s="23" t="s">
        <v>25</v>
      </c>
      <c r="L397" s="23" t="s">
        <v>22</v>
      </c>
      <c r="M397" s="58" t="s">
        <v>76</v>
      </c>
      <c r="N397" s="58" t="s">
        <v>76</v>
      </c>
      <c r="O397" s="58" t="s">
        <v>76</v>
      </c>
      <c r="P397" s="58" t="s">
        <v>76</v>
      </c>
      <c r="Q397" s="58" t="s">
        <v>76</v>
      </c>
      <c r="R397" s="58" t="s">
        <v>76</v>
      </c>
      <c r="S397" s="58" t="s">
        <v>76</v>
      </c>
      <c r="T397" s="58" t="s">
        <v>76</v>
      </c>
      <c r="U397" s="58" t="s">
        <v>76</v>
      </c>
      <c r="V397" s="58" t="s">
        <v>76</v>
      </c>
      <c r="W397" s="58" t="s">
        <v>76</v>
      </c>
      <c r="X397" s="58" t="s">
        <v>76</v>
      </c>
      <c r="Y397" s="58" t="s">
        <v>76</v>
      </c>
      <c r="Z397" s="58" t="s">
        <v>76</v>
      </c>
      <c r="AA397" s="58" t="s">
        <v>76</v>
      </c>
      <c r="AB397" s="58" t="s">
        <v>76</v>
      </c>
      <c r="AC397" s="58" t="s">
        <v>76</v>
      </c>
      <c r="AD397" s="58" t="s">
        <v>76</v>
      </c>
      <c r="AE397" s="23" t="s">
        <v>22</v>
      </c>
      <c r="AF397" s="23" t="s">
        <v>22</v>
      </c>
      <c r="AG397" s="23" t="s">
        <v>22</v>
      </c>
      <c r="AH397" s="23" t="s">
        <v>22</v>
      </c>
      <c r="AI397" s="23" t="s">
        <v>22</v>
      </c>
      <c r="AJ397" s="23" t="s">
        <v>22</v>
      </c>
      <c r="AK397" s="23" t="s">
        <v>22</v>
      </c>
      <c r="AL397" s="96" t="s">
        <v>34</v>
      </c>
      <c r="AM397" s="23" t="s">
        <v>22</v>
      </c>
      <c r="AN397" s="23" t="s">
        <v>22</v>
      </c>
      <c r="AO397" s="46">
        <f>COUNTIF(Tabla14611131617182024272829303164[[#This Row],[1S]:[31L]],"D12")</f>
        <v>2</v>
      </c>
      <c r="AP397" s="26">
        <f>COUNTIF(Tabla14611131617182024272829303164[[#This Row],[1S]:[31L]],"N12")</f>
        <v>10</v>
      </c>
      <c r="AQ397" s="27">
        <f>COUNTBLANK(Tabla14611131617182024272829303164[[#This Row],[1S]:[31L]])</f>
        <v>0</v>
      </c>
      <c r="AR397" s="2"/>
      <c r="AS397" s="2"/>
      <c r="AT397" s="2"/>
      <c r="AU397" s="2"/>
    </row>
    <row r="398" spans="1:47" x14ac:dyDescent="0.3">
      <c r="F398" s="20">
        <v>1027890714</v>
      </c>
      <c r="G398" s="21" t="s">
        <v>344</v>
      </c>
      <c r="H398" s="22">
        <v>2026</v>
      </c>
      <c r="I398" s="22" t="s">
        <v>309</v>
      </c>
      <c r="J398" s="23" t="s">
        <v>22</v>
      </c>
      <c r="K398" s="23" t="s">
        <v>22</v>
      </c>
      <c r="L398" s="29"/>
      <c r="M398" s="24"/>
      <c r="N398" s="24"/>
      <c r="O398" s="24" t="s">
        <v>36</v>
      </c>
      <c r="P398" s="23" t="s">
        <v>22</v>
      </c>
      <c r="Q398" s="23" t="s">
        <v>22</v>
      </c>
      <c r="R398" s="23" t="s">
        <v>22</v>
      </c>
      <c r="S398" s="23" t="s">
        <v>22</v>
      </c>
      <c r="T398" s="23" t="s">
        <v>22</v>
      </c>
      <c r="U398" s="23" t="s">
        <v>22</v>
      </c>
      <c r="V398" s="23" t="s">
        <v>22</v>
      </c>
      <c r="W398" s="96" t="s">
        <v>34</v>
      </c>
      <c r="X398" s="23" t="s">
        <v>22</v>
      </c>
      <c r="Y398" s="59" t="s">
        <v>22</v>
      </c>
      <c r="Z398" s="59" t="s">
        <v>22</v>
      </c>
      <c r="AA398" s="59" t="s">
        <v>22</v>
      </c>
      <c r="AB398" s="24"/>
      <c r="AC398" s="24"/>
      <c r="AD398" s="24" t="s">
        <v>36</v>
      </c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46">
        <f>COUNTIF(Tabla14611131617182024272829303164[[#This Row],[1S]:[31L]],"D12")</f>
        <v>0</v>
      </c>
      <c r="AP398" s="26">
        <f>COUNTIF(Tabla14611131617182024272829303164[[#This Row],[1S]:[31L]],"N12")</f>
        <v>13</v>
      </c>
      <c r="AQ398" s="27">
        <f>COUNTBLANK(Tabla14611131617182024272829303164[[#This Row],[1S]:[31L]])</f>
        <v>15</v>
      </c>
      <c r="AR398" s="2"/>
      <c r="AS398" s="2"/>
      <c r="AT398" s="2"/>
      <c r="AU398" s="2"/>
    </row>
    <row r="399" spans="1:47" x14ac:dyDescent="0.3">
      <c r="F399" s="20">
        <v>1214743442</v>
      </c>
      <c r="G399" s="21" t="s">
        <v>130</v>
      </c>
      <c r="H399" s="22">
        <v>2026</v>
      </c>
      <c r="I399" s="22" t="s">
        <v>309</v>
      </c>
      <c r="J399" s="29"/>
      <c r="K399" s="29"/>
      <c r="L399" s="29"/>
      <c r="M399" s="23" t="s">
        <v>22</v>
      </c>
      <c r="N399" s="23" t="s">
        <v>22</v>
      </c>
      <c r="O399" s="23" t="s">
        <v>22</v>
      </c>
      <c r="P399" s="24"/>
      <c r="Q399" s="24"/>
      <c r="R399" s="24" t="s">
        <v>36</v>
      </c>
      <c r="S399" s="29"/>
      <c r="T399" s="29"/>
      <c r="U399" s="29"/>
      <c r="V399" s="29"/>
      <c r="W399" s="59" t="s">
        <v>22</v>
      </c>
      <c r="X399" s="96" t="s">
        <v>34</v>
      </c>
      <c r="Y399" s="29"/>
      <c r="Z399" s="29"/>
      <c r="AA399" s="29"/>
      <c r="AB399" s="59" t="s">
        <v>22</v>
      </c>
      <c r="AC399" s="59" t="s">
        <v>22</v>
      </c>
      <c r="AD399" s="59" t="s">
        <v>22</v>
      </c>
      <c r="AE399" s="24"/>
      <c r="AF399" s="24"/>
      <c r="AG399" s="24" t="s">
        <v>36</v>
      </c>
      <c r="AH399" s="29"/>
      <c r="AI399" s="29"/>
      <c r="AJ399" s="29"/>
      <c r="AK399" s="29"/>
      <c r="AL399" s="59" t="s">
        <v>22</v>
      </c>
      <c r="AM399" s="96" t="s">
        <v>34</v>
      </c>
      <c r="AN399" s="96" t="s">
        <v>34</v>
      </c>
      <c r="AO399" s="26">
        <f>COUNTIF(Tabla14611131617182024272829303164[[#This Row],[1S]:[31L]],"D12")</f>
        <v>0</v>
      </c>
      <c r="AP399" s="26">
        <f>COUNTIF(Tabla14611131617182024272829303164[[#This Row],[1S]:[31L]],"N12")</f>
        <v>8</v>
      </c>
      <c r="AQ399" s="27">
        <f>COUNTBLANK(Tabla14611131617182024272829303164[[#This Row],[1S]:[31L]])</f>
        <v>18</v>
      </c>
      <c r="AR399" s="2"/>
      <c r="AS399" s="2"/>
      <c r="AT399" s="2"/>
      <c r="AU399" s="2"/>
    </row>
    <row r="400" spans="1:47" hidden="1" x14ac:dyDescent="0.3">
      <c r="F400" s="20"/>
      <c r="G400" s="21"/>
      <c r="H400" s="22">
        <v>2026</v>
      </c>
      <c r="I400" s="22" t="s">
        <v>132</v>
      </c>
      <c r="J400" s="30">
        <f t="shared" ref="J400:AN400" si="46">COUNTIF(J397:J399,"D12")</f>
        <v>1</v>
      </c>
      <c r="K400" s="30">
        <f t="shared" si="46"/>
        <v>1</v>
      </c>
      <c r="L400" s="30">
        <f t="shared" si="46"/>
        <v>0</v>
      </c>
      <c r="M400" s="30">
        <f t="shared" si="46"/>
        <v>0</v>
      </c>
      <c r="N400" s="30">
        <f t="shared" si="46"/>
        <v>0</v>
      </c>
      <c r="O400" s="30">
        <f t="shared" si="46"/>
        <v>0</v>
      </c>
      <c r="P400" s="30">
        <f t="shared" si="46"/>
        <v>0</v>
      </c>
      <c r="Q400" s="30">
        <f t="shared" si="46"/>
        <v>0</v>
      </c>
      <c r="R400" s="30">
        <f t="shared" si="46"/>
        <v>0</v>
      </c>
      <c r="S400" s="30">
        <f t="shared" si="46"/>
        <v>0</v>
      </c>
      <c r="T400" s="30">
        <f t="shared" si="46"/>
        <v>0</v>
      </c>
      <c r="U400" s="30">
        <f t="shared" si="46"/>
        <v>0</v>
      </c>
      <c r="V400" s="30">
        <f t="shared" si="46"/>
        <v>0</v>
      </c>
      <c r="W400" s="30">
        <f t="shared" si="46"/>
        <v>0</v>
      </c>
      <c r="X400" s="30">
        <f t="shared" si="46"/>
        <v>0</v>
      </c>
      <c r="Y400" s="30">
        <f t="shared" si="46"/>
        <v>0</v>
      </c>
      <c r="Z400" s="30">
        <f t="shared" si="46"/>
        <v>0</v>
      </c>
      <c r="AA400" s="30">
        <f t="shared" si="46"/>
        <v>0</v>
      </c>
      <c r="AB400" s="30">
        <f t="shared" si="46"/>
        <v>0</v>
      </c>
      <c r="AC400" s="30">
        <f t="shared" si="46"/>
        <v>0</v>
      </c>
      <c r="AD400" s="30">
        <f t="shared" si="46"/>
        <v>0</v>
      </c>
      <c r="AE400" s="30">
        <f t="shared" si="46"/>
        <v>0</v>
      </c>
      <c r="AF400" s="30">
        <f t="shared" si="46"/>
        <v>0</v>
      </c>
      <c r="AG400" s="30">
        <f t="shared" si="46"/>
        <v>0</v>
      </c>
      <c r="AH400" s="30">
        <f t="shared" si="46"/>
        <v>0</v>
      </c>
      <c r="AI400" s="30">
        <f t="shared" si="46"/>
        <v>0</v>
      </c>
      <c r="AJ400" s="30">
        <f t="shared" si="46"/>
        <v>0</v>
      </c>
      <c r="AK400" s="30">
        <f t="shared" si="46"/>
        <v>0</v>
      </c>
      <c r="AL400" s="30">
        <f t="shared" si="46"/>
        <v>0</v>
      </c>
      <c r="AM400" s="30">
        <f t="shared" si="46"/>
        <v>0</v>
      </c>
      <c r="AN400" s="22">
        <f t="shared" si="46"/>
        <v>0</v>
      </c>
      <c r="AO400" s="31"/>
      <c r="AP400" s="31"/>
      <c r="AQ400" s="32"/>
      <c r="AR400" s="2"/>
      <c r="AS400" s="2"/>
      <c r="AT400" s="2"/>
      <c r="AU400" s="2"/>
    </row>
    <row r="401" spans="1:47" hidden="1" x14ac:dyDescent="0.3">
      <c r="F401" s="33"/>
      <c r="G401" s="34"/>
      <c r="H401" s="22">
        <v>2025</v>
      </c>
      <c r="I401" s="22" t="s">
        <v>82</v>
      </c>
      <c r="J401" s="35">
        <f t="shared" ref="J401:AN401" si="47">COUNTIF(J397:J399,"N12")</f>
        <v>1</v>
      </c>
      <c r="K401" s="35">
        <f t="shared" si="47"/>
        <v>1</v>
      </c>
      <c r="L401" s="35">
        <f t="shared" si="47"/>
        <v>1</v>
      </c>
      <c r="M401" s="35">
        <f t="shared" si="47"/>
        <v>1</v>
      </c>
      <c r="N401" s="35">
        <f t="shared" si="47"/>
        <v>1</v>
      </c>
      <c r="O401" s="35">
        <f t="shared" si="47"/>
        <v>1</v>
      </c>
      <c r="P401" s="35">
        <f t="shared" si="47"/>
        <v>1</v>
      </c>
      <c r="Q401" s="35">
        <f t="shared" si="47"/>
        <v>1</v>
      </c>
      <c r="R401" s="35">
        <f t="shared" si="47"/>
        <v>1</v>
      </c>
      <c r="S401" s="35">
        <f t="shared" si="47"/>
        <v>1</v>
      </c>
      <c r="T401" s="35">
        <f t="shared" si="47"/>
        <v>1</v>
      </c>
      <c r="U401" s="35">
        <f t="shared" si="47"/>
        <v>1</v>
      </c>
      <c r="V401" s="35">
        <f t="shared" si="47"/>
        <v>1</v>
      </c>
      <c r="W401" s="35">
        <f t="shared" si="47"/>
        <v>1</v>
      </c>
      <c r="X401" s="35">
        <f t="shared" si="47"/>
        <v>1</v>
      </c>
      <c r="Y401" s="35">
        <f t="shared" si="47"/>
        <v>1</v>
      </c>
      <c r="Z401" s="35">
        <f t="shared" si="47"/>
        <v>1</v>
      </c>
      <c r="AA401" s="35">
        <f t="shared" si="47"/>
        <v>1</v>
      </c>
      <c r="AB401" s="35">
        <f t="shared" si="47"/>
        <v>1</v>
      </c>
      <c r="AC401" s="35">
        <f t="shared" si="47"/>
        <v>1</v>
      </c>
      <c r="AD401" s="35">
        <f t="shared" si="47"/>
        <v>1</v>
      </c>
      <c r="AE401" s="35">
        <f t="shared" si="47"/>
        <v>1</v>
      </c>
      <c r="AF401" s="35">
        <f t="shared" si="47"/>
        <v>1</v>
      </c>
      <c r="AG401" s="35">
        <f t="shared" si="47"/>
        <v>1</v>
      </c>
      <c r="AH401" s="35">
        <f t="shared" si="47"/>
        <v>1</v>
      </c>
      <c r="AI401" s="35">
        <f t="shared" si="47"/>
        <v>1</v>
      </c>
      <c r="AJ401" s="35">
        <f t="shared" si="47"/>
        <v>1</v>
      </c>
      <c r="AK401" s="35">
        <f t="shared" si="47"/>
        <v>1</v>
      </c>
      <c r="AL401" s="35">
        <f t="shared" si="47"/>
        <v>1</v>
      </c>
      <c r="AM401" s="35">
        <f t="shared" si="47"/>
        <v>1</v>
      </c>
      <c r="AN401" s="36">
        <f t="shared" si="47"/>
        <v>1</v>
      </c>
      <c r="AO401" s="37"/>
      <c r="AP401" s="37"/>
      <c r="AQ401" s="32"/>
      <c r="AR401" s="2"/>
      <c r="AS401" s="2"/>
      <c r="AT401" s="2"/>
      <c r="AU401" s="2"/>
    </row>
    <row r="402" spans="1:47" s="2" customFormat="1" x14ac:dyDescent="0.3"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</row>
    <row r="403" spans="1:47" x14ac:dyDescent="0.3">
      <c r="F403" s="40" t="s">
        <v>29</v>
      </c>
      <c r="G403" s="40" t="s">
        <v>30</v>
      </c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2"/>
      <c r="AP403" s="2"/>
      <c r="AQ403" s="2"/>
      <c r="AR403" s="2"/>
      <c r="AS403" s="2"/>
      <c r="AT403" s="2"/>
      <c r="AU403" s="2"/>
    </row>
    <row r="404" spans="1:47" x14ac:dyDescent="0.3">
      <c r="F404" s="20" t="s">
        <v>25</v>
      </c>
      <c r="G404" s="21" t="s">
        <v>31</v>
      </c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2"/>
      <c r="AP404" s="2"/>
      <c r="AQ404" s="2"/>
      <c r="AR404" s="2"/>
      <c r="AS404" s="2"/>
      <c r="AT404" s="2"/>
      <c r="AU404" s="2"/>
    </row>
    <row r="405" spans="1:47" s="2" customFormat="1" x14ac:dyDescent="0.3">
      <c r="F405" s="42" t="s">
        <v>22</v>
      </c>
      <c r="G405" s="43" t="s">
        <v>32</v>
      </c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</row>
    <row r="406" spans="1:47" s="2" customFormat="1" x14ac:dyDescent="0.3">
      <c r="F406" s="42"/>
      <c r="G406" s="43" t="s">
        <v>33</v>
      </c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</row>
    <row r="407" spans="1:47" s="2" customFormat="1" x14ac:dyDescent="0.3">
      <c r="F407" s="42" t="s">
        <v>34</v>
      </c>
      <c r="G407" s="43" t="s">
        <v>35</v>
      </c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</row>
    <row r="408" spans="1:47" s="2" customFormat="1" x14ac:dyDescent="0.3">
      <c r="F408" s="42" t="s">
        <v>36</v>
      </c>
      <c r="G408" s="43" t="s">
        <v>37</v>
      </c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</row>
    <row r="409" spans="1:47" s="2" customFormat="1" x14ac:dyDescent="0.3"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</row>
    <row r="410" spans="1:47" ht="13.5" x14ac:dyDescent="0.15">
      <c r="F410" s="189"/>
      <c r="G410" s="189"/>
      <c r="H410" s="190" t="s">
        <v>0</v>
      </c>
      <c r="I410" s="191"/>
      <c r="J410" s="191"/>
      <c r="K410" s="191"/>
      <c r="L410" s="191"/>
      <c r="M410" s="191"/>
      <c r="N410" s="191"/>
      <c r="O410" s="191"/>
      <c r="P410" s="191"/>
      <c r="Q410" s="191"/>
      <c r="R410" s="191"/>
      <c r="S410" s="191"/>
      <c r="T410" s="191"/>
      <c r="U410" s="191"/>
      <c r="V410" s="191"/>
      <c r="W410" s="191"/>
      <c r="X410" s="191"/>
      <c r="Y410" s="191"/>
      <c r="Z410" s="191"/>
      <c r="AA410" s="191"/>
      <c r="AB410" s="191"/>
      <c r="AC410" s="191"/>
      <c r="AD410" s="191"/>
      <c r="AE410" s="191"/>
      <c r="AF410" s="191"/>
      <c r="AG410" s="191"/>
      <c r="AH410" s="192"/>
      <c r="AI410" s="196" t="s">
        <v>1</v>
      </c>
      <c r="AJ410" s="196"/>
      <c r="AK410" s="196"/>
      <c r="AL410" s="196"/>
      <c r="AM410" s="196"/>
      <c r="AN410" s="196"/>
      <c r="AO410" s="1"/>
      <c r="AP410" s="1"/>
      <c r="AQ410" s="1"/>
      <c r="AR410" s="2"/>
      <c r="AS410" s="2"/>
      <c r="AT410" s="2"/>
      <c r="AU410" s="2"/>
    </row>
    <row r="411" spans="1:47" ht="13.5" x14ac:dyDescent="0.15">
      <c r="F411" s="189"/>
      <c r="G411" s="189"/>
      <c r="H411" s="193"/>
      <c r="I411" s="194"/>
      <c r="J411" s="194"/>
      <c r="K411" s="194"/>
      <c r="L411" s="194"/>
      <c r="M411" s="194"/>
      <c r="N411" s="194"/>
      <c r="O411" s="194"/>
      <c r="P411" s="194"/>
      <c r="Q411" s="194"/>
      <c r="R411" s="194"/>
      <c r="S411" s="194"/>
      <c r="T411" s="194"/>
      <c r="U411" s="194"/>
      <c r="V411" s="194"/>
      <c r="W411" s="194"/>
      <c r="X411" s="194"/>
      <c r="Y411" s="194"/>
      <c r="Z411" s="194"/>
      <c r="AA411" s="194"/>
      <c r="AB411" s="194"/>
      <c r="AC411" s="194"/>
      <c r="AD411" s="194"/>
      <c r="AE411" s="194"/>
      <c r="AF411" s="194"/>
      <c r="AG411" s="194"/>
      <c r="AH411" s="195"/>
      <c r="AI411" s="196"/>
      <c r="AJ411" s="196"/>
      <c r="AK411" s="196"/>
      <c r="AL411" s="196"/>
      <c r="AM411" s="196"/>
      <c r="AN411" s="196"/>
      <c r="AO411" s="1"/>
      <c r="AP411" s="1"/>
      <c r="AQ411" s="1"/>
      <c r="AR411" s="2"/>
      <c r="AS411" s="2"/>
      <c r="AT411" s="2"/>
      <c r="AU411" s="2"/>
    </row>
    <row r="412" spans="1:47" ht="14.25" x14ac:dyDescent="0.2">
      <c r="F412" s="189"/>
      <c r="G412" s="189"/>
      <c r="H412" s="218" t="s">
        <v>2</v>
      </c>
      <c r="I412" s="219"/>
      <c r="J412" s="219"/>
      <c r="K412" s="220" t="s">
        <v>133</v>
      </c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220"/>
      <c r="Y412" s="220"/>
      <c r="Z412" s="220"/>
      <c r="AA412" s="220"/>
      <c r="AB412" s="220"/>
      <c r="AC412" s="220"/>
      <c r="AD412" s="220"/>
      <c r="AE412" s="220"/>
      <c r="AF412" s="220"/>
      <c r="AG412" s="220"/>
      <c r="AH412" s="221"/>
      <c r="AI412" s="196" t="s">
        <v>4</v>
      </c>
      <c r="AJ412" s="196"/>
      <c r="AK412" s="196"/>
      <c r="AL412" s="196"/>
      <c r="AM412" s="196"/>
      <c r="AN412" s="196"/>
      <c r="AO412" s="1"/>
      <c r="AP412" s="1"/>
      <c r="AQ412" s="1"/>
      <c r="AR412" s="2"/>
      <c r="AS412" s="2"/>
      <c r="AT412" s="2"/>
      <c r="AU412" s="2"/>
    </row>
    <row r="413" spans="1:47" ht="14.25" x14ac:dyDescent="0.2">
      <c r="F413" s="189"/>
      <c r="G413" s="189"/>
      <c r="H413" s="7" t="s">
        <v>5</v>
      </c>
      <c r="I413" s="8"/>
      <c r="J413" s="8"/>
      <c r="K413" s="220" t="s">
        <v>134</v>
      </c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220"/>
      <c r="Y413" s="220"/>
      <c r="Z413" s="220"/>
      <c r="AA413" s="220"/>
      <c r="AB413" s="220"/>
      <c r="AC413" s="220"/>
      <c r="AD413" s="220"/>
      <c r="AE413" s="220"/>
      <c r="AF413" s="220"/>
      <c r="AG413" s="220"/>
      <c r="AH413" s="221"/>
      <c r="AI413" s="196"/>
      <c r="AJ413" s="196"/>
      <c r="AK413" s="196"/>
      <c r="AL413" s="196"/>
      <c r="AM413" s="196"/>
      <c r="AN413" s="196"/>
      <c r="AO413" s="1"/>
      <c r="AP413" s="1"/>
      <c r="AQ413" s="1"/>
      <c r="AR413" s="2"/>
      <c r="AS413" s="2"/>
      <c r="AT413" s="2"/>
      <c r="AU413" s="2"/>
    </row>
    <row r="414" spans="1:47" ht="14.25" x14ac:dyDescent="0.2">
      <c r="F414" s="189"/>
      <c r="G414" s="189"/>
      <c r="H414" s="218" t="s">
        <v>7</v>
      </c>
      <c r="I414" s="219"/>
      <c r="J414" s="219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0"/>
      <c r="AA414" s="220"/>
      <c r="AB414" s="220"/>
      <c r="AC414" s="220"/>
      <c r="AD414" s="220"/>
      <c r="AE414" s="220"/>
      <c r="AF414" s="220"/>
      <c r="AG414" s="220"/>
      <c r="AH414" s="221"/>
      <c r="AI414" s="196" t="s">
        <v>8</v>
      </c>
      <c r="AJ414" s="196"/>
      <c r="AK414" s="196"/>
      <c r="AL414" s="196"/>
      <c r="AM414" s="196"/>
      <c r="AN414" s="196"/>
      <c r="AO414" s="1"/>
      <c r="AP414" s="1"/>
      <c r="AQ414" s="1"/>
      <c r="AR414" s="2"/>
      <c r="AS414" s="2"/>
      <c r="AT414" s="2"/>
      <c r="AU414" s="2"/>
    </row>
    <row r="415" spans="1:47" ht="14.25" x14ac:dyDescent="0.2">
      <c r="F415" s="189"/>
      <c r="G415" s="189"/>
      <c r="H415" s="214"/>
      <c r="I415" s="215"/>
      <c r="J415" s="215"/>
      <c r="K415" s="216"/>
      <c r="L415" s="216"/>
      <c r="M415" s="216"/>
      <c r="N415" s="216"/>
      <c r="O415" s="216"/>
      <c r="P415" s="216"/>
      <c r="Q415" s="216"/>
      <c r="R415" s="216"/>
      <c r="S415" s="216"/>
      <c r="T415" s="216"/>
      <c r="U415" s="216"/>
      <c r="V415" s="216"/>
      <c r="W415" s="216"/>
      <c r="X415" s="216"/>
      <c r="Y415" s="216"/>
      <c r="Z415" s="216"/>
      <c r="AA415" s="216"/>
      <c r="AB415" s="216"/>
      <c r="AC415" s="216"/>
      <c r="AD415" s="216"/>
      <c r="AE415" s="216"/>
      <c r="AF415" s="216"/>
      <c r="AG415" s="216"/>
      <c r="AH415" s="217"/>
      <c r="AI415" s="196"/>
      <c r="AJ415" s="196"/>
      <c r="AK415" s="196"/>
      <c r="AL415" s="196"/>
      <c r="AM415" s="196"/>
      <c r="AN415" s="196"/>
      <c r="AO415" s="13"/>
      <c r="AP415" s="13"/>
      <c r="AQ415" s="13"/>
      <c r="AR415" s="2"/>
      <c r="AS415" s="2"/>
      <c r="AT415" s="2"/>
      <c r="AU415" s="2"/>
    </row>
    <row r="416" spans="1:47" s="19" customFormat="1" ht="39.950000000000003" customHeight="1" x14ac:dyDescent="0.15">
      <c r="A416" s="14" t="s">
        <v>9</v>
      </c>
      <c r="B416" s="14" t="s">
        <v>10</v>
      </c>
      <c r="C416" s="15" t="s">
        <v>11</v>
      </c>
      <c r="D416" s="15" t="s">
        <v>12</v>
      </c>
      <c r="E416" s="15" t="s">
        <v>13</v>
      </c>
      <c r="F416" s="16" t="s">
        <v>14</v>
      </c>
      <c r="G416" s="16" t="s">
        <v>15</v>
      </c>
      <c r="H416" s="16" t="s">
        <v>16</v>
      </c>
      <c r="I416" s="16" t="s">
        <v>17</v>
      </c>
      <c r="J416" s="16" t="s">
        <v>310</v>
      </c>
      <c r="K416" s="17" t="s">
        <v>311</v>
      </c>
      <c r="L416" s="16" t="s">
        <v>312</v>
      </c>
      <c r="M416" s="16" t="s">
        <v>313</v>
      </c>
      <c r="N416" s="16" t="s">
        <v>314</v>
      </c>
      <c r="O416" s="16" t="s">
        <v>315</v>
      </c>
      <c r="P416" s="17" t="s">
        <v>316</v>
      </c>
      <c r="Q416" s="16" t="s">
        <v>317</v>
      </c>
      <c r="R416" s="17" t="s">
        <v>318</v>
      </c>
      <c r="S416" s="16" t="s">
        <v>319</v>
      </c>
      <c r="T416" s="16" t="s">
        <v>320</v>
      </c>
      <c r="U416" s="16" t="s">
        <v>321</v>
      </c>
      <c r="V416" s="16" t="s">
        <v>322</v>
      </c>
      <c r="W416" s="16" t="s">
        <v>323</v>
      </c>
      <c r="X416" s="16" t="s">
        <v>324</v>
      </c>
      <c r="Y416" s="17" t="s">
        <v>325</v>
      </c>
      <c r="Z416" s="17" t="s">
        <v>326</v>
      </c>
      <c r="AA416" s="16" t="s">
        <v>327</v>
      </c>
      <c r="AB416" s="16" t="s">
        <v>328</v>
      </c>
      <c r="AC416" s="16" t="s">
        <v>329</v>
      </c>
      <c r="AD416" s="16" t="s">
        <v>330</v>
      </c>
      <c r="AE416" s="16" t="s">
        <v>331</v>
      </c>
      <c r="AF416" s="17" t="s">
        <v>332</v>
      </c>
      <c r="AG416" s="16" t="s">
        <v>333</v>
      </c>
      <c r="AH416" s="16" t="s">
        <v>334</v>
      </c>
      <c r="AI416" s="16" t="s">
        <v>335</v>
      </c>
      <c r="AJ416" s="16" t="s">
        <v>336</v>
      </c>
      <c r="AK416" s="16" t="s">
        <v>337</v>
      </c>
      <c r="AL416" s="16" t="s">
        <v>338</v>
      </c>
      <c r="AM416" s="17" t="s">
        <v>339</v>
      </c>
      <c r="AN416" s="16" t="s">
        <v>340</v>
      </c>
      <c r="AO416" s="18" t="s">
        <v>18</v>
      </c>
      <c r="AP416" s="18" t="s">
        <v>19</v>
      </c>
      <c r="AQ416" s="18" t="s">
        <v>20</v>
      </c>
    </row>
    <row r="417" spans="1:47" x14ac:dyDescent="0.3">
      <c r="F417" s="20">
        <v>71362693</v>
      </c>
      <c r="G417" s="21" t="s">
        <v>135</v>
      </c>
      <c r="H417" s="22">
        <v>2026</v>
      </c>
      <c r="I417" s="22" t="s">
        <v>309</v>
      </c>
      <c r="J417" s="23" t="s">
        <v>25</v>
      </c>
      <c r="K417" s="23" t="s">
        <v>25</v>
      </c>
      <c r="L417" s="23" t="s">
        <v>25</v>
      </c>
      <c r="M417" s="23" t="s">
        <v>22</v>
      </c>
      <c r="N417" s="23" t="s">
        <v>22</v>
      </c>
      <c r="O417" s="23" t="s">
        <v>22</v>
      </c>
      <c r="P417" s="23" t="s">
        <v>22</v>
      </c>
      <c r="Q417" s="23" t="s">
        <v>22</v>
      </c>
      <c r="R417" s="23" t="s">
        <v>22</v>
      </c>
      <c r="S417" s="24"/>
      <c r="T417" s="24"/>
      <c r="U417" s="24" t="s">
        <v>36</v>
      </c>
      <c r="V417" s="23" t="s">
        <v>25</v>
      </c>
      <c r="W417" s="23" t="s">
        <v>25</v>
      </c>
      <c r="X417" s="23" t="s">
        <v>25</v>
      </c>
      <c r="Y417" s="23" t="s">
        <v>25</v>
      </c>
      <c r="Z417" s="23" t="s">
        <v>25</v>
      </c>
      <c r="AA417" s="23" t="s">
        <v>25</v>
      </c>
      <c r="AB417" s="23" t="s">
        <v>22</v>
      </c>
      <c r="AC417" s="23" t="s">
        <v>22</v>
      </c>
      <c r="AD417" s="23" t="s">
        <v>22</v>
      </c>
      <c r="AE417" s="23" t="s">
        <v>22</v>
      </c>
      <c r="AF417" s="23" t="s">
        <v>22</v>
      </c>
      <c r="AG417" s="23" t="s">
        <v>22</v>
      </c>
      <c r="AH417" s="24"/>
      <c r="AI417" s="24"/>
      <c r="AJ417" s="24" t="s">
        <v>36</v>
      </c>
      <c r="AK417" s="23" t="s">
        <v>25</v>
      </c>
      <c r="AL417" s="23" t="s">
        <v>25</v>
      </c>
      <c r="AM417" s="23" t="s">
        <v>25</v>
      </c>
      <c r="AN417" s="23" t="s">
        <v>25</v>
      </c>
      <c r="AO417" s="46">
        <f>COUNTIF(Tabla14611131617182024272829303265[[#This Row],[1S]:[31L]],"D12")</f>
        <v>13</v>
      </c>
      <c r="AP417" s="26">
        <f>COUNTIF(Tabla14611131617182024272829303265[[#This Row],[1S]:[31L]],"N12")</f>
        <v>12</v>
      </c>
      <c r="AQ417" s="27">
        <f>COUNTBLANK(Tabla14611131617182024272829303265[[#This Row],[1S]:[31L]])</f>
        <v>4</v>
      </c>
      <c r="AR417" s="2"/>
      <c r="AS417" s="2"/>
      <c r="AT417" s="2"/>
      <c r="AU417" s="2"/>
    </row>
    <row r="418" spans="1:47" x14ac:dyDescent="0.3">
      <c r="F418" s="20">
        <v>1045048620</v>
      </c>
      <c r="G418" s="21" t="s">
        <v>138</v>
      </c>
      <c r="H418" s="22">
        <v>2026</v>
      </c>
      <c r="I418" s="22" t="s">
        <v>309</v>
      </c>
      <c r="J418" s="24"/>
      <c r="K418" s="24"/>
      <c r="L418" s="24" t="s">
        <v>36</v>
      </c>
      <c r="M418" s="23" t="s">
        <v>25</v>
      </c>
      <c r="N418" s="23" t="s">
        <v>25</v>
      </c>
      <c r="O418" s="23" t="s">
        <v>25</v>
      </c>
      <c r="P418" s="23" t="s">
        <v>25</v>
      </c>
      <c r="Q418" s="23" t="s">
        <v>25</v>
      </c>
      <c r="R418" s="23" t="s">
        <v>25</v>
      </c>
      <c r="S418" s="23" t="s">
        <v>22</v>
      </c>
      <c r="T418" s="23" t="s">
        <v>22</v>
      </c>
      <c r="U418" s="23" t="s">
        <v>22</v>
      </c>
      <c r="V418" s="23" t="s">
        <v>22</v>
      </c>
      <c r="W418" s="23" t="s">
        <v>22</v>
      </c>
      <c r="X418" s="23" t="s">
        <v>22</v>
      </c>
      <c r="Y418" s="24"/>
      <c r="Z418" s="24"/>
      <c r="AA418" s="24" t="s">
        <v>36</v>
      </c>
      <c r="AB418" s="23" t="s">
        <v>25</v>
      </c>
      <c r="AC418" s="23" t="s">
        <v>25</v>
      </c>
      <c r="AD418" s="23" t="s">
        <v>25</v>
      </c>
      <c r="AE418" s="23" t="s">
        <v>25</v>
      </c>
      <c r="AF418" s="23" t="s">
        <v>25</v>
      </c>
      <c r="AG418" s="23" t="s">
        <v>25</v>
      </c>
      <c r="AH418" s="23" t="s">
        <v>22</v>
      </c>
      <c r="AI418" s="23" t="s">
        <v>22</v>
      </c>
      <c r="AJ418" s="23" t="s">
        <v>22</v>
      </c>
      <c r="AK418" s="23" t="s">
        <v>22</v>
      </c>
      <c r="AL418" s="23" t="s">
        <v>22</v>
      </c>
      <c r="AM418" s="23" t="s">
        <v>22</v>
      </c>
      <c r="AN418" s="23" t="s">
        <v>22</v>
      </c>
      <c r="AO418" s="46">
        <f>COUNTIF(Tabla14611131617182024272829303265[[#This Row],[1S]:[31L]],"D12")</f>
        <v>12</v>
      </c>
      <c r="AP418" s="26">
        <f>COUNTIF(Tabla14611131617182024272829303265[[#This Row],[1S]:[31L]],"N12")</f>
        <v>13</v>
      </c>
      <c r="AQ418" s="27">
        <f>COUNTBLANK(Tabla14611131617182024272829303265[[#This Row],[1S]:[31L]])</f>
        <v>4</v>
      </c>
      <c r="AR418" s="2"/>
      <c r="AS418" s="2"/>
      <c r="AT418" s="2"/>
      <c r="AU418" s="2"/>
    </row>
    <row r="419" spans="1:47" x14ac:dyDescent="0.3">
      <c r="F419" s="20">
        <v>71734133</v>
      </c>
      <c r="G419" s="21" t="s">
        <v>139</v>
      </c>
      <c r="H419" s="22">
        <v>2026</v>
      </c>
      <c r="I419" s="22" t="s">
        <v>309</v>
      </c>
      <c r="J419" s="23" t="s">
        <v>22</v>
      </c>
      <c r="K419" s="23" t="s">
        <v>22</v>
      </c>
      <c r="L419" s="23" t="s">
        <v>22</v>
      </c>
      <c r="M419" s="29"/>
      <c r="N419" s="29"/>
      <c r="O419" s="29"/>
      <c r="P419" s="29"/>
      <c r="Q419" s="29"/>
      <c r="R419" s="29"/>
      <c r="S419" s="23" t="s">
        <v>25</v>
      </c>
      <c r="T419" s="23" t="s">
        <v>25</v>
      </c>
      <c r="U419" s="23" t="s">
        <v>25</v>
      </c>
      <c r="V419" s="29"/>
      <c r="W419" s="29"/>
      <c r="X419" s="29"/>
      <c r="Y419" s="23" t="s">
        <v>22</v>
      </c>
      <c r="Z419" s="23" t="s">
        <v>22</v>
      </c>
      <c r="AA419" s="23" t="s">
        <v>22</v>
      </c>
      <c r="AB419" s="29"/>
      <c r="AC419" s="29"/>
      <c r="AD419" s="29"/>
      <c r="AE419" s="24"/>
      <c r="AF419" s="24"/>
      <c r="AG419" s="24" t="s">
        <v>36</v>
      </c>
      <c r="AH419" s="23" t="s">
        <v>25</v>
      </c>
      <c r="AI419" s="23" t="s">
        <v>25</v>
      </c>
      <c r="AJ419" s="23" t="s">
        <v>25</v>
      </c>
      <c r="AK419" s="23" t="s">
        <v>25</v>
      </c>
      <c r="AL419" s="29"/>
      <c r="AM419" s="29"/>
      <c r="AN419" s="29"/>
      <c r="AO419" s="46">
        <f>COUNTIF(Tabla14611131617182024272829303265[[#This Row],[1S]:[31L]],"D12")</f>
        <v>7</v>
      </c>
      <c r="AP419" s="26">
        <f>COUNTIF(Tabla14611131617182024272829303265[[#This Row],[1S]:[31L]],"N12")</f>
        <v>6</v>
      </c>
      <c r="AQ419" s="27">
        <f>COUNTBLANK(Tabla14611131617182024272829303265[[#This Row],[1S]:[31L]])</f>
        <v>17</v>
      </c>
      <c r="AR419" s="2"/>
      <c r="AS419" s="2"/>
      <c r="AT419" s="2"/>
      <c r="AU419" s="2"/>
    </row>
    <row r="420" spans="1:47" hidden="1" x14ac:dyDescent="0.3">
      <c r="F420" s="20"/>
      <c r="G420" s="21"/>
      <c r="H420" s="22">
        <v>2025</v>
      </c>
      <c r="I420" s="22" t="s">
        <v>47</v>
      </c>
      <c r="J420" s="30">
        <f t="shared" ref="J420:AN420" si="48">COUNTIF(J417:J419,"D12")</f>
        <v>1</v>
      </c>
      <c r="K420" s="30">
        <f t="shared" si="48"/>
        <v>1</v>
      </c>
      <c r="L420" s="30">
        <f t="shared" si="48"/>
        <v>1</v>
      </c>
      <c r="M420" s="30">
        <f t="shared" si="48"/>
        <v>1</v>
      </c>
      <c r="N420" s="30">
        <f t="shared" si="48"/>
        <v>1</v>
      </c>
      <c r="O420" s="30">
        <f t="shared" si="48"/>
        <v>1</v>
      </c>
      <c r="P420" s="30">
        <f t="shared" si="48"/>
        <v>1</v>
      </c>
      <c r="Q420" s="30">
        <f t="shared" si="48"/>
        <v>1</v>
      </c>
      <c r="R420" s="30">
        <f t="shared" si="48"/>
        <v>1</v>
      </c>
      <c r="S420" s="30">
        <f t="shared" si="48"/>
        <v>1</v>
      </c>
      <c r="T420" s="30">
        <f t="shared" si="48"/>
        <v>1</v>
      </c>
      <c r="U420" s="30">
        <f t="shared" si="48"/>
        <v>1</v>
      </c>
      <c r="V420" s="30">
        <f t="shared" si="48"/>
        <v>1</v>
      </c>
      <c r="W420" s="30">
        <f t="shared" si="48"/>
        <v>1</v>
      </c>
      <c r="X420" s="30">
        <f t="shared" si="48"/>
        <v>1</v>
      </c>
      <c r="Y420" s="30">
        <f t="shared" si="48"/>
        <v>1</v>
      </c>
      <c r="Z420" s="30">
        <f t="shared" si="48"/>
        <v>1</v>
      </c>
      <c r="AA420" s="30">
        <f t="shared" si="48"/>
        <v>1</v>
      </c>
      <c r="AB420" s="30">
        <f t="shared" si="48"/>
        <v>1</v>
      </c>
      <c r="AC420" s="30">
        <f t="shared" si="48"/>
        <v>1</v>
      </c>
      <c r="AD420" s="30">
        <f t="shared" si="48"/>
        <v>1</v>
      </c>
      <c r="AE420" s="30">
        <f t="shared" si="48"/>
        <v>1</v>
      </c>
      <c r="AF420" s="30">
        <f t="shared" si="48"/>
        <v>1</v>
      </c>
      <c r="AG420" s="30">
        <f t="shared" si="48"/>
        <v>1</v>
      </c>
      <c r="AH420" s="30">
        <f t="shared" si="48"/>
        <v>1</v>
      </c>
      <c r="AI420" s="30">
        <f t="shared" si="48"/>
        <v>1</v>
      </c>
      <c r="AJ420" s="30">
        <f t="shared" si="48"/>
        <v>1</v>
      </c>
      <c r="AK420" s="30">
        <f t="shared" si="48"/>
        <v>2</v>
      </c>
      <c r="AL420" s="30">
        <f t="shared" si="48"/>
        <v>1</v>
      </c>
      <c r="AM420" s="30">
        <f t="shared" si="48"/>
        <v>1</v>
      </c>
      <c r="AN420" s="22">
        <f t="shared" si="48"/>
        <v>1</v>
      </c>
      <c r="AO420" s="31"/>
      <c r="AP420" s="31"/>
      <c r="AQ420" s="32"/>
      <c r="AR420" s="2"/>
      <c r="AS420" s="2"/>
      <c r="AT420" s="2"/>
      <c r="AU420" s="2"/>
    </row>
    <row r="421" spans="1:47" hidden="1" x14ac:dyDescent="0.3">
      <c r="F421" s="33"/>
      <c r="G421" s="34"/>
      <c r="H421" s="22">
        <v>2025</v>
      </c>
      <c r="I421" s="22" t="s">
        <v>47</v>
      </c>
      <c r="J421" s="35">
        <f t="shared" ref="J421:AN421" si="49">COUNTIF(J417:J419,"N12")</f>
        <v>1</v>
      </c>
      <c r="K421" s="35">
        <f t="shared" si="49"/>
        <v>1</v>
      </c>
      <c r="L421" s="35">
        <f t="shared" si="49"/>
        <v>1</v>
      </c>
      <c r="M421" s="35">
        <f t="shared" si="49"/>
        <v>1</v>
      </c>
      <c r="N421" s="35">
        <f t="shared" si="49"/>
        <v>1</v>
      </c>
      <c r="O421" s="35">
        <f t="shared" si="49"/>
        <v>1</v>
      </c>
      <c r="P421" s="35">
        <f t="shared" si="49"/>
        <v>1</v>
      </c>
      <c r="Q421" s="35">
        <f t="shared" si="49"/>
        <v>1</v>
      </c>
      <c r="R421" s="35">
        <f t="shared" si="49"/>
        <v>1</v>
      </c>
      <c r="S421" s="35">
        <f t="shared" si="49"/>
        <v>1</v>
      </c>
      <c r="T421" s="35">
        <f t="shared" si="49"/>
        <v>1</v>
      </c>
      <c r="U421" s="35">
        <f t="shared" si="49"/>
        <v>1</v>
      </c>
      <c r="V421" s="35">
        <f t="shared" si="49"/>
        <v>1</v>
      </c>
      <c r="W421" s="35">
        <f t="shared" si="49"/>
        <v>1</v>
      </c>
      <c r="X421" s="35">
        <f t="shared" si="49"/>
        <v>1</v>
      </c>
      <c r="Y421" s="35">
        <f t="shared" si="49"/>
        <v>1</v>
      </c>
      <c r="Z421" s="35">
        <f t="shared" si="49"/>
        <v>1</v>
      </c>
      <c r="AA421" s="35">
        <f t="shared" si="49"/>
        <v>1</v>
      </c>
      <c r="AB421" s="35">
        <f t="shared" si="49"/>
        <v>1</v>
      </c>
      <c r="AC421" s="35">
        <f t="shared" si="49"/>
        <v>1</v>
      </c>
      <c r="AD421" s="35">
        <f t="shared" si="49"/>
        <v>1</v>
      </c>
      <c r="AE421" s="35">
        <f t="shared" si="49"/>
        <v>1</v>
      </c>
      <c r="AF421" s="35">
        <f t="shared" si="49"/>
        <v>1</v>
      </c>
      <c r="AG421" s="35">
        <f t="shared" si="49"/>
        <v>1</v>
      </c>
      <c r="AH421" s="35">
        <f t="shared" si="49"/>
        <v>1</v>
      </c>
      <c r="AI421" s="35">
        <f t="shared" si="49"/>
        <v>1</v>
      </c>
      <c r="AJ421" s="35">
        <f t="shared" si="49"/>
        <v>1</v>
      </c>
      <c r="AK421" s="35">
        <f t="shared" si="49"/>
        <v>1</v>
      </c>
      <c r="AL421" s="35">
        <f t="shared" si="49"/>
        <v>1</v>
      </c>
      <c r="AM421" s="35">
        <f t="shared" si="49"/>
        <v>1</v>
      </c>
      <c r="AN421" s="36">
        <f t="shared" si="49"/>
        <v>1</v>
      </c>
      <c r="AO421" s="37"/>
      <c r="AP421" s="37"/>
      <c r="AQ421" s="32"/>
      <c r="AR421" s="2"/>
      <c r="AS421" s="2"/>
      <c r="AT421" s="2"/>
      <c r="AU421" s="2"/>
    </row>
    <row r="422" spans="1:47" s="2" customFormat="1" x14ac:dyDescent="0.3"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50">
        <f>COUNTIF(Tabla14611131617182024272829303265[[#This Row],[1S]:[31L]],"D12")</f>
        <v>0</v>
      </c>
      <c r="AP422" s="50">
        <f>COUNTIF(Tabla14611131617182024272829303265[[#This Row],[1S]:[31L]],"N12")</f>
        <v>0</v>
      </c>
      <c r="AQ422" s="51">
        <f>COUNTBLANK(Tabla14611131617182024272829303265[[#This Row],[1S]:[31L]])</f>
        <v>31</v>
      </c>
    </row>
    <row r="423" spans="1:47" s="19" customFormat="1" ht="39.950000000000003" customHeight="1" x14ac:dyDescent="0.15">
      <c r="A423" s="14" t="s">
        <v>9</v>
      </c>
      <c r="B423" s="14" t="s">
        <v>10</v>
      </c>
      <c r="C423" s="15" t="s">
        <v>11</v>
      </c>
      <c r="D423" s="15" t="s">
        <v>12</v>
      </c>
      <c r="E423" s="15" t="s">
        <v>13</v>
      </c>
      <c r="F423" s="16" t="s">
        <v>14</v>
      </c>
      <c r="G423" s="16" t="s">
        <v>15</v>
      </c>
      <c r="H423" s="16" t="s">
        <v>16</v>
      </c>
      <c r="I423" s="16" t="s">
        <v>17</v>
      </c>
      <c r="J423" s="16" t="s">
        <v>310</v>
      </c>
      <c r="K423" s="17" t="s">
        <v>311</v>
      </c>
      <c r="L423" s="16" t="s">
        <v>312</v>
      </c>
      <c r="M423" s="16" t="s">
        <v>313</v>
      </c>
      <c r="N423" s="16" t="s">
        <v>314</v>
      </c>
      <c r="O423" s="16" t="s">
        <v>315</v>
      </c>
      <c r="P423" s="17" t="s">
        <v>316</v>
      </c>
      <c r="Q423" s="16" t="s">
        <v>317</v>
      </c>
      <c r="R423" s="17" t="s">
        <v>318</v>
      </c>
      <c r="S423" s="16" t="s">
        <v>319</v>
      </c>
      <c r="T423" s="16" t="s">
        <v>320</v>
      </c>
      <c r="U423" s="16" t="s">
        <v>321</v>
      </c>
      <c r="V423" s="16" t="s">
        <v>322</v>
      </c>
      <c r="W423" s="16" t="s">
        <v>323</v>
      </c>
      <c r="X423" s="16" t="s">
        <v>324</v>
      </c>
      <c r="Y423" s="17" t="s">
        <v>325</v>
      </c>
      <c r="Z423" s="17" t="s">
        <v>326</v>
      </c>
      <c r="AA423" s="16" t="s">
        <v>327</v>
      </c>
      <c r="AB423" s="16" t="s">
        <v>328</v>
      </c>
      <c r="AC423" s="16" t="s">
        <v>329</v>
      </c>
      <c r="AD423" s="16" t="s">
        <v>330</v>
      </c>
      <c r="AE423" s="16" t="s">
        <v>331</v>
      </c>
      <c r="AF423" s="17" t="s">
        <v>332</v>
      </c>
      <c r="AG423" s="16" t="s">
        <v>333</v>
      </c>
      <c r="AH423" s="16" t="s">
        <v>334</v>
      </c>
      <c r="AI423" s="16" t="s">
        <v>335</v>
      </c>
      <c r="AJ423" s="16" t="s">
        <v>336</v>
      </c>
      <c r="AK423" s="16" t="s">
        <v>337</v>
      </c>
      <c r="AL423" s="16" t="s">
        <v>338</v>
      </c>
      <c r="AM423" s="17" t="s">
        <v>339</v>
      </c>
      <c r="AN423" s="16" t="s">
        <v>340</v>
      </c>
      <c r="AO423" s="18" t="s">
        <v>18</v>
      </c>
      <c r="AP423" s="18" t="s">
        <v>19</v>
      </c>
      <c r="AQ423" s="18" t="s">
        <v>20</v>
      </c>
    </row>
    <row r="424" spans="1:47" x14ac:dyDescent="0.3">
      <c r="F424" s="20">
        <v>1146436431</v>
      </c>
      <c r="G424" s="21" t="s">
        <v>140</v>
      </c>
      <c r="H424" s="22">
        <v>2026</v>
      </c>
      <c r="I424" s="22" t="s">
        <v>309</v>
      </c>
      <c r="J424" s="23" t="s">
        <v>25</v>
      </c>
      <c r="K424" s="23" t="s">
        <v>25</v>
      </c>
      <c r="L424" s="23" t="s">
        <v>25</v>
      </c>
      <c r="M424" s="23" t="s">
        <v>25</v>
      </c>
      <c r="N424" s="23" t="s">
        <v>25</v>
      </c>
      <c r="O424" s="23" t="s">
        <v>25</v>
      </c>
      <c r="P424" s="23" t="s">
        <v>22</v>
      </c>
      <c r="Q424" s="23" t="s">
        <v>22</v>
      </c>
      <c r="R424" s="23" t="s">
        <v>22</v>
      </c>
      <c r="S424" s="23" t="s">
        <v>22</v>
      </c>
      <c r="T424" s="23" t="s">
        <v>22</v>
      </c>
      <c r="U424" s="23" t="s">
        <v>22</v>
      </c>
      <c r="V424" s="24"/>
      <c r="W424" s="24"/>
      <c r="X424" s="24" t="s">
        <v>36</v>
      </c>
      <c r="Y424" s="23" t="s">
        <v>25</v>
      </c>
      <c r="Z424" s="23" t="s">
        <v>25</v>
      </c>
      <c r="AA424" s="23" t="s">
        <v>25</v>
      </c>
      <c r="AB424" s="23" t="s">
        <v>25</v>
      </c>
      <c r="AC424" s="23" t="s">
        <v>25</v>
      </c>
      <c r="AD424" s="23" t="s">
        <v>25</v>
      </c>
      <c r="AE424" s="23" t="s">
        <v>22</v>
      </c>
      <c r="AF424" s="23" t="s">
        <v>22</v>
      </c>
      <c r="AG424" s="23" t="s">
        <v>22</v>
      </c>
      <c r="AH424" s="23" t="s">
        <v>22</v>
      </c>
      <c r="AI424" s="23" t="s">
        <v>22</v>
      </c>
      <c r="AJ424" s="23" t="s">
        <v>22</v>
      </c>
      <c r="AK424" s="24"/>
      <c r="AL424" s="24"/>
      <c r="AM424" s="24" t="s">
        <v>36</v>
      </c>
      <c r="AN424" s="23" t="s">
        <v>25</v>
      </c>
      <c r="AO424" s="46">
        <f>COUNTIF(Tabla1461113161718202427282930313366[[#This Row],[1S]:[31L]],"D12")</f>
        <v>13</v>
      </c>
      <c r="AP424" s="26">
        <f>COUNTIF(Tabla1461113161718202427282930313366[[#This Row],[1S]:[31L]],"N12")</f>
        <v>12</v>
      </c>
      <c r="AQ424" s="27">
        <f>COUNTBLANK(Tabla1461113161718202427282930313366[[#This Row],[1S]:[31L]])</f>
        <v>4</v>
      </c>
      <c r="AR424" s="2"/>
      <c r="AS424" s="2"/>
      <c r="AT424" s="2"/>
      <c r="AU424" s="2"/>
    </row>
    <row r="425" spans="1:47" x14ac:dyDescent="0.3">
      <c r="F425" s="20">
        <v>1001503922</v>
      </c>
      <c r="G425" s="21" t="s">
        <v>141</v>
      </c>
      <c r="H425" s="22">
        <v>2026</v>
      </c>
      <c r="I425" s="22" t="s">
        <v>309</v>
      </c>
      <c r="J425" s="58" t="s">
        <v>23</v>
      </c>
      <c r="K425" s="58" t="s">
        <v>23</v>
      </c>
      <c r="L425" s="58" t="s">
        <v>23</v>
      </c>
      <c r="M425" s="58" t="s">
        <v>23</v>
      </c>
      <c r="N425" s="58" t="s">
        <v>23</v>
      </c>
      <c r="O425" s="58" t="s">
        <v>23</v>
      </c>
      <c r="P425" s="58" t="s">
        <v>23</v>
      </c>
      <c r="Q425" s="58" t="s">
        <v>23</v>
      </c>
      <c r="R425" s="58" t="s">
        <v>23</v>
      </c>
      <c r="S425" s="58" t="s">
        <v>23</v>
      </c>
      <c r="T425" s="58" t="s">
        <v>23</v>
      </c>
      <c r="U425" s="58" t="s">
        <v>23</v>
      </c>
      <c r="V425" s="58" t="s">
        <v>23</v>
      </c>
      <c r="W425" s="58" t="s">
        <v>23</v>
      </c>
      <c r="X425" s="58" t="s">
        <v>23</v>
      </c>
      <c r="Y425" s="23" t="s">
        <v>22</v>
      </c>
      <c r="Z425" s="23" t="s">
        <v>22</v>
      </c>
      <c r="AA425" s="23" t="s">
        <v>22</v>
      </c>
      <c r="AB425" s="24"/>
      <c r="AC425" s="24"/>
      <c r="AD425" s="24" t="s">
        <v>36</v>
      </c>
      <c r="AE425" s="23" t="s">
        <v>25</v>
      </c>
      <c r="AF425" s="23" t="s">
        <v>25</v>
      </c>
      <c r="AG425" s="23" t="s">
        <v>25</v>
      </c>
      <c r="AH425" s="23" t="s">
        <v>25</v>
      </c>
      <c r="AI425" s="23" t="s">
        <v>25</v>
      </c>
      <c r="AJ425" s="23" t="s">
        <v>25</v>
      </c>
      <c r="AK425" s="23" t="s">
        <v>22</v>
      </c>
      <c r="AL425" s="23" t="s">
        <v>22</v>
      </c>
      <c r="AM425" s="23" t="s">
        <v>22</v>
      </c>
      <c r="AN425" s="23" t="s">
        <v>22</v>
      </c>
      <c r="AO425" s="46">
        <f>COUNTIF(Tabla1461113161718202427282930313366[[#This Row],[1S]:[31L]],"D12")</f>
        <v>6</v>
      </c>
      <c r="AP425" s="26">
        <f>COUNTIF(Tabla1461113161718202427282930313366[[#This Row],[1S]:[31L]],"N12")</f>
        <v>7</v>
      </c>
      <c r="AQ425" s="27">
        <f>COUNTBLANK(Tabla1461113161718202427282930313366[[#This Row],[1S]:[31L]])</f>
        <v>2</v>
      </c>
      <c r="AR425" s="2"/>
      <c r="AS425" s="2"/>
      <c r="AT425" s="2"/>
      <c r="AU425" s="2"/>
    </row>
    <row r="426" spans="1:47" ht="14.25" x14ac:dyDescent="0.2">
      <c r="F426" s="97">
        <v>98638429</v>
      </c>
      <c r="G426" s="98" t="s">
        <v>136</v>
      </c>
      <c r="H426" s="22">
        <v>2026</v>
      </c>
      <c r="I426" s="22" t="s">
        <v>309</v>
      </c>
      <c r="J426" s="23" t="s">
        <v>22</v>
      </c>
      <c r="K426" s="23" t="s">
        <v>22</v>
      </c>
      <c r="L426" s="23" t="s">
        <v>22</v>
      </c>
      <c r="M426" s="23" t="s">
        <v>22</v>
      </c>
      <c r="N426" s="24"/>
      <c r="O426" s="24"/>
      <c r="P426" s="23" t="s">
        <v>25</v>
      </c>
      <c r="Q426" s="23" t="s">
        <v>25</v>
      </c>
      <c r="R426" s="23" t="s">
        <v>25</v>
      </c>
      <c r="S426" s="23" t="s">
        <v>25</v>
      </c>
      <c r="T426" s="23" t="s">
        <v>25</v>
      </c>
      <c r="U426" s="23" t="s">
        <v>25</v>
      </c>
      <c r="V426" s="23" t="s">
        <v>22</v>
      </c>
      <c r="W426" s="23" t="s">
        <v>22</v>
      </c>
      <c r="X426" s="23" t="s">
        <v>22</v>
      </c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46">
        <f>COUNTIF(Tabla1461113161718202427282930313366[[#This Row],[1S]:[31L]],"D12")</f>
        <v>6</v>
      </c>
      <c r="AP426" s="26">
        <f>COUNTIF(Tabla1461113161718202427282930313366[[#This Row],[1S]:[31L]],"N12")</f>
        <v>7</v>
      </c>
      <c r="AQ426" s="27">
        <f>COUNTBLANK(Tabla1461113161718202427282930313366[[#This Row],[1S]:[31L]])</f>
        <v>18</v>
      </c>
      <c r="AR426" s="2"/>
      <c r="AS426" s="2"/>
      <c r="AT426" s="2"/>
      <c r="AU426" s="2"/>
    </row>
    <row r="427" spans="1:47" x14ac:dyDescent="0.3">
      <c r="F427" s="20">
        <v>71734133</v>
      </c>
      <c r="G427" s="21" t="s">
        <v>139</v>
      </c>
      <c r="H427" s="22">
        <v>2026</v>
      </c>
      <c r="I427" s="22" t="s">
        <v>309</v>
      </c>
      <c r="J427" s="29"/>
      <c r="K427" s="29"/>
      <c r="L427" s="29"/>
      <c r="M427" s="23" t="s">
        <v>22</v>
      </c>
      <c r="N427" s="23" t="s">
        <v>22</v>
      </c>
      <c r="O427" s="23" t="s">
        <v>22</v>
      </c>
      <c r="P427" s="24"/>
      <c r="Q427" s="24"/>
      <c r="R427" s="24" t="s">
        <v>36</v>
      </c>
      <c r="S427" s="29"/>
      <c r="T427" s="29"/>
      <c r="U427" s="29"/>
      <c r="V427" s="23" t="s">
        <v>25</v>
      </c>
      <c r="W427" s="23" t="s">
        <v>25</v>
      </c>
      <c r="X427" s="23" t="s">
        <v>25</v>
      </c>
      <c r="Y427" s="29"/>
      <c r="Z427" s="29"/>
      <c r="AA427" s="29"/>
      <c r="AB427" s="23" t="s">
        <v>22</v>
      </c>
      <c r="AC427" s="23" t="s">
        <v>22</v>
      </c>
      <c r="AD427" s="23" t="s">
        <v>22</v>
      </c>
      <c r="AE427" s="29"/>
      <c r="AF427" s="29"/>
      <c r="AG427" s="29"/>
      <c r="AH427" s="29"/>
      <c r="AI427" s="29"/>
      <c r="AJ427" s="29"/>
      <c r="AK427" s="23" t="s">
        <v>25</v>
      </c>
      <c r="AL427" s="23" t="s">
        <v>25</v>
      </c>
      <c r="AM427" s="23" t="s">
        <v>25</v>
      </c>
      <c r="AN427" s="29"/>
      <c r="AO427" s="26">
        <f>COUNTIF(Tabla1461113161718202427282930313366[[#This Row],[1S]:[31L]],"D12")</f>
        <v>6</v>
      </c>
      <c r="AP427" s="26">
        <f>COUNTIF(Tabla1461113161718202427282930313366[[#This Row],[1S]:[31L]],"N12")</f>
        <v>6</v>
      </c>
      <c r="AQ427" s="27">
        <f>COUNTBLANK(Tabla1461113161718202427282930313366[[#This Row],[1S]:[31L]])</f>
        <v>18</v>
      </c>
      <c r="AR427" s="2"/>
      <c r="AS427" s="2"/>
      <c r="AT427" s="2"/>
      <c r="AU427" s="2"/>
    </row>
    <row r="428" spans="1:47" hidden="1" x14ac:dyDescent="0.3">
      <c r="F428" s="20"/>
      <c r="G428" s="21"/>
      <c r="H428" s="22">
        <v>2025</v>
      </c>
      <c r="I428" s="22" t="s">
        <v>47</v>
      </c>
      <c r="J428" s="30">
        <f t="shared" ref="J428:AN428" si="50">COUNTIF(J424:J427,"D12")</f>
        <v>1</v>
      </c>
      <c r="K428" s="30">
        <f t="shared" si="50"/>
        <v>1</v>
      </c>
      <c r="L428" s="30">
        <f t="shared" si="50"/>
        <v>1</v>
      </c>
      <c r="M428" s="30">
        <f t="shared" si="50"/>
        <v>1</v>
      </c>
      <c r="N428" s="30">
        <f t="shared" si="50"/>
        <v>1</v>
      </c>
      <c r="O428" s="30">
        <f t="shared" si="50"/>
        <v>1</v>
      </c>
      <c r="P428" s="30">
        <f t="shared" si="50"/>
        <v>1</v>
      </c>
      <c r="Q428" s="30">
        <f t="shared" si="50"/>
        <v>1</v>
      </c>
      <c r="R428" s="30">
        <f t="shared" si="50"/>
        <v>1</v>
      </c>
      <c r="S428" s="30">
        <f t="shared" si="50"/>
        <v>1</v>
      </c>
      <c r="T428" s="30">
        <f t="shared" si="50"/>
        <v>1</v>
      </c>
      <c r="U428" s="30">
        <f t="shared" si="50"/>
        <v>1</v>
      </c>
      <c r="V428" s="30">
        <f t="shared" si="50"/>
        <v>1</v>
      </c>
      <c r="W428" s="30">
        <f t="shared" si="50"/>
        <v>1</v>
      </c>
      <c r="X428" s="30">
        <f t="shared" si="50"/>
        <v>1</v>
      </c>
      <c r="Y428" s="30">
        <f t="shared" si="50"/>
        <v>1</v>
      </c>
      <c r="Z428" s="30">
        <f t="shared" si="50"/>
        <v>1</v>
      </c>
      <c r="AA428" s="30">
        <f t="shared" si="50"/>
        <v>1</v>
      </c>
      <c r="AB428" s="30">
        <f t="shared" si="50"/>
        <v>1</v>
      </c>
      <c r="AC428" s="30">
        <f t="shared" si="50"/>
        <v>1</v>
      </c>
      <c r="AD428" s="30">
        <f t="shared" si="50"/>
        <v>1</v>
      </c>
      <c r="AE428" s="30">
        <f t="shared" si="50"/>
        <v>1</v>
      </c>
      <c r="AF428" s="30">
        <f t="shared" si="50"/>
        <v>1</v>
      </c>
      <c r="AG428" s="30">
        <f t="shared" si="50"/>
        <v>1</v>
      </c>
      <c r="AH428" s="30">
        <f t="shared" si="50"/>
        <v>1</v>
      </c>
      <c r="AI428" s="30">
        <f t="shared" si="50"/>
        <v>1</v>
      </c>
      <c r="AJ428" s="30">
        <f t="shared" si="50"/>
        <v>1</v>
      </c>
      <c r="AK428" s="30">
        <f t="shared" si="50"/>
        <v>1</v>
      </c>
      <c r="AL428" s="30">
        <f t="shared" si="50"/>
        <v>1</v>
      </c>
      <c r="AM428" s="30">
        <f t="shared" si="50"/>
        <v>1</v>
      </c>
      <c r="AN428" s="22">
        <f t="shared" si="50"/>
        <v>1</v>
      </c>
      <c r="AO428" s="31"/>
      <c r="AP428" s="31"/>
      <c r="AQ428" s="32"/>
      <c r="AR428" s="2"/>
      <c r="AS428" s="2"/>
      <c r="AT428" s="2"/>
      <c r="AU428" s="2"/>
    </row>
    <row r="429" spans="1:47" hidden="1" x14ac:dyDescent="0.3">
      <c r="F429" s="33"/>
      <c r="G429" s="34"/>
      <c r="H429" s="22">
        <v>2025</v>
      </c>
      <c r="I429" s="22" t="s">
        <v>47</v>
      </c>
      <c r="J429" s="35">
        <f t="shared" ref="J429:AN429" si="51">COUNTIF(J424:J427,"N12")</f>
        <v>1</v>
      </c>
      <c r="K429" s="35">
        <f t="shared" si="51"/>
        <v>1</v>
      </c>
      <c r="L429" s="35">
        <f t="shared" si="51"/>
        <v>1</v>
      </c>
      <c r="M429" s="35">
        <f t="shared" si="51"/>
        <v>2</v>
      </c>
      <c r="N429" s="35">
        <f t="shared" si="51"/>
        <v>1</v>
      </c>
      <c r="O429" s="35">
        <f t="shared" si="51"/>
        <v>1</v>
      </c>
      <c r="P429" s="35">
        <f t="shared" si="51"/>
        <v>1</v>
      </c>
      <c r="Q429" s="35">
        <f t="shared" si="51"/>
        <v>1</v>
      </c>
      <c r="R429" s="35">
        <f t="shared" si="51"/>
        <v>1</v>
      </c>
      <c r="S429" s="35">
        <f t="shared" si="51"/>
        <v>1</v>
      </c>
      <c r="T429" s="35">
        <f t="shared" si="51"/>
        <v>1</v>
      </c>
      <c r="U429" s="35">
        <f t="shared" si="51"/>
        <v>1</v>
      </c>
      <c r="V429" s="35">
        <f t="shared" si="51"/>
        <v>1</v>
      </c>
      <c r="W429" s="35">
        <f t="shared" si="51"/>
        <v>1</v>
      </c>
      <c r="X429" s="35">
        <f t="shared" si="51"/>
        <v>1</v>
      </c>
      <c r="Y429" s="35">
        <f t="shared" si="51"/>
        <v>1</v>
      </c>
      <c r="Z429" s="35">
        <f t="shared" si="51"/>
        <v>1</v>
      </c>
      <c r="AA429" s="35">
        <f t="shared" si="51"/>
        <v>1</v>
      </c>
      <c r="AB429" s="35">
        <f t="shared" si="51"/>
        <v>1</v>
      </c>
      <c r="AC429" s="35">
        <f t="shared" si="51"/>
        <v>1</v>
      </c>
      <c r="AD429" s="35">
        <f t="shared" si="51"/>
        <v>1</v>
      </c>
      <c r="AE429" s="35">
        <f t="shared" si="51"/>
        <v>1</v>
      </c>
      <c r="AF429" s="35">
        <f t="shared" si="51"/>
        <v>1</v>
      </c>
      <c r="AG429" s="35">
        <f t="shared" si="51"/>
        <v>1</v>
      </c>
      <c r="AH429" s="35">
        <f t="shared" si="51"/>
        <v>1</v>
      </c>
      <c r="AI429" s="35">
        <f t="shared" si="51"/>
        <v>1</v>
      </c>
      <c r="AJ429" s="35">
        <f t="shared" si="51"/>
        <v>1</v>
      </c>
      <c r="AK429" s="35">
        <f t="shared" si="51"/>
        <v>1</v>
      </c>
      <c r="AL429" s="35">
        <f t="shared" si="51"/>
        <v>1</v>
      </c>
      <c r="AM429" s="35">
        <f t="shared" si="51"/>
        <v>1</v>
      </c>
      <c r="AN429" s="36">
        <f t="shared" si="51"/>
        <v>1</v>
      </c>
      <c r="AO429" s="37"/>
      <c r="AP429" s="37"/>
      <c r="AQ429" s="32"/>
      <c r="AR429" s="2"/>
      <c r="AS429" s="2"/>
      <c r="AT429" s="2"/>
      <c r="AU429" s="2"/>
    </row>
    <row r="430" spans="1:47" x14ac:dyDescent="0.3">
      <c r="F430" s="40" t="s">
        <v>29</v>
      </c>
      <c r="G430" s="40" t="s">
        <v>30</v>
      </c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2"/>
      <c r="AP430" s="2"/>
      <c r="AQ430" s="2"/>
      <c r="AR430" s="2"/>
      <c r="AS430" s="2"/>
      <c r="AT430" s="2"/>
      <c r="AU430" s="2"/>
    </row>
    <row r="431" spans="1:47" x14ac:dyDescent="0.3">
      <c r="F431" s="20" t="s">
        <v>25</v>
      </c>
      <c r="G431" s="21" t="s">
        <v>31</v>
      </c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2"/>
      <c r="AP431" s="2"/>
      <c r="AQ431" s="2"/>
      <c r="AR431" s="2"/>
      <c r="AS431" s="2"/>
      <c r="AT431" s="2"/>
      <c r="AU431" s="2"/>
    </row>
    <row r="432" spans="1:47" s="2" customFormat="1" x14ac:dyDescent="0.3">
      <c r="F432" s="42" t="s">
        <v>22</v>
      </c>
      <c r="G432" s="43" t="s">
        <v>32</v>
      </c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</row>
    <row r="433" spans="1:47" s="2" customFormat="1" x14ac:dyDescent="0.3">
      <c r="F433" s="42"/>
      <c r="G433" s="43" t="s">
        <v>33</v>
      </c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</row>
    <row r="434" spans="1:47" s="2" customFormat="1" x14ac:dyDescent="0.3">
      <c r="F434" s="42" t="s">
        <v>34</v>
      </c>
      <c r="G434" s="43" t="s">
        <v>35</v>
      </c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</row>
    <row r="435" spans="1:47" s="2" customFormat="1" x14ac:dyDescent="0.3">
      <c r="F435" s="42" t="s">
        <v>36</v>
      </c>
      <c r="G435" s="43" t="s">
        <v>37</v>
      </c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</row>
    <row r="436" spans="1:47" s="2" customFormat="1" x14ac:dyDescent="0.3"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</row>
    <row r="437" spans="1:47" ht="13.5" x14ac:dyDescent="0.15">
      <c r="F437" s="189"/>
      <c r="G437" s="189"/>
      <c r="H437" s="190" t="s">
        <v>0</v>
      </c>
      <c r="I437" s="191"/>
      <c r="J437" s="191"/>
      <c r="K437" s="191"/>
      <c r="L437" s="191"/>
      <c r="M437" s="191"/>
      <c r="N437" s="191"/>
      <c r="O437" s="191"/>
      <c r="P437" s="191"/>
      <c r="Q437" s="191"/>
      <c r="R437" s="191"/>
      <c r="S437" s="191"/>
      <c r="T437" s="191"/>
      <c r="U437" s="191"/>
      <c r="V437" s="191"/>
      <c r="W437" s="191"/>
      <c r="X437" s="191"/>
      <c r="Y437" s="191"/>
      <c r="Z437" s="191"/>
      <c r="AA437" s="191"/>
      <c r="AB437" s="191"/>
      <c r="AC437" s="191"/>
      <c r="AD437" s="191"/>
      <c r="AE437" s="191"/>
      <c r="AF437" s="191"/>
      <c r="AG437" s="191"/>
      <c r="AH437" s="192"/>
      <c r="AI437" s="196" t="s">
        <v>1</v>
      </c>
      <c r="AJ437" s="196"/>
      <c r="AK437" s="196"/>
      <c r="AL437" s="196"/>
      <c r="AM437" s="196"/>
      <c r="AN437" s="196"/>
      <c r="AO437" s="1"/>
      <c r="AP437" s="1"/>
      <c r="AQ437" s="1"/>
      <c r="AR437" s="2"/>
      <c r="AS437" s="2"/>
      <c r="AT437" s="2"/>
      <c r="AU437" s="2"/>
    </row>
    <row r="438" spans="1:47" ht="13.5" x14ac:dyDescent="0.15">
      <c r="F438" s="189"/>
      <c r="G438" s="189"/>
      <c r="H438" s="193"/>
      <c r="I438" s="194"/>
      <c r="J438" s="194"/>
      <c r="K438" s="194"/>
      <c r="L438" s="194"/>
      <c r="M438" s="194"/>
      <c r="N438" s="194"/>
      <c r="O438" s="194"/>
      <c r="P438" s="194"/>
      <c r="Q438" s="194"/>
      <c r="R438" s="194"/>
      <c r="S438" s="194"/>
      <c r="T438" s="194"/>
      <c r="U438" s="194"/>
      <c r="V438" s="194"/>
      <c r="W438" s="194"/>
      <c r="X438" s="194"/>
      <c r="Y438" s="194"/>
      <c r="Z438" s="194"/>
      <c r="AA438" s="194"/>
      <c r="AB438" s="194"/>
      <c r="AC438" s="194"/>
      <c r="AD438" s="194"/>
      <c r="AE438" s="194"/>
      <c r="AF438" s="194"/>
      <c r="AG438" s="194"/>
      <c r="AH438" s="195"/>
      <c r="AI438" s="196"/>
      <c r="AJ438" s="196"/>
      <c r="AK438" s="196"/>
      <c r="AL438" s="196"/>
      <c r="AM438" s="196"/>
      <c r="AN438" s="196"/>
      <c r="AO438" s="1"/>
      <c r="AP438" s="1"/>
      <c r="AQ438" s="1"/>
      <c r="AR438" s="2"/>
      <c r="AS438" s="2"/>
      <c r="AT438" s="2"/>
      <c r="AU438" s="2"/>
    </row>
    <row r="439" spans="1:47" ht="14.25" x14ac:dyDescent="0.2">
      <c r="F439" s="189"/>
      <c r="G439" s="189"/>
      <c r="H439" s="218" t="s">
        <v>2</v>
      </c>
      <c r="I439" s="219"/>
      <c r="J439" s="219"/>
      <c r="K439" s="220" t="s">
        <v>142</v>
      </c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0"/>
      <c r="AA439" s="220"/>
      <c r="AB439" s="220"/>
      <c r="AC439" s="220"/>
      <c r="AD439" s="220"/>
      <c r="AE439" s="220"/>
      <c r="AF439" s="220"/>
      <c r="AG439" s="220"/>
      <c r="AH439" s="221"/>
      <c r="AI439" s="196" t="s">
        <v>4</v>
      </c>
      <c r="AJ439" s="196"/>
      <c r="AK439" s="196"/>
      <c r="AL439" s="196"/>
      <c r="AM439" s="196"/>
      <c r="AN439" s="196"/>
      <c r="AO439" s="1"/>
      <c r="AP439" s="1"/>
      <c r="AQ439" s="1"/>
      <c r="AR439" s="2"/>
      <c r="AS439" s="2"/>
      <c r="AT439" s="2"/>
      <c r="AU439" s="2"/>
    </row>
    <row r="440" spans="1:47" ht="14.25" x14ac:dyDescent="0.2">
      <c r="F440" s="189"/>
      <c r="G440" s="189"/>
      <c r="H440" s="7" t="s">
        <v>5</v>
      </c>
      <c r="I440" s="8"/>
      <c r="J440" s="8"/>
      <c r="K440" s="220" t="s">
        <v>143</v>
      </c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0"/>
      <c r="AA440" s="220"/>
      <c r="AB440" s="220"/>
      <c r="AC440" s="220"/>
      <c r="AD440" s="220"/>
      <c r="AE440" s="220"/>
      <c r="AF440" s="220"/>
      <c r="AG440" s="220"/>
      <c r="AH440" s="221"/>
      <c r="AI440" s="196"/>
      <c r="AJ440" s="196"/>
      <c r="AK440" s="196"/>
      <c r="AL440" s="196"/>
      <c r="AM440" s="196"/>
      <c r="AN440" s="196"/>
      <c r="AO440" s="1"/>
      <c r="AP440" s="1"/>
      <c r="AQ440" s="1"/>
      <c r="AR440" s="2"/>
      <c r="AS440" s="2"/>
      <c r="AT440" s="2"/>
      <c r="AU440" s="2"/>
    </row>
    <row r="441" spans="1:47" ht="14.25" x14ac:dyDescent="0.2">
      <c r="F441" s="189"/>
      <c r="G441" s="189"/>
      <c r="H441" s="218" t="s">
        <v>7</v>
      </c>
      <c r="I441" s="219"/>
      <c r="J441" s="219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0"/>
      <c r="AA441" s="220"/>
      <c r="AB441" s="220"/>
      <c r="AC441" s="220"/>
      <c r="AD441" s="220"/>
      <c r="AE441" s="220"/>
      <c r="AF441" s="220"/>
      <c r="AG441" s="220"/>
      <c r="AH441" s="221"/>
      <c r="AI441" s="196" t="s">
        <v>8</v>
      </c>
      <c r="AJ441" s="196"/>
      <c r="AK441" s="196"/>
      <c r="AL441" s="196"/>
      <c r="AM441" s="196"/>
      <c r="AN441" s="196"/>
      <c r="AO441" s="1"/>
      <c r="AP441" s="1"/>
      <c r="AQ441" s="1"/>
      <c r="AR441" s="2"/>
      <c r="AS441" s="2"/>
      <c r="AT441" s="2"/>
      <c r="AU441" s="2"/>
    </row>
    <row r="442" spans="1:47" ht="14.25" x14ac:dyDescent="0.2">
      <c r="F442" s="189"/>
      <c r="G442" s="189"/>
      <c r="H442" s="214"/>
      <c r="I442" s="215"/>
      <c r="J442" s="215"/>
      <c r="K442" s="216"/>
      <c r="L442" s="216"/>
      <c r="M442" s="216"/>
      <c r="N442" s="216"/>
      <c r="O442" s="216"/>
      <c r="P442" s="216"/>
      <c r="Q442" s="216"/>
      <c r="R442" s="216"/>
      <c r="S442" s="216"/>
      <c r="T442" s="216"/>
      <c r="U442" s="216"/>
      <c r="V442" s="216"/>
      <c r="W442" s="216"/>
      <c r="X442" s="216"/>
      <c r="Y442" s="216"/>
      <c r="Z442" s="216"/>
      <c r="AA442" s="216"/>
      <c r="AB442" s="216"/>
      <c r="AC442" s="216"/>
      <c r="AD442" s="216"/>
      <c r="AE442" s="216"/>
      <c r="AF442" s="216"/>
      <c r="AG442" s="216"/>
      <c r="AH442" s="217"/>
      <c r="AI442" s="196"/>
      <c r="AJ442" s="196"/>
      <c r="AK442" s="196"/>
      <c r="AL442" s="196"/>
      <c r="AM442" s="196"/>
      <c r="AN442" s="196"/>
      <c r="AO442" s="13"/>
      <c r="AP442" s="13"/>
      <c r="AQ442" s="13"/>
      <c r="AR442" s="2"/>
      <c r="AS442" s="2"/>
      <c r="AT442" s="2"/>
      <c r="AU442" s="2"/>
    </row>
    <row r="443" spans="1:47" s="19" customFormat="1" ht="39.950000000000003" customHeight="1" thickBot="1" x14ac:dyDescent="0.2">
      <c r="A443" s="14" t="s">
        <v>9</v>
      </c>
      <c r="B443" s="14" t="s">
        <v>10</v>
      </c>
      <c r="C443" s="15" t="s">
        <v>11</v>
      </c>
      <c r="D443" s="15" t="s">
        <v>12</v>
      </c>
      <c r="E443" s="15" t="s">
        <v>13</v>
      </c>
      <c r="F443" s="16" t="s">
        <v>14</v>
      </c>
      <c r="G443" s="16" t="s">
        <v>15</v>
      </c>
      <c r="H443" s="16" t="s">
        <v>16</v>
      </c>
      <c r="I443" s="16" t="s">
        <v>17</v>
      </c>
      <c r="J443" s="16" t="s">
        <v>310</v>
      </c>
      <c r="K443" s="17" t="s">
        <v>311</v>
      </c>
      <c r="L443" s="16" t="s">
        <v>312</v>
      </c>
      <c r="M443" s="16" t="s">
        <v>313</v>
      </c>
      <c r="N443" s="16" t="s">
        <v>314</v>
      </c>
      <c r="O443" s="16" t="s">
        <v>315</v>
      </c>
      <c r="P443" s="17" t="s">
        <v>316</v>
      </c>
      <c r="Q443" s="16" t="s">
        <v>317</v>
      </c>
      <c r="R443" s="17" t="s">
        <v>318</v>
      </c>
      <c r="S443" s="16" t="s">
        <v>319</v>
      </c>
      <c r="T443" s="16" t="s">
        <v>320</v>
      </c>
      <c r="U443" s="16" t="s">
        <v>321</v>
      </c>
      <c r="V443" s="16" t="s">
        <v>322</v>
      </c>
      <c r="W443" s="16" t="s">
        <v>323</v>
      </c>
      <c r="X443" s="16" t="s">
        <v>324</v>
      </c>
      <c r="Y443" s="17" t="s">
        <v>325</v>
      </c>
      <c r="Z443" s="17" t="s">
        <v>326</v>
      </c>
      <c r="AA443" s="16" t="s">
        <v>327</v>
      </c>
      <c r="AB443" s="16" t="s">
        <v>328</v>
      </c>
      <c r="AC443" s="16" t="s">
        <v>329</v>
      </c>
      <c r="AD443" s="16" t="s">
        <v>330</v>
      </c>
      <c r="AE443" s="16" t="s">
        <v>331</v>
      </c>
      <c r="AF443" s="17" t="s">
        <v>332</v>
      </c>
      <c r="AG443" s="16" t="s">
        <v>333</v>
      </c>
      <c r="AH443" s="16" t="s">
        <v>334</v>
      </c>
      <c r="AI443" s="16" t="s">
        <v>335</v>
      </c>
      <c r="AJ443" s="16" t="s">
        <v>336</v>
      </c>
      <c r="AK443" s="16" t="s">
        <v>337</v>
      </c>
      <c r="AL443" s="16" t="s">
        <v>338</v>
      </c>
      <c r="AM443" s="17" t="s">
        <v>339</v>
      </c>
      <c r="AN443" s="16" t="s">
        <v>340</v>
      </c>
      <c r="AO443" s="18" t="s">
        <v>18</v>
      </c>
      <c r="AP443" s="18" t="s">
        <v>19</v>
      </c>
      <c r="AQ443" s="18" t="s">
        <v>20</v>
      </c>
    </row>
    <row r="444" spans="1:47" ht="17.25" thickBot="1" x14ac:dyDescent="0.35">
      <c r="F444" s="20">
        <v>1077448938</v>
      </c>
      <c r="G444" s="21" t="s">
        <v>144</v>
      </c>
      <c r="H444" s="22">
        <v>2026</v>
      </c>
      <c r="I444" s="22" t="s">
        <v>309</v>
      </c>
      <c r="J444" s="23" t="s">
        <v>22</v>
      </c>
      <c r="K444" s="23" t="s">
        <v>22</v>
      </c>
      <c r="L444" s="23" t="s">
        <v>22</v>
      </c>
      <c r="M444" s="23" t="s">
        <v>22</v>
      </c>
      <c r="N444" s="23" t="s">
        <v>22</v>
      </c>
      <c r="O444" s="23" t="s">
        <v>22</v>
      </c>
      <c r="P444" s="23" t="s">
        <v>22</v>
      </c>
      <c r="Q444" s="23" t="s">
        <v>22</v>
      </c>
      <c r="R444" s="23" t="s">
        <v>22</v>
      </c>
      <c r="S444" s="23" t="s">
        <v>22</v>
      </c>
      <c r="T444" s="101"/>
      <c r="U444" s="23" t="s">
        <v>25</v>
      </c>
      <c r="V444" s="23" t="s">
        <v>25</v>
      </c>
      <c r="W444" s="23" t="s">
        <v>25</v>
      </c>
      <c r="X444" s="23" t="s">
        <v>25</v>
      </c>
      <c r="Y444" s="23" t="s">
        <v>22</v>
      </c>
      <c r="Z444" s="23" t="s">
        <v>22</v>
      </c>
      <c r="AA444" s="23" t="s">
        <v>22</v>
      </c>
      <c r="AB444" s="23" t="s">
        <v>22</v>
      </c>
      <c r="AC444" s="23" t="s">
        <v>22</v>
      </c>
      <c r="AD444" s="23" t="s">
        <v>22</v>
      </c>
      <c r="AE444" s="24"/>
      <c r="AF444" s="24"/>
      <c r="AG444" s="23" t="s">
        <v>25</v>
      </c>
      <c r="AH444" s="23" t="s">
        <v>25</v>
      </c>
      <c r="AI444" s="23" t="s">
        <v>25</v>
      </c>
      <c r="AJ444" s="23" t="s">
        <v>25</v>
      </c>
      <c r="AK444" s="23" t="s">
        <v>25</v>
      </c>
      <c r="AL444" s="23" t="s">
        <v>25</v>
      </c>
      <c r="AM444" s="23" t="s">
        <v>25</v>
      </c>
      <c r="AN444" s="23" t="s">
        <v>25</v>
      </c>
      <c r="AO444" s="46">
        <f>COUNTIF(Tabla1461113161718202427282930323467[[#This Row],[1S]:[31L]],"D12")</f>
        <v>12</v>
      </c>
      <c r="AP444" s="26">
        <f>COUNTIF(Tabla1461113161718202427282930323467[[#This Row],[1S]:[31L]],"N12")</f>
        <v>16</v>
      </c>
      <c r="AQ444" s="27">
        <f>COUNTBLANK(Tabla1461113161718202427282930323467[[#This Row],[1S]:[31L]])</f>
        <v>3</v>
      </c>
      <c r="AR444" s="2"/>
      <c r="AS444" s="2"/>
      <c r="AT444" s="2"/>
      <c r="AU444" s="2"/>
    </row>
    <row r="445" spans="1:47" ht="17.25" thickBot="1" x14ac:dyDescent="0.35">
      <c r="F445" s="20">
        <v>78077303</v>
      </c>
      <c r="G445" s="21" t="s">
        <v>145</v>
      </c>
      <c r="H445" s="22">
        <v>2026</v>
      </c>
      <c r="I445" s="22" t="s">
        <v>309</v>
      </c>
      <c r="J445" s="23" t="s">
        <v>25</v>
      </c>
      <c r="K445" s="23" t="s">
        <v>25</v>
      </c>
      <c r="L445" s="23" t="s">
        <v>25</v>
      </c>
      <c r="M445" s="23" t="s">
        <v>25</v>
      </c>
      <c r="N445" s="23" t="s">
        <v>25</v>
      </c>
      <c r="O445" s="23" t="s">
        <v>25</v>
      </c>
      <c r="P445" s="23" t="s">
        <v>25</v>
      </c>
      <c r="Q445" s="23" t="s">
        <v>25</v>
      </c>
      <c r="R445" s="23" t="s">
        <v>25</v>
      </c>
      <c r="S445" s="23" t="s">
        <v>25</v>
      </c>
      <c r="T445" s="23" t="s">
        <v>22</v>
      </c>
      <c r="U445" s="23" t="s">
        <v>22</v>
      </c>
      <c r="V445" s="101"/>
      <c r="W445" s="101"/>
      <c r="X445" s="101" t="s">
        <v>36</v>
      </c>
      <c r="Y445" s="23" t="s">
        <v>25</v>
      </c>
      <c r="Z445" s="23" t="s">
        <v>25</v>
      </c>
      <c r="AA445" s="23" t="s">
        <v>25</v>
      </c>
      <c r="AB445" s="23" t="s">
        <v>25</v>
      </c>
      <c r="AC445" s="23" t="s">
        <v>25</v>
      </c>
      <c r="AD445" s="23" t="s">
        <v>25</v>
      </c>
      <c r="AE445" s="23" t="s">
        <v>25</v>
      </c>
      <c r="AF445" s="23" t="s">
        <v>25</v>
      </c>
      <c r="AG445" s="23" t="s">
        <v>22</v>
      </c>
      <c r="AH445" s="23" t="s">
        <v>22</v>
      </c>
      <c r="AI445" s="23" t="s">
        <v>22</v>
      </c>
      <c r="AJ445" s="23" t="s">
        <v>22</v>
      </c>
      <c r="AK445" s="24"/>
      <c r="AL445" s="24"/>
      <c r="AM445" s="24" t="s">
        <v>36</v>
      </c>
      <c r="AN445" s="24" t="s">
        <v>36</v>
      </c>
      <c r="AO445" s="46">
        <f>COUNTIF(Tabla1461113161718202427282930323467[[#This Row],[1S]:[31L]],"D12")</f>
        <v>18</v>
      </c>
      <c r="AP445" s="26">
        <f>COUNTIF(Tabla1461113161718202427282930323467[[#This Row],[1S]:[31L]],"N12")</f>
        <v>6</v>
      </c>
      <c r="AQ445" s="27">
        <f>COUNTBLANK(Tabla1461113161718202427282930323467[[#This Row],[1S]:[31L]])</f>
        <v>4</v>
      </c>
      <c r="AR445" s="2"/>
      <c r="AS445" s="2"/>
      <c r="AT445" s="2"/>
      <c r="AU445" s="2"/>
    </row>
    <row r="446" spans="1:47" ht="17.25" thickBot="1" x14ac:dyDescent="0.35">
      <c r="F446" s="20"/>
      <c r="G446" s="21"/>
      <c r="H446" s="22"/>
      <c r="I446" s="22"/>
      <c r="J446" s="102" t="s">
        <v>146</v>
      </c>
      <c r="K446" s="103"/>
      <c r="L446" s="103"/>
      <c r="M446" s="39"/>
      <c r="N446" s="39"/>
      <c r="O446" s="39"/>
      <c r="P446" s="104"/>
      <c r="Q446" s="105" t="s">
        <v>147</v>
      </c>
      <c r="R446" s="106"/>
      <c r="S446" s="102" t="s">
        <v>146</v>
      </c>
      <c r="T446" s="103"/>
      <c r="U446" s="103"/>
      <c r="V446" s="107"/>
      <c r="W446" s="107" t="s">
        <v>147</v>
      </c>
      <c r="X446" s="107"/>
      <c r="Y446" s="102" t="s">
        <v>146</v>
      </c>
      <c r="Z446" s="103"/>
      <c r="AA446" s="103"/>
      <c r="AB446" s="39"/>
      <c r="AC446" s="39"/>
      <c r="AD446" s="39"/>
      <c r="AE446" s="107"/>
      <c r="AF446" s="107" t="s">
        <v>147</v>
      </c>
      <c r="AG446" s="107"/>
      <c r="AH446" s="102" t="s">
        <v>146</v>
      </c>
      <c r="AI446" s="103"/>
      <c r="AJ446" s="103"/>
      <c r="AK446" s="104"/>
      <c r="AL446" s="105" t="s">
        <v>147</v>
      </c>
      <c r="AM446" s="106"/>
      <c r="AN446" s="39"/>
      <c r="AO446" s="46">
        <f>COUNTIF(Tabla1461113161718202427282930323467[[#This Row],[1S]:[31L]],"D12")</f>
        <v>0</v>
      </c>
      <c r="AP446" s="26">
        <f>COUNTIF(Tabla1461113161718202427282930323467[[#This Row],[1S]:[31L]],"N12")</f>
        <v>0</v>
      </c>
      <c r="AQ446" s="27">
        <f>COUNTBLANK(Tabla1461113161718202427282930323467[[#This Row],[1S]:[31L]])</f>
        <v>23</v>
      </c>
      <c r="AR446" s="2"/>
      <c r="AS446" s="2"/>
      <c r="AT446" s="2"/>
      <c r="AU446" s="2"/>
    </row>
    <row r="447" spans="1:47" ht="17.25" thickBot="1" x14ac:dyDescent="0.35">
      <c r="F447" s="20">
        <v>10201537</v>
      </c>
      <c r="G447" s="21" t="s">
        <v>148</v>
      </c>
      <c r="H447" s="22">
        <v>2026</v>
      </c>
      <c r="I447" s="22" t="s">
        <v>309</v>
      </c>
      <c r="J447" s="23" t="s">
        <v>22</v>
      </c>
      <c r="K447" s="23" t="s">
        <v>22</v>
      </c>
      <c r="L447" s="23" t="s">
        <v>22</v>
      </c>
      <c r="M447" s="101"/>
      <c r="N447" s="23" t="s">
        <v>22</v>
      </c>
      <c r="O447" s="23" t="s">
        <v>22</v>
      </c>
      <c r="P447" s="23" t="s">
        <v>22</v>
      </c>
      <c r="Q447" s="23" t="s">
        <v>22</v>
      </c>
      <c r="R447" s="100" t="s">
        <v>36</v>
      </c>
      <c r="S447" s="23" t="s">
        <v>25</v>
      </c>
      <c r="T447" s="23" t="s">
        <v>25</v>
      </c>
      <c r="U447" s="23" t="s">
        <v>25</v>
      </c>
      <c r="V447" s="23" t="s">
        <v>22</v>
      </c>
      <c r="W447" s="23" t="s">
        <v>22</v>
      </c>
      <c r="X447" s="23" t="s">
        <v>22</v>
      </c>
      <c r="Y447" s="23" t="s">
        <v>22</v>
      </c>
      <c r="Z447" s="23" t="s">
        <v>22</v>
      </c>
      <c r="AA447" s="23" t="s">
        <v>22</v>
      </c>
      <c r="AB447" s="24"/>
      <c r="AC447" s="24"/>
      <c r="AD447" s="24" t="s">
        <v>36</v>
      </c>
      <c r="AE447" s="23" t="s">
        <v>22</v>
      </c>
      <c r="AF447" s="23" t="s">
        <v>22</v>
      </c>
      <c r="AG447" s="108" t="s">
        <v>36</v>
      </c>
      <c r="AH447" s="23" t="s">
        <v>25</v>
      </c>
      <c r="AI447" s="23" t="s">
        <v>25</v>
      </c>
      <c r="AJ447" s="23" t="s">
        <v>25</v>
      </c>
      <c r="AK447" s="23" t="s">
        <v>22</v>
      </c>
      <c r="AL447" s="23" t="s">
        <v>22</v>
      </c>
      <c r="AM447" s="23" t="s">
        <v>22</v>
      </c>
      <c r="AN447" s="23" t="s">
        <v>22</v>
      </c>
      <c r="AO447" s="23" t="s">
        <v>25</v>
      </c>
      <c r="AP447" s="23" t="s">
        <v>25</v>
      </c>
      <c r="AQ447" s="27">
        <f>COUNTBLANK(Tabla1461113161718202427282930323467[[#This Row],[1S]:[31L]])</f>
        <v>3</v>
      </c>
      <c r="AR447" s="2"/>
      <c r="AS447" s="2"/>
      <c r="AT447" s="2"/>
      <c r="AU447" s="2"/>
    </row>
    <row r="448" spans="1:47" ht="14.25" hidden="1" customHeight="1" x14ac:dyDescent="0.3">
      <c r="F448" s="20"/>
      <c r="G448" s="21"/>
      <c r="H448" s="22">
        <v>2025</v>
      </c>
      <c r="I448" s="22" t="s">
        <v>47</v>
      </c>
      <c r="J448" s="30">
        <f t="shared" ref="J448:AJ448" si="52">COUNTIF(J444:J447,"D12")</f>
        <v>1</v>
      </c>
      <c r="K448" s="30">
        <f t="shared" si="52"/>
        <v>1</v>
      </c>
      <c r="L448" s="30">
        <f t="shared" si="52"/>
        <v>1</v>
      </c>
      <c r="M448" s="30">
        <f t="shared" si="52"/>
        <v>1</v>
      </c>
      <c r="N448" s="30">
        <f t="shared" si="52"/>
        <v>1</v>
      </c>
      <c r="O448" s="30">
        <f t="shared" si="52"/>
        <v>1</v>
      </c>
      <c r="P448" s="30">
        <f t="shared" si="52"/>
        <v>1</v>
      </c>
      <c r="Q448" s="30">
        <f t="shared" si="52"/>
        <v>1</v>
      </c>
      <c r="R448" s="30">
        <f t="shared" si="52"/>
        <v>1</v>
      </c>
      <c r="S448" s="30">
        <f t="shared" si="52"/>
        <v>2</v>
      </c>
      <c r="T448" s="30">
        <f t="shared" si="52"/>
        <v>1</v>
      </c>
      <c r="U448" s="30">
        <f t="shared" si="52"/>
        <v>2</v>
      </c>
      <c r="V448" s="30">
        <f t="shared" si="52"/>
        <v>1</v>
      </c>
      <c r="W448" s="30">
        <f t="shared" si="52"/>
        <v>1</v>
      </c>
      <c r="X448" s="30">
        <f t="shared" si="52"/>
        <v>1</v>
      </c>
      <c r="Y448" s="30">
        <f t="shared" si="52"/>
        <v>1</v>
      </c>
      <c r="Z448" s="30">
        <f t="shared" si="52"/>
        <v>1</v>
      </c>
      <c r="AA448" s="30">
        <f t="shared" si="52"/>
        <v>1</v>
      </c>
      <c r="AB448" s="30">
        <f t="shared" si="52"/>
        <v>1</v>
      </c>
      <c r="AC448" s="30">
        <f t="shared" si="52"/>
        <v>1</v>
      </c>
      <c r="AD448" s="30">
        <f t="shared" si="52"/>
        <v>1</v>
      </c>
      <c r="AE448" s="30">
        <f t="shared" si="52"/>
        <v>1</v>
      </c>
      <c r="AF448" s="30">
        <f t="shared" si="52"/>
        <v>1</v>
      </c>
      <c r="AG448" s="30">
        <f t="shared" si="52"/>
        <v>1</v>
      </c>
      <c r="AH448" s="30">
        <f t="shared" si="52"/>
        <v>2</v>
      </c>
      <c r="AI448" s="30">
        <f t="shared" si="52"/>
        <v>2</v>
      </c>
      <c r="AJ448" s="30">
        <f t="shared" si="52"/>
        <v>2</v>
      </c>
      <c r="AK448" s="30">
        <f>COUNTIF(AK445:AK447,"D12")</f>
        <v>0</v>
      </c>
      <c r="AL448" s="30">
        <f>COUNTIF(AL444:AL447,"D12")</f>
        <v>1</v>
      </c>
      <c r="AM448" s="30">
        <f>COUNTIF(AM444:AM447,"D12")</f>
        <v>1</v>
      </c>
      <c r="AN448" s="22">
        <f>COUNTIF(AN444:AN447,"D12")</f>
        <v>1</v>
      </c>
      <c r="AO448" s="31"/>
      <c r="AP448" s="31"/>
      <c r="AQ448" s="32"/>
      <c r="AR448" s="2"/>
      <c r="AS448" s="2"/>
      <c r="AT448" s="2"/>
      <c r="AU448" s="2"/>
    </row>
    <row r="449" spans="1:47" hidden="1" x14ac:dyDescent="0.3">
      <c r="F449" s="33"/>
      <c r="G449" s="34"/>
      <c r="H449" s="22">
        <v>2025</v>
      </c>
      <c r="I449" s="22" t="s">
        <v>47</v>
      </c>
      <c r="J449" s="35">
        <f t="shared" ref="J449:AJ449" si="53">COUNTIF(J444:J447,"N12")</f>
        <v>2</v>
      </c>
      <c r="K449" s="35">
        <f t="shared" si="53"/>
        <v>2</v>
      </c>
      <c r="L449" s="35">
        <f t="shared" si="53"/>
        <v>2</v>
      </c>
      <c r="M449" s="35">
        <f t="shared" si="53"/>
        <v>1</v>
      </c>
      <c r="N449" s="35">
        <f t="shared" si="53"/>
        <v>2</v>
      </c>
      <c r="O449" s="35">
        <f t="shared" si="53"/>
        <v>2</v>
      </c>
      <c r="P449" s="35">
        <f t="shared" si="53"/>
        <v>2</v>
      </c>
      <c r="Q449" s="35">
        <f t="shared" si="53"/>
        <v>2</v>
      </c>
      <c r="R449" s="35">
        <f t="shared" si="53"/>
        <v>1</v>
      </c>
      <c r="S449" s="35">
        <f t="shared" si="53"/>
        <v>1</v>
      </c>
      <c r="T449" s="35">
        <f t="shared" si="53"/>
        <v>1</v>
      </c>
      <c r="U449" s="35">
        <f t="shared" si="53"/>
        <v>1</v>
      </c>
      <c r="V449" s="35">
        <f t="shared" si="53"/>
        <v>1</v>
      </c>
      <c r="W449" s="35">
        <f t="shared" si="53"/>
        <v>1</v>
      </c>
      <c r="X449" s="35">
        <f t="shared" si="53"/>
        <v>1</v>
      </c>
      <c r="Y449" s="35">
        <f t="shared" si="53"/>
        <v>2</v>
      </c>
      <c r="Z449" s="35">
        <f t="shared" si="53"/>
        <v>2</v>
      </c>
      <c r="AA449" s="35">
        <f t="shared" si="53"/>
        <v>2</v>
      </c>
      <c r="AB449" s="35">
        <f t="shared" si="53"/>
        <v>1</v>
      </c>
      <c r="AC449" s="35">
        <f t="shared" si="53"/>
        <v>1</v>
      </c>
      <c r="AD449" s="35">
        <f t="shared" si="53"/>
        <v>1</v>
      </c>
      <c r="AE449" s="35">
        <f t="shared" si="53"/>
        <v>1</v>
      </c>
      <c r="AF449" s="35">
        <f t="shared" si="53"/>
        <v>1</v>
      </c>
      <c r="AG449" s="35">
        <f t="shared" si="53"/>
        <v>1</v>
      </c>
      <c r="AH449" s="35">
        <f t="shared" si="53"/>
        <v>1</v>
      </c>
      <c r="AI449" s="35">
        <f t="shared" si="53"/>
        <v>1</v>
      </c>
      <c r="AJ449" s="35">
        <f t="shared" si="53"/>
        <v>1</v>
      </c>
      <c r="AK449" s="35">
        <f>COUNTIF(AK445:AK447,"N12")</f>
        <v>1</v>
      </c>
      <c r="AL449" s="35">
        <f>COUNTIF(AL444:AL447,"N12")</f>
        <v>1</v>
      </c>
      <c r="AM449" s="35">
        <f>COUNTIF(AM444:AM447,"N12")</f>
        <v>1</v>
      </c>
      <c r="AN449" s="36">
        <f>COUNTIF(AN444:AN447,"N12")</f>
        <v>1</v>
      </c>
      <c r="AO449" s="37"/>
      <c r="AP449" s="37"/>
      <c r="AQ449" s="32"/>
      <c r="AR449" s="2"/>
      <c r="AS449" s="2"/>
      <c r="AT449" s="2"/>
      <c r="AU449" s="2"/>
    </row>
    <row r="450" spans="1:47" s="2" customFormat="1" x14ac:dyDescent="0.3"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</row>
    <row r="451" spans="1:47" x14ac:dyDescent="0.3">
      <c r="F451" s="40" t="s">
        <v>29</v>
      </c>
      <c r="G451" s="40" t="s">
        <v>30</v>
      </c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2"/>
      <c r="AP451" s="2"/>
      <c r="AQ451" s="2"/>
      <c r="AR451" s="2"/>
      <c r="AS451" s="2"/>
      <c r="AT451" s="2"/>
      <c r="AU451" s="2"/>
    </row>
    <row r="452" spans="1:47" x14ac:dyDescent="0.3">
      <c r="F452" s="20" t="s">
        <v>25</v>
      </c>
      <c r="G452" s="21" t="s">
        <v>31</v>
      </c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2"/>
      <c r="AP452" s="2"/>
      <c r="AQ452" s="2"/>
      <c r="AR452" s="2"/>
      <c r="AS452" s="2"/>
      <c r="AT452" s="2"/>
      <c r="AU452" s="2"/>
    </row>
    <row r="453" spans="1:47" s="2" customFormat="1" x14ac:dyDescent="0.3">
      <c r="F453" s="42" t="s">
        <v>22</v>
      </c>
      <c r="G453" s="43" t="s">
        <v>32</v>
      </c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</row>
    <row r="454" spans="1:47" s="2" customFormat="1" x14ac:dyDescent="0.3">
      <c r="F454" s="42"/>
      <c r="G454" s="43" t="s">
        <v>33</v>
      </c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</row>
    <row r="455" spans="1:47" s="2" customFormat="1" x14ac:dyDescent="0.3">
      <c r="F455" s="42" t="s">
        <v>34</v>
      </c>
      <c r="G455" s="43" t="s">
        <v>35</v>
      </c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 t="s">
        <v>26</v>
      </c>
      <c r="AI455" s="39"/>
      <c r="AJ455" s="39"/>
      <c r="AK455" s="39"/>
      <c r="AL455" s="39"/>
      <c r="AM455" s="39"/>
      <c r="AN455" s="39"/>
    </row>
    <row r="456" spans="1:47" s="2" customFormat="1" x14ac:dyDescent="0.3">
      <c r="F456" s="42" t="s">
        <v>36</v>
      </c>
      <c r="G456" s="43" t="s">
        <v>37</v>
      </c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</row>
    <row r="457" spans="1:47" s="2" customFormat="1" x14ac:dyDescent="0.3"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</row>
    <row r="458" spans="1:47" ht="13.5" x14ac:dyDescent="0.15">
      <c r="F458" s="197"/>
      <c r="G458" s="197"/>
      <c r="H458" s="190" t="s">
        <v>0</v>
      </c>
      <c r="I458" s="191"/>
      <c r="J458" s="191"/>
      <c r="K458" s="191"/>
      <c r="L458" s="191"/>
      <c r="M458" s="191"/>
      <c r="N458" s="191"/>
      <c r="O458" s="191"/>
      <c r="P458" s="191"/>
      <c r="Q458" s="191"/>
      <c r="R458" s="191"/>
      <c r="S458" s="191"/>
      <c r="T458" s="191"/>
      <c r="U458" s="191"/>
      <c r="V458" s="191"/>
      <c r="W458" s="191"/>
      <c r="X458" s="191"/>
      <c r="Y458" s="191"/>
      <c r="Z458" s="191"/>
      <c r="AA458" s="191"/>
      <c r="AB458" s="191"/>
      <c r="AC458" s="191"/>
      <c r="AD458" s="191"/>
      <c r="AE458" s="191"/>
      <c r="AF458" s="191"/>
      <c r="AG458" s="191"/>
      <c r="AH458" s="192"/>
      <c r="AI458" s="196" t="s">
        <v>1</v>
      </c>
      <c r="AJ458" s="196"/>
      <c r="AK458" s="196"/>
      <c r="AL458" s="196"/>
      <c r="AM458" s="196"/>
      <c r="AN458" s="196"/>
      <c r="AO458" s="1"/>
      <c r="AP458" s="1"/>
      <c r="AQ458" s="1"/>
      <c r="AR458" s="2"/>
      <c r="AS458" s="2"/>
      <c r="AT458" s="2"/>
      <c r="AU458" s="2"/>
    </row>
    <row r="459" spans="1:47" ht="13.5" x14ac:dyDescent="0.15">
      <c r="F459" s="197"/>
      <c r="G459" s="197"/>
      <c r="H459" s="193"/>
      <c r="I459" s="194"/>
      <c r="J459" s="194"/>
      <c r="K459" s="194"/>
      <c r="L459" s="194"/>
      <c r="M459" s="194"/>
      <c r="N459" s="194"/>
      <c r="O459" s="194"/>
      <c r="P459" s="194"/>
      <c r="Q459" s="194"/>
      <c r="R459" s="194"/>
      <c r="S459" s="194"/>
      <c r="T459" s="194"/>
      <c r="U459" s="194"/>
      <c r="V459" s="194"/>
      <c r="W459" s="194"/>
      <c r="X459" s="194"/>
      <c r="Y459" s="194"/>
      <c r="Z459" s="194"/>
      <c r="AA459" s="194"/>
      <c r="AB459" s="194"/>
      <c r="AC459" s="194"/>
      <c r="AD459" s="194"/>
      <c r="AE459" s="194"/>
      <c r="AF459" s="194"/>
      <c r="AG459" s="194"/>
      <c r="AH459" s="195"/>
      <c r="AI459" s="196"/>
      <c r="AJ459" s="196"/>
      <c r="AK459" s="196"/>
      <c r="AL459" s="196"/>
      <c r="AM459" s="196"/>
      <c r="AN459" s="196"/>
      <c r="AO459" s="1"/>
      <c r="AP459" s="1"/>
      <c r="AQ459" s="1"/>
      <c r="AR459" s="2"/>
      <c r="AS459" s="2"/>
      <c r="AT459" s="2"/>
      <c r="AU459" s="2"/>
    </row>
    <row r="460" spans="1:47" ht="14.25" x14ac:dyDescent="0.2">
      <c r="F460" s="197"/>
      <c r="G460" s="197"/>
      <c r="H460" s="218" t="s">
        <v>2</v>
      </c>
      <c r="I460" s="219"/>
      <c r="J460" s="219"/>
      <c r="K460" s="220" t="s">
        <v>149</v>
      </c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0"/>
      <c r="AA460" s="220"/>
      <c r="AB460" s="220"/>
      <c r="AC460" s="220"/>
      <c r="AD460" s="220"/>
      <c r="AE460" s="220"/>
      <c r="AF460" s="220"/>
      <c r="AG460" s="220"/>
      <c r="AH460" s="221"/>
      <c r="AI460" s="196" t="s">
        <v>4</v>
      </c>
      <c r="AJ460" s="196"/>
      <c r="AK460" s="196"/>
      <c r="AL460" s="196"/>
      <c r="AM460" s="196"/>
      <c r="AN460" s="196"/>
      <c r="AO460" s="1"/>
      <c r="AP460" s="1"/>
      <c r="AQ460" s="1"/>
      <c r="AR460" s="2"/>
      <c r="AS460" s="2"/>
      <c r="AT460" s="2"/>
      <c r="AU460" s="2"/>
    </row>
    <row r="461" spans="1:47" ht="14.25" x14ac:dyDescent="0.2">
      <c r="F461" s="197"/>
      <c r="G461" s="197"/>
      <c r="H461" s="7" t="s">
        <v>5</v>
      </c>
      <c r="I461" s="8"/>
      <c r="J461" s="8"/>
      <c r="K461" s="220" t="s">
        <v>143</v>
      </c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0"/>
      <c r="AA461" s="220"/>
      <c r="AB461" s="220"/>
      <c r="AC461" s="220"/>
      <c r="AD461" s="220"/>
      <c r="AE461" s="220"/>
      <c r="AF461" s="220"/>
      <c r="AG461" s="220"/>
      <c r="AH461" s="221"/>
      <c r="AI461" s="196"/>
      <c r="AJ461" s="196"/>
      <c r="AK461" s="196"/>
      <c r="AL461" s="196"/>
      <c r="AM461" s="196"/>
      <c r="AN461" s="196"/>
      <c r="AO461" s="1"/>
      <c r="AP461" s="1"/>
      <c r="AQ461" s="1"/>
      <c r="AR461" s="2"/>
      <c r="AS461" s="2"/>
      <c r="AT461" s="2"/>
      <c r="AU461" s="2"/>
    </row>
    <row r="462" spans="1:47" ht="14.25" x14ac:dyDescent="0.2">
      <c r="F462" s="197"/>
      <c r="G462" s="197"/>
      <c r="H462" s="218" t="s">
        <v>7</v>
      </c>
      <c r="I462" s="219"/>
      <c r="J462" s="219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0"/>
      <c r="AA462" s="220"/>
      <c r="AB462" s="220"/>
      <c r="AC462" s="220"/>
      <c r="AD462" s="220"/>
      <c r="AE462" s="220"/>
      <c r="AF462" s="220"/>
      <c r="AG462" s="220"/>
      <c r="AH462" s="221"/>
      <c r="AI462" s="196" t="s">
        <v>8</v>
      </c>
      <c r="AJ462" s="196"/>
      <c r="AK462" s="196"/>
      <c r="AL462" s="196"/>
      <c r="AM462" s="196"/>
      <c r="AN462" s="196"/>
      <c r="AO462" s="1"/>
      <c r="AP462" s="1"/>
      <c r="AQ462" s="1"/>
      <c r="AR462" s="2"/>
      <c r="AS462" s="2"/>
      <c r="AT462" s="2"/>
      <c r="AU462" s="2"/>
    </row>
    <row r="463" spans="1:47" ht="14.25" x14ac:dyDescent="0.2">
      <c r="F463" s="197"/>
      <c r="G463" s="197"/>
      <c r="H463" s="214"/>
      <c r="I463" s="215"/>
      <c r="J463" s="215"/>
      <c r="K463" s="216"/>
      <c r="L463" s="216"/>
      <c r="M463" s="216"/>
      <c r="N463" s="216"/>
      <c r="O463" s="216"/>
      <c r="P463" s="216"/>
      <c r="Q463" s="216"/>
      <c r="R463" s="216"/>
      <c r="S463" s="216"/>
      <c r="T463" s="216"/>
      <c r="U463" s="216"/>
      <c r="V463" s="216"/>
      <c r="W463" s="216"/>
      <c r="X463" s="216"/>
      <c r="Y463" s="216"/>
      <c r="Z463" s="216"/>
      <c r="AA463" s="216"/>
      <c r="AB463" s="216"/>
      <c r="AC463" s="216"/>
      <c r="AD463" s="216"/>
      <c r="AE463" s="216"/>
      <c r="AF463" s="216"/>
      <c r="AG463" s="216"/>
      <c r="AH463" s="217"/>
      <c r="AI463" s="196"/>
      <c r="AJ463" s="196"/>
      <c r="AK463" s="196"/>
      <c r="AL463" s="196"/>
      <c r="AM463" s="196"/>
      <c r="AN463" s="196"/>
      <c r="AO463" s="13"/>
      <c r="AP463" s="13"/>
      <c r="AQ463" s="13"/>
      <c r="AR463" s="2"/>
      <c r="AS463" s="2"/>
      <c r="AT463" s="2"/>
      <c r="AU463" s="2"/>
    </row>
    <row r="464" spans="1:47" s="19" customFormat="1" ht="39.950000000000003" customHeight="1" x14ac:dyDescent="0.15">
      <c r="A464" s="14" t="s">
        <v>9</v>
      </c>
      <c r="B464" s="14" t="s">
        <v>10</v>
      </c>
      <c r="C464" s="15" t="s">
        <v>11</v>
      </c>
      <c r="D464" s="15" t="s">
        <v>12</v>
      </c>
      <c r="E464" s="15" t="s">
        <v>13</v>
      </c>
      <c r="F464" s="16" t="s">
        <v>14</v>
      </c>
      <c r="G464" s="16" t="s">
        <v>15</v>
      </c>
      <c r="H464" s="16" t="s">
        <v>16</v>
      </c>
      <c r="I464" s="16" t="s">
        <v>17</v>
      </c>
      <c r="J464" s="16" t="s">
        <v>310</v>
      </c>
      <c r="K464" s="17" t="s">
        <v>311</v>
      </c>
      <c r="L464" s="16" t="s">
        <v>312</v>
      </c>
      <c r="M464" s="16" t="s">
        <v>313</v>
      </c>
      <c r="N464" s="16" t="s">
        <v>314</v>
      </c>
      <c r="O464" s="16" t="s">
        <v>315</v>
      </c>
      <c r="P464" s="17" t="s">
        <v>316</v>
      </c>
      <c r="Q464" s="16" t="s">
        <v>317</v>
      </c>
      <c r="R464" s="17" t="s">
        <v>318</v>
      </c>
      <c r="S464" s="16" t="s">
        <v>319</v>
      </c>
      <c r="T464" s="16" t="s">
        <v>320</v>
      </c>
      <c r="U464" s="16" t="s">
        <v>321</v>
      </c>
      <c r="V464" s="16" t="s">
        <v>322</v>
      </c>
      <c r="W464" s="16" t="s">
        <v>323</v>
      </c>
      <c r="X464" s="16" t="s">
        <v>324</v>
      </c>
      <c r="Y464" s="17" t="s">
        <v>325</v>
      </c>
      <c r="Z464" s="17" t="s">
        <v>326</v>
      </c>
      <c r="AA464" s="16" t="s">
        <v>327</v>
      </c>
      <c r="AB464" s="16" t="s">
        <v>328</v>
      </c>
      <c r="AC464" s="16" t="s">
        <v>329</v>
      </c>
      <c r="AD464" s="16" t="s">
        <v>330</v>
      </c>
      <c r="AE464" s="16" t="s">
        <v>331</v>
      </c>
      <c r="AF464" s="17" t="s">
        <v>332</v>
      </c>
      <c r="AG464" s="16" t="s">
        <v>333</v>
      </c>
      <c r="AH464" s="16" t="s">
        <v>334</v>
      </c>
      <c r="AI464" s="16" t="s">
        <v>335</v>
      </c>
      <c r="AJ464" s="16" t="s">
        <v>336</v>
      </c>
      <c r="AK464" s="16" t="s">
        <v>337</v>
      </c>
      <c r="AL464" s="16" t="s">
        <v>338</v>
      </c>
      <c r="AM464" s="17" t="s">
        <v>339</v>
      </c>
      <c r="AN464" s="16" t="s">
        <v>340</v>
      </c>
      <c r="AO464" s="18" t="s">
        <v>18</v>
      </c>
      <c r="AP464" s="18" t="s">
        <v>19</v>
      </c>
      <c r="AQ464" s="18" t="s">
        <v>20</v>
      </c>
    </row>
    <row r="465" spans="6:47" x14ac:dyDescent="0.3">
      <c r="F465" s="20">
        <v>3395949</v>
      </c>
      <c r="G465" s="21" t="s">
        <v>150</v>
      </c>
      <c r="H465" s="22">
        <v>2026</v>
      </c>
      <c r="I465" s="22" t="s">
        <v>309</v>
      </c>
      <c r="J465" s="24"/>
      <c r="K465" s="24"/>
      <c r="L465" s="24" t="s">
        <v>36</v>
      </c>
      <c r="M465" s="24" t="s">
        <v>36</v>
      </c>
      <c r="N465" s="24" t="s">
        <v>36</v>
      </c>
      <c r="O465" s="23" t="s">
        <v>25</v>
      </c>
      <c r="P465" s="23" t="s">
        <v>25</v>
      </c>
      <c r="Q465" s="23" t="s">
        <v>25</v>
      </c>
      <c r="R465" s="23" t="s">
        <v>25</v>
      </c>
      <c r="S465" s="23" t="s">
        <v>25</v>
      </c>
      <c r="T465" s="23" t="s">
        <v>22</v>
      </c>
      <c r="U465" s="23" t="s">
        <v>22</v>
      </c>
      <c r="V465" s="23" t="s">
        <v>22</v>
      </c>
      <c r="W465" s="23" t="s">
        <v>22</v>
      </c>
      <c r="X465" s="23" t="s">
        <v>22</v>
      </c>
      <c r="Y465" s="24"/>
      <c r="Z465" s="24"/>
      <c r="AA465" s="24" t="s">
        <v>36</v>
      </c>
      <c r="AB465" s="24" t="s">
        <v>36</v>
      </c>
      <c r="AC465" s="24" t="s">
        <v>36</v>
      </c>
      <c r="AD465" s="23" t="s">
        <v>25</v>
      </c>
      <c r="AE465" s="23" t="s">
        <v>25</v>
      </c>
      <c r="AF465" s="23" t="s">
        <v>25</v>
      </c>
      <c r="AG465" s="23" t="s">
        <v>25</v>
      </c>
      <c r="AH465" s="23" t="s">
        <v>25</v>
      </c>
      <c r="AI465" s="23" t="s">
        <v>22</v>
      </c>
      <c r="AJ465" s="23" t="s">
        <v>22</v>
      </c>
      <c r="AK465" s="23" t="s">
        <v>22</v>
      </c>
      <c r="AL465" s="23" t="s">
        <v>22</v>
      </c>
      <c r="AM465" s="23" t="s">
        <v>22</v>
      </c>
      <c r="AN465" s="23" t="s">
        <v>22</v>
      </c>
      <c r="AO465" s="46">
        <f>COUNTIF(Tabla146111316171820242728293032343768[[#This Row],[1S]:[31L]],"D12")</f>
        <v>10</v>
      </c>
      <c r="AP465" s="26">
        <f>COUNTIF(Tabla146111316171820242728293032343768[[#This Row],[1S]:[31L]],"N12")</f>
        <v>11</v>
      </c>
      <c r="AQ465" s="27">
        <f>COUNTBLANK(Tabla146111316171820242728293032343768[[#This Row],[1S]:[31L]])</f>
        <v>4</v>
      </c>
      <c r="AR465" s="2"/>
      <c r="AS465" s="2"/>
      <c r="AT465" s="2"/>
      <c r="AU465" s="2"/>
    </row>
    <row r="466" spans="6:47" x14ac:dyDescent="0.3">
      <c r="F466" s="20">
        <v>98593652</v>
      </c>
      <c r="G466" s="21" t="s">
        <v>151</v>
      </c>
      <c r="H466" s="22">
        <v>2026</v>
      </c>
      <c r="I466" s="22" t="s">
        <v>309</v>
      </c>
      <c r="J466" s="23" t="s">
        <v>25</v>
      </c>
      <c r="K466" s="23" t="s">
        <v>25</v>
      </c>
      <c r="L466" s="23" t="s">
        <v>25</v>
      </c>
      <c r="M466" s="23" t="s">
        <v>25</v>
      </c>
      <c r="N466" s="23" t="s">
        <v>25</v>
      </c>
      <c r="O466" s="23" t="s">
        <v>22</v>
      </c>
      <c r="P466" s="23" t="s">
        <v>22</v>
      </c>
      <c r="Q466" s="23" t="s">
        <v>22</v>
      </c>
      <c r="R466" s="23" t="s">
        <v>22</v>
      </c>
      <c r="S466" s="23" t="s">
        <v>22</v>
      </c>
      <c r="T466" s="24"/>
      <c r="U466" s="24"/>
      <c r="V466" s="24" t="s">
        <v>36</v>
      </c>
      <c r="W466" s="24" t="s">
        <v>36</v>
      </c>
      <c r="X466" s="24" t="s">
        <v>36</v>
      </c>
      <c r="Y466" s="23" t="s">
        <v>25</v>
      </c>
      <c r="Z466" s="23" t="s">
        <v>25</v>
      </c>
      <c r="AA466" s="23" t="s">
        <v>25</v>
      </c>
      <c r="AB466" s="23" t="s">
        <v>25</v>
      </c>
      <c r="AC466" s="23" t="s">
        <v>25</v>
      </c>
      <c r="AD466" s="23" t="s">
        <v>22</v>
      </c>
      <c r="AE466" s="23" t="s">
        <v>22</v>
      </c>
      <c r="AF466" s="23" t="s">
        <v>22</v>
      </c>
      <c r="AG466" s="23" t="s">
        <v>22</v>
      </c>
      <c r="AH466" s="23" t="s">
        <v>22</v>
      </c>
      <c r="AI466" s="25" t="s">
        <v>76</v>
      </c>
      <c r="AJ466" s="25" t="s">
        <v>76</v>
      </c>
      <c r="AK466" s="25" t="s">
        <v>76</v>
      </c>
      <c r="AL466" s="25" t="s">
        <v>76</v>
      </c>
      <c r="AM466" s="25" t="s">
        <v>76</v>
      </c>
      <c r="AN466" s="25" t="s">
        <v>76</v>
      </c>
      <c r="AO466" s="46">
        <f>COUNTIF(Tabla146111316171820242728293032343768[[#This Row],[1S]:[31L]],"D12")</f>
        <v>10</v>
      </c>
      <c r="AP466" s="26">
        <f>COUNTIF(Tabla146111316171820242728293032343768[[#This Row],[1S]:[31L]],"N12")</f>
        <v>10</v>
      </c>
      <c r="AQ466" s="27">
        <f>COUNTBLANK(Tabla146111316171820242728293032343768[[#This Row],[1S]:[31L]])</f>
        <v>2</v>
      </c>
      <c r="AR466" s="2"/>
      <c r="AS466" s="2"/>
      <c r="AT466" s="2"/>
      <c r="AU466" s="2"/>
    </row>
    <row r="467" spans="6:47" x14ac:dyDescent="0.3">
      <c r="F467" s="20">
        <v>70415293</v>
      </c>
      <c r="G467" s="21" t="s">
        <v>152</v>
      </c>
      <c r="H467" s="22">
        <v>2026</v>
      </c>
      <c r="I467" s="22" t="s">
        <v>309</v>
      </c>
      <c r="J467" s="23" t="s">
        <v>22</v>
      </c>
      <c r="K467" s="23" t="s">
        <v>22</v>
      </c>
      <c r="L467" s="23" t="s">
        <v>22</v>
      </c>
      <c r="M467" s="23" t="s">
        <v>22</v>
      </c>
      <c r="N467" s="23" t="s">
        <v>22</v>
      </c>
      <c r="O467" s="24"/>
      <c r="P467" s="24"/>
      <c r="Q467" s="24" t="s">
        <v>36</v>
      </c>
      <c r="R467" s="24" t="s">
        <v>36</v>
      </c>
      <c r="S467" s="24" t="s">
        <v>36</v>
      </c>
      <c r="T467" s="23" t="s">
        <v>25</v>
      </c>
      <c r="U467" s="23" t="s">
        <v>25</v>
      </c>
      <c r="V467" s="23" t="s">
        <v>25</v>
      </c>
      <c r="W467" s="23" t="s">
        <v>25</v>
      </c>
      <c r="X467" s="23" t="s">
        <v>25</v>
      </c>
      <c r="Y467" s="23" t="s">
        <v>22</v>
      </c>
      <c r="Z467" s="23" t="s">
        <v>22</v>
      </c>
      <c r="AA467" s="23" t="s">
        <v>22</v>
      </c>
      <c r="AB467" s="23" t="s">
        <v>22</v>
      </c>
      <c r="AC467" s="23" t="s">
        <v>22</v>
      </c>
      <c r="AD467" s="24"/>
      <c r="AE467" s="24"/>
      <c r="AF467" s="24" t="s">
        <v>36</v>
      </c>
      <c r="AG467" s="24" t="s">
        <v>36</v>
      </c>
      <c r="AH467" s="24" t="s">
        <v>36</v>
      </c>
      <c r="AI467" s="23" t="s">
        <v>25</v>
      </c>
      <c r="AJ467" s="23" t="s">
        <v>25</v>
      </c>
      <c r="AK467" s="23" t="s">
        <v>25</v>
      </c>
      <c r="AL467" s="23" t="s">
        <v>25</v>
      </c>
      <c r="AM467" s="23" t="s">
        <v>25</v>
      </c>
      <c r="AN467" s="23" t="s">
        <v>25</v>
      </c>
      <c r="AO467" s="46">
        <f>COUNTIF(Tabla146111316171820242728293032343768[[#This Row],[1S]:[31L]],"D12")</f>
        <v>11</v>
      </c>
      <c r="AP467" s="26">
        <f>COUNTIF(Tabla146111316171820242728293032343768[[#This Row],[1S]:[31L]],"N12")</f>
        <v>10</v>
      </c>
      <c r="AQ467" s="27">
        <f>COUNTBLANK(Tabla146111316171820242728293032343768[[#This Row],[1S]:[31L]])</f>
        <v>4</v>
      </c>
      <c r="AR467" s="2"/>
      <c r="AS467" s="2"/>
      <c r="AT467" s="2"/>
      <c r="AU467" s="2"/>
    </row>
    <row r="468" spans="6:47" hidden="1" x14ac:dyDescent="0.3">
      <c r="F468" s="20"/>
      <c r="G468" s="21"/>
      <c r="H468" s="22">
        <v>2025</v>
      </c>
      <c r="I468" s="22" t="s">
        <v>47</v>
      </c>
      <c r="J468" s="30">
        <f t="shared" ref="J468:AN468" si="54">COUNTIF(J465:J467,"D12")</f>
        <v>1</v>
      </c>
      <c r="K468" s="30">
        <f t="shared" si="54"/>
        <v>1</v>
      </c>
      <c r="L468" s="30">
        <f t="shared" si="54"/>
        <v>1</v>
      </c>
      <c r="M468" s="30">
        <f t="shared" si="54"/>
        <v>1</v>
      </c>
      <c r="N468" s="30">
        <f t="shared" si="54"/>
        <v>1</v>
      </c>
      <c r="O468" s="30">
        <f t="shared" si="54"/>
        <v>1</v>
      </c>
      <c r="P468" s="30">
        <f t="shared" si="54"/>
        <v>1</v>
      </c>
      <c r="Q468" s="30">
        <f t="shared" si="54"/>
        <v>1</v>
      </c>
      <c r="R468" s="30">
        <f t="shared" si="54"/>
        <v>1</v>
      </c>
      <c r="S468" s="30">
        <f t="shared" si="54"/>
        <v>1</v>
      </c>
      <c r="T468" s="30">
        <f t="shared" si="54"/>
        <v>1</v>
      </c>
      <c r="U468" s="30">
        <f t="shared" si="54"/>
        <v>1</v>
      </c>
      <c r="V468" s="30">
        <f t="shared" si="54"/>
        <v>1</v>
      </c>
      <c r="W468" s="30">
        <f t="shared" si="54"/>
        <v>1</v>
      </c>
      <c r="X468" s="30">
        <f t="shared" si="54"/>
        <v>1</v>
      </c>
      <c r="Y468" s="30">
        <f t="shared" si="54"/>
        <v>1</v>
      </c>
      <c r="Z468" s="30">
        <f t="shared" si="54"/>
        <v>1</v>
      </c>
      <c r="AA468" s="30">
        <f t="shared" si="54"/>
        <v>1</v>
      </c>
      <c r="AB468" s="30">
        <f t="shared" si="54"/>
        <v>1</v>
      </c>
      <c r="AC468" s="30">
        <f t="shared" si="54"/>
        <v>1</v>
      </c>
      <c r="AD468" s="30">
        <f t="shared" si="54"/>
        <v>1</v>
      </c>
      <c r="AE468" s="30">
        <f t="shared" si="54"/>
        <v>1</v>
      </c>
      <c r="AF468" s="30">
        <f t="shared" si="54"/>
        <v>1</v>
      </c>
      <c r="AG468" s="30">
        <f t="shared" si="54"/>
        <v>1</v>
      </c>
      <c r="AH468" s="30">
        <f t="shared" si="54"/>
        <v>1</v>
      </c>
      <c r="AI468" s="30">
        <f t="shared" si="54"/>
        <v>1</v>
      </c>
      <c r="AJ468" s="30">
        <f t="shared" si="54"/>
        <v>1</v>
      </c>
      <c r="AK468" s="30">
        <f t="shared" si="54"/>
        <v>1</v>
      </c>
      <c r="AL468" s="30">
        <f t="shared" si="54"/>
        <v>1</v>
      </c>
      <c r="AM468" s="30">
        <f t="shared" si="54"/>
        <v>1</v>
      </c>
      <c r="AN468" s="22">
        <f t="shared" si="54"/>
        <v>1</v>
      </c>
      <c r="AO468" s="31"/>
      <c r="AP468" s="31"/>
      <c r="AQ468" s="32"/>
      <c r="AR468" s="2"/>
      <c r="AS468" s="2"/>
      <c r="AT468" s="2"/>
      <c r="AU468" s="2"/>
    </row>
    <row r="469" spans="6:47" hidden="1" x14ac:dyDescent="0.3">
      <c r="F469" s="33"/>
      <c r="G469" s="34"/>
      <c r="H469" s="22">
        <v>2025</v>
      </c>
      <c r="I469" s="22" t="s">
        <v>47</v>
      </c>
      <c r="J469" s="35">
        <f t="shared" ref="J469:AN469" si="55">COUNTIF(J465:J467,"N12")</f>
        <v>1</v>
      </c>
      <c r="K469" s="35">
        <f t="shared" si="55"/>
        <v>1</v>
      </c>
      <c r="L469" s="35">
        <f t="shared" si="55"/>
        <v>1</v>
      </c>
      <c r="M469" s="35">
        <f t="shared" si="55"/>
        <v>1</v>
      </c>
      <c r="N469" s="35">
        <f t="shared" si="55"/>
        <v>1</v>
      </c>
      <c r="O469" s="35">
        <f t="shared" si="55"/>
        <v>1</v>
      </c>
      <c r="P469" s="35">
        <f t="shared" si="55"/>
        <v>1</v>
      </c>
      <c r="Q469" s="35">
        <f t="shared" si="55"/>
        <v>1</v>
      </c>
      <c r="R469" s="35">
        <f t="shared" si="55"/>
        <v>1</v>
      </c>
      <c r="S469" s="35">
        <f t="shared" si="55"/>
        <v>1</v>
      </c>
      <c r="T469" s="35">
        <f t="shared" si="55"/>
        <v>1</v>
      </c>
      <c r="U469" s="35">
        <f t="shared" si="55"/>
        <v>1</v>
      </c>
      <c r="V469" s="35">
        <f t="shared" si="55"/>
        <v>1</v>
      </c>
      <c r="W469" s="35">
        <f t="shared" si="55"/>
        <v>1</v>
      </c>
      <c r="X469" s="35">
        <f t="shared" si="55"/>
        <v>1</v>
      </c>
      <c r="Y469" s="35">
        <f t="shared" si="55"/>
        <v>1</v>
      </c>
      <c r="Z469" s="35">
        <f t="shared" si="55"/>
        <v>1</v>
      </c>
      <c r="AA469" s="35">
        <f t="shared" si="55"/>
        <v>1</v>
      </c>
      <c r="AB469" s="35">
        <f t="shared" si="55"/>
        <v>1</v>
      </c>
      <c r="AC469" s="35">
        <f t="shared" si="55"/>
        <v>1</v>
      </c>
      <c r="AD469" s="35">
        <f t="shared" si="55"/>
        <v>1</v>
      </c>
      <c r="AE469" s="35">
        <f t="shared" si="55"/>
        <v>1</v>
      </c>
      <c r="AF469" s="35">
        <f t="shared" si="55"/>
        <v>1</v>
      </c>
      <c r="AG469" s="35">
        <f t="shared" si="55"/>
        <v>1</v>
      </c>
      <c r="AH469" s="35">
        <f t="shared" si="55"/>
        <v>1</v>
      </c>
      <c r="AI469" s="35">
        <f t="shared" si="55"/>
        <v>1</v>
      </c>
      <c r="AJ469" s="35">
        <f t="shared" si="55"/>
        <v>1</v>
      </c>
      <c r="AK469" s="35">
        <f t="shared" si="55"/>
        <v>1</v>
      </c>
      <c r="AL469" s="35">
        <f t="shared" si="55"/>
        <v>1</v>
      </c>
      <c r="AM469" s="35">
        <f t="shared" si="55"/>
        <v>1</v>
      </c>
      <c r="AN469" s="36">
        <f t="shared" si="55"/>
        <v>1</v>
      </c>
      <c r="AO469" s="37"/>
      <c r="AP469" s="37"/>
      <c r="AQ469" s="32"/>
      <c r="AR469" s="2"/>
      <c r="AS469" s="2"/>
      <c r="AT469" s="2"/>
      <c r="AU469" s="2"/>
    </row>
    <row r="470" spans="6:47" x14ac:dyDescent="0.3">
      <c r="F470" s="40" t="s">
        <v>29</v>
      </c>
      <c r="G470" s="40" t="s">
        <v>30</v>
      </c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2"/>
      <c r="AP470" s="2"/>
      <c r="AQ470" s="2"/>
      <c r="AR470" s="2"/>
      <c r="AS470" s="2"/>
      <c r="AT470" s="2"/>
      <c r="AU470" s="2"/>
    </row>
    <row r="471" spans="6:47" x14ac:dyDescent="0.3">
      <c r="F471" s="20" t="s">
        <v>25</v>
      </c>
      <c r="G471" s="21" t="s">
        <v>31</v>
      </c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2"/>
      <c r="AP471" s="2"/>
      <c r="AQ471" s="2"/>
      <c r="AR471" s="2"/>
      <c r="AS471" s="2"/>
      <c r="AT471" s="2"/>
      <c r="AU471" s="2"/>
    </row>
    <row r="472" spans="6:47" s="2" customFormat="1" x14ac:dyDescent="0.3">
      <c r="F472" s="42" t="s">
        <v>22</v>
      </c>
      <c r="G472" s="43" t="s">
        <v>32</v>
      </c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</row>
    <row r="473" spans="6:47" s="2" customFormat="1" x14ac:dyDescent="0.3">
      <c r="F473" s="42"/>
      <c r="G473" s="43" t="s">
        <v>33</v>
      </c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</row>
    <row r="474" spans="6:47" s="2" customFormat="1" x14ac:dyDescent="0.3">
      <c r="F474" s="42" t="s">
        <v>34</v>
      </c>
      <c r="G474" s="43" t="s">
        <v>35</v>
      </c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</row>
    <row r="475" spans="6:47" s="2" customFormat="1" x14ac:dyDescent="0.3">
      <c r="F475" s="42" t="s">
        <v>36</v>
      </c>
      <c r="G475" s="43" t="s">
        <v>37</v>
      </c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</row>
    <row r="476" spans="6:47" s="2" customFormat="1" x14ac:dyDescent="0.3"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</row>
    <row r="477" spans="6:47" ht="13.5" x14ac:dyDescent="0.15">
      <c r="F477" s="189"/>
      <c r="G477" s="189"/>
      <c r="H477" s="190" t="s">
        <v>0</v>
      </c>
      <c r="I477" s="191"/>
      <c r="J477" s="191"/>
      <c r="K477" s="191"/>
      <c r="L477" s="191"/>
      <c r="M477" s="191"/>
      <c r="N477" s="191"/>
      <c r="O477" s="191"/>
      <c r="P477" s="191"/>
      <c r="Q477" s="191"/>
      <c r="R477" s="191"/>
      <c r="S477" s="191"/>
      <c r="T477" s="191"/>
      <c r="U477" s="191"/>
      <c r="V477" s="191"/>
      <c r="W477" s="191"/>
      <c r="X477" s="191"/>
      <c r="Y477" s="191"/>
      <c r="Z477" s="191"/>
      <c r="AA477" s="191"/>
      <c r="AB477" s="191"/>
      <c r="AC477" s="191"/>
      <c r="AD477" s="191"/>
      <c r="AE477" s="191"/>
      <c r="AF477" s="191"/>
      <c r="AG477" s="191"/>
      <c r="AH477" s="192"/>
      <c r="AI477" s="196" t="s">
        <v>1</v>
      </c>
      <c r="AJ477" s="196"/>
      <c r="AK477" s="196"/>
      <c r="AL477" s="196"/>
      <c r="AM477" s="196"/>
      <c r="AN477" s="196"/>
      <c r="AO477" s="1"/>
      <c r="AP477" s="1"/>
      <c r="AQ477" s="1"/>
      <c r="AR477" s="2"/>
      <c r="AS477" s="2"/>
      <c r="AT477" s="2"/>
      <c r="AU477" s="2"/>
    </row>
    <row r="478" spans="6:47" ht="13.5" x14ac:dyDescent="0.15">
      <c r="F478" s="189"/>
      <c r="G478" s="189"/>
      <c r="H478" s="193"/>
      <c r="I478" s="194"/>
      <c r="J478" s="194"/>
      <c r="K478" s="194"/>
      <c r="L478" s="194"/>
      <c r="M478" s="194"/>
      <c r="N478" s="194"/>
      <c r="O478" s="194"/>
      <c r="P478" s="194"/>
      <c r="Q478" s="194"/>
      <c r="R478" s="194"/>
      <c r="S478" s="194"/>
      <c r="T478" s="194"/>
      <c r="U478" s="194"/>
      <c r="V478" s="194"/>
      <c r="W478" s="194"/>
      <c r="X478" s="194"/>
      <c r="Y478" s="194"/>
      <c r="Z478" s="194"/>
      <c r="AA478" s="194"/>
      <c r="AB478" s="194"/>
      <c r="AC478" s="194"/>
      <c r="AD478" s="194"/>
      <c r="AE478" s="194"/>
      <c r="AF478" s="194"/>
      <c r="AG478" s="194"/>
      <c r="AH478" s="195"/>
      <c r="AI478" s="196"/>
      <c r="AJ478" s="196"/>
      <c r="AK478" s="196"/>
      <c r="AL478" s="196"/>
      <c r="AM478" s="196"/>
      <c r="AN478" s="196"/>
      <c r="AO478" s="1"/>
      <c r="AP478" s="1"/>
      <c r="AQ478" s="1"/>
      <c r="AR478" s="2"/>
      <c r="AS478" s="2"/>
      <c r="AT478" s="2"/>
      <c r="AU478" s="2"/>
    </row>
    <row r="479" spans="6:47" ht="14.25" x14ac:dyDescent="0.2">
      <c r="F479" s="189"/>
      <c r="G479" s="189"/>
      <c r="H479" s="218" t="s">
        <v>2</v>
      </c>
      <c r="I479" s="219"/>
      <c r="J479" s="219"/>
      <c r="K479" s="220" t="s">
        <v>153</v>
      </c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220"/>
      <c r="Y479" s="220"/>
      <c r="Z479" s="220"/>
      <c r="AA479" s="220"/>
      <c r="AB479" s="220"/>
      <c r="AC479" s="220"/>
      <c r="AD479" s="220"/>
      <c r="AE479" s="220"/>
      <c r="AF479" s="220"/>
      <c r="AG479" s="220"/>
      <c r="AH479" s="221"/>
      <c r="AI479" s="196" t="s">
        <v>4</v>
      </c>
      <c r="AJ479" s="196"/>
      <c r="AK479" s="196"/>
      <c r="AL479" s="196"/>
      <c r="AM479" s="196"/>
      <c r="AN479" s="196"/>
      <c r="AO479" s="1"/>
      <c r="AP479" s="1"/>
      <c r="AQ479" s="1"/>
      <c r="AR479" s="2"/>
      <c r="AS479" s="2"/>
      <c r="AT479" s="2"/>
      <c r="AU479" s="2"/>
    </row>
    <row r="480" spans="6:47" ht="14.25" x14ac:dyDescent="0.2">
      <c r="F480" s="189"/>
      <c r="G480" s="189"/>
      <c r="H480" s="7" t="s">
        <v>5</v>
      </c>
      <c r="I480" s="8"/>
      <c r="J480" s="8"/>
      <c r="K480" s="220" t="s">
        <v>154</v>
      </c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220"/>
      <c r="Y480" s="220"/>
      <c r="Z480" s="220"/>
      <c r="AA480" s="220"/>
      <c r="AB480" s="220"/>
      <c r="AC480" s="220"/>
      <c r="AD480" s="220"/>
      <c r="AE480" s="220"/>
      <c r="AF480" s="220"/>
      <c r="AG480" s="220"/>
      <c r="AH480" s="221"/>
      <c r="AI480" s="196"/>
      <c r="AJ480" s="196"/>
      <c r="AK480" s="196"/>
      <c r="AL480" s="196"/>
      <c r="AM480" s="196"/>
      <c r="AN480" s="196"/>
      <c r="AO480" s="1"/>
      <c r="AP480" s="1"/>
      <c r="AQ480" s="1"/>
      <c r="AR480" s="2"/>
      <c r="AS480" s="2"/>
      <c r="AT480" s="2"/>
      <c r="AU480" s="2"/>
    </row>
    <row r="481" spans="1:47" ht="14.25" x14ac:dyDescent="0.2">
      <c r="F481" s="189"/>
      <c r="G481" s="189"/>
      <c r="H481" s="218" t="s">
        <v>7</v>
      </c>
      <c r="I481" s="219"/>
      <c r="J481" s="219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220"/>
      <c r="Y481" s="220"/>
      <c r="Z481" s="220"/>
      <c r="AA481" s="220"/>
      <c r="AB481" s="220"/>
      <c r="AC481" s="220"/>
      <c r="AD481" s="220"/>
      <c r="AE481" s="220"/>
      <c r="AF481" s="220"/>
      <c r="AG481" s="220"/>
      <c r="AH481" s="221"/>
      <c r="AI481" s="196" t="s">
        <v>8</v>
      </c>
      <c r="AJ481" s="196"/>
      <c r="AK481" s="196"/>
      <c r="AL481" s="196"/>
      <c r="AM481" s="196"/>
      <c r="AN481" s="196"/>
      <c r="AO481" s="1"/>
      <c r="AP481" s="1"/>
      <c r="AQ481" s="1"/>
      <c r="AR481" s="2"/>
      <c r="AS481" s="2"/>
      <c r="AT481" s="2"/>
      <c r="AU481" s="2"/>
    </row>
    <row r="482" spans="1:47" ht="14.25" x14ac:dyDescent="0.2">
      <c r="F482" s="189"/>
      <c r="G482" s="189"/>
      <c r="H482" s="214"/>
      <c r="I482" s="215"/>
      <c r="J482" s="215"/>
      <c r="K482" s="216"/>
      <c r="L482" s="216"/>
      <c r="M482" s="216"/>
      <c r="N482" s="216"/>
      <c r="O482" s="216"/>
      <c r="P482" s="216"/>
      <c r="Q482" s="216"/>
      <c r="R482" s="216"/>
      <c r="S482" s="216"/>
      <c r="T482" s="216"/>
      <c r="U482" s="216"/>
      <c r="V482" s="216"/>
      <c r="W482" s="216"/>
      <c r="X482" s="216"/>
      <c r="Y482" s="216"/>
      <c r="Z482" s="216"/>
      <c r="AA482" s="216"/>
      <c r="AB482" s="216"/>
      <c r="AC482" s="216"/>
      <c r="AD482" s="216"/>
      <c r="AE482" s="216"/>
      <c r="AF482" s="216"/>
      <c r="AG482" s="216"/>
      <c r="AH482" s="217"/>
      <c r="AI482" s="196"/>
      <c r="AJ482" s="196"/>
      <c r="AK482" s="196"/>
      <c r="AL482" s="196"/>
      <c r="AM482" s="196"/>
      <c r="AN482" s="196"/>
      <c r="AO482" s="13"/>
      <c r="AP482" s="13"/>
      <c r="AQ482" s="13"/>
      <c r="AR482" s="2"/>
      <c r="AS482" s="2"/>
      <c r="AT482" s="2"/>
      <c r="AU482" s="2"/>
    </row>
    <row r="483" spans="1:47" s="19" customFormat="1" ht="39.950000000000003" customHeight="1" x14ac:dyDescent="0.15">
      <c r="A483" s="14" t="s">
        <v>9</v>
      </c>
      <c r="B483" s="14" t="s">
        <v>10</v>
      </c>
      <c r="C483" s="15" t="s">
        <v>11</v>
      </c>
      <c r="D483" s="15" t="s">
        <v>12</v>
      </c>
      <c r="E483" s="15" t="s">
        <v>13</v>
      </c>
      <c r="F483" s="16" t="s">
        <v>14</v>
      </c>
      <c r="G483" s="16" t="s">
        <v>15</v>
      </c>
      <c r="H483" s="16" t="s">
        <v>16</v>
      </c>
      <c r="I483" s="16" t="s">
        <v>17</v>
      </c>
      <c r="J483" s="16" t="s">
        <v>310</v>
      </c>
      <c r="K483" s="17" t="s">
        <v>311</v>
      </c>
      <c r="L483" s="16" t="s">
        <v>312</v>
      </c>
      <c r="M483" s="16" t="s">
        <v>313</v>
      </c>
      <c r="N483" s="16" t="s">
        <v>314</v>
      </c>
      <c r="O483" s="16" t="s">
        <v>315</v>
      </c>
      <c r="P483" s="17" t="s">
        <v>316</v>
      </c>
      <c r="Q483" s="16" t="s">
        <v>317</v>
      </c>
      <c r="R483" s="17" t="s">
        <v>318</v>
      </c>
      <c r="S483" s="16" t="s">
        <v>319</v>
      </c>
      <c r="T483" s="16" t="s">
        <v>320</v>
      </c>
      <c r="U483" s="16" t="s">
        <v>321</v>
      </c>
      <c r="V483" s="16" t="s">
        <v>322</v>
      </c>
      <c r="W483" s="16" t="s">
        <v>323</v>
      </c>
      <c r="X483" s="16" t="s">
        <v>324</v>
      </c>
      <c r="Y483" s="17" t="s">
        <v>325</v>
      </c>
      <c r="Z483" s="17" t="s">
        <v>326</v>
      </c>
      <c r="AA483" s="16" t="s">
        <v>327</v>
      </c>
      <c r="AB483" s="16" t="s">
        <v>328</v>
      </c>
      <c r="AC483" s="16" t="s">
        <v>329</v>
      </c>
      <c r="AD483" s="16" t="s">
        <v>330</v>
      </c>
      <c r="AE483" s="16" t="s">
        <v>331</v>
      </c>
      <c r="AF483" s="17" t="s">
        <v>332</v>
      </c>
      <c r="AG483" s="16" t="s">
        <v>333</v>
      </c>
      <c r="AH483" s="16" t="s">
        <v>334</v>
      </c>
      <c r="AI483" s="16" t="s">
        <v>335</v>
      </c>
      <c r="AJ483" s="16" t="s">
        <v>336</v>
      </c>
      <c r="AK483" s="16" t="s">
        <v>337</v>
      </c>
      <c r="AL483" s="16" t="s">
        <v>338</v>
      </c>
      <c r="AM483" s="17" t="s">
        <v>339</v>
      </c>
      <c r="AN483" s="16" t="s">
        <v>340</v>
      </c>
      <c r="AO483" s="18" t="s">
        <v>18</v>
      </c>
      <c r="AP483" s="18" t="s">
        <v>19</v>
      </c>
      <c r="AQ483" s="18" t="s">
        <v>20</v>
      </c>
    </row>
    <row r="484" spans="1:47" x14ac:dyDescent="0.3">
      <c r="F484" s="20">
        <v>1007612845</v>
      </c>
      <c r="G484" s="21" t="s">
        <v>155</v>
      </c>
      <c r="H484" s="22">
        <v>2026</v>
      </c>
      <c r="I484" s="22" t="s">
        <v>309</v>
      </c>
      <c r="J484" s="43" t="s">
        <v>156</v>
      </c>
      <c r="K484" s="43" t="s">
        <v>156</v>
      </c>
      <c r="L484" s="24"/>
      <c r="M484" s="24"/>
      <c r="N484" s="24" t="s">
        <v>36</v>
      </c>
      <c r="O484" s="43" t="s">
        <v>156</v>
      </c>
      <c r="P484" s="43" t="s">
        <v>156</v>
      </c>
      <c r="Q484" s="43" t="s">
        <v>156</v>
      </c>
      <c r="R484" s="43" t="s">
        <v>156</v>
      </c>
      <c r="S484" s="43" t="s">
        <v>156</v>
      </c>
      <c r="T484" s="43" t="s">
        <v>156</v>
      </c>
      <c r="U484" s="43" t="s">
        <v>156</v>
      </c>
      <c r="V484" s="43" t="s">
        <v>156</v>
      </c>
      <c r="W484" s="43" t="s">
        <v>156</v>
      </c>
      <c r="X484" s="43" t="s">
        <v>156</v>
      </c>
      <c r="Y484" s="43" t="s">
        <v>156</v>
      </c>
      <c r="Z484" s="43" t="s">
        <v>156</v>
      </c>
      <c r="AA484" s="43" t="s">
        <v>156</v>
      </c>
      <c r="AB484" s="24"/>
      <c r="AC484" s="24"/>
      <c r="AD484" s="24" t="s">
        <v>36</v>
      </c>
      <c r="AE484" s="187" t="s">
        <v>25</v>
      </c>
      <c r="AF484" s="84" t="s">
        <v>25</v>
      </c>
      <c r="AG484" s="39" t="s">
        <v>156</v>
      </c>
      <c r="AH484" s="23" t="s">
        <v>22</v>
      </c>
      <c r="AI484" s="23" t="s">
        <v>22</v>
      </c>
      <c r="AJ484" s="39" t="s">
        <v>156</v>
      </c>
      <c r="AK484" s="39" t="s">
        <v>156</v>
      </c>
      <c r="AL484" s="39" t="s">
        <v>156</v>
      </c>
      <c r="AM484" s="39" t="s">
        <v>156</v>
      </c>
      <c r="AN484" s="39" t="s">
        <v>156</v>
      </c>
      <c r="AO484" s="46">
        <f>COUNTIF(Tabla14611131617182024272829303234373869[[#This Row],[1S]:[31L]],"D12")</f>
        <v>2</v>
      </c>
      <c r="AP484" s="26">
        <f>COUNTIF(Tabla14611131617182024272829303234373869[[#This Row],[1S]:[31L]],"N12")</f>
        <v>2</v>
      </c>
      <c r="AQ484" s="27">
        <f>COUNTBLANK(Tabla14611131617182024272829303234373869[[#This Row],[1S]:[31L]])</f>
        <v>4</v>
      </c>
      <c r="AR484" s="2"/>
      <c r="AS484" s="2"/>
      <c r="AT484" s="2"/>
      <c r="AU484" s="2"/>
    </row>
    <row r="485" spans="1:47" x14ac:dyDescent="0.3">
      <c r="F485" s="20">
        <v>10884990</v>
      </c>
      <c r="G485" s="109" t="s">
        <v>157</v>
      </c>
      <c r="H485" s="22">
        <v>2026</v>
      </c>
      <c r="I485" s="22" t="s">
        <v>309</v>
      </c>
      <c r="J485" s="84" t="s">
        <v>25</v>
      </c>
      <c r="K485" s="84" t="s">
        <v>25</v>
      </c>
      <c r="L485" s="39" t="s">
        <v>156</v>
      </c>
      <c r="M485" s="39" t="s">
        <v>156</v>
      </c>
      <c r="N485" s="39" t="s">
        <v>156</v>
      </c>
      <c r="O485" s="24"/>
      <c r="P485" s="84" t="s">
        <v>25</v>
      </c>
      <c r="Q485" s="84" t="s">
        <v>25</v>
      </c>
      <c r="R485" s="84" t="s">
        <v>25</v>
      </c>
      <c r="S485" s="39"/>
      <c r="T485" s="39"/>
      <c r="U485" s="24"/>
      <c r="V485" s="24"/>
      <c r="W485" s="24" t="s">
        <v>36</v>
      </c>
      <c r="X485" s="84" t="s">
        <v>25</v>
      </c>
      <c r="Y485" s="84" t="s">
        <v>25</v>
      </c>
      <c r="Z485" s="84" t="s">
        <v>25</v>
      </c>
      <c r="AA485" s="39"/>
      <c r="AB485" s="43" t="s">
        <v>156</v>
      </c>
      <c r="AC485" s="43" t="s">
        <v>156</v>
      </c>
      <c r="AD485" s="43" t="s">
        <v>156</v>
      </c>
      <c r="AE485" s="39" t="s">
        <v>156</v>
      </c>
      <c r="AF485" s="39" t="s">
        <v>156</v>
      </c>
      <c r="AG485" s="39"/>
      <c r="AH485" s="39"/>
      <c r="AI485" s="39"/>
      <c r="AJ485" s="39"/>
      <c r="AK485" s="39"/>
      <c r="AL485" s="84" t="s">
        <v>25</v>
      </c>
      <c r="AM485" s="84" t="s">
        <v>25</v>
      </c>
      <c r="AN485" s="39"/>
      <c r="AO485" s="39"/>
      <c r="AP485" s="26">
        <f>COUNTIF(Tabla14611131617182024272829303234373869[[#This Row],[1S]:[31L]],"N12")</f>
        <v>0</v>
      </c>
      <c r="AQ485" s="27">
        <f>COUNTBLANK(Tabla14611131617182024272829303234373869[[#This Row],[1S]:[31L]])</f>
        <v>12</v>
      </c>
      <c r="AR485" s="2"/>
      <c r="AS485" s="2"/>
      <c r="AT485" s="2"/>
      <c r="AU485" s="2"/>
    </row>
    <row r="486" spans="1:47" hidden="1" x14ac:dyDescent="0.3">
      <c r="F486" s="20"/>
      <c r="G486" s="21"/>
      <c r="H486" s="22">
        <v>2025</v>
      </c>
      <c r="I486" s="22" t="s">
        <v>47</v>
      </c>
      <c r="J486" s="30">
        <f t="shared" ref="J486:AN486" si="56">COUNTIF(J484:J485,"D12")</f>
        <v>1</v>
      </c>
      <c r="K486" s="30">
        <f t="shared" si="56"/>
        <v>1</v>
      </c>
      <c r="L486" s="30">
        <f t="shared" si="56"/>
        <v>0</v>
      </c>
      <c r="M486" s="30">
        <f t="shared" si="56"/>
        <v>0</v>
      </c>
      <c r="N486" s="30">
        <f t="shared" si="56"/>
        <v>0</v>
      </c>
      <c r="O486" s="30">
        <f t="shared" si="56"/>
        <v>0</v>
      </c>
      <c r="P486" s="30">
        <f t="shared" si="56"/>
        <v>1</v>
      </c>
      <c r="Q486" s="30">
        <f t="shared" si="56"/>
        <v>1</v>
      </c>
      <c r="R486" s="30">
        <f t="shared" si="56"/>
        <v>1</v>
      </c>
      <c r="S486" s="30">
        <f t="shared" si="56"/>
        <v>0</v>
      </c>
      <c r="T486" s="30">
        <f t="shared" si="56"/>
        <v>0</v>
      </c>
      <c r="U486" s="30">
        <f t="shared" si="56"/>
        <v>0</v>
      </c>
      <c r="V486" s="30">
        <f t="shared" si="56"/>
        <v>0</v>
      </c>
      <c r="W486" s="30">
        <f t="shared" si="56"/>
        <v>0</v>
      </c>
      <c r="X486" s="30">
        <f t="shared" si="56"/>
        <v>1</v>
      </c>
      <c r="Y486" s="30">
        <f t="shared" si="56"/>
        <v>1</v>
      </c>
      <c r="Z486" s="30">
        <f t="shared" si="56"/>
        <v>1</v>
      </c>
      <c r="AA486" s="30">
        <f t="shared" si="56"/>
        <v>0</v>
      </c>
      <c r="AB486" s="30">
        <f t="shared" si="56"/>
        <v>0</v>
      </c>
      <c r="AC486" s="30">
        <f t="shared" si="56"/>
        <v>0</v>
      </c>
      <c r="AD486" s="30">
        <f t="shared" si="56"/>
        <v>0</v>
      </c>
      <c r="AE486" s="30">
        <f t="shared" si="56"/>
        <v>1</v>
      </c>
      <c r="AF486" s="30">
        <f t="shared" si="56"/>
        <v>1</v>
      </c>
      <c r="AG486" s="30">
        <f t="shared" si="56"/>
        <v>0</v>
      </c>
      <c r="AH486" s="30">
        <f t="shared" si="56"/>
        <v>0</v>
      </c>
      <c r="AI486" s="30">
        <f t="shared" si="56"/>
        <v>0</v>
      </c>
      <c r="AJ486" s="30">
        <f t="shared" si="56"/>
        <v>0</v>
      </c>
      <c r="AK486" s="30">
        <f t="shared" si="56"/>
        <v>0</v>
      </c>
      <c r="AL486" s="30">
        <f t="shared" si="56"/>
        <v>1</v>
      </c>
      <c r="AM486" s="30">
        <f t="shared" si="56"/>
        <v>1</v>
      </c>
      <c r="AN486" s="22">
        <f t="shared" si="56"/>
        <v>0</v>
      </c>
      <c r="AO486" s="31"/>
      <c r="AP486" s="31"/>
      <c r="AQ486" s="32"/>
      <c r="AR486" s="2"/>
      <c r="AS486" s="2"/>
      <c r="AT486" s="2"/>
      <c r="AU486" s="2"/>
    </row>
    <row r="487" spans="1:47" hidden="1" x14ac:dyDescent="0.3">
      <c r="F487" s="33"/>
      <c r="G487" s="34"/>
      <c r="H487" s="22">
        <v>2025</v>
      </c>
      <c r="I487" s="22" t="s">
        <v>47</v>
      </c>
      <c r="J487" s="35">
        <f t="shared" ref="J487:AN487" si="57">COUNTIF(J484:J485,"N12")</f>
        <v>0</v>
      </c>
      <c r="K487" s="35">
        <f t="shared" si="57"/>
        <v>0</v>
      </c>
      <c r="L487" s="35">
        <f t="shared" si="57"/>
        <v>0</v>
      </c>
      <c r="M487" s="35">
        <f t="shared" si="57"/>
        <v>0</v>
      </c>
      <c r="N487" s="35">
        <f t="shared" si="57"/>
        <v>0</v>
      </c>
      <c r="O487" s="35">
        <f t="shared" si="57"/>
        <v>0</v>
      </c>
      <c r="P487" s="35">
        <f t="shared" si="57"/>
        <v>0</v>
      </c>
      <c r="Q487" s="35">
        <f t="shared" si="57"/>
        <v>0</v>
      </c>
      <c r="R487" s="35">
        <f t="shared" si="57"/>
        <v>0</v>
      </c>
      <c r="S487" s="35">
        <f t="shared" si="57"/>
        <v>0</v>
      </c>
      <c r="T487" s="35">
        <f t="shared" si="57"/>
        <v>0</v>
      </c>
      <c r="U487" s="35">
        <f t="shared" si="57"/>
        <v>0</v>
      </c>
      <c r="V487" s="35">
        <f t="shared" si="57"/>
        <v>0</v>
      </c>
      <c r="W487" s="35">
        <f t="shared" si="57"/>
        <v>0</v>
      </c>
      <c r="X487" s="35">
        <f t="shared" si="57"/>
        <v>0</v>
      </c>
      <c r="Y487" s="35">
        <f t="shared" si="57"/>
        <v>0</v>
      </c>
      <c r="Z487" s="35">
        <f t="shared" si="57"/>
        <v>0</v>
      </c>
      <c r="AA487" s="35">
        <f t="shared" si="57"/>
        <v>0</v>
      </c>
      <c r="AB487" s="35">
        <f t="shared" si="57"/>
        <v>0</v>
      </c>
      <c r="AC487" s="35">
        <f t="shared" si="57"/>
        <v>0</v>
      </c>
      <c r="AD487" s="35">
        <f t="shared" si="57"/>
        <v>0</v>
      </c>
      <c r="AE487" s="35">
        <f t="shared" si="57"/>
        <v>0</v>
      </c>
      <c r="AF487" s="35">
        <f t="shared" si="57"/>
        <v>0</v>
      </c>
      <c r="AG487" s="35">
        <f t="shared" si="57"/>
        <v>0</v>
      </c>
      <c r="AH487" s="35">
        <f t="shared" si="57"/>
        <v>1</v>
      </c>
      <c r="AI487" s="35">
        <f t="shared" si="57"/>
        <v>1</v>
      </c>
      <c r="AJ487" s="35">
        <f t="shared" si="57"/>
        <v>0</v>
      </c>
      <c r="AK487" s="35">
        <f t="shared" si="57"/>
        <v>0</v>
      </c>
      <c r="AL487" s="35">
        <f t="shared" si="57"/>
        <v>0</v>
      </c>
      <c r="AM487" s="35">
        <f t="shared" si="57"/>
        <v>0</v>
      </c>
      <c r="AN487" s="36">
        <f t="shared" si="57"/>
        <v>0</v>
      </c>
      <c r="AO487" s="37"/>
      <c r="AP487" s="37"/>
      <c r="AQ487" s="32"/>
      <c r="AR487" s="2"/>
      <c r="AS487" s="2"/>
      <c r="AT487" s="2"/>
      <c r="AU487" s="2"/>
    </row>
    <row r="488" spans="1:47" s="2" customFormat="1" x14ac:dyDescent="0.3">
      <c r="F488" s="48"/>
      <c r="G488" s="49"/>
      <c r="H488" s="36"/>
      <c r="I488" s="36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50">
        <f>COUNTIF(Tabla14611131617182024272829303234373869[[#This Row],[1S]:[31L]],"D12")</f>
        <v>0</v>
      </c>
      <c r="AP488" s="50">
        <f>COUNTIF(Tabla14611131617182024272829303234373869[[#This Row],[1S]:[31L]],"N12")</f>
        <v>0</v>
      </c>
      <c r="AQ488" s="51">
        <f>COUNTBLANK(Tabla14611131617182024272829303234373869[[#This Row],[1S]:[31L]])</f>
        <v>31</v>
      </c>
    </row>
    <row r="489" spans="1:47" s="19" customFormat="1" ht="39.950000000000003" hidden="1" customHeight="1" x14ac:dyDescent="0.15">
      <c r="A489" s="14" t="s">
        <v>9</v>
      </c>
      <c r="B489" s="14" t="s">
        <v>10</v>
      </c>
      <c r="C489" s="15" t="s">
        <v>11</v>
      </c>
      <c r="D489" s="15" t="s">
        <v>12</v>
      </c>
      <c r="E489" s="15" t="s">
        <v>13</v>
      </c>
      <c r="F489" s="16" t="s">
        <v>158</v>
      </c>
      <c r="G489" s="16" t="s">
        <v>15</v>
      </c>
      <c r="H489" s="16" t="s">
        <v>16</v>
      </c>
      <c r="I489" s="16" t="s">
        <v>17</v>
      </c>
      <c r="J489" s="16" t="s">
        <v>159</v>
      </c>
      <c r="K489" s="16" t="s">
        <v>160</v>
      </c>
      <c r="L489" s="16" t="s">
        <v>161</v>
      </c>
      <c r="M489" s="16" t="s">
        <v>162</v>
      </c>
      <c r="N489" s="16" t="s">
        <v>163</v>
      </c>
      <c r="O489" s="16" t="s">
        <v>164</v>
      </c>
      <c r="P489" s="17" t="s">
        <v>165</v>
      </c>
      <c r="Q489" s="16" t="s">
        <v>166</v>
      </c>
      <c r="R489" s="16" t="s">
        <v>167</v>
      </c>
      <c r="S489" s="16" t="s">
        <v>168</v>
      </c>
      <c r="T489" s="16" t="s">
        <v>169</v>
      </c>
      <c r="U489" s="16" t="s">
        <v>170</v>
      </c>
      <c r="V489" s="16" t="s">
        <v>171</v>
      </c>
      <c r="W489" s="17" t="s">
        <v>172</v>
      </c>
      <c r="X489" s="16" t="s">
        <v>173</v>
      </c>
      <c r="Y489" s="16" t="s">
        <v>174</v>
      </c>
      <c r="Z489" s="16" t="s">
        <v>175</v>
      </c>
      <c r="AA489" s="16" t="s">
        <v>176</v>
      </c>
      <c r="AB489" s="16" t="s">
        <v>177</v>
      </c>
      <c r="AC489" s="16" t="s">
        <v>178</v>
      </c>
      <c r="AD489" s="17" t="s">
        <v>179</v>
      </c>
      <c r="AE489" s="16" t="s">
        <v>180</v>
      </c>
      <c r="AF489" s="16" t="s">
        <v>181</v>
      </c>
      <c r="AG489" s="16" t="s">
        <v>182</v>
      </c>
      <c r="AH489" s="16" t="s">
        <v>183</v>
      </c>
      <c r="AI489" s="16" t="s">
        <v>184</v>
      </c>
      <c r="AJ489" s="16" t="s">
        <v>185</v>
      </c>
      <c r="AK489" s="17" t="s">
        <v>186</v>
      </c>
      <c r="AL489" s="16" t="s">
        <v>187</v>
      </c>
      <c r="AM489" s="16" t="s">
        <v>188</v>
      </c>
      <c r="AN489" s="17" t="s">
        <v>189</v>
      </c>
      <c r="AO489" s="18" t="s">
        <v>18</v>
      </c>
      <c r="AP489" s="18" t="s">
        <v>19</v>
      </c>
      <c r="AQ489" s="18" t="s">
        <v>20</v>
      </c>
    </row>
    <row r="490" spans="1:47" hidden="1" x14ac:dyDescent="0.3">
      <c r="F490" s="20"/>
      <c r="G490" s="21"/>
      <c r="H490" s="22">
        <v>2025</v>
      </c>
      <c r="I490" s="22" t="s">
        <v>47</v>
      </c>
      <c r="J490" s="30" t="e">
        <f>COUNTIF(#REF!,"D12")</f>
        <v>#REF!</v>
      </c>
      <c r="K490" s="30" t="e">
        <f>COUNTIF(#REF!,"D12")</f>
        <v>#REF!</v>
      </c>
      <c r="L490" s="30" t="e">
        <f>COUNTIF(#REF!,"D12")</f>
        <v>#REF!</v>
      </c>
      <c r="M490" s="30" t="e">
        <f>COUNTIF(#REF!,"D12")</f>
        <v>#REF!</v>
      </c>
      <c r="N490" s="30" t="e">
        <f>COUNTIF(#REF!,"D12")</f>
        <v>#REF!</v>
      </c>
      <c r="O490" s="30" t="e">
        <f>COUNTIF(#REF!,"D12")</f>
        <v>#REF!</v>
      </c>
      <c r="P490" s="30" t="e">
        <f>COUNTIF(#REF!,"D12")</f>
        <v>#REF!</v>
      </c>
      <c r="Q490" s="30" t="e">
        <f>COUNTIF(#REF!,"D12")</f>
        <v>#REF!</v>
      </c>
      <c r="R490" s="30" t="e">
        <f>COUNTIF(#REF!,"D12")</f>
        <v>#REF!</v>
      </c>
      <c r="S490" s="30" t="e">
        <f>COUNTIF(#REF!,"D12")</f>
        <v>#REF!</v>
      </c>
      <c r="T490" s="30" t="e">
        <f>COUNTIF(#REF!,"D12")</f>
        <v>#REF!</v>
      </c>
      <c r="U490" s="30" t="e">
        <f>COUNTIF(#REF!,"D12")</f>
        <v>#REF!</v>
      </c>
      <c r="V490" s="30" t="e">
        <f>COUNTIF(#REF!,"D12")</f>
        <v>#REF!</v>
      </c>
      <c r="W490" s="30" t="e">
        <f>COUNTIF(#REF!,"D12")</f>
        <v>#REF!</v>
      </c>
      <c r="X490" s="30" t="e">
        <f>COUNTIF(#REF!,"D12")</f>
        <v>#REF!</v>
      </c>
      <c r="Y490" s="30" t="e">
        <f>COUNTIF(#REF!,"D12")</f>
        <v>#REF!</v>
      </c>
      <c r="Z490" s="30" t="e">
        <f>COUNTIF(#REF!,"D12")</f>
        <v>#REF!</v>
      </c>
      <c r="AA490" s="30" t="e">
        <f>COUNTIF(#REF!,"D12")</f>
        <v>#REF!</v>
      </c>
      <c r="AB490" s="30" t="e">
        <f>COUNTIF(#REF!,"D12")</f>
        <v>#REF!</v>
      </c>
      <c r="AC490" s="30" t="e">
        <f>COUNTIF(#REF!,"D12")</f>
        <v>#REF!</v>
      </c>
      <c r="AD490" s="30" t="e">
        <f>COUNTIF(#REF!,"D12")</f>
        <v>#REF!</v>
      </c>
      <c r="AE490" s="30" t="e">
        <f>COUNTIF(#REF!,"D12")</f>
        <v>#REF!</v>
      </c>
      <c r="AF490" s="30" t="e">
        <f>COUNTIF(#REF!,"D12")</f>
        <v>#REF!</v>
      </c>
      <c r="AG490" s="30" t="e">
        <f>COUNTIF(#REF!,"D12")</f>
        <v>#REF!</v>
      </c>
      <c r="AH490" s="30" t="e">
        <f>COUNTIF(#REF!,"D12")</f>
        <v>#REF!</v>
      </c>
      <c r="AI490" s="30" t="e">
        <f>COUNTIF(#REF!,"D12")</f>
        <v>#REF!</v>
      </c>
      <c r="AJ490" s="30" t="e">
        <f>COUNTIF(#REF!,"D12")</f>
        <v>#REF!</v>
      </c>
      <c r="AK490" s="30" t="e">
        <f>COUNTIF(#REF!,"D12")</f>
        <v>#REF!</v>
      </c>
      <c r="AL490" s="30" t="e">
        <f>COUNTIF(#REF!,"D12")</f>
        <v>#REF!</v>
      </c>
      <c r="AM490" s="30" t="e">
        <f>COUNTIF(#REF!,"D12")</f>
        <v>#REF!</v>
      </c>
      <c r="AN490" s="22" t="e">
        <f>COUNTIF(#REF!,"D12")</f>
        <v>#REF!</v>
      </c>
      <c r="AO490" s="31"/>
      <c r="AP490" s="31"/>
      <c r="AQ490" s="32"/>
      <c r="AR490" s="2"/>
      <c r="AS490" s="2"/>
      <c r="AT490" s="2"/>
      <c r="AU490" s="2"/>
    </row>
    <row r="491" spans="1:47" hidden="1" x14ac:dyDescent="0.3">
      <c r="F491" s="33"/>
      <c r="G491" s="34"/>
      <c r="H491" s="22">
        <v>2025</v>
      </c>
      <c r="I491" s="22" t="s">
        <v>47</v>
      </c>
      <c r="J491" s="35" t="e">
        <f>COUNTIF(#REF!,"N12")</f>
        <v>#REF!</v>
      </c>
      <c r="K491" s="35" t="e">
        <f>COUNTIF(#REF!,"N12")</f>
        <v>#REF!</v>
      </c>
      <c r="L491" s="35" t="e">
        <f>COUNTIF(#REF!,"N12")</f>
        <v>#REF!</v>
      </c>
      <c r="M491" s="35" t="e">
        <f>COUNTIF(#REF!,"N12")</f>
        <v>#REF!</v>
      </c>
      <c r="N491" s="35" t="e">
        <f>COUNTIF(#REF!,"N12")</f>
        <v>#REF!</v>
      </c>
      <c r="O491" s="35" t="e">
        <f>COUNTIF(#REF!,"N12")</f>
        <v>#REF!</v>
      </c>
      <c r="P491" s="35" t="e">
        <f>COUNTIF(#REF!,"N12")</f>
        <v>#REF!</v>
      </c>
      <c r="Q491" s="35" t="e">
        <f>COUNTIF(#REF!,"N12")</f>
        <v>#REF!</v>
      </c>
      <c r="R491" s="35" t="e">
        <f>COUNTIF(#REF!,"N12")</f>
        <v>#REF!</v>
      </c>
      <c r="S491" s="35" t="e">
        <f>COUNTIF(#REF!,"N12")</f>
        <v>#REF!</v>
      </c>
      <c r="T491" s="35" t="e">
        <f>COUNTIF(#REF!,"N12")</f>
        <v>#REF!</v>
      </c>
      <c r="U491" s="35" t="e">
        <f>COUNTIF(#REF!,"N12")</f>
        <v>#REF!</v>
      </c>
      <c r="V491" s="35" t="e">
        <f>COUNTIF(#REF!,"N12")</f>
        <v>#REF!</v>
      </c>
      <c r="W491" s="35" t="e">
        <f>COUNTIF(#REF!,"N12")</f>
        <v>#REF!</v>
      </c>
      <c r="X491" s="35" t="e">
        <f>COUNTIF(#REF!,"N12")</f>
        <v>#REF!</v>
      </c>
      <c r="Y491" s="35" t="e">
        <f>COUNTIF(#REF!,"N12")</f>
        <v>#REF!</v>
      </c>
      <c r="Z491" s="35" t="e">
        <f>COUNTIF(#REF!,"N12")</f>
        <v>#REF!</v>
      </c>
      <c r="AA491" s="35" t="e">
        <f>COUNTIF(#REF!,"N12")</f>
        <v>#REF!</v>
      </c>
      <c r="AB491" s="35" t="e">
        <f>COUNTIF(#REF!,"N12")</f>
        <v>#REF!</v>
      </c>
      <c r="AC491" s="35" t="e">
        <f>COUNTIF(#REF!,"N12")</f>
        <v>#REF!</v>
      </c>
      <c r="AD491" s="35" t="e">
        <f>COUNTIF(#REF!,"N12")</f>
        <v>#REF!</v>
      </c>
      <c r="AE491" s="35" t="e">
        <f>COUNTIF(#REF!,"N12")</f>
        <v>#REF!</v>
      </c>
      <c r="AF491" s="35" t="e">
        <f>COUNTIF(#REF!,"N12")</f>
        <v>#REF!</v>
      </c>
      <c r="AG491" s="35" t="e">
        <f>COUNTIF(#REF!,"N12")</f>
        <v>#REF!</v>
      </c>
      <c r="AH491" s="35" t="e">
        <f>COUNTIF(#REF!,"N12")</f>
        <v>#REF!</v>
      </c>
      <c r="AI491" s="35" t="e">
        <f>COUNTIF(#REF!,"N12")</f>
        <v>#REF!</v>
      </c>
      <c r="AJ491" s="35" t="e">
        <f>COUNTIF(#REF!,"N12")</f>
        <v>#REF!</v>
      </c>
      <c r="AK491" s="35" t="e">
        <f>COUNTIF(#REF!,"N12")</f>
        <v>#REF!</v>
      </c>
      <c r="AL491" s="35" t="e">
        <f>COUNTIF(#REF!,"N12")</f>
        <v>#REF!</v>
      </c>
      <c r="AM491" s="35" t="e">
        <f>COUNTIF(#REF!,"N12")</f>
        <v>#REF!</v>
      </c>
      <c r="AN491" s="36" t="e">
        <f>COUNTIF(#REF!,"N12")</f>
        <v>#REF!</v>
      </c>
      <c r="AO491" s="37"/>
      <c r="AP491" s="37"/>
      <c r="AQ491" s="32"/>
      <c r="AR491" s="2"/>
      <c r="AS491" s="2"/>
      <c r="AT491" s="2"/>
      <c r="AU491" s="2"/>
    </row>
    <row r="492" spans="1:47" x14ac:dyDescent="0.3">
      <c r="F492" s="40" t="s">
        <v>29</v>
      </c>
      <c r="G492" s="40" t="s">
        <v>30</v>
      </c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2"/>
      <c r="AP492" s="2"/>
      <c r="AQ492" s="2"/>
      <c r="AR492" s="2"/>
      <c r="AS492" s="2"/>
      <c r="AT492" s="2"/>
      <c r="AU492" s="2"/>
    </row>
    <row r="493" spans="1:47" s="2" customFormat="1" x14ac:dyDescent="0.3">
      <c r="F493" s="42" t="s">
        <v>156</v>
      </c>
      <c r="G493" s="43" t="s">
        <v>190</v>
      </c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</row>
    <row r="494" spans="1:47" s="2" customFormat="1" x14ac:dyDescent="0.3">
      <c r="F494" s="42"/>
      <c r="G494" s="43" t="s">
        <v>33</v>
      </c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</row>
    <row r="495" spans="1:47" s="2" customFormat="1" x14ac:dyDescent="0.3">
      <c r="F495" s="42" t="s">
        <v>34</v>
      </c>
      <c r="G495" s="43" t="s">
        <v>35</v>
      </c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</row>
    <row r="496" spans="1:47" s="2" customFormat="1" x14ac:dyDescent="0.3">
      <c r="F496" s="42" t="s">
        <v>36</v>
      </c>
      <c r="G496" s="43" t="s">
        <v>37</v>
      </c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</row>
    <row r="497" spans="1:47" s="2" customFormat="1" x14ac:dyDescent="0.3"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</row>
    <row r="498" spans="1:47" ht="13.5" x14ac:dyDescent="0.15">
      <c r="F498" s="189"/>
      <c r="G498" s="189"/>
      <c r="H498" s="190" t="s">
        <v>0</v>
      </c>
      <c r="I498" s="191"/>
      <c r="J498" s="191"/>
      <c r="K498" s="191"/>
      <c r="L498" s="191"/>
      <c r="M498" s="191"/>
      <c r="N498" s="191"/>
      <c r="O498" s="191"/>
      <c r="P498" s="191"/>
      <c r="Q498" s="191"/>
      <c r="R498" s="191"/>
      <c r="S498" s="191"/>
      <c r="T498" s="191"/>
      <c r="U498" s="191"/>
      <c r="V498" s="191"/>
      <c r="W498" s="191"/>
      <c r="X498" s="191"/>
      <c r="Y498" s="191"/>
      <c r="Z498" s="191"/>
      <c r="AA498" s="191"/>
      <c r="AB498" s="191"/>
      <c r="AC498" s="191"/>
      <c r="AD498" s="191"/>
      <c r="AE498" s="191"/>
      <c r="AF498" s="191"/>
      <c r="AG498" s="191"/>
      <c r="AH498" s="192"/>
      <c r="AI498" s="196" t="s">
        <v>1</v>
      </c>
      <c r="AJ498" s="196"/>
      <c r="AK498" s="196"/>
      <c r="AL498" s="196"/>
      <c r="AM498" s="196"/>
      <c r="AN498" s="196"/>
      <c r="AO498" s="1"/>
      <c r="AP498" s="1"/>
      <c r="AQ498" s="1"/>
      <c r="AR498" s="2"/>
      <c r="AS498" s="2"/>
      <c r="AT498" s="2"/>
      <c r="AU498" s="2"/>
    </row>
    <row r="499" spans="1:47" ht="13.5" x14ac:dyDescent="0.15">
      <c r="F499" s="189"/>
      <c r="G499" s="189"/>
      <c r="H499" s="193"/>
      <c r="I499" s="194"/>
      <c r="J499" s="194"/>
      <c r="K499" s="194"/>
      <c r="L499" s="194"/>
      <c r="M499" s="194"/>
      <c r="N499" s="194"/>
      <c r="O499" s="194"/>
      <c r="P499" s="194"/>
      <c r="Q499" s="194"/>
      <c r="R499" s="194"/>
      <c r="S499" s="194"/>
      <c r="T499" s="194"/>
      <c r="U499" s="194"/>
      <c r="V499" s="194"/>
      <c r="W499" s="194"/>
      <c r="X499" s="194"/>
      <c r="Y499" s="194"/>
      <c r="Z499" s="194"/>
      <c r="AA499" s="194"/>
      <c r="AB499" s="194"/>
      <c r="AC499" s="194"/>
      <c r="AD499" s="194"/>
      <c r="AE499" s="194"/>
      <c r="AF499" s="194"/>
      <c r="AG499" s="194"/>
      <c r="AH499" s="195"/>
      <c r="AI499" s="196"/>
      <c r="AJ499" s="196"/>
      <c r="AK499" s="196"/>
      <c r="AL499" s="196"/>
      <c r="AM499" s="196"/>
      <c r="AN499" s="196"/>
      <c r="AO499" s="1"/>
      <c r="AP499" s="1"/>
      <c r="AQ499" s="1"/>
      <c r="AR499" s="2"/>
      <c r="AS499" s="2"/>
      <c r="AT499" s="2"/>
      <c r="AU499" s="2"/>
    </row>
    <row r="500" spans="1:47" ht="14.25" x14ac:dyDescent="0.2">
      <c r="F500" s="189"/>
      <c r="G500" s="189"/>
      <c r="H500" s="218" t="s">
        <v>2</v>
      </c>
      <c r="I500" s="219"/>
      <c r="J500" s="219"/>
      <c r="K500" s="220" t="s">
        <v>191</v>
      </c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220"/>
      <c r="Y500" s="220"/>
      <c r="Z500" s="220"/>
      <c r="AA500" s="220"/>
      <c r="AB500" s="220"/>
      <c r="AC500" s="220"/>
      <c r="AD500" s="220"/>
      <c r="AE500" s="220"/>
      <c r="AF500" s="220"/>
      <c r="AG500" s="220"/>
      <c r="AH500" s="221"/>
      <c r="AI500" s="196" t="s">
        <v>4</v>
      </c>
      <c r="AJ500" s="196"/>
      <c r="AK500" s="196"/>
      <c r="AL500" s="196"/>
      <c r="AM500" s="196"/>
      <c r="AN500" s="196"/>
      <c r="AO500" s="1"/>
      <c r="AP500" s="1"/>
      <c r="AQ500" s="1"/>
      <c r="AR500" s="2"/>
      <c r="AS500" s="2"/>
      <c r="AT500" s="2"/>
      <c r="AU500" s="2"/>
    </row>
    <row r="501" spans="1:47" ht="14.25" x14ac:dyDescent="0.2">
      <c r="F501" s="189"/>
      <c r="G501" s="189"/>
      <c r="H501" s="7" t="s">
        <v>5</v>
      </c>
      <c r="I501" s="8"/>
      <c r="J501" s="8"/>
      <c r="K501" s="220" t="s">
        <v>105</v>
      </c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220"/>
      <c r="Y501" s="220"/>
      <c r="Z501" s="220"/>
      <c r="AA501" s="220"/>
      <c r="AB501" s="220"/>
      <c r="AC501" s="220"/>
      <c r="AD501" s="220"/>
      <c r="AE501" s="220"/>
      <c r="AF501" s="220"/>
      <c r="AG501" s="220"/>
      <c r="AH501" s="221"/>
      <c r="AI501" s="196"/>
      <c r="AJ501" s="196"/>
      <c r="AK501" s="196"/>
      <c r="AL501" s="196"/>
      <c r="AM501" s="196"/>
      <c r="AN501" s="196"/>
      <c r="AO501" s="1"/>
      <c r="AP501" s="1"/>
      <c r="AQ501" s="1"/>
      <c r="AR501" s="2"/>
      <c r="AS501" s="2"/>
      <c r="AT501" s="2"/>
      <c r="AU501" s="2"/>
    </row>
    <row r="502" spans="1:47" ht="14.25" x14ac:dyDescent="0.2">
      <c r="F502" s="189"/>
      <c r="G502" s="189"/>
      <c r="H502" s="218" t="s">
        <v>7</v>
      </c>
      <c r="I502" s="219"/>
      <c r="J502" s="219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220"/>
      <c r="Y502" s="220"/>
      <c r="Z502" s="220"/>
      <c r="AA502" s="220"/>
      <c r="AB502" s="220"/>
      <c r="AC502" s="220"/>
      <c r="AD502" s="220"/>
      <c r="AE502" s="220"/>
      <c r="AF502" s="220"/>
      <c r="AG502" s="220"/>
      <c r="AH502" s="221"/>
      <c r="AI502" s="196" t="s">
        <v>8</v>
      </c>
      <c r="AJ502" s="196"/>
      <c r="AK502" s="196"/>
      <c r="AL502" s="196"/>
      <c r="AM502" s="196"/>
      <c r="AN502" s="196"/>
      <c r="AO502" s="1"/>
      <c r="AP502" s="1"/>
      <c r="AQ502" s="1"/>
      <c r="AR502" s="2"/>
      <c r="AS502" s="2"/>
      <c r="AT502" s="2"/>
      <c r="AU502" s="2"/>
    </row>
    <row r="503" spans="1:47" ht="14.25" x14ac:dyDescent="0.2">
      <c r="F503" s="189"/>
      <c r="G503" s="189"/>
      <c r="H503" s="214"/>
      <c r="I503" s="215"/>
      <c r="J503" s="215"/>
      <c r="K503" s="216"/>
      <c r="L503" s="216"/>
      <c r="M503" s="216"/>
      <c r="N503" s="216"/>
      <c r="O503" s="216"/>
      <c r="P503" s="216"/>
      <c r="Q503" s="216"/>
      <c r="R503" s="216"/>
      <c r="S503" s="216"/>
      <c r="T503" s="216"/>
      <c r="U503" s="216"/>
      <c r="V503" s="216"/>
      <c r="W503" s="216"/>
      <c r="X503" s="216"/>
      <c r="Y503" s="216"/>
      <c r="Z503" s="216"/>
      <c r="AA503" s="216"/>
      <c r="AB503" s="216"/>
      <c r="AC503" s="216"/>
      <c r="AD503" s="216"/>
      <c r="AE503" s="216"/>
      <c r="AF503" s="216"/>
      <c r="AG503" s="216"/>
      <c r="AH503" s="217"/>
      <c r="AI503" s="196"/>
      <c r="AJ503" s="196"/>
      <c r="AK503" s="196"/>
      <c r="AL503" s="196"/>
      <c r="AM503" s="196"/>
      <c r="AN503" s="196"/>
      <c r="AO503" s="13"/>
      <c r="AP503" s="13"/>
      <c r="AQ503" s="13"/>
      <c r="AR503" s="2"/>
      <c r="AS503" s="2"/>
      <c r="AT503" s="2"/>
      <c r="AU503" s="2"/>
    </row>
    <row r="504" spans="1:47" s="19" customFormat="1" ht="39.950000000000003" customHeight="1" x14ac:dyDescent="0.15">
      <c r="A504" s="14" t="s">
        <v>9</v>
      </c>
      <c r="B504" s="14" t="s">
        <v>10</v>
      </c>
      <c r="C504" s="15" t="s">
        <v>11</v>
      </c>
      <c r="D504" s="15" t="s">
        <v>12</v>
      </c>
      <c r="E504" s="15" t="s">
        <v>13</v>
      </c>
      <c r="F504" s="16" t="s">
        <v>14</v>
      </c>
      <c r="G504" s="16" t="s">
        <v>15</v>
      </c>
      <c r="H504" s="16" t="s">
        <v>16</v>
      </c>
      <c r="I504" s="16" t="s">
        <v>17</v>
      </c>
      <c r="J504" s="16" t="s">
        <v>310</v>
      </c>
      <c r="K504" s="17" t="s">
        <v>311</v>
      </c>
      <c r="L504" s="16" t="s">
        <v>312</v>
      </c>
      <c r="M504" s="16" t="s">
        <v>313</v>
      </c>
      <c r="N504" s="16" t="s">
        <v>314</v>
      </c>
      <c r="O504" s="16" t="s">
        <v>315</v>
      </c>
      <c r="P504" s="17" t="s">
        <v>316</v>
      </c>
      <c r="Q504" s="16" t="s">
        <v>317</v>
      </c>
      <c r="R504" s="17" t="s">
        <v>318</v>
      </c>
      <c r="S504" s="16" t="s">
        <v>319</v>
      </c>
      <c r="T504" s="16" t="s">
        <v>320</v>
      </c>
      <c r="U504" s="16" t="s">
        <v>321</v>
      </c>
      <c r="V504" s="16" t="s">
        <v>322</v>
      </c>
      <c r="W504" s="16" t="s">
        <v>323</v>
      </c>
      <c r="X504" s="16" t="s">
        <v>324</v>
      </c>
      <c r="Y504" s="17" t="s">
        <v>325</v>
      </c>
      <c r="Z504" s="17" t="s">
        <v>326</v>
      </c>
      <c r="AA504" s="16" t="s">
        <v>327</v>
      </c>
      <c r="AB504" s="16" t="s">
        <v>328</v>
      </c>
      <c r="AC504" s="16" t="s">
        <v>329</v>
      </c>
      <c r="AD504" s="16" t="s">
        <v>330</v>
      </c>
      <c r="AE504" s="16" t="s">
        <v>331</v>
      </c>
      <c r="AF504" s="17" t="s">
        <v>332</v>
      </c>
      <c r="AG504" s="16" t="s">
        <v>333</v>
      </c>
      <c r="AH504" s="16" t="s">
        <v>334</v>
      </c>
      <c r="AI504" s="16" t="s">
        <v>335</v>
      </c>
      <c r="AJ504" s="16" t="s">
        <v>336</v>
      </c>
      <c r="AK504" s="16" t="s">
        <v>337</v>
      </c>
      <c r="AL504" s="16" t="s">
        <v>338</v>
      </c>
      <c r="AM504" s="17" t="s">
        <v>339</v>
      </c>
      <c r="AN504" s="16" t="s">
        <v>340</v>
      </c>
      <c r="AO504" s="18" t="s">
        <v>18</v>
      </c>
      <c r="AP504" s="18" t="s">
        <v>19</v>
      </c>
      <c r="AQ504" s="18" t="s">
        <v>20</v>
      </c>
    </row>
    <row r="505" spans="1:47" x14ac:dyDescent="0.3">
      <c r="F505" s="20">
        <v>1068665028</v>
      </c>
      <c r="G505" s="21" t="s">
        <v>192</v>
      </c>
      <c r="H505" s="22">
        <v>2026</v>
      </c>
      <c r="I505" s="22" t="s">
        <v>309</v>
      </c>
      <c r="J505" s="23" t="s">
        <v>22</v>
      </c>
      <c r="K505" s="23" t="s">
        <v>22</v>
      </c>
      <c r="L505" s="23" t="s">
        <v>22</v>
      </c>
      <c r="M505" s="23" t="s">
        <v>22</v>
      </c>
      <c r="N505" s="23" t="s">
        <v>22</v>
      </c>
      <c r="O505" s="23" t="s">
        <v>22</v>
      </c>
      <c r="P505" s="23" t="s">
        <v>22</v>
      </c>
      <c r="Q505" s="23" t="s">
        <v>22</v>
      </c>
      <c r="R505" s="23" t="s">
        <v>22</v>
      </c>
      <c r="S505" s="23" t="s">
        <v>22</v>
      </c>
      <c r="T505" s="23" t="s">
        <v>22</v>
      </c>
      <c r="U505" s="23" t="s">
        <v>22</v>
      </c>
      <c r="V505" s="23" t="s">
        <v>25</v>
      </c>
      <c r="W505" s="23" t="s">
        <v>25</v>
      </c>
      <c r="X505" s="23" t="s">
        <v>25</v>
      </c>
      <c r="Y505" s="23" t="s">
        <v>22</v>
      </c>
      <c r="Z505" s="23" t="s">
        <v>22</v>
      </c>
      <c r="AA505" s="23" t="s">
        <v>22</v>
      </c>
      <c r="AB505" s="23" t="s">
        <v>22</v>
      </c>
      <c r="AC505" s="23" t="s">
        <v>22</v>
      </c>
      <c r="AD505" s="23" t="s">
        <v>22</v>
      </c>
      <c r="AE505" s="99"/>
      <c r="AF505" s="99"/>
      <c r="AG505" s="99" t="s">
        <v>36</v>
      </c>
      <c r="AH505" s="23" t="s">
        <v>25</v>
      </c>
      <c r="AI505" s="23" t="s">
        <v>25</v>
      </c>
      <c r="AJ505" s="23" t="s">
        <v>25</v>
      </c>
      <c r="AK505" s="23" t="s">
        <v>25</v>
      </c>
      <c r="AL505" s="23" t="s">
        <v>25</v>
      </c>
      <c r="AM505" s="23" t="s">
        <v>25</v>
      </c>
      <c r="AN505" s="23" t="s">
        <v>25</v>
      </c>
      <c r="AO505" s="46">
        <f>COUNTIF(Tabla14611131617182024272829303234374071[[#This Row],[1S]:[31L]],"D12")</f>
        <v>10</v>
      </c>
      <c r="AP505" s="26">
        <f>COUNTIF(Tabla14611131617182024272829303234374071[[#This Row],[1S]:[31L]],"N12")</f>
        <v>18</v>
      </c>
      <c r="AQ505" s="27">
        <f>COUNTBLANK(Tabla14611131617182024272829303234374071[[#This Row],[1S]:[31L]])</f>
        <v>2</v>
      </c>
      <c r="AR505" s="2"/>
      <c r="AS505" s="2"/>
      <c r="AT505" s="2"/>
      <c r="AU505" s="2"/>
    </row>
    <row r="506" spans="1:47" x14ac:dyDescent="0.3">
      <c r="F506" s="20">
        <v>70435630</v>
      </c>
      <c r="G506" s="21" t="s">
        <v>193</v>
      </c>
      <c r="H506" s="22">
        <v>2026</v>
      </c>
      <c r="I506" s="22" t="s">
        <v>309</v>
      </c>
      <c r="J506" s="24"/>
      <c r="K506" s="24"/>
      <c r="L506" s="24" t="s">
        <v>36</v>
      </c>
      <c r="M506" s="23" t="s">
        <v>25</v>
      </c>
      <c r="N506" s="23" t="s">
        <v>25</v>
      </c>
      <c r="O506" s="23" t="s">
        <v>25</v>
      </c>
      <c r="P506" s="23" t="s">
        <v>25</v>
      </c>
      <c r="Q506" s="23" t="s">
        <v>25</v>
      </c>
      <c r="R506" s="23" t="s">
        <v>25</v>
      </c>
      <c r="S506" s="23" t="s">
        <v>22</v>
      </c>
      <c r="T506" s="23" t="s">
        <v>22</v>
      </c>
      <c r="U506" s="23" t="s">
        <v>22</v>
      </c>
      <c r="V506" s="23" t="s">
        <v>22</v>
      </c>
      <c r="W506" s="23" t="s">
        <v>22</v>
      </c>
      <c r="X506" s="23" t="s">
        <v>22</v>
      </c>
      <c r="Y506" s="24"/>
      <c r="Z506" s="24"/>
      <c r="AA506" s="24" t="s">
        <v>36</v>
      </c>
      <c r="AB506" s="23" t="s">
        <v>25</v>
      </c>
      <c r="AC506" s="23" t="s">
        <v>25</v>
      </c>
      <c r="AD506" s="23" t="s">
        <v>25</v>
      </c>
      <c r="AE506" s="23" t="s">
        <v>25</v>
      </c>
      <c r="AF506" s="23" t="s">
        <v>25</v>
      </c>
      <c r="AG506" s="23" t="s">
        <v>25</v>
      </c>
      <c r="AH506" s="23" t="s">
        <v>22</v>
      </c>
      <c r="AI506" s="23" t="s">
        <v>22</v>
      </c>
      <c r="AJ506" s="23" t="s">
        <v>22</v>
      </c>
      <c r="AK506" s="23" t="s">
        <v>22</v>
      </c>
      <c r="AL506" s="23" t="s">
        <v>22</v>
      </c>
      <c r="AM506" s="23" t="s">
        <v>22</v>
      </c>
      <c r="AN506" s="23" t="s">
        <v>22</v>
      </c>
      <c r="AO506" s="46">
        <f>COUNTIF(Tabla14611131617182024272829303234374071[[#This Row],[1S]:[31L]],"D12")</f>
        <v>12</v>
      </c>
      <c r="AP506" s="26">
        <f>COUNTIF(Tabla14611131617182024272829303234374071[[#This Row],[1S]:[31L]],"N12")</f>
        <v>13</v>
      </c>
      <c r="AQ506" s="27">
        <f>COUNTBLANK(Tabla14611131617182024272829303234374071[[#This Row],[1S]:[31L]])</f>
        <v>4</v>
      </c>
      <c r="AR506" s="2"/>
      <c r="AS506" s="2"/>
      <c r="AT506" s="2"/>
      <c r="AU506" s="2"/>
    </row>
    <row r="507" spans="1:47" x14ac:dyDescent="0.3">
      <c r="F507" s="20"/>
      <c r="G507" s="21"/>
      <c r="H507" s="22">
        <v>2026</v>
      </c>
      <c r="I507" s="22" t="s">
        <v>309</v>
      </c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46">
        <f>COUNTIF(Tabla14611131617182024272829303234374071[[#This Row],[1S]:[31L]],"D12")</f>
        <v>0</v>
      </c>
      <c r="AP507" s="26">
        <f>COUNTIF(Tabla14611131617182024272829303234374071[[#This Row],[1S]:[31L]],"N12")</f>
        <v>0</v>
      </c>
      <c r="AQ507" s="27">
        <f>COUNTBLANK(Tabla14611131617182024272829303234374071[[#This Row],[1S]:[31L]])</f>
        <v>31</v>
      </c>
      <c r="AR507" s="2"/>
      <c r="AS507" s="2"/>
      <c r="AT507" s="2"/>
      <c r="AU507" s="2"/>
    </row>
    <row r="508" spans="1:47" x14ac:dyDescent="0.3">
      <c r="F508" s="20"/>
      <c r="G508" s="21"/>
      <c r="H508" s="22">
        <v>2026</v>
      </c>
      <c r="I508" s="22" t="s">
        <v>309</v>
      </c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46">
        <f>COUNTIF(Tabla14611131617182024272829303234374071[[#This Row],[1S]:[31L]],"D12")</f>
        <v>0</v>
      </c>
      <c r="AP508" s="26">
        <f>COUNTIF(Tabla14611131617182024272829303234374071[[#This Row],[1S]:[31L]],"N12")</f>
        <v>0</v>
      </c>
      <c r="AQ508" s="27">
        <f>COUNTBLANK(Tabla14611131617182024272829303234374071[[#This Row],[1S]:[31L]])</f>
        <v>31</v>
      </c>
      <c r="AR508" s="2"/>
      <c r="AS508" s="2"/>
      <c r="AT508" s="2"/>
      <c r="AU508" s="2"/>
    </row>
    <row r="509" spans="1:47" hidden="1" x14ac:dyDescent="0.3">
      <c r="F509" s="20"/>
      <c r="G509" s="21"/>
      <c r="H509" s="22">
        <v>2025</v>
      </c>
      <c r="I509" s="22" t="s">
        <v>47</v>
      </c>
      <c r="J509" s="30">
        <f t="shared" ref="J509:AN509" si="58">COUNTIF(J505:J508,"D12")</f>
        <v>0</v>
      </c>
      <c r="K509" s="30">
        <f t="shared" si="58"/>
        <v>0</v>
      </c>
      <c r="L509" s="30">
        <f t="shared" si="58"/>
        <v>0</v>
      </c>
      <c r="M509" s="30">
        <f t="shared" si="58"/>
        <v>1</v>
      </c>
      <c r="N509" s="30">
        <f t="shared" si="58"/>
        <v>1</v>
      </c>
      <c r="O509" s="30">
        <f t="shared" si="58"/>
        <v>1</v>
      </c>
      <c r="P509" s="30">
        <f t="shared" si="58"/>
        <v>1</v>
      </c>
      <c r="Q509" s="30">
        <f t="shared" si="58"/>
        <v>1</v>
      </c>
      <c r="R509" s="30">
        <f t="shared" si="58"/>
        <v>1</v>
      </c>
      <c r="S509" s="30">
        <f t="shared" si="58"/>
        <v>0</v>
      </c>
      <c r="T509" s="30">
        <f t="shared" si="58"/>
        <v>0</v>
      </c>
      <c r="U509" s="30">
        <f t="shared" si="58"/>
        <v>0</v>
      </c>
      <c r="V509" s="30">
        <f t="shared" si="58"/>
        <v>1</v>
      </c>
      <c r="W509" s="30">
        <f t="shared" si="58"/>
        <v>1</v>
      </c>
      <c r="X509" s="30">
        <f t="shared" si="58"/>
        <v>1</v>
      </c>
      <c r="Y509" s="30">
        <f t="shared" si="58"/>
        <v>0</v>
      </c>
      <c r="Z509" s="30">
        <f t="shared" si="58"/>
        <v>0</v>
      </c>
      <c r="AA509" s="30">
        <f t="shared" si="58"/>
        <v>0</v>
      </c>
      <c r="AB509" s="30">
        <f t="shared" si="58"/>
        <v>1</v>
      </c>
      <c r="AC509" s="30">
        <f t="shared" si="58"/>
        <v>1</v>
      </c>
      <c r="AD509" s="30">
        <f t="shared" si="58"/>
        <v>1</v>
      </c>
      <c r="AE509" s="30">
        <f t="shared" si="58"/>
        <v>1</v>
      </c>
      <c r="AF509" s="30">
        <f t="shared" si="58"/>
        <v>1</v>
      </c>
      <c r="AG509" s="30">
        <f t="shared" si="58"/>
        <v>1</v>
      </c>
      <c r="AH509" s="30">
        <f t="shared" si="58"/>
        <v>1</v>
      </c>
      <c r="AI509" s="30">
        <f t="shared" si="58"/>
        <v>1</v>
      </c>
      <c r="AJ509" s="30">
        <f t="shared" si="58"/>
        <v>1</v>
      </c>
      <c r="AK509" s="30">
        <f t="shared" si="58"/>
        <v>1</v>
      </c>
      <c r="AL509" s="30">
        <f t="shared" si="58"/>
        <v>1</v>
      </c>
      <c r="AM509" s="30">
        <f t="shared" si="58"/>
        <v>1</v>
      </c>
      <c r="AN509" s="22">
        <f t="shared" si="58"/>
        <v>1</v>
      </c>
      <c r="AO509" s="31"/>
      <c r="AP509" s="31"/>
      <c r="AQ509" s="32"/>
      <c r="AR509" s="2"/>
      <c r="AS509" s="2"/>
      <c r="AT509" s="2"/>
      <c r="AU509" s="2"/>
    </row>
    <row r="510" spans="1:47" hidden="1" x14ac:dyDescent="0.3">
      <c r="F510" s="33"/>
      <c r="G510" s="34"/>
      <c r="H510" s="22">
        <v>2025</v>
      </c>
      <c r="I510" s="22" t="s">
        <v>47</v>
      </c>
      <c r="J510" s="35">
        <f t="shared" ref="J510:AN510" si="59">COUNTIF(J505:J508,"N12")</f>
        <v>1</v>
      </c>
      <c r="K510" s="35">
        <f t="shared" si="59"/>
        <v>1</v>
      </c>
      <c r="L510" s="35">
        <f t="shared" si="59"/>
        <v>1</v>
      </c>
      <c r="M510" s="35">
        <f t="shared" si="59"/>
        <v>1</v>
      </c>
      <c r="N510" s="35">
        <f t="shared" si="59"/>
        <v>1</v>
      </c>
      <c r="O510" s="35">
        <f t="shared" si="59"/>
        <v>1</v>
      </c>
      <c r="P510" s="35">
        <f t="shared" si="59"/>
        <v>1</v>
      </c>
      <c r="Q510" s="35">
        <f t="shared" si="59"/>
        <v>1</v>
      </c>
      <c r="R510" s="35">
        <f t="shared" si="59"/>
        <v>1</v>
      </c>
      <c r="S510" s="35">
        <f t="shared" si="59"/>
        <v>2</v>
      </c>
      <c r="T510" s="35">
        <f t="shared" si="59"/>
        <v>2</v>
      </c>
      <c r="U510" s="35">
        <f t="shared" si="59"/>
        <v>2</v>
      </c>
      <c r="V510" s="35">
        <f t="shared" si="59"/>
        <v>1</v>
      </c>
      <c r="W510" s="35">
        <f t="shared" si="59"/>
        <v>1</v>
      </c>
      <c r="X510" s="35">
        <f t="shared" si="59"/>
        <v>1</v>
      </c>
      <c r="Y510" s="35">
        <f t="shared" si="59"/>
        <v>1</v>
      </c>
      <c r="Z510" s="35">
        <f t="shared" si="59"/>
        <v>1</v>
      </c>
      <c r="AA510" s="35">
        <f t="shared" si="59"/>
        <v>1</v>
      </c>
      <c r="AB510" s="35">
        <f t="shared" si="59"/>
        <v>1</v>
      </c>
      <c r="AC510" s="35">
        <f t="shared" si="59"/>
        <v>1</v>
      </c>
      <c r="AD510" s="35">
        <f t="shared" si="59"/>
        <v>1</v>
      </c>
      <c r="AE510" s="35">
        <f t="shared" si="59"/>
        <v>0</v>
      </c>
      <c r="AF510" s="35">
        <f t="shared" si="59"/>
        <v>0</v>
      </c>
      <c r="AG510" s="35">
        <f t="shared" si="59"/>
        <v>0</v>
      </c>
      <c r="AH510" s="35">
        <f t="shared" si="59"/>
        <v>1</v>
      </c>
      <c r="AI510" s="35">
        <f t="shared" si="59"/>
        <v>1</v>
      </c>
      <c r="AJ510" s="35">
        <f t="shared" si="59"/>
        <v>1</v>
      </c>
      <c r="AK510" s="35">
        <f t="shared" si="59"/>
        <v>1</v>
      </c>
      <c r="AL510" s="35">
        <f t="shared" si="59"/>
        <v>1</v>
      </c>
      <c r="AM510" s="35">
        <f t="shared" si="59"/>
        <v>1</v>
      </c>
      <c r="AN510" s="36">
        <f t="shared" si="59"/>
        <v>1</v>
      </c>
      <c r="AO510" s="37"/>
      <c r="AP510" s="37"/>
      <c r="AQ510" s="32"/>
      <c r="AR510" s="2"/>
      <c r="AS510" s="2"/>
      <c r="AT510" s="2"/>
      <c r="AU510" s="2"/>
    </row>
    <row r="511" spans="1:47" s="2" customFormat="1" x14ac:dyDescent="0.3"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</row>
    <row r="512" spans="1:47" x14ac:dyDescent="0.3">
      <c r="F512" s="40" t="s">
        <v>29</v>
      </c>
      <c r="G512" s="40" t="s">
        <v>30</v>
      </c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2"/>
      <c r="AP512" s="2"/>
      <c r="AQ512" s="2"/>
      <c r="AR512" s="2"/>
      <c r="AS512" s="2"/>
      <c r="AT512" s="2"/>
      <c r="AU512" s="2"/>
    </row>
    <row r="513" spans="1:47" x14ac:dyDescent="0.3">
      <c r="F513" s="20" t="s">
        <v>25</v>
      </c>
      <c r="G513" s="21" t="s">
        <v>31</v>
      </c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2"/>
      <c r="AP513" s="2"/>
      <c r="AQ513" s="2"/>
      <c r="AR513" s="2"/>
      <c r="AS513" s="2"/>
      <c r="AT513" s="2"/>
      <c r="AU513" s="2"/>
    </row>
    <row r="514" spans="1:47" s="2" customFormat="1" x14ac:dyDescent="0.3">
      <c r="F514" s="42" t="s">
        <v>22</v>
      </c>
      <c r="G514" s="43" t="s">
        <v>32</v>
      </c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</row>
    <row r="515" spans="1:47" s="2" customFormat="1" x14ac:dyDescent="0.3">
      <c r="F515" s="42"/>
      <c r="G515" s="43" t="s">
        <v>33</v>
      </c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</row>
    <row r="516" spans="1:47" s="2" customFormat="1" x14ac:dyDescent="0.3">
      <c r="F516" s="42" t="s">
        <v>34</v>
      </c>
      <c r="G516" s="43" t="s">
        <v>35</v>
      </c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</row>
    <row r="517" spans="1:47" s="2" customFormat="1" x14ac:dyDescent="0.3">
      <c r="F517" s="42" t="s">
        <v>36</v>
      </c>
      <c r="G517" s="43" t="s">
        <v>37</v>
      </c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</row>
    <row r="518" spans="1:47" s="2" customFormat="1" x14ac:dyDescent="0.3"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</row>
    <row r="519" spans="1:47" ht="13.5" x14ac:dyDescent="0.15">
      <c r="F519" s="189"/>
      <c r="G519" s="189"/>
      <c r="H519" s="190" t="s">
        <v>0</v>
      </c>
      <c r="I519" s="191"/>
      <c r="J519" s="191"/>
      <c r="K519" s="191"/>
      <c r="L519" s="191"/>
      <c r="M519" s="191"/>
      <c r="N519" s="191"/>
      <c r="O519" s="191"/>
      <c r="P519" s="191"/>
      <c r="Q519" s="191"/>
      <c r="R519" s="191"/>
      <c r="S519" s="191"/>
      <c r="T519" s="191"/>
      <c r="U519" s="191"/>
      <c r="V519" s="191"/>
      <c r="W519" s="191"/>
      <c r="X519" s="191"/>
      <c r="Y519" s="191"/>
      <c r="Z519" s="191"/>
      <c r="AA519" s="191"/>
      <c r="AB519" s="191"/>
      <c r="AC519" s="191"/>
      <c r="AD519" s="191"/>
      <c r="AE519" s="191"/>
      <c r="AF519" s="191"/>
      <c r="AG519" s="191"/>
      <c r="AH519" s="192"/>
      <c r="AI519" s="196" t="s">
        <v>1</v>
      </c>
      <c r="AJ519" s="196"/>
      <c r="AK519" s="196"/>
      <c r="AL519" s="196"/>
      <c r="AM519" s="196"/>
      <c r="AN519" s="196"/>
      <c r="AO519" s="1"/>
      <c r="AP519" s="1"/>
      <c r="AQ519" s="1"/>
      <c r="AR519" s="2"/>
      <c r="AS519" s="2"/>
      <c r="AT519" s="2"/>
      <c r="AU519" s="2"/>
    </row>
    <row r="520" spans="1:47" ht="13.5" x14ac:dyDescent="0.15">
      <c r="F520" s="189"/>
      <c r="G520" s="189"/>
      <c r="H520" s="193"/>
      <c r="I520" s="194"/>
      <c r="J520" s="194"/>
      <c r="K520" s="194"/>
      <c r="L520" s="194"/>
      <c r="M520" s="194"/>
      <c r="N520" s="194"/>
      <c r="O520" s="194"/>
      <c r="P520" s="194"/>
      <c r="Q520" s="194"/>
      <c r="R520" s="194"/>
      <c r="S520" s="194"/>
      <c r="T520" s="194"/>
      <c r="U520" s="194"/>
      <c r="V520" s="194"/>
      <c r="W520" s="194"/>
      <c r="X520" s="194"/>
      <c r="Y520" s="194"/>
      <c r="Z520" s="194"/>
      <c r="AA520" s="194"/>
      <c r="AB520" s="194"/>
      <c r="AC520" s="194"/>
      <c r="AD520" s="194"/>
      <c r="AE520" s="194"/>
      <c r="AF520" s="194"/>
      <c r="AG520" s="194"/>
      <c r="AH520" s="195"/>
      <c r="AI520" s="196"/>
      <c r="AJ520" s="196"/>
      <c r="AK520" s="196"/>
      <c r="AL520" s="196"/>
      <c r="AM520" s="196"/>
      <c r="AN520" s="196"/>
      <c r="AO520" s="1"/>
      <c r="AP520" s="1"/>
      <c r="AQ520" s="1"/>
      <c r="AR520" s="2"/>
      <c r="AS520" s="2"/>
      <c r="AT520" s="2"/>
      <c r="AU520" s="2"/>
    </row>
    <row r="521" spans="1:47" ht="14.25" x14ac:dyDescent="0.2">
      <c r="F521" s="189"/>
      <c r="G521" s="189"/>
      <c r="H521" s="218" t="s">
        <v>2</v>
      </c>
      <c r="I521" s="219"/>
      <c r="J521" s="219"/>
      <c r="K521" s="220" t="s">
        <v>197</v>
      </c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220"/>
      <c r="Y521" s="220"/>
      <c r="Z521" s="220"/>
      <c r="AA521" s="220"/>
      <c r="AB521" s="220"/>
      <c r="AC521" s="220"/>
      <c r="AD521" s="220"/>
      <c r="AE521" s="220"/>
      <c r="AF521" s="220"/>
      <c r="AG521" s="220"/>
      <c r="AH521" s="221"/>
      <c r="AI521" s="196" t="s">
        <v>4</v>
      </c>
      <c r="AJ521" s="196"/>
      <c r="AK521" s="196"/>
      <c r="AL521" s="196"/>
      <c r="AM521" s="196"/>
      <c r="AN521" s="196"/>
      <c r="AO521" s="1"/>
      <c r="AP521" s="1"/>
      <c r="AQ521" s="1"/>
      <c r="AR521" s="2"/>
      <c r="AS521" s="2"/>
      <c r="AT521" s="2"/>
      <c r="AU521" s="2"/>
    </row>
    <row r="522" spans="1:47" ht="14.25" x14ac:dyDescent="0.2">
      <c r="F522" s="189"/>
      <c r="G522" s="189"/>
      <c r="H522" s="7" t="s">
        <v>5</v>
      </c>
      <c r="I522" s="8"/>
      <c r="J522" s="8"/>
      <c r="K522" s="220" t="s">
        <v>105</v>
      </c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220"/>
      <c r="Y522" s="220"/>
      <c r="Z522" s="220"/>
      <c r="AA522" s="220"/>
      <c r="AB522" s="220"/>
      <c r="AC522" s="220"/>
      <c r="AD522" s="220"/>
      <c r="AE522" s="220"/>
      <c r="AF522" s="220"/>
      <c r="AG522" s="220"/>
      <c r="AH522" s="221"/>
      <c r="AI522" s="196"/>
      <c r="AJ522" s="196"/>
      <c r="AK522" s="196"/>
      <c r="AL522" s="196"/>
      <c r="AM522" s="196"/>
      <c r="AN522" s="196"/>
      <c r="AO522" s="1"/>
      <c r="AP522" s="1"/>
      <c r="AQ522" s="1"/>
      <c r="AR522" s="2"/>
      <c r="AS522" s="2"/>
      <c r="AT522" s="2"/>
      <c r="AU522" s="2"/>
    </row>
    <row r="523" spans="1:47" ht="14.25" x14ac:dyDescent="0.2">
      <c r="F523" s="189"/>
      <c r="G523" s="189"/>
      <c r="H523" s="218" t="s">
        <v>7</v>
      </c>
      <c r="I523" s="219"/>
      <c r="J523" s="219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0"/>
      <c r="AA523" s="220"/>
      <c r="AB523" s="220"/>
      <c r="AC523" s="220"/>
      <c r="AD523" s="220"/>
      <c r="AE523" s="220"/>
      <c r="AF523" s="220"/>
      <c r="AG523" s="220"/>
      <c r="AH523" s="221"/>
      <c r="AI523" s="196" t="s">
        <v>8</v>
      </c>
      <c r="AJ523" s="196"/>
      <c r="AK523" s="196"/>
      <c r="AL523" s="196"/>
      <c r="AM523" s="196"/>
      <c r="AN523" s="196"/>
      <c r="AO523" s="1"/>
      <c r="AP523" s="1"/>
      <c r="AQ523" s="1"/>
      <c r="AR523" s="2"/>
      <c r="AS523" s="2"/>
      <c r="AT523" s="2"/>
      <c r="AU523" s="2"/>
    </row>
    <row r="524" spans="1:47" ht="14.25" x14ac:dyDescent="0.2">
      <c r="F524" s="189"/>
      <c r="G524" s="189"/>
      <c r="H524" s="214"/>
      <c r="I524" s="215"/>
      <c r="J524" s="215"/>
      <c r="K524" s="216"/>
      <c r="L524" s="216"/>
      <c r="M524" s="216"/>
      <c r="N524" s="216"/>
      <c r="O524" s="216"/>
      <c r="P524" s="216"/>
      <c r="Q524" s="216"/>
      <c r="R524" s="216"/>
      <c r="S524" s="216"/>
      <c r="T524" s="216"/>
      <c r="U524" s="216"/>
      <c r="V524" s="216"/>
      <c r="W524" s="216"/>
      <c r="X524" s="216"/>
      <c r="Y524" s="216"/>
      <c r="Z524" s="216"/>
      <c r="AA524" s="216"/>
      <c r="AB524" s="216"/>
      <c r="AC524" s="216"/>
      <c r="AD524" s="216"/>
      <c r="AE524" s="216"/>
      <c r="AF524" s="216"/>
      <c r="AG524" s="216"/>
      <c r="AH524" s="217"/>
      <c r="AI524" s="196"/>
      <c r="AJ524" s="196"/>
      <c r="AK524" s="196"/>
      <c r="AL524" s="196"/>
      <c r="AM524" s="196"/>
      <c r="AN524" s="196"/>
      <c r="AO524" s="13"/>
      <c r="AP524" s="13"/>
      <c r="AQ524" s="13"/>
      <c r="AR524" s="2"/>
      <c r="AS524" s="2"/>
      <c r="AT524" s="2"/>
      <c r="AU524" s="2"/>
    </row>
    <row r="525" spans="1:47" s="19" customFormat="1" ht="39.950000000000003" customHeight="1" x14ac:dyDescent="0.15">
      <c r="A525" s="14" t="s">
        <v>9</v>
      </c>
      <c r="B525" s="14" t="s">
        <v>10</v>
      </c>
      <c r="C525" s="15" t="s">
        <v>11</v>
      </c>
      <c r="D525" s="15" t="s">
        <v>12</v>
      </c>
      <c r="E525" s="15" t="s">
        <v>13</v>
      </c>
      <c r="F525" s="16" t="s">
        <v>14</v>
      </c>
      <c r="G525" s="16" t="s">
        <v>15</v>
      </c>
      <c r="H525" s="16" t="s">
        <v>16</v>
      </c>
      <c r="I525" s="16" t="s">
        <v>17</v>
      </c>
      <c r="J525" s="16" t="s">
        <v>310</v>
      </c>
      <c r="K525" s="17" t="s">
        <v>311</v>
      </c>
      <c r="L525" s="16" t="s">
        <v>312</v>
      </c>
      <c r="M525" s="16" t="s">
        <v>313</v>
      </c>
      <c r="N525" s="16" t="s">
        <v>314</v>
      </c>
      <c r="O525" s="16" t="s">
        <v>315</v>
      </c>
      <c r="P525" s="17" t="s">
        <v>316</v>
      </c>
      <c r="Q525" s="16" t="s">
        <v>317</v>
      </c>
      <c r="R525" s="17" t="s">
        <v>318</v>
      </c>
      <c r="S525" s="16" t="s">
        <v>319</v>
      </c>
      <c r="T525" s="16" t="s">
        <v>320</v>
      </c>
      <c r="U525" s="16" t="s">
        <v>321</v>
      </c>
      <c r="V525" s="16" t="s">
        <v>322</v>
      </c>
      <c r="W525" s="16" t="s">
        <v>323</v>
      </c>
      <c r="X525" s="16" t="s">
        <v>324</v>
      </c>
      <c r="Y525" s="17" t="s">
        <v>325</v>
      </c>
      <c r="Z525" s="17" t="s">
        <v>326</v>
      </c>
      <c r="AA525" s="16" t="s">
        <v>327</v>
      </c>
      <c r="AB525" s="16" t="s">
        <v>328</v>
      </c>
      <c r="AC525" s="16" t="s">
        <v>329</v>
      </c>
      <c r="AD525" s="16" t="s">
        <v>330</v>
      </c>
      <c r="AE525" s="16" t="s">
        <v>331</v>
      </c>
      <c r="AF525" s="17" t="s">
        <v>332</v>
      </c>
      <c r="AG525" s="16" t="s">
        <v>333</v>
      </c>
      <c r="AH525" s="16" t="s">
        <v>334</v>
      </c>
      <c r="AI525" s="16" t="s">
        <v>335</v>
      </c>
      <c r="AJ525" s="16" t="s">
        <v>336</v>
      </c>
      <c r="AK525" s="16" t="s">
        <v>337</v>
      </c>
      <c r="AL525" s="16" t="s">
        <v>338</v>
      </c>
      <c r="AM525" s="17" t="s">
        <v>339</v>
      </c>
      <c r="AN525" s="16" t="s">
        <v>340</v>
      </c>
      <c r="AO525" s="18" t="s">
        <v>18</v>
      </c>
      <c r="AP525" s="18" t="s">
        <v>19</v>
      </c>
      <c r="AQ525" s="18" t="s">
        <v>20</v>
      </c>
    </row>
    <row r="526" spans="1:47" x14ac:dyDescent="0.3">
      <c r="F526" s="42">
        <v>1017149200</v>
      </c>
      <c r="G526" s="21" t="s">
        <v>198</v>
      </c>
      <c r="H526" s="22">
        <v>2026</v>
      </c>
      <c r="I526" s="22" t="s">
        <v>309</v>
      </c>
      <c r="J526" s="23" t="s">
        <v>22</v>
      </c>
      <c r="K526" s="23" t="s">
        <v>22</v>
      </c>
      <c r="L526" s="23" t="s">
        <v>22</v>
      </c>
      <c r="M526" s="113"/>
      <c r="N526" s="113"/>
      <c r="O526" s="113" t="s">
        <v>36</v>
      </c>
      <c r="P526" s="23" t="s">
        <v>25</v>
      </c>
      <c r="Q526" s="23" t="s">
        <v>25</v>
      </c>
      <c r="R526" s="23" t="s">
        <v>25</v>
      </c>
      <c r="S526" s="23" t="s">
        <v>25</v>
      </c>
      <c r="T526" s="23" t="s">
        <v>25</v>
      </c>
      <c r="U526" s="23" t="s">
        <v>25</v>
      </c>
      <c r="V526" s="23" t="s">
        <v>22</v>
      </c>
      <c r="W526" s="23" t="s">
        <v>22</v>
      </c>
      <c r="X526" s="23" t="s">
        <v>22</v>
      </c>
      <c r="Y526" s="23" t="s">
        <v>22</v>
      </c>
      <c r="Z526" s="23" t="s">
        <v>22</v>
      </c>
      <c r="AA526" s="23" t="s">
        <v>22</v>
      </c>
      <c r="AB526" s="113"/>
      <c r="AC526" s="113"/>
      <c r="AD526" s="113" t="s">
        <v>36</v>
      </c>
      <c r="AE526" s="23" t="s">
        <v>25</v>
      </c>
      <c r="AF526" s="23" t="s">
        <v>25</v>
      </c>
      <c r="AG526" s="23" t="s">
        <v>25</v>
      </c>
      <c r="AH526" s="23" t="s">
        <v>25</v>
      </c>
      <c r="AI526" s="23" t="s">
        <v>25</v>
      </c>
      <c r="AJ526" s="23" t="s">
        <v>25</v>
      </c>
      <c r="AK526" s="23" t="s">
        <v>22</v>
      </c>
      <c r="AL526" s="23" t="s">
        <v>22</v>
      </c>
      <c r="AM526" s="23" t="s">
        <v>22</v>
      </c>
      <c r="AN526" s="114" t="s">
        <v>22</v>
      </c>
      <c r="AO526" s="46">
        <f>COUNTIF(Tabla1461113161718202427282930323437404172[[#This Row],[1S]:[31L]],"D12")</f>
        <v>12</v>
      </c>
      <c r="AP526" s="26">
        <f>COUNTIF(Tabla1461113161718202427282930323437404172[[#This Row],[1S]:[31L]],"N12")</f>
        <v>13</v>
      </c>
      <c r="AQ526" s="27">
        <f>COUNTBLANK(Tabla1461113161718202427282930323437404172[[#This Row],[1S]:[31L]])</f>
        <v>4</v>
      </c>
      <c r="AR526" s="2"/>
      <c r="AS526" s="2"/>
      <c r="AT526" s="2"/>
      <c r="AU526" s="2"/>
    </row>
    <row r="527" spans="1:47" x14ac:dyDescent="0.3">
      <c r="F527" s="42">
        <v>43210112</v>
      </c>
      <c r="G527" s="21" t="s">
        <v>199</v>
      </c>
      <c r="H527" s="22">
        <v>2026</v>
      </c>
      <c r="I527" s="22" t="s">
        <v>309</v>
      </c>
      <c r="J527" s="23" t="s">
        <v>25</v>
      </c>
      <c r="K527" s="23" t="s">
        <v>25</v>
      </c>
      <c r="L527" s="23" t="s">
        <v>25</v>
      </c>
      <c r="M527" s="23" t="s">
        <v>25</v>
      </c>
      <c r="N527" s="23" t="s">
        <v>25</v>
      </c>
      <c r="O527" s="23" t="s">
        <v>25</v>
      </c>
      <c r="P527" s="23" t="s">
        <v>22</v>
      </c>
      <c r="Q527" s="23" t="s">
        <v>22</v>
      </c>
      <c r="R527" s="23" t="s">
        <v>22</v>
      </c>
      <c r="S527" s="23" t="s">
        <v>22</v>
      </c>
      <c r="T527" s="23" t="s">
        <v>22</v>
      </c>
      <c r="U527" s="23" t="s">
        <v>22</v>
      </c>
      <c r="V527" s="113"/>
      <c r="W527" s="113"/>
      <c r="X527" s="113" t="s">
        <v>36</v>
      </c>
      <c r="Y527" s="23" t="s">
        <v>25</v>
      </c>
      <c r="Z527" s="23" t="s">
        <v>25</v>
      </c>
      <c r="AA527" s="23" t="s">
        <v>25</v>
      </c>
      <c r="AB527" s="23" t="s">
        <v>25</v>
      </c>
      <c r="AC527" s="23" t="s">
        <v>25</v>
      </c>
      <c r="AD527" s="23" t="s">
        <v>25</v>
      </c>
      <c r="AE527" s="23" t="s">
        <v>22</v>
      </c>
      <c r="AF527" s="23" t="s">
        <v>22</v>
      </c>
      <c r="AG527" s="23" t="s">
        <v>22</v>
      </c>
      <c r="AH527" s="23" t="s">
        <v>22</v>
      </c>
      <c r="AI527" s="23" t="s">
        <v>22</v>
      </c>
      <c r="AJ527" s="23" t="s">
        <v>22</v>
      </c>
      <c r="AK527" s="99"/>
      <c r="AL527" s="99"/>
      <c r="AM527" s="99" t="s">
        <v>36</v>
      </c>
      <c r="AN527" s="23" t="s">
        <v>25</v>
      </c>
      <c r="AO527" s="46">
        <f>COUNTIF(Tabla1461113161718202427282930323437404172[[#This Row],[1S]:[31L]],"D12")</f>
        <v>13</v>
      </c>
      <c r="AP527" s="26">
        <f>COUNTIF(Tabla1461113161718202427282930323437404172[[#This Row],[1S]:[31L]],"N12")</f>
        <v>12</v>
      </c>
      <c r="AQ527" s="27">
        <f>COUNTBLANK(Tabla1461113161718202427282930323437404172[[#This Row],[1S]:[31L]])</f>
        <v>4</v>
      </c>
      <c r="AR527" s="2"/>
      <c r="AS527" s="2"/>
      <c r="AT527" s="2"/>
      <c r="AU527" s="2"/>
    </row>
    <row r="528" spans="1:47" x14ac:dyDescent="0.3">
      <c r="F528" s="42"/>
      <c r="G528" s="21"/>
      <c r="H528" s="22">
        <v>2026</v>
      </c>
      <c r="I528" s="22" t="s">
        <v>309</v>
      </c>
      <c r="J528" s="82" t="s">
        <v>195</v>
      </c>
      <c r="K528" s="82"/>
      <c r="L528" s="82"/>
      <c r="M528" s="110" t="s">
        <v>194</v>
      </c>
      <c r="N528" s="111"/>
      <c r="O528" s="112"/>
      <c r="P528" s="39"/>
      <c r="Q528" s="39"/>
      <c r="R528" s="39"/>
      <c r="S528" s="39"/>
      <c r="T528" s="39"/>
      <c r="U528" s="39"/>
      <c r="V528" s="110" t="s">
        <v>194</v>
      </c>
      <c r="W528" s="111"/>
      <c r="X528" s="112"/>
      <c r="Y528" s="39"/>
      <c r="Z528" s="39"/>
      <c r="AA528" s="39"/>
      <c r="AB528" s="110" t="s">
        <v>194</v>
      </c>
      <c r="AC528" s="111"/>
      <c r="AD528" s="112"/>
      <c r="AE528" s="39"/>
      <c r="AF528" s="39"/>
      <c r="AG528" s="39"/>
      <c r="AH528" s="39"/>
      <c r="AI528" s="39"/>
      <c r="AJ528" s="39"/>
      <c r="AK528" s="110" t="s">
        <v>194</v>
      </c>
      <c r="AL528" s="111"/>
      <c r="AM528" s="112"/>
      <c r="AN528" s="39"/>
      <c r="AO528" s="46">
        <f>COUNTIF(Tabla1461113161718202427282930323437404172[[#This Row],[1S]:[31L]],"D12")</f>
        <v>0</v>
      </c>
      <c r="AP528" s="26">
        <f>COUNTIF(Tabla1461113161718202427282930323437404172[[#This Row],[1S]:[31L]],"N12")</f>
        <v>0</v>
      </c>
      <c r="AQ528" s="27">
        <f>COUNTBLANK(Tabla1461113161718202427282930323437404172[[#This Row],[1S]:[31L]])</f>
        <v>26</v>
      </c>
      <c r="AR528" s="2"/>
      <c r="AS528" s="2"/>
      <c r="AT528" s="2"/>
      <c r="AU528" s="2"/>
    </row>
    <row r="529" spans="6:47" x14ac:dyDescent="0.3">
      <c r="F529" s="20">
        <v>1035421360</v>
      </c>
      <c r="G529" s="21" t="s">
        <v>196</v>
      </c>
      <c r="H529" s="22">
        <v>2026</v>
      </c>
      <c r="I529" s="22" t="s">
        <v>309</v>
      </c>
      <c r="J529" s="23" t="s">
        <v>25</v>
      </c>
      <c r="K529" s="23" t="s">
        <v>25</v>
      </c>
      <c r="L529" s="23" t="s">
        <v>25</v>
      </c>
      <c r="M529" s="23" t="s">
        <v>22</v>
      </c>
      <c r="N529" s="23" t="s">
        <v>22</v>
      </c>
      <c r="O529" s="23" t="s">
        <v>22</v>
      </c>
      <c r="P529" s="64"/>
      <c r="Q529" s="64"/>
      <c r="R529" s="64"/>
      <c r="S529" s="24"/>
      <c r="T529" s="24"/>
      <c r="U529" s="24" t="s">
        <v>36</v>
      </c>
      <c r="V529" s="23" t="s">
        <v>25</v>
      </c>
      <c r="W529" s="23" t="s">
        <v>25</v>
      </c>
      <c r="X529" s="23" t="s">
        <v>25</v>
      </c>
      <c r="Y529" s="64"/>
      <c r="Z529" s="64"/>
      <c r="AA529" s="64"/>
      <c r="AB529" s="23" t="s">
        <v>22</v>
      </c>
      <c r="AC529" s="23" t="s">
        <v>22</v>
      </c>
      <c r="AD529" s="23" t="s">
        <v>22</v>
      </c>
      <c r="AE529" s="64"/>
      <c r="AF529" s="64"/>
      <c r="AG529" s="64"/>
      <c r="AH529" s="99"/>
      <c r="AI529" s="99"/>
      <c r="AJ529" s="99" t="s">
        <v>36</v>
      </c>
      <c r="AK529" s="23" t="s">
        <v>25</v>
      </c>
      <c r="AL529" s="23" t="s">
        <v>25</v>
      </c>
      <c r="AM529" s="23" t="s">
        <v>25</v>
      </c>
      <c r="AN529" s="64"/>
      <c r="AO529" s="46">
        <f>COUNTIF(Tabla1461113161718202427282930323437404172[[#This Row],[1S]:[31L]],"D12")</f>
        <v>9</v>
      </c>
      <c r="AP529" s="26">
        <f>COUNTIF(Tabla1461113161718202427282930323437404172[[#This Row],[1S]:[31L]],"N12")</f>
        <v>6</v>
      </c>
      <c r="AQ529" s="27">
        <f>COUNTBLANK(Tabla1461113161718202427282930323437404172[[#This Row],[1S]:[31L]])</f>
        <v>14</v>
      </c>
      <c r="AR529" s="2"/>
      <c r="AS529" s="2"/>
      <c r="AT529" s="2"/>
      <c r="AU529" s="2"/>
    </row>
    <row r="530" spans="6:47" hidden="1" x14ac:dyDescent="0.3">
      <c r="F530" s="20"/>
      <c r="G530" s="21"/>
      <c r="H530" s="22">
        <v>2025</v>
      </c>
      <c r="I530" s="22" t="s">
        <v>47</v>
      </c>
      <c r="J530" s="69">
        <f t="shared" ref="J530:AN530" si="60">COUNTIF(J526:J529,"D12")</f>
        <v>2</v>
      </c>
      <c r="K530" s="69">
        <f t="shared" si="60"/>
        <v>2</v>
      </c>
      <c r="L530" s="69">
        <f t="shared" si="60"/>
        <v>2</v>
      </c>
      <c r="M530" s="69">
        <f t="shared" si="60"/>
        <v>1</v>
      </c>
      <c r="N530" s="69">
        <f t="shared" si="60"/>
        <v>1</v>
      </c>
      <c r="O530" s="69">
        <f t="shared" si="60"/>
        <v>1</v>
      </c>
      <c r="P530" s="69">
        <f t="shared" si="60"/>
        <v>1</v>
      </c>
      <c r="Q530" s="69">
        <f t="shared" si="60"/>
        <v>1</v>
      </c>
      <c r="R530" s="69">
        <f t="shared" si="60"/>
        <v>1</v>
      </c>
      <c r="S530" s="69">
        <f t="shared" si="60"/>
        <v>1</v>
      </c>
      <c r="T530" s="69">
        <f t="shared" si="60"/>
        <v>1</v>
      </c>
      <c r="U530" s="69">
        <f t="shared" si="60"/>
        <v>1</v>
      </c>
      <c r="V530" s="69">
        <f t="shared" si="60"/>
        <v>1</v>
      </c>
      <c r="W530" s="69">
        <f t="shared" si="60"/>
        <v>1</v>
      </c>
      <c r="X530" s="69">
        <f t="shared" si="60"/>
        <v>1</v>
      </c>
      <c r="Y530" s="69">
        <f t="shared" si="60"/>
        <v>1</v>
      </c>
      <c r="Z530" s="69">
        <f t="shared" si="60"/>
        <v>1</v>
      </c>
      <c r="AA530" s="69">
        <f t="shared" si="60"/>
        <v>1</v>
      </c>
      <c r="AB530" s="69">
        <f t="shared" si="60"/>
        <v>1</v>
      </c>
      <c r="AC530" s="69">
        <f t="shared" si="60"/>
        <v>1</v>
      </c>
      <c r="AD530" s="69">
        <f t="shared" si="60"/>
        <v>1</v>
      </c>
      <c r="AE530" s="69">
        <f t="shared" si="60"/>
        <v>1</v>
      </c>
      <c r="AF530" s="69">
        <f t="shared" si="60"/>
        <v>1</v>
      </c>
      <c r="AG530" s="69">
        <f t="shared" si="60"/>
        <v>1</v>
      </c>
      <c r="AH530" s="69">
        <f t="shared" si="60"/>
        <v>1</v>
      </c>
      <c r="AI530" s="69">
        <f t="shared" si="60"/>
        <v>1</v>
      </c>
      <c r="AJ530" s="69">
        <f t="shared" si="60"/>
        <v>1</v>
      </c>
      <c r="AK530" s="69">
        <f t="shared" si="60"/>
        <v>1</v>
      </c>
      <c r="AL530" s="69">
        <f t="shared" si="60"/>
        <v>1</v>
      </c>
      <c r="AM530" s="69">
        <f t="shared" si="60"/>
        <v>1</v>
      </c>
      <c r="AN530" s="22">
        <f t="shared" si="60"/>
        <v>1</v>
      </c>
      <c r="AO530" s="31"/>
      <c r="AP530" s="31"/>
      <c r="AQ530" s="32"/>
      <c r="AR530" s="2"/>
      <c r="AS530" s="2"/>
      <c r="AT530" s="2"/>
      <c r="AU530" s="2"/>
    </row>
    <row r="531" spans="6:47" hidden="1" x14ac:dyDescent="0.3">
      <c r="F531" s="33"/>
      <c r="G531" s="34"/>
      <c r="H531" s="22">
        <v>2025</v>
      </c>
      <c r="I531" s="22" t="s">
        <v>47</v>
      </c>
      <c r="J531" s="35">
        <f t="shared" ref="J531:AN531" si="61">COUNTIF(J526:J529,"N12")</f>
        <v>1</v>
      </c>
      <c r="K531" s="35">
        <f t="shared" si="61"/>
        <v>1</v>
      </c>
      <c r="L531" s="35">
        <f t="shared" si="61"/>
        <v>1</v>
      </c>
      <c r="M531" s="35">
        <f t="shared" si="61"/>
        <v>1</v>
      </c>
      <c r="N531" s="35">
        <f t="shared" si="61"/>
        <v>1</v>
      </c>
      <c r="O531" s="35">
        <f t="shared" si="61"/>
        <v>1</v>
      </c>
      <c r="P531" s="35">
        <f t="shared" si="61"/>
        <v>1</v>
      </c>
      <c r="Q531" s="35">
        <f t="shared" si="61"/>
        <v>1</v>
      </c>
      <c r="R531" s="35">
        <f t="shared" si="61"/>
        <v>1</v>
      </c>
      <c r="S531" s="35">
        <f t="shared" si="61"/>
        <v>1</v>
      </c>
      <c r="T531" s="35">
        <f t="shared" si="61"/>
        <v>1</v>
      </c>
      <c r="U531" s="35">
        <f t="shared" si="61"/>
        <v>1</v>
      </c>
      <c r="V531" s="35">
        <f t="shared" si="61"/>
        <v>1</v>
      </c>
      <c r="W531" s="35">
        <f t="shared" si="61"/>
        <v>1</v>
      </c>
      <c r="X531" s="35">
        <f t="shared" si="61"/>
        <v>1</v>
      </c>
      <c r="Y531" s="35">
        <f t="shared" si="61"/>
        <v>1</v>
      </c>
      <c r="Z531" s="35">
        <f t="shared" si="61"/>
        <v>1</v>
      </c>
      <c r="AA531" s="35">
        <f t="shared" si="61"/>
        <v>1</v>
      </c>
      <c r="AB531" s="35">
        <f t="shared" si="61"/>
        <v>1</v>
      </c>
      <c r="AC531" s="35">
        <f t="shared" si="61"/>
        <v>1</v>
      </c>
      <c r="AD531" s="35">
        <f t="shared" si="61"/>
        <v>1</v>
      </c>
      <c r="AE531" s="35">
        <f t="shared" si="61"/>
        <v>1</v>
      </c>
      <c r="AF531" s="35">
        <f t="shared" si="61"/>
        <v>1</v>
      </c>
      <c r="AG531" s="35">
        <f t="shared" si="61"/>
        <v>1</v>
      </c>
      <c r="AH531" s="35">
        <f t="shared" si="61"/>
        <v>1</v>
      </c>
      <c r="AI531" s="35">
        <f t="shared" si="61"/>
        <v>1</v>
      </c>
      <c r="AJ531" s="35">
        <f t="shared" si="61"/>
        <v>1</v>
      </c>
      <c r="AK531" s="35">
        <f t="shared" si="61"/>
        <v>1</v>
      </c>
      <c r="AL531" s="35">
        <f t="shared" si="61"/>
        <v>1</v>
      </c>
      <c r="AM531" s="35">
        <f t="shared" si="61"/>
        <v>1</v>
      </c>
      <c r="AN531" s="36">
        <f t="shared" si="61"/>
        <v>1</v>
      </c>
      <c r="AO531" s="37"/>
      <c r="AP531" s="37"/>
      <c r="AQ531" s="32"/>
      <c r="AR531" s="2"/>
      <c r="AS531" s="2"/>
      <c r="AT531" s="2"/>
      <c r="AU531" s="2"/>
    </row>
    <row r="532" spans="6:47" s="2" customFormat="1" x14ac:dyDescent="0.3"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</row>
    <row r="533" spans="6:47" x14ac:dyDescent="0.3">
      <c r="F533" s="40" t="s">
        <v>29</v>
      </c>
      <c r="G533" s="40" t="s">
        <v>30</v>
      </c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2"/>
      <c r="AP533" s="2"/>
      <c r="AQ533" s="2"/>
      <c r="AR533" s="2"/>
      <c r="AS533" s="2"/>
      <c r="AT533" s="2"/>
      <c r="AU533" s="2"/>
    </row>
    <row r="534" spans="6:47" x14ac:dyDescent="0.3">
      <c r="F534" s="20" t="s">
        <v>25</v>
      </c>
      <c r="G534" s="21" t="s">
        <v>31</v>
      </c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2"/>
      <c r="AP534" s="2"/>
      <c r="AQ534" s="2"/>
      <c r="AR534" s="2"/>
      <c r="AS534" s="2"/>
      <c r="AT534" s="2"/>
      <c r="AU534" s="2"/>
    </row>
    <row r="535" spans="6:47" s="2" customFormat="1" x14ac:dyDescent="0.3">
      <c r="F535" s="42" t="s">
        <v>22</v>
      </c>
      <c r="G535" s="43" t="s">
        <v>32</v>
      </c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</row>
    <row r="536" spans="6:47" s="2" customFormat="1" x14ac:dyDescent="0.3">
      <c r="F536" s="42"/>
      <c r="G536" s="43" t="s">
        <v>33</v>
      </c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</row>
    <row r="537" spans="6:47" s="2" customFormat="1" x14ac:dyDescent="0.3">
      <c r="F537" s="42" t="s">
        <v>34</v>
      </c>
      <c r="G537" s="43" t="s">
        <v>35</v>
      </c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</row>
    <row r="538" spans="6:47" s="2" customFormat="1" x14ac:dyDescent="0.3">
      <c r="F538" s="42" t="s">
        <v>36</v>
      </c>
      <c r="G538" s="43" t="s">
        <v>37</v>
      </c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</row>
    <row r="539" spans="6:47" s="2" customFormat="1" x14ac:dyDescent="0.3"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</row>
    <row r="540" spans="6:47" s="2" customFormat="1" ht="13.5" x14ac:dyDescent="0.15">
      <c r="F540" s="189"/>
      <c r="G540" s="189"/>
      <c r="H540" s="190" t="s">
        <v>0</v>
      </c>
      <c r="I540" s="191"/>
      <c r="J540" s="191"/>
      <c r="K540" s="191"/>
      <c r="L540" s="191"/>
      <c r="M540" s="191"/>
      <c r="N540" s="191"/>
      <c r="O540" s="191"/>
      <c r="P540" s="191"/>
      <c r="Q540" s="191"/>
      <c r="R540" s="191"/>
      <c r="S540" s="191"/>
      <c r="T540" s="191"/>
      <c r="U540" s="191"/>
      <c r="V540" s="191"/>
      <c r="W540" s="191"/>
      <c r="X540" s="191"/>
      <c r="Y540" s="191"/>
      <c r="Z540" s="191"/>
      <c r="AA540" s="191"/>
      <c r="AB540" s="191"/>
      <c r="AC540" s="191"/>
      <c r="AD540" s="191"/>
      <c r="AE540" s="191"/>
      <c r="AF540" s="191"/>
      <c r="AG540" s="191"/>
      <c r="AH540" s="192"/>
      <c r="AI540" s="196" t="s">
        <v>1</v>
      </c>
      <c r="AJ540" s="196"/>
      <c r="AK540" s="196"/>
      <c r="AL540" s="196"/>
      <c r="AM540" s="196"/>
      <c r="AN540" s="196"/>
      <c r="AO540" s="1"/>
      <c r="AP540" s="1"/>
      <c r="AQ540" s="1"/>
    </row>
    <row r="541" spans="6:47" s="2" customFormat="1" ht="13.5" x14ac:dyDescent="0.15">
      <c r="F541" s="189"/>
      <c r="G541" s="189"/>
      <c r="H541" s="193"/>
      <c r="I541" s="194"/>
      <c r="J541" s="194"/>
      <c r="K541" s="194"/>
      <c r="L541" s="194"/>
      <c r="M541" s="194"/>
      <c r="N541" s="194"/>
      <c r="O541" s="194"/>
      <c r="P541" s="194"/>
      <c r="Q541" s="194"/>
      <c r="R541" s="194"/>
      <c r="S541" s="194"/>
      <c r="T541" s="194"/>
      <c r="U541" s="194"/>
      <c r="V541" s="194"/>
      <c r="W541" s="194"/>
      <c r="X541" s="194"/>
      <c r="Y541" s="194"/>
      <c r="Z541" s="194"/>
      <c r="AA541" s="194"/>
      <c r="AB541" s="194"/>
      <c r="AC541" s="194"/>
      <c r="AD541" s="194"/>
      <c r="AE541" s="194"/>
      <c r="AF541" s="194"/>
      <c r="AG541" s="194"/>
      <c r="AH541" s="195"/>
      <c r="AI541" s="196"/>
      <c r="AJ541" s="196"/>
      <c r="AK541" s="196"/>
      <c r="AL541" s="196"/>
      <c r="AM541" s="196"/>
      <c r="AN541" s="196"/>
      <c r="AO541" s="1"/>
      <c r="AP541" s="1"/>
      <c r="AQ541" s="1"/>
    </row>
    <row r="542" spans="6:47" s="2" customFormat="1" ht="14.25" x14ac:dyDescent="0.2">
      <c r="F542" s="189"/>
      <c r="G542" s="189"/>
      <c r="H542" s="3" t="s">
        <v>2</v>
      </c>
      <c r="I542" s="4"/>
      <c r="J542" s="4"/>
      <c r="K542" s="5" t="s">
        <v>200</v>
      </c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6"/>
      <c r="AI542" s="196" t="s">
        <v>4</v>
      </c>
      <c r="AJ542" s="196"/>
      <c r="AK542" s="196"/>
      <c r="AL542" s="196"/>
      <c r="AM542" s="196"/>
      <c r="AN542" s="196"/>
      <c r="AO542" s="1"/>
      <c r="AP542" s="1"/>
      <c r="AQ542" s="1"/>
    </row>
    <row r="543" spans="6:47" s="2" customFormat="1" ht="14.25" x14ac:dyDescent="0.2">
      <c r="F543" s="189"/>
      <c r="G543" s="189"/>
      <c r="H543" s="7" t="s">
        <v>5</v>
      </c>
      <c r="I543" s="8"/>
      <c r="J543" s="8"/>
      <c r="K543" s="5" t="s">
        <v>201</v>
      </c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6"/>
      <c r="AI543" s="196"/>
      <c r="AJ543" s="196"/>
      <c r="AK543" s="196"/>
      <c r="AL543" s="196"/>
      <c r="AM543" s="196"/>
      <c r="AN543" s="196"/>
      <c r="AO543" s="1"/>
      <c r="AP543" s="1"/>
      <c r="AQ543" s="1"/>
    </row>
    <row r="544" spans="6:47" s="2" customFormat="1" ht="14.25" x14ac:dyDescent="0.2">
      <c r="F544" s="189"/>
      <c r="G544" s="189"/>
      <c r="H544" s="3" t="s">
        <v>7</v>
      </c>
      <c r="I544" s="4"/>
      <c r="J544" s="4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6"/>
      <c r="AI544" s="196" t="s">
        <v>8</v>
      </c>
      <c r="AJ544" s="196"/>
      <c r="AK544" s="196"/>
      <c r="AL544" s="196"/>
      <c r="AM544" s="196"/>
      <c r="AN544" s="196"/>
      <c r="AO544" s="1"/>
      <c r="AP544" s="1"/>
      <c r="AQ544" s="1"/>
    </row>
    <row r="545" spans="6:43" s="2" customFormat="1" ht="14.25" x14ac:dyDescent="0.2">
      <c r="F545" s="189"/>
      <c r="G545" s="189"/>
      <c r="H545" s="9"/>
      <c r="I545" s="10"/>
      <c r="J545" s="10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2"/>
      <c r="AI545" s="196"/>
      <c r="AJ545" s="196"/>
      <c r="AK545" s="196"/>
      <c r="AL545" s="196"/>
      <c r="AM545" s="196"/>
      <c r="AN545" s="196"/>
      <c r="AO545" s="13"/>
      <c r="AP545" s="13"/>
      <c r="AQ545" s="13"/>
    </row>
    <row r="546" spans="6:43" s="2" customFormat="1" ht="18.75" x14ac:dyDescent="0.15">
      <c r="F546" s="115" t="s">
        <v>14</v>
      </c>
      <c r="G546" s="115" t="s">
        <v>15</v>
      </c>
      <c r="H546" s="115" t="s">
        <v>16</v>
      </c>
      <c r="I546" s="115" t="s">
        <v>17</v>
      </c>
      <c r="J546" s="115" t="s">
        <v>310</v>
      </c>
      <c r="K546" s="116" t="s">
        <v>311</v>
      </c>
      <c r="L546" s="115" t="s">
        <v>312</v>
      </c>
      <c r="M546" s="115" t="s">
        <v>313</v>
      </c>
      <c r="N546" s="115" t="s">
        <v>314</v>
      </c>
      <c r="O546" s="115" t="s">
        <v>315</v>
      </c>
      <c r="P546" s="116" t="s">
        <v>316</v>
      </c>
      <c r="Q546" s="115" t="s">
        <v>317</v>
      </c>
      <c r="R546" s="116" t="s">
        <v>318</v>
      </c>
      <c r="S546" s="115" t="s">
        <v>319</v>
      </c>
      <c r="T546" s="115" t="s">
        <v>320</v>
      </c>
      <c r="U546" s="115" t="s">
        <v>321</v>
      </c>
      <c r="V546" s="115" t="s">
        <v>322</v>
      </c>
      <c r="W546" s="115" t="s">
        <v>323</v>
      </c>
      <c r="X546" s="115" t="s">
        <v>324</v>
      </c>
      <c r="Y546" s="116" t="s">
        <v>325</v>
      </c>
      <c r="Z546" s="116" t="s">
        <v>326</v>
      </c>
      <c r="AA546" s="115" t="s">
        <v>327</v>
      </c>
      <c r="AB546" s="115" t="s">
        <v>328</v>
      </c>
      <c r="AC546" s="115" t="s">
        <v>329</v>
      </c>
      <c r="AD546" s="115" t="s">
        <v>330</v>
      </c>
      <c r="AE546" s="115" t="s">
        <v>331</v>
      </c>
      <c r="AF546" s="116" t="s">
        <v>332</v>
      </c>
      <c r="AG546" s="115" t="s">
        <v>333</v>
      </c>
      <c r="AH546" s="115" t="s">
        <v>334</v>
      </c>
      <c r="AI546" s="115" t="s">
        <v>335</v>
      </c>
      <c r="AJ546" s="115" t="s">
        <v>336</v>
      </c>
      <c r="AK546" s="115" t="s">
        <v>337</v>
      </c>
      <c r="AL546" s="115" t="s">
        <v>338</v>
      </c>
      <c r="AM546" s="116" t="s">
        <v>339</v>
      </c>
      <c r="AN546" s="115" t="s">
        <v>340</v>
      </c>
      <c r="AO546" s="18" t="s">
        <v>18</v>
      </c>
      <c r="AP546" s="18" t="s">
        <v>19</v>
      </c>
      <c r="AQ546" s="18" t="s">
        <v>20</v>
      </c>
    </row>
    <row r="547" spans="6:43" s="2" customFormat="1" ht="18.75" x14ac:dyDescent="0.3">
      <c r="F547" s="33"/>
      <c r="G547" s="34"/>
      <c r="H547" s="156"/>
      <c r="I547" s="156"/>
      <c r="J547" s="222" t="s">
        <v>343</v>
      </c>
      <c r="K547" s="223"/>
      <c r="L547" s="223"/>
      <c r="M547" s="223"/>
      <c r="N547" s="223"/>
      <c r="O547" s="223"/>
      <c r="P547" s="223"/>
      <c r="Q547" s="223"/>
      <c r="R547" s="223"/>
      <c r="S547" s="223"/>
      <c r="T547" s="223"/>
      <c r="U547" s="223"/>
      <c r="V547" s="223"/>
      <c r="W547" s="223"/>
      <c r="X547" s="223"/>
      <c r="Y547" s="223"/>
      <c r="Z547" s="223"/>
      <c r="AA547" s="223"/>
      <c r="AB547" s="223"/>
      <c r="AC547" s="223"/>
      <c r="AD547" s="223"/>
      <c r="AE547" s="223"/>
      <c r="AF547" s="223"/>
      <c r="AG547" s="223"/>
      <c r="AH547" s="223"/>
      <c r="AI547" s="223"/>
      <c r="AJ547" s="223"/>
      <c r="AK547" s="223"/>
      <c r="AL547" s="223"/>
      <c r="AM547" s="223"/>
      <c r="AN547" s="224"/>
      <c r="AO547" s="18"/>
      <c r="AP547" s="18"/>
      <c r="AQ547" s="117"/>
    </row>
    <row r="548" spans="6:43" s="2" customFormat="1" ht="18.75" x14ac:dyDescent="0.3">
      <c r="F548" s="20">
        <v>1128420512</v>
      </c>
      <c r="G548" s="21" t="s">
        <v>202</v>
      </c>
      <c r="H548" s="22">
        <v>2026</v>
      </c>
      <c r="I548" s="22" t="s">
        <v>309</v>
      </c>
      <c r="J548" s="23" t="s">
        <v>25</v>
      </c>
      <c r="K548" s="23" t="s">
        <v>25</v>
      </c>
      <c r="L548" s="23" t="s">
        <v>22</v>
      </c>
      <c r="M548" s="23" t="s">
        <v>22</v>
      </c>
      <c r="N548" s="24"/>
      <c r="O548" s="24"/>
      <c r="P548" s="23" t="s">
        <v>25</v>
      </c>
      <c r="Q548" s="23" t="s">
        <v>25</v>
      </c>
      <c r="R548" s="23" t="s">
        <v>22</v>
      </c>
      <c r="S548" s="23" t="s">
        <v>22</v>
      </c>
      <c r="T548" s="24"/>
      <c r="U548" s="24"/>
      <c r="V548" s="23" t="s">
        <v>25</v>
      </c>
      <c r="W548" s="23" t="s">
        <v>25</v>
      </c>
      <c r="X548" s="23" t="s">
        <v>22</v>
      </c>
      <c r="Y548" s="23" t="s">
        <v>22</v>
      </c>
      <c r="Z548" s="24"/>
      <c r="AA548" s="24"/>
      <c r="AB548" s="23" t="s">
        <v>25</v>
      </c>
      <c r="AC548" s="23" t="s">
        <v>25</v>
      </c>
      <c r="AD548" s="23" t="s">
        <v>22</v>
      </c>
      <c r="AE548" s="23" t="s">
        <v>22</v>
      </c>
      <c r="AF548" s="24"/>
      <c r="AG548" s="24"/>
      <c r="AH548" s="23" t="s">
        <v>25</v>
      </c>
      <c r="AI548" s="23" t="s">
        <v>25</v>
      </c>
      <c r="AJ548" s="23" t="s">
        <v>22</v>
      </c>
      <c r="AK548" s="23" t="s">
        <v>22</v>
      </c>
      <c r="AL548" s="24"/>
      <c r="AM548" s="24"/>
      <c r="AN548" s="23" t="s">
        <v>25</v>
      </c>
      <c r="AO548" s="18"/>
      <c r="AP548" s="18"/>
      <c r="AQ548" s="117"/>
    </row>
    <row r="549" spans="6:43" s="2" customFormat="1" ht="18.75" x14ac:dyDescent="0.3">
      <c r="F549" s="80">
        <v>1152714284</v>
      </c>
      <c r="G549" s="21" t="s">
        <v>203</v>
      </c>
      <c r="H549" s="22">
        <v>2026</v>
      </c>
      <c r="I549" s="22" t="s">
        <v>309</v>
      </c>
      <c r="J549" s="84" t="s">
        <v>22</v>
      </c>
      <c r="K549" s="23" t="s">
        <v>22</v>
      </c>
      <c r="L549" s="24"/>
      <c r="M549" s="24"/>
      <c r="N549" s="23" t="s">
        <v>25</v>
      </c>
      <c r="O549" s="23" t="s">
        <v>25</v>
      </c>
      <c r="P549" s="23" t="s">
        <v>22</v>
      </c>
      <c r="Q549" s="23" t="s">
        <v>22</v>
      </c>
      <c r="R549" s="24"/>
      <c r="S549" s="24"/>
      <c r="T549" s="23" t="s">
        <v>25</v>
      </c>
      <c r="U549" s="23" t="s">
        <v>25</v>
      </c>
      <c r="V549" s="23" t="s">
        <v>22</v>
      </c>
      <c r="W549" s="23" t="s">
        <v>22</v>
      </c>
      <c r="X549" s="24"/>
      <c r="Y549" s="24"/>
      <c r="Z549" s="23" t="s">
        <v>25</v>
      </c>
      <c r="AA549" s="23" t="s">
        <v>25</v>
      </c>
      <c r="AB549" s="23" t="s">
        <v>22</v>
      </c>
      <c r="AC549" s="23" t="s">
        <v>22</v>
      </c>
      <c r="AD549" s="24"/>
      <c r="AE549" s="24"/>
      <c r="AF549" s="23" t="s">
        <v>25</v>
      </c>
      <c r="AG549" s="23" t="s">
        <v>25</v>
      </c>
      <c r="AH549" s="23" t="s">
        <v>22</v>
      </c>
      <c r="AI549" s="23" t="s">
        <v>22</v>
      </c>
      <c r="AJ549" s="24"/>
      <c r="AK549" s="24"/>
      <c r="AL549" s="23" t="s">
        <v>25</v>
      </c>
      <c r="AM549" s="23" t="s">
        <v>25</v>
      </c>
      <c r="AN549" s="23" t="s">
        <v>22</v>
      </c>
      <c r="AO549" s="18"/>
      <c r="AP549" s="18"/>
      <c r="AQ549" s="117"/>
    </row>
    <row r="550" spans="6:43" s="2" customFormat="1" ht="18.75" x14ac:dyDescent="0.3">
      <c r="F550" s="118">
        <v>1088314632</v>
      </c>
      <c r="G550" s="119" t="s">
        <v>205</v>
      </c>
      <c r="H550" s="22">
        <v>2026</v>
      </c>
      <c r="I550" s="22" t="s">
        <v>309</v>
      </c>
      <c r="J550" s="24"/>
      <c r="K550" s="24"/>
      <c r="L550" s="158" t="s">
        <v>22</v>
      </c>
      <c r="M550" s="158" t="s">
        <v>22</v>
      </c>
      <c r="N550" s="23" t="s">
        <v>22</v>
      </c>
      <c r="O550" s="23" t="s">
        <v>22</v>
      </c>
      <c r="P550" s="24"/>
      <c r="Q550" s="24"/>
      <c r="R550" s="24" t="s">
        <v>36</v>
      </c>
      <c r="S550" s="158" t="s">
        <v>22</v>
      </c>
      <c r="T550" s="23" t="s">
        <v>22</v>
      </c>
      <c r="U550" s="23" t="s">
        <v>22</v>
      </c>
      <c r="V550" s="24"/>
      <c r="W550" s="24"/>
      <c r="X550" s="158" t="s">
        <v>22</v>
      </c>
      <c r="Y550" s="158" t="s">
        <v>22</v>
      </c>
      <c r="Z550" s="23" t="s">
        <v>22</v>
      </c>
      <c r="AA550" s="23" t="s">
        <v>22</v>
      </c>
      <c r="AB550" s="24"/>
      <c r="AC550" s="24"/>
      <c r="AD550" s="158" t="s">
        <v>22</v>
      </c>
      <c r="AE550" s="158" t="s">
        <v>22</v>
      </c>
      <c r="AF550" s="23" t="s">
        <v>22</v>
      </c>
      <c r="AG550" s="23" t="s">
        <v>22</v>
      </c>
      <c r="AH550" s="24"/>
      <c r="AI550" s="24"/>
      <c r="AJ550" s="158" t="s">
        <v>22</v>
      </c>
      <c r="AK550" s="158" t="s">
        <v>22</v>
      </c>
      <c r="AL550" s="23" t="s">
        <v>22</v>
      </c>
      <c r="AM550" s="23" t="s">
        <v>22</v>
      </c>
      <c r="AN550" s="24"/>
      <c r="AO550" s="18"/>
      <c r="AP550" s="18"/>
      <c r="AQ550" s="117"/>
    </row>
    <row r="551" spans="6:43" s="2" customFormat="1" ht="18.75" x14ac:dyDescent="0.3">
      <c r="F551" s="33"/>
      <c r="G551" s="34"/>
      <c r="H551" s="156"/>
      <c r="I551" s="156"/>
      <c r="J551" s="222" t="s">
        <v>342</v>
      </c>
      <c r="K551" s="223"/>
      <c r="L551" s="223"/>
      <c r="M551" s="223"/>
      <c r="N551" s="223"/>
      <c r="O551" s="223"/>
      <c r="P551" s="223"/>
      <c r="Q551" s="223"/>
      <c r="R551" s="223"/>
      <c r="S551" s="223"/>
      <c r="T551" s="223"/>
      <c r="U551" s="223"/>
      <c r="V551" s="223"/>
      <c r="W551" s="223"/>
      <c r="X551" s="223"/>
      <c r="Y551" s="223"/>
      <c r="Z551" s="223"/>
      <c r="AA551" s="223"/>
      <c r="AB551" s="223"/>
      <c r="AC551" s="223"/>
      <c r="AD551" s="223"/>
      <c r="AE551" s="223"/>
      <c r="AF551" s="223"/>
      <c r="AG551" s="223"/>
      <c r="AH551" s="223"/>
      <c r="AI551" s="223"/>
      <c r="AJ551" s="223"/>
      <c r="AK551" s="223"/>
      <c r="AL551" s="223"/>
      <c r="AM551" s="223"/>
      <c r="AN551" s="224"/>
      <c r="AO551" s="18"/>
      <c r="AP551" s="18"/>
      <c r="AQ551" s="117"/>
    </row>
    <row r="552" spans="6:43" s="2" customFormat="1" x14ac:dyDescent="0.3">
      <c r="F552" s="33">
        <v>43971498</v>
      </c>
      <c r="G552" s="34" t="s">
        <v>204</v>
      </c>
      <c r="H552" s="22">
        <v>2026</v>
      </c>
      <c r="I552" s="22" t="s">
        <v>309</v>
      </c>
      <c r="J552" s="84" t="s">
        <v>22</v>
      </c>
      <c r="K552" s="84" t="s">
        <v>22</v>
      </c>
      <c r="L552" s="24"/>
      <c r="M552" s="24"/>
      <c r="N552" s="84" t="s">
        <v>22</v>
      </c>
      <c r="O552" s="84" t="s">
        <v>22</v>
      </c>
      <c r="P552" s="84" t="s">
        <v>22</v>
      </c>
      <c r="Q552" s="84" t="s">
        <v>22</v>
      </c>
      <c r="R552" s="84" t="s">
        <v>22</v>
      </c>
      <c r="S552" s="157"/>
      <c r="T552" s="23" t="s">
        <v>25</v>
      </c>
      <c r="U552" s="23" t="s">
        <v>25</v>
      </c>
      <c r="V552" s="23" t="s">
        <v>22</v>
      </c>
      <c r="W552" s="23" t="s">
        <v>22</v>
      </c>
      <c r="X552" s="157"/>
      <c r="Y552" s="157"/>
      <c r="Z552" s="23" t="s">
        <v>25</v>
      </c>
      <c r="AA552" s="23" t="s">
        <v>25</v>
      </c>
      <c r="AB552" s="84" t="s">
        <v>22</v>
      </c>
      <c r="AC552" s="84" t="s">
        <v>22</v>
      </c>
      <c r="AD552" s="157"/>
      <c r="AE552" s="157"/>
      <c r="AF552" s="23" t="s">
        <v>25</v>
      </c>
      <c r="AG552" s="23" t="s">
        <v>25</v>
      </c>
      <c r="AH552" s="84" t="s">
        <v>22</v>
      </c>
      <c r="AI552" s="84" t="s">
        <v>22</v>
      </c>
      <c r="AJ552" s="24"/>
      <c r="AK552" s="24"/>
      <c r="AL552" s="23" t="s">
        <v>25</v>
      </c>
      <c r="AM552" s="23" t="s">
        <v>25</v>
      </c>
      <c r="AN552" s="84" t="s">
        <v>22</v>
      </c>
      <c r="AO552" s="46"/>
      <c r="AP552" s="26"/>
      <c r="AQ552" s="27"/>
    </row>
    <row r="553" spans="6:43" s="2" customFormat="1" x14ac:dyDescent="0.3">
      <c r="F553" s="20">
        <v>1036839894</v>
      </c>
      <c r="G553" s="21" t="s">
        <v>206</v>
      </c>
      <c r="H553" s="22">
        <v>2026</v>
      </c>
      <c r="I553" s="22" t="s">
        <v>309</v>
      </c>
      <c r="J553" s="24"/>
      <c r="K553" s="24"/>
      <c r="L553" s="23" t="s">
        <v>25</v>
      </c>
      <c r="M553" s="23" t="s">
        <v>25</v>
      </c>
      <c r="N553" s="23" t="s">
        <v>25</v>
      </c>
      <c r="O553" s="23" t="s">
        <v>25</v>
      </c>
      <c r="P553" s="157"/>
      <c r="Q553" s="157"/>
      <c r="R553" s="23" t="s">
        <v>25</v>
      </c>
      <c r="S553" s="23" t="s">
        <v>25</v>
      </c>
      <c r="T553" s="23" t="s">
        <v>22</v>
      </c>
      <c r="U553" s="23" t="s">
        <v>22</v>
      </c>
      <c r="V553" s="157"/>
      <c r="W553" s="157"/>
      <c r="X553" s="23" t="s">
        <v>25</v>
      </c>
      <c r="Y553" s="23" t="s">
        <v>25</v>
      </c>
      <c r="Z553" s="84" t="s">
        <v>22</v>
      </c>
      <c r="AA553" s="84" t="s">
        <v>22</v>
      </c>
      <c r="AB553" s="157"/>
      <c r="AC553" s="157"/>
      <c r="AD553" s="23" t="s">
        <v>25</v>
      </c>
      <c r="AE553" s="23" t="s">
        <v>25</v>
      </c>
      <c r="AF553" s="84" t="s">
        <v>22</v>
      </c>
      <c r="AG553" s="84" t="s">
        <v>22</v>
      </c>
      <c r="AH553" s="24"/>
      <c r="AI553" s="24"/>
      <c r="AJ553" s="23" t="s">
        <v>25</v>
      </c>
      <c r="AK553" s="23" t="s">
        <v>25</v>
      </c>
      <c r="AL553" s="84" t="s">
        <v>22</v>
      </c>
      <c r="AM553" s="23" t="s">
        <v>22</v>
      </c>
      <c r="AN553" s="24"/>
      <c r="AO553" s="46"/>
      <c r="AP553" s="26"/>
      <c r="AQ553" s="27"/>
    </row>
    <row r="554" spans="6:43" s="2" customFormat="1" x14ac:dyDescent="0.3">
      <c r="F554" s="80">
        <v>1047501292</v>
      </c>
      <c r="G554" s="21" t="s">
        <v>207</v>
      </c>
      <c r="H554" s="22">
        <v>2026</v>
      </c>
      <c r="I554" s="22" t="s">
        <v>309</v>
      </c>
      <c r="J554" s="23" t="s">
        <v>25</v>
      </c>
      <c r="K554" s="23" t="s">
        <v>25</v>
      </c>
      <c r="L554" s="158" t="s">
        <v>25</v>
      </c>
      <c r="M554" s="158" t="s">
        <v>25</v>
      </c>
      <c r="N554" s="157"/>
      <c r="O554" s="157"/>
      <c r="P554" s="23" t="s">
        <v>25</v>
      </c>
      <c r="Q554" s="23" t="s">
        <v>25</v>
      </c>
      <c r="R554" s="158" t="s">
        <v>25</v>
      </c>
      <c r="S554" s="158" t="s">
        <v>25</v>
      </c>
      <c r="T554" s="157"/>
      <c r="U554" s="157"/>
      <c r="V554" s="23" t="s">
        <v>25</v>
      </c>
      <c r="W554" s="23" t="s">
        <v>25</v>
      </c>
      <c r="X554" s="158" t="s">
        <v>25</v>
      </c>
      <c r="Y554" s="158" t="s">
        <v>25</v>
      </c>
      <c r="Z554" s="24"/>
      <c r="AA554" s="24"/>
      <c r="AB554" s="23" t="s">
        <v>25</v>
      </c>
      <c r="AC554" s="23" t="s">
        <v>25</v>
      </c>
      <c r="AD554" s="158" t="s">
        <v>25</v>
      </c>
      <c r="AE554" s="158" t="s">
        <v>25</v>
      </c>
      <c r="AF554" s="24"/>
      <c r="AG554" s="24"/>
      <c r="AH554" s="23" t="s">
        <v>25</v>
      </c>
      <c r="AI554" s="23" t="s">
        <v>25</v>
      </c>
      <c r="AJ554" s="158" t="s">
        <v>25</v>
      </c>
      <c r="AK554" s="158" t="s">
        <v>25</v>
      </c>
      <c r="AL554" s="24"/>
      <c r="AM554" s="24"/>
      <c r="AN554" s="23" t="s">
        <v>25</v>
      </c>
      <c r="AO554" s="46"/>
      <c r="AP554" s="26"/>
      <c r="AQ554" s="27"/>
    </row>
    <row r="555" spans="6:43" s="2" customFormat="1" x14ac:dyDescent="0.3">
      <c r="F555" s="20"/>
      <c r="G555" s="21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7"/>
      <c r="AP555" s="37"/>
      <c r="AQ555" s="32"/>
    </row>
    <row r="556" spans="6:43" s="2" customFormat="1" x14ac:dyDescent="0.3">
      <c r="F556" s="40" t="s">
        <v>29</v>
      </c>
      <c r="G556" s="40" t="s">
        <v>30</v>
      </c>
      <c r="H556" s="39"/>
      <c r="I556" s="39"/>
      <c r="J556" s="39"/>
      <c r="K556" s="39"/>
      <c r="L556" s="39"/>
      <c r="M556" s="39"/>
      <c r="N556" s="39"/>
      <c r="O556" s="39"/>
      <c r="P556" s="39"/>
      <c r="Q556" s="76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7"/>
      <c r="AP556" s="37"/>
      <c r="AQ556" s="32"/>
    </row>
    <row r="557" spans="6:43" s="2" customFormat="1" x14ac:dyDescent="0.3">
      <c r="F557" s="20" t="s">
        <v>25</v>
      </c>
      <c r="G557" s="21" t="s">
        <v>31</v>
      </c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</row>
    <row r="558" spans="6:43" s="2" customFormat="1" x14ac:dyDescent="0.3">
      <c r="F558" s="42" t="s">
        <v>22</v>
      </c>
      <c r="G558" s="43" t="s">
        <v>32</v>
      </c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</row>
    <row r="559" spans="6:43" s="2" customFormat="1" x14ac:dyDescent="0.3">
      <c r="F559" s="42"/>
      <c r="G559" s="43" t="s">
        <v>33</v>
      </c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</row>
    <row r="560" spans="6:43" s="2" customFormat="1" x14ac:dyDescent="0.3">
      <c r="F560" s="42" t="s">
        <v>34</v>
      </c>
      <c r="G560" s="43" t="s">
        <v>35</v>
      </c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</row>
    <row r="561" spans="1:47" s="2" customFormat="1" x14ac:dyDescent="0.3">
      <c r="F561" s="42" t="s">
        <v>36</v>
      </c>
      <c r="G561" s="43" t="s">
        <v>37</v>
      </c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</row>
    <row r="562" spans="1:47" s="2" customFormat="1" x14ac:dyDescent="0.3"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</row>
    <row r="563" spans="1:47" s="2" customFormat="1" x14ac:dyDescent="0.3"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</row>
    <row r="564" spans="1:47" ht="13.5" x14ac:dyDescent="0.15">
      <c r="F564" s="189"/>
      <c r="G564" s="189"/>
      <c r="H564" s="190" t="s">
        <v>0</v>
      </c>
      <c r="I564" s="191"/>
      <c r="J564" s="191"/>
      <c r="K564" s="191"/>
      <c r="L564" s="191"/>
      <c r="M564" s="191"/>
      <c r="N564" s="191"/>
      <c r="O564" s="191"/>
      <c r="P564" s="191"/>
      <c r="Q564" s="191"/>
      <c r="R564" s="191"/>
      <c r="S564" s="191"/>
      <c r="T564" s="191"/>
      <c r="U564" s="191"/>
      <c r="V564" s="191"/>
      <c r="W564" s="191"/>
      <c r="X564" s="191"/>
      <c r="Y564" s="191"/>
      <c r="Z564" s="191"/>
      <c r="AA564" s="191"/>
      <c r="AB564" s="191"/>
      <c r="AC564" s="191"/>
      <c r="AD564" s="191"/>
      <c r="AE564" s="191"/>
      <c r="AF564" s="191"/>
      <c r="AG564" s="191"/>
      <c r="AH564" s="192"/>
      <c r="AI564" s="196" t="s">
        <v>1</v>
      </c>
      <c r="AJ564" s="196"/>
      <c r="AK564" s="196"/>
      <c r="AL564" s="196"/>
      <c r="AM564" s="196"/>
      <c r="AN564" s="196"/>
      <c r="AO564" s="1"/>
      <c r="AP564" s="1"/>
      <c r="AQ564" s="1"/>
      <c r="AR564" s="2"/>
      <c r="AS564" s="2"/>
      <c r="AT564" s="2"/>
      <c r="AU564" s="2"/>
    </row>
    <row r="565" spans="1:47" ht="13.5" x14ac:dyDescent="0.15">
      <c r="F565" s="189"/>
      <c r="G565" s="189"/>
      <c r="H565" s="193"/>
      <c r="I565" s="194"/>
      <c r="J565" s="194"/>
      <c r="K565" s="194"/>
      <c r="L565" s="194"/>
      <c r="M565" s="194"/>
      <c r="N565" s="194"/>
      <c r="O565" s="194"/>
      <c r="P565" s="194"/>
      <c r="Q565" s="194"/>
      <c r="R565" s="194"/>
      <c r="S565" s="194"/>
      <c r="T565" s="194"/>
      <c r="U565" s="194"/>
      <c r="V565" s="194"/>
      <c r="W565" s="194"/>
      <c r="X565" s="194"/>
      <c r="Y565" s="194"/>
      <c r="Z565" s="194"/>
      <c r="AA565" s="194"/>
      <c r="AB565" s="194"/>
      <c r="AC565" s="194"/>
      <c r="AD565" s="194"/>
      <c r="AE565" s="194"/>
      <c r="AF565" s="194"/>
      <c r="AG565" s="194"/>
      <c r="AH565" s="195"/>
      <c r="AI565" s="196"/>
      <c r="AJ565" s="196"/>
      <c r="AK565" s="196"/>
      <c r="AL565" s="196"/>
      <c r="AM565" s="196"/>
      <c r="AN565" s="196"/>
      <c r="AO565" s="1"/>
      <c r="AP565" s="1"/>
      <c r="AQ565" s="1"/>
      <c r="AR565" s="2"/>
      <c r="AS565" s="2"/>
      <c r="AT565" s="2"/>
      <c r="AU565" s="2"/>
    </row>
    <row r="566" spans="1:47" ht="14.25" x14ac:dyDescent="0.2">
      <c r="F566" s="189"/>
      <c r="G566" s="189"/>
      <c r="H566" s="3" t="s">
        <v>2</v>
      </c>
      <c r="I566" s="4"/>
      <c r="J566" s="4"/>
      <c r="K566" s="5" t="s">
        <v>208</v>
      </c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6"/>
      <c r="AI566" s="196" t="s">
        <v>4</v>
      </c>
      <c r="AJ566" s="196"/>
      <c r="AK566" s="196"/>
      <c r="AL566" s="196"/>
      <c r="AM566" s="196"/>
      <c r="AN566" s="196"/>
      <c r="AO566" s="1"/>
      <c r="AP566" s="1"/>
      <c r="AQ566" s="1"/>
      <c r="AR566" s="2"/>
      <c r="AS566" s="2"/>
      <c r="AT566" s="2"/>
      <c r="AU566" s="2"/>
    </row>
    <row r="567" spans="1:47" ht="14.25" x14ac:dyDescent="0.2">
      <c r="F567" s="189"/>
      <c r="G567" s="189"/>
      <c r="H567" s="7" t="s">
        <v>5</v>
      </c>
      <c r="I567" s="8"/>
      <c r="J567" s="8"/>
      <c r="K567" s="5" t="s">
        <v>6</v>
      </c>
      <c r="L567" s="5"/>
      <c r="M567" s="5"/>
      <c r="N567" s="5" t="s">
        <v>209</v>
      </c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6"/>
      <c r="AI567" s="196"/>
      <c r="AJ567" s="196"/>
      <c r="AK567" s="196"/>
      <c r="AL567" s="196"/>
      <c r="AM567" s="196"/>
      <c r="AN567" s="196"/>
      <c r="AO567" s="1"/>
      <c r="AP567" s="1"/>
      <c r="AQ567" s="1"/>
      <c r="AR567" s="2"/>
      <c r="AS567" s="2"/>
      <c r="AT567" s="2"/>
      <c r="AU567" s="2"/>
    </row>
    <row r="568" spans="1:47" ht="14.25" x14ac:dyDescent="0.2">
      <c r="F568" s="189"/>
      <c r="G568" s="189"/>
      <c r="H568" s="3" t="s">
        <v>7</v>
      </c>
      <c r="I568" s="4"/>
      <c r="J568" s="4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6"/>
      <c r="AI568" s="196" t="s">
        <v>8</v>
      </c>
      <c r="AJ568" s="196"/>
      <c r="AK568" s="196"/>
      <c r="AL568" s="196"/>
      <c r="AM568" s="196"/>
      <c r="AN568" s="196"/>
      <c r="AO568" s="1"/>
      <c r="AP568" s="1"/>
      <c r="AQ568" s="1"/>
      <c r="AR568" s="2"/>
      <c r="AS568" s="2"/>
      <c r="AT568" s="2"/>
      <c r="AU568" s="2"/>
    </row>
    <row r="569" spans="1:47" ht="14.25" x14ac:dyDescent="0.2">
      <c r="F569" s="189"/>
      <c r="G569" s="189"/>
      <c r="H569" s="9"/>
      <c r="I569" s="10"/>
      <c r="J569" s="10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2"/>
      <c r="AI569" s="196"/>
      <c r="AJ569" s="196"/>
      <c r="AK569" s="196"/>
      <c r="AL569" s="196"/>
      <c r="AM569" s="196"/>
      <c r="AN569" s="196"/>
      <c r="AO569" s="13"/>
      <c r="AP569" s="13"/>
      <c r="AQ569" s="13"/>
      <c r="AR569" s="2"/>
      <c r="AS569" s="2"/>
      <c r="AT569" s="2"/>
      <c r="AU569" s="2"/>
    </row>
    <row r="570" spans="1:47" s="19" customFormat="1" ht="39.950000000000003" customHeight="1" x14ac:dyDescent="0.15">
      <c r="A570" s="14" t="s">
        <v>9</v>
      </c>
      <c r="B570" s="14" t="s">
        <v>10</v>
      </c>
      <c r="C570" s="15" t="s">
        <v>11</v>
      </c>
      <c r="D570" s="15" t="s">
        <v>12</v>
      </c>
      <c r="E570" s="15" t="s">
        <v>13</v>
      </c>
      <c r="F570" s="16" t="s">
        <v>14</v>
      </c>
      <c r="G570" s="16" t="s">
        <v>15</v>
      </c>
      <c r="H570" s="16" t="s">
        <v>16</v>
      </c>
      <c r="I570" s="16" t="s">
        <v>17</v>
      </c>
      <c r="J570" s="115" t="s">
        <v>310</v>
      </c>
      <c r="K570" s="116" t="s">
        <v>311</v>
      </c>
      <c r="L570" s="115" t="s">
        <v>312</v>
      </c>
      <c r="M570" s="115" t="s">
        <v>313</v>
      </c>
      <c r="N570" s="115" t="s">
        <v>314</v>
      </c>
      <c r="O570" s="115" t="s">
        <v>315</v>
      </c>
      <c r="P570" s="116" t="s">
        <v>316</v>
      </c>
      <c r="Q570" s="115" t="s">
        <v>317</v>
      </c>
      <c r="R570" s="116" t="s">
        <v>318</v>
      </c>
      <c r="S570" s="115" t="s">
        <v>319</v>
      </c>
      <c r="T570" s="115" t="s">
        <v>320</v>
      </c>
      <c r="U570" s="115" t="s">
        <v>321</v>
      </c>
      <c r="V570" s="115" t="s">
        <v>322</v>
      </c>
      <c r="W570" s="115" t="s">
        <v>323</v>
      </c>
      <c r="X570" s="115" t="s">
        <v>324</v>
      </c>
      <c r="Y570" s="116" t="s">
        <v>325</v>
      </c>
      <c r="Z570" s="116" t="s">
        <v>326</v>
      </c>
      <c r="AA570" s="115" t="s">
        <v>327</v>
      </c>
      <c r="AB570" s="115" t="s">
        <v>328</v>
      </c>
      <c r="AC570" s="115" t="s">
        <v>329</v>
      </c>
      <c r="AD570" s="115" t="s">
        <v>330</v>
      </c>
      <c r="AE570" s="115" t="s">
        <v>331</v>
      </c>
      <c r="AF570" s="116" t="s">
        <v>332</v>
      </c>
      <c r="AG570" s="115" t="s">
        <v>333</v>
      </c>
      <c r="AH570" s="115" t="s">
        <v>334</v>
      </c>
      <c r="AI570" s="115" t="s">
        <v>335</v>
      </c>
      <c r="AJ570" s="115" t="s">
        <v>336</v>
      </c>
      <c r="AK570" s="115" t="s">
        <v>337</v>
      </c>
      <c r="AL570" s="115" t="s">
        <v>338</v>
      </c>
      <c r="AM570" s="116" t="s">
        <v>339</v>
      </c>
      <c r="AN570" s="115" t="s">
        <v>340</v>
      </c>
      <c r="AO570" s="18" t="s">
        <v>18</v>
      </c>
      <c r="AP570" s="18" t="s">
        <v>19</v>
      </c>
      <c r="AQ570" s="18" t="s">
        <v>20</v>
      </c>
    </row>
    <row r="571" spans="1:47" x14ac:dyDescent="0.3">
      <c r="F571" s="20">
        <v>71250978</v>
      </c>
      <c r="G571" s="21" t="s">
        <v>210</v>
      </c>
      <c r="H571" s="22">
        <v>2026</v>
      </c>
      <c r="I571" s="22" t="s">
        <v>309</v>
      </c>
      <c r="J571" s="24"/>
      <c r="K571" s="24"/>
      <c r="L571" s="24" t="s">
        <v>36</v>
      </c>
      <c r="M571" s="23" t="s">
        <v>25</v>
      </c>
      <c r="N571" s="23" t="s">
        <v>25</v>
      </c>
      <c r="O571" s="23" t="s">
        <v>25</v>
      </c>
      <c r="P571" s="23" t="s">
        <v>25</v>
      </c>
      <c r="Q571" s="23" t="s">
        <v>25</v>
      </c>
      <c r="R571" s="23" t="s">
        <v>25</v>
      </c>
      <c r="S571" s="23" t="s">
        <v>22</v>
      </c>
      <c r="T571" s="23" t="s">
        <v>22</v>
      </c>
      <c r="U571" s="23" t="s">
        <v>22</v>
      </c>
      <c r="V571" s="23" t="s">
        <v>22</v>
      </c>
      <c r="W571" s="23" t="s">
        <v>22</v>
      </c>
      <c r="X571" s="23" t="s">
        <v>22</v>
      </c>
      <c r="Y571" s="24"/>
      <c r="Z571" s="24"/>
      <c r="AA571" s="24" t="s">
        <v>36</v>
      </c>
      <c r="AB571" s="23" t="s">
        <v>25</v>
      </c>
      <c r="AC571" s="23" t="s">
        <v>25</v>
      </c>
      <c r="AD571" s="23" t="s">
        <v>25</v>
      </c>
      <c r="AE571" s="23" t="s">
        <v>25</v>
      </c>
      <c r="AF571" s="23" t="s">
        <v>25</v>
      </c>
      <c r="AG571" s="23" t="s">
        <v>25</v>
      </c>
      <c r="AH571" s="23" t="s">
        <v>22</v>
      </c>
      <c r="AI571" s="23" t="s">
        <v>22</v>
      </c>
      <c r="AJ571" s="23" t="s">
        <v>22</v>
      </c>
      <c r="AK571" s="23" t="s">
        <v>22</v>
      </c>
      <c r="AL571" s="23" t="s">
        <v>22</v>
      </c>
      <c r="AM571" s="23" t="s">
        <v>22</v>
      </c>
      <c r="AN571" s="23" t="s">
        <v>22</v>
      </c>
      <c r="AO571" s="46">
        <f>COUNTIF(Tabla14611131617182024272829303234374041424474[[#This Row],[1S]:[31L]],"D12")</f>
        <v>12</v>
      </c>
      <c r="AP571" s="26">
        <f>COUNTIF(Tabla14611131617182024272829303234374041424474[[#This Row],[1S]:[31L]],"N12")</f>
        <v>13</v>
      </c>
      <c r="AQ571" s="27">
        <f>COUNTBLANK(Tabla14611131617182024272829303234374041424474[[#This Row],[1S]:[31L]])</f>
        <v>4</v>
      </c>
      <c r="AR571" s="2"/>
      <c r="AS571" s="2"/>
      <c r="AT571" s="2"/>
      <c r="AU571" s="2"/>
    </row>
    <row r="572" spans="1:47" x14ac:dyDescent="0.3">
      <c r="F572" s="20">
        <v>71753184</v>
      </c>
      <c r="G572" s="21" t="s">
        <v>211</v>
      </c>
      <c r="H572" s="22">
        <v>2026</v>
      </c>
      <c r="I572" s="22" t="s">
        <v>309</v>
      </c>
      <c r="J572" s="23" t="s">
        <v>22</v>
      </c>
      <c r="K572" s="25" t="s">
        <v>23</v>
      </c>
      <c r="L572" s="25" t="s">
        <v>23</v>
      </c>
      <c r="M572" s="25" t="s">
        <v>23</v>
      </c>
      <c r="N572" s="25" t="s">
        <v>23</v>
      </c>
      <c r="O572" s="25" t="s">
        <v>23</v>
      </c>
      <c r="P572" s="25" t="s">
        <v>23</v>
      </c>
      <c r="Q572" s="25" t="s">
        <v>23</v>
      </c>
      <c r="R572" s="25" t="s">
        <v>23</v>
      </c>
      <c r="S572" s="25" t="s">
        <v>23</v>
      </c>
      <c r="T572" s="25" t="s">
        <v>23</v>
      </c>
      <c r="U572" s="25" t="s">
        <v>23</v>
      </c>
      <c r="V572" s="25" t="s">
        <v>23</v>
      </c>
      <c r="W572" s="25" t="s">
        <v>23</v>
      </c>
      <c r="X572" s="25" t="s">
        <v>23</v>
      </c>
      <c r="Y572" s="25" t="s">
        <v>23</v>
      </c>
      <c r="Z572" s="23" t="s">
        <v>22</v>
      </c>
      <c r="AA572" s="23" t="s">
        <v>22</v>
      </c>
      <c r="AB572" s="23" t="s">
        <v>22</v>
      </c>
      <c r="AC572" s="23" t="s">
        <v>22</v>
      </c>
      <c r="AD572" s="23" t="s">
        <v>22</v>
      </c>
      <c r="AE572" s="24"/>
      <c r="AF572" s="24"/>
      <c r="AG572" s="24" t="s">
        <v>36</v>
      </c>
      <c r="AH572" s="23" t="s">
        <v>25</v>
      </c>
      <c r="AI572" s="23" t="s">
        <v>25</v>
      </c>
      <c r="AJ572" s="23" t="s">
        <v>25</v>
      </c>
      <c r="AK572" s="23" t="s">
        <v>25</v>
      </c>
      <c r="AL572" s="23" t="s">
        <v>25</v>
      </c>
      <c r="AM572" s="23" t="s">
        <v>25</v>
      </c>
      <c r="AN572" s="23" t="s">
        <v>25</v>
      </c>
      <c r="AO572" s="46"/>
      <c r="AP572" s="26"/>
      <c r="AQ572" s="27"/>
      <c r="AR572" s="2"/>
      <c r="AS572" s="2"/>
      <c r="AT572" s="2"/>
      <c r="AU572" s="2"/>
    </row>
    <row r="573" spans="1:47" x14ac:dyDescent="0.3">
      <c r="F573" s="20">
        <v>1003126422</v>
      </c>
      <c r="G573" s="21" t="s">
        <v>290</v>
      </c>
      <c r="H573" s="22">
        <v>2026</v>
      </c>
      <c r="I573" s="22" t="s">
        <v>309</v>
      </c>
      <c r="J573" s="23" t="s">
        <v>25</v>
      </c>
      <c r="K573" s="23" t="s">
        <v>22</v>
      </c>
      <c r="L573" s="23" t="s">
        <v>22</v>
      </c>
      <c r="M573" s="23" t="s">
        <v>22</v>
      </c>
      <c r="N573" s="23" t="s">
        <v>22</v>
      </c>
      <c r="O573" s="23" t="s">
        <v>22</v>
      </c>
      <c r="P573" s="24"/>
      <c r="Q573" s="24"/>
      <c r="R573" s="24" t="s">
        <v>36</v>
      </c>
      <c r="S573" s="23" t="s">
        <v>25</v>
      </c>
      <c r="T573" s="23" t="s">
        <v>25</v>
      </c>
      <c r="U573" s="23" t="s">
        <v>25</v>
      </c>
      <c r="V573" s="23" t="s">
        <v>25</v>
      </c>
      <c r="W573" s="23" t="s">
        <v>25</v>
      </c>
      <c r="X573" s="23" t="s">
        <v>25</v>
      </c>
      <c r="Y573" s="23" t="s">
        <v>22</v>
      </c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46"/>
      <c r="AP573" s="26"/>
      <c r="AQ573" s="27"/>
      <c r="AR573" s="2"/>
      <c r="AS573" s="2"/>
      <c r="AT573" s="2"/>
      <c r="AU573" s="2"/>
    </row>
    <row r="574" spans="1:47" x14ac:dyDescent="0.3">
      <c r="F574" s="20">
        <v>1067093995</v>
      </c>
      <c r="G574" s="21" t="s">
        <v>212</v>
      </c>
      <c r="H574" s="22">
        <v>2026</v>
      </c>
      <c r="I574" s="22" t="s">
        <v>309</v>
      </c>
      <c r="J574" s="23" t="s">
        <v>25</v>
      </c>
      <c r="K574" s="23" t="s">
        <v>25</v>
      </c>
      <c r="L574" s="23" t="s">
        <v>25</v>
      </c>
      <c r="M574" s="55"/>
      <c r="N574" s="55"/>
      <c r="O574" s="55"/>
      <c r="P574" s="23" t="s">
        <v>22</v>
      </c>
      <c r="Q574" s="23" t="s">
        <v>22</v>
      </c>
      <c r="R574" s="23" t="s">
        <v>22</v>
      </c>
      <c r="S574" s="55"/>
      <c r="T574" s="55"/>
      <c r="U574" s="55"/>
      <c r="V574" s="55"/>
      <c r="W574" s="55"/>
      <c r="X574" s="55"/>
      <c r="Y574" s="23" t="s">
        <v>25</v>
      </c>
      <c r="Z574" s="23" t="s">
        <v>25</v>
      </c>
      <c r="AA574" s="23" t="s">
        <v>25</v>
      </c>
      <c r="AB574" s="55"/>
      <c r="AC574" s="55"/>
      <c r="AD574" s="55"/>
      <c r="AE574" s="23" t="s">
        <v>22</v>
      </c>
      <c r="AF574" s="23" t="s">
        <v>22</v>
      </c>
      <c r="AG574" s="23" t="s">
        <v>22</v>
      </c>
      <c r="AH574" s="55"/>
      <c r="AI574" s="55"/>
      <c r="AJ574" s="55"/>
      <c r="AK574" s="55"/>
      <c r="AL574" s="55"/>
      <c r="AM574" s="55"/>
      <c r="AN574" s="55"/>
      <c r="AO574" s="46"/>
      <c r="AP574" s="26"/>
      <c r="AQ574" s="27"/>
      <c r="AR574" s="2"/>
      <c r="AS574" s="2"/>
      <c r="AT574" s="2"/>
      <c r="AU574" s="2"/>
    </row>
    <row r="575" spans="1:47" x14ac:dyDescent="0.3">
      <c r="F575" s="20">
        <v>98491354</v>
      </c>
      <c r="G575" s="21" t="s">
        <v>49</v>
      </c>
      <c r="H575" s="22">
        <v>2026</v>
      </c>
      <c r="I575" s="22" t="s">
        <v>309</v>
      </c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46">
        <f>COUNTIF(Tabla14611131617182024272829303234374041424474[[#This Row],[1S]:[31L]],"D12")</f>
        <v>0</v>
      </c>
      <c r="AP575" s="26">
        <f>COUNTIF(Tabla14611131617182024272829303234374041424474[[#This Row],[1S]:[31L]],"N12")</f>
        <v>0</v>
      </c>
      <c r="AQ575" s="27">
        <f>COUNTBLANK(Tabla14611131617182024272829303234374041424474[[#This Row],[1S]:[31L]])</f>
        <v>31</v>
      </c>
      <c r="AR575" s="2"/>
      <c r="AS575" s="2"/>
      <c r="AT575" s="2"/>
      <c r="AU575" s="2"/>
    </row>
    <row r="576" spans="1:47" hidden="1" x14ac:dyDescent="0.3">
      <c r="F576" s="20">
        <v>98491354</v>
      </c>
      <c r="G576" s="21" t="s">
        <v>49</v>
      </c>
      <c r="H576" s="22">
        <v>2025</v>
      </c>
      <c r="I576" s="22" t="s">
        <v>47</v>
      </c>
      <c r="J576" s="30">
        <f t="shared" ref="J576:AN576" si="62">COUNTIF(J571:J575,"D12")</f>
        <v>2</v>
      </c>
      <c r="K576" s="30">
        <f t="shared" si="62"/>
        <v>1</v>
      </c>
      <c r="L576" s="30">
        <f t="shared" si="62"/>
        <v>1</v>
      </c>
      <c r="M576" s="30">
        <f t="shared" si="62"/>
        <v>1</v>
      </c>
      <c r="N576" s="30">
        <f t="shared" si="62"/>
        <v>1</v>
      </c>
      <c r="O576" s="30">
        <f t="shared" si="62"/>
        <v>1</v>
      </c>
      <c r="P576" s="30">
        <f t="shared" si="62"/>
        <v>1</v>
      </c>
      <c r="Q576" s="30">
        <f t="shared" si="62"/>
        <v>1</v>
      </c>
      <c r="R576" s="30">
        <f t="shared" si="62"/>
        <v>1</v>
      </c>
      <c r="S576" s="30">
        <f t="shared" si="62"/>
        <v>1</v>
      </c>
      <c r="T576" s="30">
        <f t="shared" si="62"/>
        <v>1</v>
      </c>
      <c r="U576" s="30">
        <f t="shared" si="62"/>
        <v>1</v>
      </c>
      <c r="V576" s="30">
        <f t="shared" si="62"/>
        <v>1</v>
      </c>
      <c r="W576" s="30">
        <f t="shared" si="62"/>
        <v>1</v>
      </c>
      <c r="X576" s="30">
        <f t="shared" si="62"/>
        <v>1</v>
      </c>
      <c r="Y576" s="30">
        <f t="shared" si="62"/>
        <v>1</v>
      </c>
      <c r="Z576" s="30">
        <f t="shared" si="62"/>
        <v>1</v>
      </c>
      <c r="AA576" s="30">
        <f t="shared" si="62"/>
        <v>1</v>
      </c>
      <c r="AB576" s="30">
        <f t="shared" si="62"/>
        <v>1</v>
      </c>
      <c r="AC576" s="30">
        <f t="shared" si="62"/>
        <v>1</v>
      </c>
      <c r="AD576" s="30">
        <f t="shared" si="62"/>
        <v>1</v>
      </c>
      <c r="AE576" s="30">
        <f t="shared" si="62"/>
        <v>1</v>
      </c>
      <c r="AF576" s="30">
        <f t="shared" si="62"/>
        <v>1</v>
      </c>
      <c r="AG576" s="30">
        <f t="shared" si="62"/>
        <v>1</v>
      </c>
      <c r="AH576" s="30">
        <f t="shared" si="62"/>
        <v>1</v>
      </c>
      <c r="AI576" s="30">
        <f t="shared" si="62"/>
        <v>1</v>
      </c>
      <c r="AJ576" s="30">
        <f t="shared" si="62"/>
        <v>1</v>
      </c>
      <c r="AK576" s="30">
        <f t="shared" si="62"/>
        <v>1</v>
      </c>
      <c r="AL576" s="30">
        <f t="shared" si="62"/>
        <v>1</v>
      </c>
      <c r="AM576" s="30">
        <f t="shared" si="62"/>
        <v>1</v>
      </c>
      <c r="AN576" s="22">
        <f t="shared" si="62"/>
        <v>1</v>
      </c>
      <c r="AO576" s="31"/>
      <c r="AP576" s="31"/>
      <c r="AQ576" s="32"/>
      <c r="AR576" s="2"/>
      <c r="AS576" s="2"/>
      <c r="AT576" s="2"/>
      <c r="AU576" s="2"/>
    </row>
    <row r="577" spans="1:47" hidden="1" x14ac:dyDescent="0.3">
      <c r="F577" s="33"/>
      <c r="G577" s="34"/>
      <c r="H577" s="22">
        <v>2025</v>
      </c>
      <c r="I577" s="22" t="s">
        <v>47</v>
      </c>
      <c r="J577" s="35">
        <f t="shared" ref="J577:AN577" si="63">COUNTIF(J571:J575,"N12")</f>
        <v>1</v>
      </c>
      <c r="K577" s="35">
        <f t="shared" si="63"/>
        <v>1</v>
      </c>
      <c r="L577" s="35">
        <f t="shared" si="63"/>
        <v>1</v>
      </c>
      <c r="M577" s="35">
        <f t="shared" si="63"/>
        <v>1</v>
      </c>
      <c r="N577" s="35">
        <f t="shared" si="63"/>
        <v>1</v>
      </c>
      <c r="O577" s="35">
        <f t="shared" si="63"/>
        <v>1</v>
      </c>
      <c r="P577" s="35">
        <f t="shared" si="63"/>
        <v>1</v>
      </c>
      <c r="Q577" s="35">
        <f t="shared" si="63"/>
        <v>1</v>
      </c>
      <c r="R577" s="35">
        <f t="shared" si="63"/>
        <v>1</v>
      </c>
      <c r="S577" s="35">
        <f t="shared" si="63"/>
        <v>1</v>
      </c>
      <c r="T577" s="35">
        <f t="shared" si="63"/>
        <v>1</v>
      </c>
      <c r="U577" s="35">
        <f t="shared" si="63"/>
        <v>1</v>
      </c>
      <c r="V577" s="35">
        <f t="shared" si="63"/>
        <v>1</v>
      </c>
      <c r="W577" s="35">
        <f t="shared" si="63"/>
        <v>1</v>
      </c>
      <c r="X577" s="35">
        <f t="shared" si="63"/>
        <v>1</v>
      </c>
      <c r="Y577" s="35">
        <f t="shared" si="63"/>
        <v>1</v>
      </c>
      <c r="Z577" s="35">
        <f t="shared" si="63"/>
        <v>1</v>
      </c>
      <c r="AA577" s="35">
        <f t="shared" si="63"/>
        <v>1</v>
      </c>
      <c r="AB577" s="35">
        <f t="shared" si="63"/>
        <v>1</v>
      </c>
      <c r="AC577" s="35">
        <f t="shared" si="63"/>
        <v>1</v>
      </c>
      <c r="AD577" s="35">
        <f t="shared" si="63"/>
        <v>1</v>
      </c>
      <c r="AE577" s="35">
        <f t="shared" si="63"/>
        <v>1</v>
      </c>
      <c r="AF577" s="35">
        <f t="shared" si="63"/>
        <v>1</v>
      </c>
      <c r="AG577" s="35">
        <f t="shared" si="63"/>
        <v>1</v>
      </c>
      <c r="AH577" s="35">
        <f t="shared" si="63"/>
        <v>1</v>
      </c>
      <c r="AI577" s="35">
        <f t="shared" si="63"/>
        <v>1</v>
      </c>
      <c r="AJ577" s="35">
        <f t="shared" si="63"/>
        <v>1</v>
      </c>
      <c r="AK577" s="35">
        <f t="shared" si="63"/>
        <v>1</v>
      </c>
      <c r="AL577" s="35">
        <f t="shared" si="63"/>
        <v>1</v>
      </c>
      <c r="AM577" s="35">
        <f t="shared" si="63"/>
        <v>1</v>
      </c>
      <c r="AN577" s="36">
        <f t="shared" si="63"/>
        <v>1</v>
      </c>
      <c r="AO577" s="37"/>
      <c r="AP577" s="37"/>
      <c r="AQ577" s="32"/>
      <c r="AR577" s="2"/>
      <c r="AS577" s="2"/>
      <c r="AT577" s="2"/>
      <c r="AU577" s="2"/>
    </row>
    <row r="578" spans="1:47" s="2" customFormat="1" x14ac:dyDescent="0.3"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</row>
    <row r="579" spans="1:47" s="19" customFormat="1" ht="39.950000000000003" customHeight="1" x14ac:dyDescent="0.15">
      <c r="A579" s="14" t="s">
        <v>9</v>
      </c>
      <c r="B579" s="14" t="s">
        <v>10</v>
      </c>
      <c r="C579" s="15" t="s">
        <v>11</v>
      </c>
      <c r="D579" s="15" t="s">
        <v>12</v>
      </c>
      <c r="E579" s="15" t="s">
        <v>13</v>
      </c>
      <c r="F579" s="16" t="s">
        <v>14</v>
      </c>
      <c r="G579" s="16" t="s">
        <v>15</v>
      </c>
      <c r="H579" s="16" t="s">
        <v>16</v>
      </c>
      <c r="I579" s="16" t="s">
        <v>17</v>
      </c>
      <c r="J579" s="115" t="s">
        <v>310</v>
      </c>
      <c r="K579" s="116" t="s">
        <v>311</v>
      </c>
      <c r="L579" s="115" t="s">
        <v>312</v>
      </c>
      <c r="M579" s="115" t="s">
        <v>313</v>
      </c>
      <c r="N579" s="115" t="s">
        <v>314</v>
      </c>
      <c r="O579" s="115" t="s">
        <v>315</v>
      </c>
      <c r="P579" s="116" t="s">
        <v>316</v>
      </c>
      <c r="Q579" s="115" t="s">
        <v>317</v>
      </c>
      <c r="R579" s="116" t="s">
        <v>318</v>
      </c>
      <c r="S579" s="115" t="s">
        <v>319</v>
      </c>
      <c r="T579" s="115" t="s">
        <v>320</v>
      </c>
      <c r="U579" s="115" t="s">
        <v>321</v>
      </c>
      <c r="V579" s="115" t="s">
        <v>322</v>
      </c>
      <c r="W579" s="115" t="s">
        <v>323</v>
      </c>
      <c r="X579" s="115" t="s">
        <v>324</v>
      </c>
      <c r="Y579" s="116" t="s">
        <v>325</v>
      </c>
      <c r="Z579" s="116" t="s">
        <v>326</v>
      </c>
      <c r="AA579" s="115" t="s">
        <v>327</v>
      </c>
      <c r="AB579" s="115" t="s">
        <v>328</v>
      </c>
      <c r="AC579" s="115" t="s">
        <v>329</v>
      </c>
      <c r="AD579" s="115" t="s">
        <v>330</v>
      </c>
      <c r="AE579" s="115" t="s">
        <v>331</v>
      </c>
      <c r="AF579" s="116" t="s">
        <v>332</v>
      </c>
      <c r="AG579" s="115" t="s">
        <v>333</v>
      </c>
      <c r="AH579" s="115" t="s">
        <v>334</v>
      </c>
      <c r="AI579" s="115" t="s">
        <v>335</v>
      </c>
      <c r="AJ579" s="115" t="s">
        <v>336</v>
      </c>
      <c r="AK579" s="115" t="s">
        <v>337</v>
      </c>
      <c r="AL579" s="115" t="s">
        <v>338</v>
      </c>
      <c r="AM579" s="116" t="s">
        <v>339</v>
      </c>
      <c r="AN579" s="115" t="s">
        <v>340</v>
      </c>
      <c r="AO579" s="18" t="s">
        <v>18</v>
      </c>
      <c r="AP579" s="18" t="s">
        <v>19</v>
      </c>
      <c r="AQ579" s="18" t="s">
        <v>20</v>
      </c>
    </row>
    <row r="580" spans="1:47" x14ac:dyDescent="0.3">
      <c r="F580" s="20">
        <v>98491354</v>
      </c>
      <c r="G580" s="21" t="s">
        <v>49</v>
      </c>
      <c r="H580" s="22">
        <v>2026</v>
      </c>
      <c r="I580" s="22" t="s">
        <v>309</v>
      </c>
      <c r="J580" s="23" t="s">
        <v>22</v>
      </c>
      <c r="K580" s="23" t="s">
        <v>22</v>
      </c>
      <c r="L580" s="23" t="s">
        <v>22</v>
      </c>
      <c r="M580" s="23" t="s">
        <v>22</v>
      </c>
      <c r="N580" s="23" t="s">
        <v>22</v>
      </c>
      <c r="O580" s="23" t="s">
        <v>22</v>
      </c>
      <c r="P580" s="23" t="s">
        <v>22</v>
      </c>
      <c r="Q580" s="23" t="s">
        <v>22</v>
      </c>
      <c r="R580" s="23" t="s">
        <v>22</v>
      </c>
      <c r="S580" s="188" t="s">
        <v>22</v>
      </c>
      <c r="T580" s="188" t="s">
        <v>22</v>
      </c>
      <c r="U580" s="188" t="s">
        <v>22</v>
      </c>
      <c r="V580" s="23" t="s">
        <v>22</v>
      </c>
      <c r="W580" s="23" t="s">
        <v>22</v>
      </c>
      <c r="X580" s="23" t="s">
        <v>22</v>
      </c>
      <c r="Y580" s="23" t="s">
        <v>22</v>
      </c>
      <c r="Z580" s="23" t="s">
        <v>22</v>
      </c>
      <c r="AA580" s="23" t="s">
        <v>22</v>
      </c>
      <c r="AB580" s="24"/>
      <c r="AC580" s="24"/>
      <c r="AD580" s="24" t="s">
        <v>36</v>
      </c>
      <c r="AE580" s="23" t="s">
        <v>22</v>
      </c>
      <c r="AF580" s="23" t="s">
        <v>22</v>
      </c>
      <c r="AG580" s="23" t="s">
        <v>22</v>
      </c>
      <c r="AH580" s="188" t="s">
        <v>22</v>
      </c>
      <c r="AI580" s="188" t="s">
        <v>22</v>
      </c>
      <c r="AJ580" s="188" t="s">
        <v>22</v>
      </c>
      <c r="AK580" s="23" t="s">
        <v>22</v>
      </c>
      <c r="AL580" s="23" t="s">
        <v>22</v>
      </c>
      <c r="AM580" s="23" t="s">
        <v>22</v>
      </c>
      <c r="AN580" s="23" t="s">
        <v>22</v>
      </c>
      <c r="AO580" s="46">
        <f>COUNTIF(Tabla1461113161718202427282930323437404142444575[[#This Row],[1S]:[31L]],"D12")</f>
        <v>0</v>
      </c>
      <c r="AP580" s="26">
        <f>COUNTIF(Tabla1461113161718202427282930323437404142444575[[#This Row],[1S]:[31L]],"N12")</f>
        <v>28</v>
      </c>
      <c r="AQ580" s="27">
        <f>COUNTBLANK(Tabla1461113161718202427282930323437404142444575[[#This Row],[1S]:[31L]])</f>
        <v>2</v>
      </c>
      <c r="AR580" s="2"/>
      <c r="AS580" s="2"/>
      <c r="AT580" s="2"/>
      <c r="AU580" s="2"/>
    </row>
    <row r="581" spans="1:47" x14ac:dyDescent="0.3">
      <c r="F581" s="20">
        <v>1067093995</v>
      </c>
      <c r="G581" s="21" t="s">
        <v>212</v>
      </c>
      <c r="H581" s="22">
        <v>2026</v>
      </c>
      <c r="I581" s="22" t="s">
        <v>309</v>
      </c>
      <c r="J581" s="55"/>
      <c r="K581" s="55"/>
      <c r="L581" s="55"/>
      <c r="M581" s="23" t="s">
        <v>22</v>
      </c>
      <c r="N581" s="23" t="s">
        <v>22</v>
      </c>
      <c r="O581" s="23" t="s">
        <v>22</v>
      </c>
      <c r="P581" s="55"/>
      <c r="Q581" s="55"/>
      <c r="R581" s="55"/>
      <c r="S581" s="23" t="s">
        <v>22</v>
      </c>
      <c r="T581" s="23" t="s">
        <v>22</v>
      </c>
      <c r="U581" s="23" t="s">
        <v>22</v>
      </c>
      <c r="V581" s="24"/>
      <c r="W581" s="24"/>
      <c r="X581" s="24" t="s">
        <v>36</v>
      </c>
      <c r="Y581" s="55"/>
      <c r="Z581" s="55"/>
      <c r="AA581" s="55"/>
      <c r="AB581" s="23" t="s">
        <v>22</v>
      </c>
      <c r="AC581" s="23" t="s">
        <v>22</v>
      </c>
      <c r="AD581" s="23" t="s">
        <v>22</v>
      </c>
      <c r="AE581" s="55"/>
      <c r="AF581" s="55"/>
      <c r="AG581" s="55"/>
      <c r="AH581" s="23" t="s">
        <v>22</v>
      </c>
      <c r="AI581" s="23" t="s">
        <v>22</v>
      </c>
      <c r="AJ581" s="23" t="s">
        <v>22</v>
      </c>
      <c r="AK581" s="24"/>
      <c r="AL581" s="24"/>
      <c r="AM581" s="24" t="s">
        <v>36</v>
      </c>
      <c r="AN581" s="120"/>
      <c r="AO581" s="46">
        <f>COUNTIF(Tabla1461113161718202427282930323437404142444575[[#This Row],[1S]:[31L]],"D12")</f>
        <v>0</v>
      </c>
      <c r="AP581" s="26">
        <f>COUNTIF(Tabla1461113161718202427282930323437404142444575[[#This Row],[1S]:[31L]],"N12")</f>
        <v>12</v>
      </c>
      <c r="AQ581" s="27">
        <f>COUNTBLANK(Tabla1461113161718202427282930323437404142444575[[#This Row],[1S]:[31L]])</f>
        <v>17</v>
      </c>
      <c r="AR581" s="2"/>
      <c r="AS581" s="2"/>
      <c r="AT581" s="2"/>
      <c r="AU581" s="2"/>
    </row>
    <row r="582" spans="1:47" ht="19.5" hidden="1" customHeight="1" x14ac:dyDescent="0.3">
      <c r="F582" s="20"/>
      <c r="G582" s="21"/>
      <c r="H582" s="22">
        <v>2026</v>
      </c>
      <c r="I582" s="22" t="s">
        <v>132</v>
      </c>
      <c r="J582" s="30">
        <f t="shared" ref="J582:AN582" si="64">COUNTIF(J580:J581,"D12")</f>
        <v>0</v>
      </c>
      <c r="K582" s="30">
        <f t="shared" si="64"/>
        <v>0</v>
      </c>
      <c r="L582" s="30">
        <f t="shared" si="64"/>
        <v>0</v>
      </c>
      <c r="M582" s="30">
        <f t="shared" si="64"/>
        <v>0</v>
      </c>
      <c r="N582" s="30">
        <f t="shared" si="64"/>
        <v>0</v>
      </c>
      <c r="O582" s="30">
        <f t="shared" si="64"/>
        <v>0</v>
      </c>
      <c r="P582" s="30">
        <f t="shared" si="64"/>
        <v>0</v>
      </c>
      <c r="Q582" s="30">
        <f t="shared" si="64"/>
        <v>0</v>
      </c>
      <c r="R582" s="30">
        <f t="shared" si="64"/>
        <v>0</v>
      </c>
      <c r="S582" s="30">
        <f t="shared" si="64"/>
        <v>0</v>
      </c>
      <c r="T582" s="30">
        <f t="shared" si="64"/>
        <v>0</v>
      </c>
      <c r="U582" s="30">
        <f t="shared" si="64"/>
        <v>0</v>
      </c>
      <c r="V582" s="30">
        <f t="shared" si="64"/>
        <v>0</v>
      </c>
      <c r="W582" s="30">
        <f t="shared" si="64"/>
        <v>0</v>
      </c>
      <c r="X582" s="30">
        <f t="shared" si="64"/>
        <v>0</v>
      </c>
      <c r="Y582" s="30">
        <f t="shared" si="64"/>
        <v>0</v>
      </c>
      <c r="Z582" s="30">
        <f t="shared" si="64"/>
        <v>0</v>
      </c>
      <c r="AA582" s="30">
        <f t="shared" si="64"/>
        <v>0</v>
      </c>
      <c r="AB582" s="30">
        <f t="shared" si="64"/>
        <v>0</v>
      </c>
      <c r="AC582" s="30">
        <f t="shared" si="64"/>
        <v>0</v>
      </c>
      <c r="AD582" s="30">
        <f t="shared" si="64"/>
        <v>0</v>
      </c>
      <c r="AE582" s="30">
        <f t="shared" si="64"/>
        <v>0</v>
      </c>
      <c r="AF582" s="30">
        <f t="shared" si="64"/>
        <v>0</v>
      </c>
      <c r="AG582" s="30">
        <f t="shared" si="64"/>
        <v>0</v>
      </c>
      <c r="AH582" s="30">
        <f t="shared" si="64"/>
        <v>0</v>
      </c>
      <c r="AI582" s="30">
        <f t="shared" si="64"/>
        <v>0</v>
      </c>
      <c r="AJ582" s="30">
        <f t="shared" si="64"/>
        <v>0</v>
      </c>
      <c r="AK582" s="30">
        <f t="shared" si="64"/>
        <v>0</v>
      </c>
      <c r="AL582" s="30">
        <f t="shared" si="64"/>
        <v>0</v>
      </c>
      <c r="AM582" s="30">
        <f t="shared" si="64"/>
        <v>0</v>
      </c>
      <c r="AN582" s="22">
        <f t="shared" si="64"/>
        <v>0</v>
      </c>
      <c r="AO582" s="31"/>
      <c r="AP582" s="31"/>
      <c r="AQ582" s="32"/>
      <c r="AR582" s="2"/>
      <c r="AS582" s="2"/>
      <c r="AT582" s="2"/>
      <c r="AU582" s="2"/>
    </row>
    <row r="583" spans="1:47" hidden="1" x14ac:dyDescent="0.3">
      <c r="F583" s="33"/>
      <c r="G583" s="34"/>
      <c r="H583" s="22">
        <v>2025</v>
      </c>
      <c r="I583" s="22" t="s">
        <v>47</v>
      </c>
      <c r="J583" s="35">
        <f t="shared" ref="J583:AN583" si="65">COUNTIF(J580:J581,"N12")</f>
        <v>1</v>
      </c>
      <c r="K583" s="35">
        <f t="shared" si="65"/>
        <v>1</v>
      </c>
      <c r="L583" s="35">
        <f t="shared" si="65"/>
        <v>1</v>
      </c>
      <c r="M583" s="35">
        <f t="shared" si="65"/>
        <v>2</v>
      </c>
      <c r="N583" s="35">
        <f t="shared" si="65"/>
        <v>2</v>
      </c>
      <c r="O583" s="35">
        <f t="shared" si="65"/>
        <v>2</v>
      </c>
      <c r="P583" s="35">
        <f t="shared" si="65"/>
        <v>1</v>
      </c>
      <c r="Q583" s="35">
        <f t="shared" si="65"/>
        <v>1</v>
      </c>
      <c r="R583" s="35">
        <f t="shared" si="65"/>
        <v>1</v>
      </c>
      <c r="S583" s="35">
        <f t="shared" si="65"/>
        <v>2</v>
      </c>
      <c r="T583" s="35">
        <f t="shared" si="65"/>
        <v>2</v>
      </c>
      <c r="U583" s="35">
        <f t="shared" si="65"/>
        <v>2</v>
      </c>
      <c r="V583" s="35">
        <f t="shared" si="65"/>
        <v>1</v>
      </c>
      <c r="W583" s="35">
        <f t="shared" si="65"/>
        <v>1</v>
      </c>
      <c r="X583" s="35">
        <f t="shared" si="65"/>
        <v>1</v>
      </c>
      <c r="Y583" s="35">
        <f t="shared" si="65"/>
        <v>1</v>
      </c>
      <c r="Z583" s="35">
        <f t="shared" si="65"/>
        <v>1</v>
      </c>
      <c r="AA583" s="35">
        <f t="shared" si="65"/>
        <v>1</v>
      </c>
      <c r="AB583" s="35">
        <f t="shared" si="65"/>
        <v>1</v>
      </c>
      <c r="AC583" s="35">
        <f t="shared" si="65"/>
        <v>1</v>
      </c>
      <c r="AD583" s="35">
        <f t="shared" si="65"/>
        <v>1</v>
      </c>
      <c r="AE583" s="35">
        <f t="shared" si="65"/>
        <v>1</v>
      </c>
      <c r="AF583" s="35">
        <f t="shared" si="65"/>
        <v>1</v>
      </c>
      <c r="AG583" s="35">
        <f t="shared" si="65"/>
        <v>1</v>
      </c>
      <c r="AH583" s="35">
        <f t="shared" si="65"/>
        <v>2</v>
      </c>
      <c r="AI583" s="35">
        <f t="shared" si="65"/>
        <v>2</v>
      </c>
      <c r="AJ583" s="35">
        <f t="shared" si="65"/>
        <v>2</v>
      </c>
      <c r="AK583" s="35">
        <f t="shared" si="65"/>
        <v>1</v>
      </c>
      <c r="AL583" s="35">
        <f t="shared" si="65"/>
        <v>1</v>
      </c>
      <c r="AM583" s="35">
        <f t="shared" si="65"/>
        <v>1</v>
      </c>
      <c r="AN583" s="36">
        <f t="shared" si="65"/>
        <v>1</v>
      </c>
      <c r="AO583" s="37"/>
      <c r="AP583" s="37"/>
      <c r="AQ583" s="32"/>
      <c r="AR583" s="2"/>
      <c r="AS583" s="2"/>
      <c r="AT583" s="2"/>
      <c r="AU583" s="2"/>
    </row>
    <row r="584" spans="1:47" s="2" customFormat="1" x14ac:dyDescent="0.3"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</row>
    <row r="585" spans="1:47" x14ac:dyDescent="0.3">
      <c r="F585" s="40" t="s">
        <v>29</v>
      </c>
      <c r="G585" s="40" t="s">
        <v>30</v>
      </c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2"/>
      <c r="AP585" s="2"/>
      <c r="AQ585" s="2"/>
      <c r="AR585" s="2"/>
      <c r="AS585" s="2"/>
      <c r="AT585" s="2"/>
      <c r="AU585" s="2"/>
    </row>
    <row r="586" spans="1:47" x14ac:dyDescent="0.3">
      <c r="F586" s="20" t="s">
        <v>25</v>
      </c>
      <c r="G586" s="21" t="s">
        <v>31</v>
      </c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2"/>
      <c r="AP586" s="2"/>
      <c r="AQ586" s="2"/>
      <c r="AR586" s="2"/>
      <c r="AS586" s="2"/>
      <c r="AT586" s="2"/>
      <c r="AU586" s="2"/>
    </row>
    <row r="587" spans="1:47" s="2" customFormat="1" x14ac:dyDescent="0.3">
      <c r="F587" s="42" t="s">
        <v>22</v>
      </c>
      <c r="G587" s="43" t="s">
        <v>32</v>
      </c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</row>
    <row r="588" spans="1:47" s="2" customFormat="1" x14ac:dyDescent="0.3">
      <c r="F588" s="42"/>
      <c r="G588" s="43" t="s">
        <v>33</v>
      </c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</row>
    <row r="589" spans="1:47" s="2" customFormat="1" x14ac:dyDescent="0.3">
      <c r="F589" s="42" t="s">
        <v>34</v>
      </c>
      <c r="G589" s="43" t="s">
        <v>35</v>
      </c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</row>
    <row r="590" spans="1:47" s="2" customFormat="1" x14ac:dyDescent="0.3">
      <c r="F590" s="42" t="s">
        <v>36</v>
      </c>
      <c r="G590" s="43" t="s">
        <v>37</v>
      </c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</row>
    <row r="591" spans="1:47" s="2" customFormat="1" x14ac:dyDescent="0.3"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</row>
    <row r="592" spans="1:47" s="2" customFormat="1" x14ac:dyDescent="0.3"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</row>
    <row r="593" spans="1:47" ht="13.5" x14ac:dyDescent="0.15">
      <c r="F593" s="189"/>
      <c r="G593" s="189"/>
      <c r="H593" s="190" t="s">
        <v>0</v>
      </c>
      <c r="I593" s="191"/>
      <c r="J593" s="191"/>
      <c r="K593" s="191"/>
      <c r="L593" s="191"/>
      <c r="M593" s="191"/>
      <c r="N593" s="191"/>
      <c r="O593" s="191"/>
      <c r="P593" s="191"/>
      <c r="Q593" s="191"/>
      <c r="R593" s="191"/>
      <c r="S593" s="191"/>
      <c r="T593" s="191"/>
      <c r="U593" s="191"/>
      <c r="V593" s="191"/>
      <c r="W593" s="191"/>
      <c r="X593" s="191"/>
      <c r="Y593" s="191"/>
      <c r="Z593" s="191"/>
      <c r="AA593" s="191"/>
      <c r="AB593" s="191"/>
      <c r="AC593" s="191"/>
      <c r="AD593" s="191"/>
      <c r="AE593" s="191"/>
      <c r="AF593" s="191"/>
      <c r="AG593" s="191"/>
      <c r="AH593" s="192"/>
      <c r="AI593" s="196" t="s">
        <v>1</v>
      </c>
      <c r="AJ593" s="196"/>
      <c r="AK593" s="196"/>
      <c r="AL593" s="196"/>
      <c r="AM593" s="196"/>
      <c r="AN593" s="196"/>
      <c r="AO593" s="1"/>
      <c r="AP593" s="1"/>
      <c r="AQ593" s="1"/>
      <c r="AR593" s="2"/>
      <c r="AS593" s="2"/>
      <c r="AT593" s="2"/>
      <c r="AU593" s="2"/>
    </row>
    <row r="594" spans="1:47" ht="13.5" x14ac:dyDescent="0.15">
      <c r="F594" s="189"/>
      <c r="G594" s="189"/>
      <c r="H594" s="193"/>
      <c r="I594" s="194"/>
      <c r="J594" s="194"/>
      <c r="K594" s="194"/>
      <c r="L594" s="194"/>
      <c r="M594" s="194"/>
      <c r="N594" s="194"/>
      <c r="O594" s="194"/>
      <c r="P594" s="194"/>
      <c r="Q594" s="194"/>
      <c r="R594" s="194"/>
      <c r="S594" s="194"/>
      <c r="T594" s="194"/>
      <c r="U594" s="194"/>
      <c r="V594" s="194"/>
      <c r="W594" s="194"/>
      <c r="X594" s="194"/>
      <c r="Y594" s="194"/>
      <c r="Z594" s="194"/>
      <c r="AA594" s="194"/>
      <c r="AB594" s="194"/>
      <c r="AC594" s="194"/>
      <c r="AD594" s="194"/>
      <c r="AE594" s="194"/>
      <c r="AF594" s="194"/>
      <c r="AG594" s="194"/>
      <c r="AH594" s="195"/>
      <c r="AI594" s="196"/>
      <c r="AJ594" s="196"/>
      <c r="AK594" s="196"/>
      <c r="AL594" s="196"/>
      <c r="AM594" s="196"/>
      <c r="AN594" s="196"/>
      <c r="AO594" s="1"/>
      <c r="AP594" s="1"/>
      <c r="AQ594" s="1"/>
      <c r="AR594" s="2"/>
      <c r="AS594" s="2"/>
      <c r="AT594" s="2"/>
      <c r="AU594" s="2"/>
    </row>
    <row r="595" spans="1:47" ht="14.25" x14ac:dyDescent="0.2">
      <c r="F595" s="189"/>
      <c r="G595" s="189"/>
      <c r="H595" s="3" t="s">
        <v>2</v>
      </c>
      <c r="I595" s="4"/>
      <c r="J595" s="4"/>
      <c r="K595" s="5" t="s">
        <v>213</v>
      </c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6"/>
      <c r="AI595" s="196" t="s">
        <v>4</v>
      </c>
      <c r="AJ595" s="196"/>
      <c r="AK595" s="196"/>
      <c r="AL595" s="196"/>
      <c r="AM595" s="196"/>
      <c r="AN595" s="196"/>
      <c r="AO595" s="1"/>
      <c r="AP595" s="1"/>
      <c r="AQ595" s="1"/>
      <c r="AR595" s="2"/>
      <c r="AS595" s="2"/>
      <c r="AT595" s="2"/>
      <c r="AU595" s="2"/>
    </row>
    <row r="596" spans="1:47" ht="14.25" x14ac:dyDescent="0.2">
      <c r="F596" s="189"/>
      <c r="G596" s="189"/>
      <c r="H596" s="7" t="s">
        <v>5</v>
      </c>
      <c r="I596" s="8"/>
      <c r="J596" s="8"/>
      <c r="K596" s="5" t="s">
        <v>6</v>
      </c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6"/>
      <c r="AI596" s="196"/>
      <c r="AJ596" s="196"/>
      <c r="AK596" s="196"/>
      <c r="AL596" s="196"/>
      <c r="AM596" s="196"/>
      <c r="AN596" s="196"/>
      <c r="AO596" s="1"/>
      <c r="AP596" s="1"/>
      <c r="AQ596" s="1"/>
      <c r="AR596" s="2"/>
      <c r="AS596" s="2"/>
      <c r="AT596" s="2"/>
      <c r="AU596" s="2"/>
    </row>
    <row r="597" spans="1:47" ht="14.25" x14ac:dyDescent="0.2">
      <c r="F597" s="189"/>
      <c r="G597" s="189"/>
      <c r="H597" s="3" t="s">
        <v>7</v>
      </c>
      <c r="I597" s="4"/>
      <c r="J597" s="4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6"/>
      <c r="AI597" s="196" t="s">
        <v>8</v>
      </c>
      <c r="AJ597" s="196"/>
      <c r="AK597" s="196"/>
      <c r="AL597" s="196"/>
      <c r="AM597" s="196"/>
      <c r="AN597" s="196"/>
      <c r="AO597" s="1"/>
      <c r="AP597" s="1"/>
      <c r="AQ597" s="1"/>
      <c r="AR597" s="2"/>
      <c r="AS597" s="2"/>
      <c r="AT597" s="2"/>
      <c r="AU597" s="2"/>
    </row>
    <row r="598" spans="1:47" ht="14.25" x14ac:dyDescent="0.2">
      <c r="F598" s="189"/>
      <c r="G598" s="189"/>
      <c r="H598" s="9"/>
      <c r="I598" s="10"/>
      <c r="J598" s="10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2"/>
      <c r="AI598" s="196"/>
      <c r="AJ598" s="196"/>
      <c r="AK598" s="196"/>
      <c r="AL598" s="196"/>
      <c r="AM598" s="196"/>
      <c r="AN598" s="196"/>
      <c r="AO598" s="13"/>
      <c r="AP598" s="13"/>
      <c r="AQ598" s="13"/>
      <c r="AR598" s="2"/>
      <c r="AS598" s="2"/>
      <c r="AT598" s="2"/>
      <c r="AU598" s="2"/>
    </row>
    <row r="599" spans="1:47" s="19" customFormat="1" ht="39.950000000000003" customHeight="1" x14ac:dyDescent="0.15">
      <c r="A599" s="14" t="s">
        <v>9</v>
      </c>
      <c r="B599" s="14" t="s">
        <v>10</v>
      </c>
      <c r="C599" s="15" t="s">
        <v>11</v>
      </c>
      <c r="D599" s="15" t="s">
        <v>12</v>
      </c>
      <c r="E599" s="15" t="s">
        <v>13</v>
      </c>
      <c r="F599" s="16" t="s">
        <v>14</v>
      </c>
      <c r="G599" s="16" t="s">
        <v>15</v>
      </c>
      <c r="H599" s="16" t="s">
        <v>16</v>
      </c>
      <c r="I599" s="16" t="s">
        <v>17</v>
      </c>
      <c r="J599" s="115" t="s">
        <v>310</v>
      </c>
      <c r="K599" s="116" t="s">
        <v>311</v>
      </c>
      <c r="L599" s="115" t="s">
        <v>312</v>
      </c>
      <c r="M599" s="115" t="s">
        <v>313</v>
      </c>
      <c r="N599" s="115" t="s">
        <v>314</v>
      </c>
      <c r="O599" s="115" t="s">
        <v>315</v>
      </c>
      <c r="P599" s="116" t="s">
        <v>316</v>
      </c>
      <c r="Q599" s="115" t="s">
        <v>317</v>
      </c>
      <c r="R599" s="116" t="s">
        <v>318</v>
      </c>
      <c r="S599" s="115" t="s">
        <v>319</v>
      </c>
      <c r="T599" s="115" t="s">
        <v>320</v>
      </c>
      <c r="U599" s="115" t="s">
        <v>321</v>
      </c>
      <c r="V599" s="115" t="s">
        <v>322</v>
      </c>
      <c r="W599" s="115" t="s">
        <v>323</v>
      </c>
      <c r="X599" s="115" t="s">
        <v>324</v>
      </c>
      <c r="Y599" s="116" t="s">
        <v>325</v>
      </c>
      <c r="Z599" s="116" t="s">
        <v>326</v>
      </c>
      <c r="AA599" s="115" t="s">
        <v>327</v>
      </c>
      <c r="AB599" s="115" t="s">
        <v>328</v>
      </c>
      <c r="AC599" s="115" t="s">
        <v>329</v>
      </c>
      <c r="AD599" s="115" t="s">
        <v>330</v>
      </c>
      <c r="AE599" s="115" t="s">
        <v>331</v>
      </c>
      <c r="AF599" s="116" t="s">
        <v>332</v>
      </c>
      <c r="AG599" s="115" t="s">
        <v>333</v>
      </c>
      <c r="AH599" s="115" t="s">
        <v>334</v>
      </c>
      <c r="AI599" s="115" t="s">
        <v>335</v>
      </c>
      <c r="AJ599" s="115" t="s">
        <v>336</v>
      </c>
      <c r="AK599" s="115" t="s">
        <v>337</v>
      </c>
      <c r="AL599" s="115" t="s">
        <v>338</v>
      </c>
      <c r="AM599" s="116" t="s">
        <v>339</v>
      </c>
      <c r="AN599" s="115" t="s">
        <v>340</v>
      </c>
      <c r="AO599" s="18" t="s">
        <v>18</v>
      </c>
      <c r="AP599" s="18" t="s">
        <v>19</v>
      </c>
      <c r="AQ599" s="18" t="s">
        <v>20</v>
      </c>
    </row>
    <row r="600" spans="1:47" x14ac:dyDescent="0.3">
      <c r="F600" s="20">
        <v>1152200240</v>
      </c>
      <c r="G600" s="21" t="s">
        <v>214</v>
      </c>
      <c r="H600" s="22">
        <v>2026</v>
      </c>
      <c r="I600" s="22" t="s">
        <v>309</v>
      </c>
      <c r="J600" s="24"/>
      <c r="K600" s="23" t="s">
        <v>25</v>
      </c>
      <c r="L600" s="23" t="s">
        <v>25</v>
      </c>
      <c r="M600" s="23" t="s">
        <v>22</v>
      </c>
      <c r="N600" s="23" t="s">
        <v>22</v>
      </c>
      <c r="O600" s="24"/>
      <c r="P600" s="24"/>
      <c r="Q600" s="23" t="s">
        <v>25</v>
      </c>
      <c r="R600" s="23" t="s">
        <v>25</v>
      </c>
      <c r="S600" s="23" t="s">
        <v>22</v>
      </c>
      <c r="T600" s="23" t="s">
        <v>22</v>
      </c>
      <c r="U600" s="24" t="s">
        <v>36</v>
      </c>
      <c r="V600" s="24" t="s">
        <v>36</v>
      </c>
      <c r="W600" s="23" t="s">
        <v>25</v>
      </c>
      <c r="X600" s="23" t="s">
        <v>25</v>
      </c>
      <c r="Y600" s="23" t="s">
        <v>22</v>
      </c>
      <c r="Z600" s="23" t="s">
        <v>22</v>
      </c>
      <c r="AA600" s="24"/>
      <c r="AB600" s="24"/>
      <c r="AC600" s="23" t="s">
        <v>25</v>
      </c>
      <c r="AD600" s="23" t="s">
        <v>25</v>
      </c>
      <c r="AE600" s="23" t="s">
        <v>22</v>
      </c>
      <c r="AF600" s="23" t="s">
        <v>22</v>
      </c>
      <c r="AG600" s="24"/>
      <c r="AH600" s="24"/>
      <c r="AI600" s="23" t="s">
        <v>25</v>
      </c>
      <c r="AJ600" s="23" t="s">
        <v>25</v>
      </c>
      <c r="AK600" s="23" t="s">
        <v>22</v>
      </c>
      <c r="AL600" s="23" t="s">
        <v>22</v>
      </c>
      <c r="AM600" s="24" t="s">
        <v>36</v>
      </c>
      <c r="AN600" s="24" t="s">
        <v>36</v>
      </c>
      <c r="AO600" s="46">
        <f>COUNTIF(Tabla14611131617182024272829303234374041424446576[[#This Row],[1S]:[31L]],"D12")</f>
        <v>10</v>
      </c>
      <c r="AP600" s="26">
        <f>COUNTIF(Tabla14611131617182024272829303234374041424446576[[#This Row],[1S]:[31L]],"N12")</f>
        <v>10</v>
      </c>
      <c r="AQ600" s="27">
        <f>COUNTBLANK(Tabla14611131617182024272829303234374041424446576[[#This Row],[1S]:[31L]])</f>
        <v>7</v>
      </c>
      <c r="AR600" s="2"/>
      <c r="AS600" s="2"/>
      <c r="AT600" s="2"/>
      <c r="AU600" s="2"/>
    </row>
    <row r="601" spans="1:47" x14ac:dyDescent="0.3">
      <c r="F601" s="121">
        <v>1035870327</v>
      </c>
      <c r="G601" s="109" t="s">
        <v>215</v>
      </c>
      <c r="H601" s="22">
        <v>2026</v>
      </c>
      <c r="I601" s="22" t="s">
        <v>309</v>
      </c>
      <c r="J601" s="23" t="s">
        <v>25</v>
      </c>
      <c r="K601" s="23" t="s">
        <v>22</v>
      </c>
      <c r="L601" s="23" t="s">
        <v>22</v>
      </c>
      <c r="M601" s="24"/>
      <c r="N601" s="24"/>
      <c r="O601" s="23" t="s">
        <v>25</v>
      </c>
      <c r="P601" s="23" t="s">
        <v>25</v>
      </c>
      <c r="Q601" s="23" t="s">
        <v>22</v>
      </c>
      <c r="R601" s="23" t="s">
        <v>22</v>
      </c>
      <c r="S601" s="24" t="s">
        <v>36</v>
      </c>
      <c r="T601" s="24" t="s">
        <v>36</v>
      </c>
      <c r="U601" s="23" t="s">
        <v>25</v>
      </c>
      <c r="V601" s="23" t="s">
        <v>25</v>
      </c>
      <c r="W601" s="23" t="s">
        <v>22</v>
      </c>
      <c r="X601" s="23" t="s">
        <v>22</v>
      </c>
      <c r="Y601" s="24"/>
      <c r="Z601" s="24"/>
      <c r="AA601" s="23" t="s">
        <v>25</v>
      </c>
      <c r="AB601" s="23" t="s">
        <v>25</v>
      </c>
      <c r="AC601" s="23" t="s">
        <v>22</v>
      </c>
      <c r="AD601" s="23" t="s">
        <v>22</v>
      </c>
      <c r="AE601" s="24" t="s">
        <v>36</v>
      </c>
      <c r="AF601" s="24" t="s">
        <v>36</v>
      </c>
      <c r="AG601" s="23" t="s">
        <v>25</v>
      </c>
      <c r="AH601" s="23" t="s">
        <v>25</v>
      </c>
      <c r="AI601" s="23" t="s">
        <v>22</v>
      </c>
      <c r="AJ601" s="23" t="s">
        <v>22</v>
      </c>
      <c r="AK601" s="24" t="s">
        <v>36</v>
      </c>
      <c r="AL601" s="24" t="s">
        <v>36</v>
      </c>
      <c r="AM601" s="23" t="s">
        <v>25</v>
      </c>
      <c r="AN601" s="23" t="s">
        <v>25</v>
      </c>
      <c r="AO601" s="46">
        <f>COUNTIF(Tabla14611131617182024272829303234374041424446576[[#This Row],[1S]:[31L]],"D12")</f>
        <v>11</v>
      </c>
      <c r="AP601" s="26">
        <f>COUNTIF(Tabla14611131617182024272829303234374041424446576[[#This Row],[1S]:[31L]],"N12")</f>
        <v>10</v>
      </c>
      <c r="AQ601" s="27">
        <f>COUNTBLANK(Tabla14611131617182024272829303234374041424446576[[#This Row],[1S]:[31L]])</f>
        <v>4</v>
      </c>
      <c r="AR601" s="2"/>
      <c r="AS601" s="2"/>
      <c r="AT601" s="2"/>
      <c r="AU601" s="2"/>
    </row>
    <row r="602" spans="1:47" ht="18" customHeight="1" x14ac:dyDescent="0.3">
      <c r="F602" s="20"/>
      <c r="G602" s="21"/>
      <c r="H602" s="22">
        <v>2026</v>
      </c>
      <c r="I602" s="22" t="s">
        <v>309</v>
      </c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46"/>
      <c r="AP602" s="26"/>
      <c r="AQ602" s="28"/>
      <c r="AR602" s="2"/>
      <c r="AS602" s="2"/>
      <c r="AT602" s="2"/>
      <c r="AU602" s="2"/>
    </row>
    <row r="603" spans="1:47" x14ac:dyDescent="0.3">
      <c r="F603" s="20">
        <v>1000399903</v>
      </c>
      <c r="G603" s="109" t="s">
        <v>216</v>
      </c>
      <c r="H603" s="22">
        <v>2026</v>
      </c>
      <c r="I603" s="22" t="s">
        <v>309</v>
      </c>
      <c r="J603" s="23" t="s">
        <v>22</v>
      </c>
      <c r="K603" s="24"/>
      <c r="L603" s="24"/>
      <c r="M603" s="23" t="s">
        <v>25</v>
      </c>
      <c r="N603" s="23" t="s">
        <v>25</v>
      </c>
      <c r="O603" s="23" t="s">
        <v>22</v>
      </c>
      <c r="P603" s="23" t="s">
        <v>22</v>
      </c>
      <c r="Q603" s="24" t="s">
        <v>36</v>
      </c>
      <c r="R603" s="24" t="s">
        <v>36</v>
      </c>
      <c r="S603" s="23" t="s">
        <v>25</v>
      </c>
      <c r="T603" s="23" t="s">
        <v>25</v>
      </c>
      <c r="U603" s="23" t="s">
        <v>22</v>
      </c>
      <c r="V603" s="23" t="s">
        <v>22</v>
      </c>
      <c r="W603" s="24"/>
      <c r="X603" s="24"/>
      <c r="Y603" s="23" t="s">
        <v>25</v>
      </c>
      <c r="Z603" s="23" t="s">
        <v>25</v>
      </c>
      <c r="AA603" s="23" t="s">
        <v>22</v>
      </c>
      <c r="AB603" s="23" t="s">
        <v>22</v>
      </c>
      <c r="AC603" s="24" t="s">
        <v>36</v>
      </c>
      <c r="AD603" s="24" t="s">
        <v>36</v>
      </c>
      <c r="AE603" s="23" t="s">
        <v>25</v>
      </c>
      <c r="AF603" s="23" t="s">
        <v>25</v>
      </c>
      <c r="AG603" s="23" t="s">
        <v>22</v>
      </c>
      <c r="AH603" s="23" t="s">
        <v>22</v>
      </c>
      <c r="AI603" s="24" t="s">
        <v>36</v>
      </c>
      <c r="AJ603" s="24" t="s">
        <v>36</v>
      </c>
      <c r="AK603" s="23" t="s">
        <v>25</v>
      </c>
      <c r="AL603" s="23" t="s">
        <v>25</v>
      </c>
      <c r="AM603" s="23" t="s">
        <v>22</v>
      </c>
      <c r="AN603" s="23" t="s">
        <v>22</v>
      </c>
      <c r="AO603" s="46"/>
      <c r="AP603" s="26"/>
      <c r="AQ603" s="28"/>
      <c r="AR603" s="2"/>
      <c r="AS603" s="2"/>
      <c r="AT603" s="2"/>
      <c r="AU603" s="2"/>
    </row>
    <row r="604" spans="1:47" x14ac:dyDescent="0.3">
      <c r="F604" s="20"/>
      <c r="G604" s="109"/>
      <c r="H604" s="22">
        <v>2026</v>
      </c>
      <c r="I604" s="22" t="s">
        <v>309</v>
      </c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46"/>
      <c r="AP604" s="26"/>
      <c r="AQ604" s="28"/>
      <c r="AR604" s="2"/>
      <c r="AS604" s="2"/>
      <c r="AT604" s="2"/>
      <c r="AU604" s="2"/>
    </row>
    <row r="605" spans="1:47" x14ac:dyDescent="0.3">
      <c r="F605" s="20">
        <v>1041534131</v>
      </c>
      <c r="G605" s="109" t="s">
        <v>217</v>
      </c>
      <c r="H605" s="22">
        <v>2026</v>
      </c>
      <c r="I605" s="22" t="s">
        <v>309</v>
      </c>
      <c r="J605" s="23" t="s">
        <v>25</v>
      </c>
      <c r="K605" s="23" t="s">
        <v>22</v>
      </c>
      <c r="L605" s="23" t="s">
        <v>22</v>
      </c>
      <c r="M605" s="24" t="s">
        <v>36</v>
      </c>
      <c r="N605" s="24" t="s">
        <v>36</v>
      </c>
      <c r="O605" s="23" t="s">
        <v>22</v>
      </c>
      <c r="P605" s="23" t="s">
        <v>22</v>
      </c>
      <c r="Q605" s="24"/>
      <c r="R605" s="24"/>
      <c r="S605" s="24" t="s">
        <v>36</v>
      </c>
      <c r="T605" s="23" t="s">
        <v>25</v>
      </c>
      <c r="U605" s="23" t="s">
        <v>25</v>
      </c>
      <c r="V605" s="23" t="s">
        <v>25</v>
      </c>
      <c r="W605" s="23" t="s">
        <v>25</v>
      </c>
      <c r="X605" s="23" t="s">
        <v>25</v>
      </c>
      <c r="Y605" s="23" t="s">
        <v>25</v>
      </c>
      <c r="Z605" s="23" t="s">
        <v>22</v>
      </c>
      <c r="AA605" s="23" t="s">
        <v>22</v>
      </c>
      <c r="AB605" s="23" t="s">
        <v>22</v>
      </c>
      <c r="AC605" s="23" t="s">
        <v>22</v>
      </c>
      <c r="AD605" s="23" t="s">
        <v>22</v>
      </c>
      <c r="AE605" s="23" t="s">
        <v>22</v>
      </c>
      <c r="AF605" s="24"/>
      <c r="AG605" s="24"/>
      <c r="AH605" s="24" t="s">
        <v>36</v>
      </c>
      <c r="AI605" s="23" t="s">
        <v>25</v>
      </c>
      <c r="AJ605" s="23" t="s">
        <v>25</v>
      </c>
      <c r="AK605" s="23" t="s">
        <v>25</v>
      </c>
      <c r="AL605" s="23" t="s">
        <v>25</v>
      </c>
      <c r="AM605" s="23" t="s">
        <v>25</v>
      </c>
      <c r="AN605" s="23" t="s">
        <v>25</v>
      </c>
      <c r="AO605" s="46"/>
      <c r="AP605" s="26"/>
      <c r="AQ605" s="28"/>
      <c r="AR605" s="2"/>
      <c r="AS605" s="2"/>
      <c r="AT605" s="2"/>
      <c r="AU605" s="2"/>
    </row>
    <row r="606" spans="1:47" x14ac:dyDescent="0.3">
      <c r="F606" s="20">
        <v>15381055</v>
      </c>
      <c r="G606" s="21" t="s">
        <v>218</v>
      </c>
      <c r="H606" s="22">
        <v>2026</v>
      </c>
      <c r="I606" s="22" t="s">
        <v>309</v>
      </c>
      <c r="J606" s="24"/>
      <c r="K606" s="23" t="s">
        <v>25</v>
      </c>
      <c r="L606" s="23" t="s">
        <v>25</v>
      </c>
      <c r="M606" s="23" t="s">
        <v>25</v>
      </c>
      <c r="N606" s="23" t="s">
        <v>25</v>
      </c>
      <c r="O606" s="23" t="s">
        <v>25</v>
      </c>
      <c r="P606" s="23" t="s">
        <v>25</v>
      </c>
      <c r="Q606" s="23" t="s">
        <v>22</v>
      </c>
      <c r="R606" s="23" t="s">
        <v>22</v>
      </c>
      <c r="S606" s="23" t="s">
        <v>22</v>
      </c>
      <c r="T606" s="23" t="s">
        <v>22</v>
      </c>
      <c r="U606" s="23" t="s">
        <v>22</v>
      </c>
      <c r="V606" s="23" t="s">
        <v>22</v>
      </c>
      <c r="W606" s="24" t="s">
        <v>36</v>
      </c>
      <c r="X606" s="24"/>
      <c r="Y606" s="24"/>
      <c r="Z606" s="23" t="s">
        <v>25</v>
      </c>
      <c r="AA606" s="23" t="s">
        <v>25</v>
      </c>
      <c r="AB606" s="23" t="s">
        <v>25</v>
      </c>
      <c r="AC606" s="23" t="s">
        <v>25</v>
      </c>
      <c r="AD606" s="23" t="s">
        <v>25</v>
      </c>
      <c r="AE606" s="23" t="s">
        <v>25</v>
      </c>
      <c r="AF606" s="23" t="s">
        <v>22</v>
      </c>
      <c r="AG606" s="23" t="s">
        <v>22</v>
      </c>
      <c r="AH606" s="23" t="s">
        <v>22</v>
      </c>
      <c r="AI606" s="23" t="s">
        <v>22</v>
      </c>
      <c r="AJ606" s="23" t="s">
        <v>22</v>
      </c>
      <c r="AK606" s="23" t="s">
        <v>22</v>
      </c>
      <c r="AL606" s="24" t="s">
        <v>36</v>
      </c>
      <c r="AM606" s="24"/>
      <c r="AN606" s="24"/>
      <c r="AO606" s="46"/>
      <c r="AP606" s="26"/>
      <c r="AQ606" s="28"/>
      <c r="AR606" s="2"/>
      <c r="AS606" s="2"/>
      <c r="AT606" s="2"/>
      <c r="AU606" s="2"/>
    </row>
    <row r="607" spans="1:47" ht="14.25" x14ac:dyDescent="0.15">
      <c r="F607" s="59"/>
      <c r="G607" s="59"/>
      <c r="H607" s="22">
        <v>2026</v>
      </c>
      <c r="I607" s="22" t="s">
        <v>309</v>
      </c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46"/>
      <c r="AP607" s="26"/>
      <c r="AQ607" s="28"/>
      <c r="AR607" s="2"/>
      <c r="AS607" s="2"/>
      <c r="AT607" s="2"/>
      <c r="AU607" s="2"/>
    </row>
    <row r="608" spans="1:47" x14ac:dyDescent="0.3">
      <c r="F608" s="20">
        <v>1001724059</v>
      </c>
      <c r="G608" s="109" t="s">
        <v>219</v>
      </c>
      <c r="H608" s="22">
        <v>2026</v>
      </c>
      <c r="I608" s="22" t="s">
        <v>309</v>
      </c>
      <c r="J608" s="23" t="s">
        <v>25</v>
      </c>
      <c r="K608" s="23" t="s">
        <v>25</v>
      </c>
      <c r="L608" s="23" t="s">
        <v>25</v>
      </c>
      <c r="M608" s="23" t="s">
        <v>25</v>
      </c>
      <c r="N608" s="23" t="s">
        <v>25</v>
      </c>
      <c r="O608" s="24"/>
      <c r="P608" s="24"/>
      <c r="Q608" s="23" t="s">
        <v>25</v>
      </c>
      <c r="R608" s="23" t="s">
        <v>25</v>
      </c>
      <c r="S608" s="23" t="s">
        <v>25</v>
      </c>
      <c r="T608" s="23" t="s">
        <v>25</v>
      </c>
      <c r="U608" s="24" t="s">
        <v>36</v>
      </c>
      <c r="V608" s="24" t="s">
        <v>36</v>
      </c>
      <c r="W608" s="23" t="s">
        <v>25</v>
      </c>
      <c r="X608" s="23" t="s">
        <v>25</v>
      </c>
      <c r="Y608" s="23" t="s">
        <v>25</v>
      </c>
      <c r="Z608" s="23" t="s">
        <v>25</v>
      </c>
      <c r="AA608" s="23" t="s">
        <v>25</v>
      </c>
      <c r="AB608" s="23" t="s">
        <v>25</v>
      </c>
      <c r="AC608" s="24"/>
      <c r="AD608" s="24"/>
      <c r="AE608" s="24" t="s">
        <v>36</v>
      </c>
      <c r="AF608" s="23" t="s">
        <v>25</v>
      </c>
      <c r="AG608" s="23" t="s">
        <v>25</v>
      </c>
      <c r="AH608" s="23" t="s">
        <v>25</v>
      </c>
      <c r="AI608" s="23" t="s">
        <v>25</v>
      </c>
      <c r="AJ608" s="24" t="s">
        <v>36</v>
      </c>
      <c r="AK608" s="24" t="s">
        <v>36</v>
      </c>
      <c r="AL608" s="23" t="s">
        <v>25</v>
      </c>
      <c r="AM608" s="23" t="s">
        <v>25</v>
      </c>
      <c r="AN608" s="23" t="s">
        <v>25</v>
      </c>
      <c r="AO608" s="46"/>
      <c r="AP608" s="26"/>
      <c r="AQ608" s="28"/>
      <c r="AR608" s="2"/>
      <c r="AS608" s="2"/>
      <c r="AT608" s="2"/>
      <c r="AU608" s="2"/>
    </row>
    <row r="609" spans="6:47" x14ac:dyDescent="0.3">
      <c r="F609" s="20"/>
      <c r="G609" s="109"/>
      <c r="H609" s="22">
        <v>2026</v>
      </c>
      <c r="I609" s="22" t="s">
        <v>309</v>
      </c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46"/>
      <c r="AP609" s="26"/>
      <c r="AQ609" s="28"/>
      <c r="AR609" s="2"/>
      <c r="AS609" s="2"/>
      <c r="AT609" s="2"/>
      <c r="AU609" s="2"/>
    </row>
    <row r="610" spans="6:47" x14ac:dyDescent="0.3">
      <c r="F610" s="66">
        <v>1039049206</v>
      </c>
      <c r="G610" s="21" t="s">
        <v>220</v>
      </c>
      <c r="H610" s="22">
        <v>2026</v>
      </c>
      <c r="I610" s="22" t="s">
        <v>309</v>
      </c>
      <c r="J610" s="23" t="s">
        <v>22</v>
      </c>
      <c r="K610" s="24"/>
      <c r="L610" s="24"/>
      <c r="M610" s="23" t="s">
        <v>22</v>
      </c>
      <c r="N610" s="24" t="s">
        <v>36</v>
      </c>
      <c r="O610" s="23" t="s">
        <v>25</v>
      </c>
      <c r="P610" s="23" t="s">
        <v>25</v>
      </c>
      <c r="Q610" s="23" t="s">
        <v>25</v>
      </c>
      <c r="R610" s="23" t="s">
        <v>25</v>
      </c>
      <c r="S610" s="23" t="s">
        <v>25</v>
      </c>
      <c r="T610" s="23"/>
      <c r="U610" s="23" t="s">
        <v>25</v>
      </c>
      <c r="V610" s="23" t="s">
        <v>25</v>
      </c>
      <c r="W610" s="23" t="s">
        <v>22</v>
      </c>
      <c r="X610" s="23" t="s">
        <v>22</v>
      </c>
      <c r="Y610" s="23" t="s">
        <v>22</v>
      </c>
      <c r="Z610" s="24"/>
      <c r="AA610" s="24"/>
      <c r="AB610" s="24" t="s">
        <v>36</v>
      </c>
      <c r="AC610" s="23" t="s">
        <v>25</v>
      </c>
      <c r="AD610" s="23" t="s">
        <v>25</v>
      </c>
      <c r="AE610" s="23" t="s">
        <v>25</v>
      </c>
      <c r="AF610" s="23" t="s">
        <v>25</v>
      </c>
      <c r="AG610" s="23" t="s">
        <v>25</v>
      </c>
      <c r="AH610" s="23" t="s">
        <v>25</v>
      </c>
      <c r="AI610" s="23"/>
      <c r="AJ610" s="23" t="s">
        <v>25</v>
      </c>
      <c r="AK610" s="23" t="s">
        <v>25</v>
      </c>
      <c r="AL610" s="23" t="s">
        <v>22</v>
      </c>
      <c r="AM610" s="23" t="s">
        <v>22</v>
      </c>
      <c r="AN610" s="23" t="s">
        <v>22</v>
      </c>
      <c r="AO610" s="46"/>
      <c r="AP610" s="26"/>
      <c r="AQ610" s="28"/>
      <c r="AR610" s="2"/>
      <c r="AS610" s="2"/>
      <c r="AT610" s="2"/>
      <c r="AU610" s="2"/>
    </row>
    <row r="611" spans="6:47" hidden="1" x14ac:dyDescent="0.3">
      <c r="F611" s="20"/>
      <c r="G611" s="21"/>
      <c r="H611" s="22">
        <v>2025</v>
      </c>
      <c r="I611" s="22" t="s">
        <v>47</v>
      </c>
      <c r="J611" s="69">
        <f t="shared" ref="J611:AM611" si="66">COUNTIF(J600:J610,"D12")</f>
        <v>3</v>
      </c>
      <c r="K611" s="69">
        <f t="shared" si="66"/>
        <v>3</v>
      </c>
      <c r="L611" s="69">
        <f t="shared" si="66"/>
        <v>3</v>
      </c>
      <c r="M611" s="69">
        <f t="shared" si="66"/>
        <v>3</v>
      </c>
      <c r="N611" s="69">
        <f t="shared" si="66"/>
        <v>3</v>
      </c>
      <c r="O611" s="69">
        <f t="shared" si="66"/>
        <v>3</v>
      </c>
      <c r="P611" s="69">
        <f t="shared" si="66"/>
        <v>3</v>
      </c>
      <c r="Q611" s="69">
        <f t="shared" si="66"/>
        <v>3</v>
      </c>
      <c r="R611" s="69">
        <f t="shared" si="66"/>
        <v>3</v>
      </c>
      <c r="S611" s="69">
        <f t="shared" si="66"/>
        <v>3</v>
      </c>
      <c r="T611" s="69">
        <f t="shared" si="66"/>
        <v>3</v>
      </c>
      <c r="U611" s="69">
        <f t="shared" si="66"/>
        <v>3</v>
      </c>
      <c r="V611" s="69">
        <f t="shared" si="66"/>
        <v>3</v>
      </c>
      <c r="W611" s="69">
        <f t="shared" si="66"/>
        <v>3</v>
      </c>
      <c r="X611" s="69">
        <f t="shared" si="66"/>
        <v>3</v>
      </c>
      <c r="Y611" s="69">
        <f t="shared" si="66"/>
        <v>3</v>
      </c>
      <c r="Z611" s="69">
        <f t="shared" si="66"/>
        <v>3</v>
      </c>
      <c r="AA611" s="69">
        <f t="shared" si="66"/>
        <v>3</v>
      </c>
      <c r="AB611" s="69">
        <f t="shared" si="66"/>
        <v>3</v>
      </c>
      <c r="AC611" s="69">
        <f t="shared" si="66"/>
        <v>3</v>
      </c>
      <c r="AD611" s="69">
        <f t="shared" si="66"/>
        <v>3</v>
      </c>
      <c r="AE611" s="69">
        <f t="shared" si="66"/>
        <v>3</v>
      </c>
      <c r="AF611" s="69">
        <f t="shared" si="66"/>
        <v>3</v>
      </c>
      <c r="AG611" s="69">
        <f t="shared" si="66"/>
        <v>3</v>
      </c>
      <c r="AH611" s="69">
        <f t="shared" si="66"/>
        <v>3</v>
      </c>
      <c r="AI611" s="69">
        <f t="shared" si="66"/>
        <v>3</v>
      </c>
      <c r="AJ611" s="69">
        <f t="shared" si="66"/>
        <v>3</v>
      </c>
      <c r="AK611" s="69">
        <f t="shared" si="66"/>
        <v>3</v>
      </c>
      <c r="AL611" s="69">
        <f t="shared" si="66"/>
        <v>3</v>
      </c>
      <c r="AM611" s="69">
        <f t="shared" si="66"/>
        <v>3</v>
      </c>
      <c r="AN611" s="70">
        <f>COUNTIF(AN600:AN601,"D12")</f>
        <v>1</v>
      </c>
      <c r="AO611" s="31"/>
      <c r="AP611" s="31"/>
      <c r="AQ611" s="32"/>
      <c r="AR611" s="2"/>
      <c r="AS611" s="2"/>
      <c r="AT611" s="2"/>
      <c r="AU611" s="2"/>
    </row>
    <row r="612" spans="6:47" hidden="1" x14ac:dyDescent="0.3">
      <c r="F612" s="33"/>
      <c r="G612" s="34"/>
      <c r="H612" s="22">
        <v>2025</v>
      </c>
      <c r="I612" s="22" t="s">
        <v>47</v>
      </c>
      <c r="J612" s="35">
        <f>COUNTIF(J600:J601,"N12")</f>
        <v>0</v>
      </c>
      <c r="K612" s="35">
        <f t="shared" ref="K612:AM612" si="67">COUNTIF(K600:K610,"N12")</f>
        <v>2</v>
      </c>
      <c r="L612" s="35">
        <f t="shared" si="67"/>
        <v>2</v>
      </c>
      <c r="M612" s="35">
        <f t="shared" si="67"/>
        <v>2</v>
      </c>
      <c r="N612" s="35">
        <f t="shared" si="67"/>
        <v>1</v>
      </c>
      <c r="O612" s="35">
        <f t="shared" si="67"/>
        <v>2</v>
      </c>
      <c r="P612" s="35">
        <f t="shared" si="67"/>
        <v>2</v>
      </c>
      <c r="Q612" s="35">
        <f t="shared" si="67"/>
        <v>2</v>
      </c>
      <c r="R612" s="35">
        <f t="shared" si="67"/>
        <v>2</v>
      </c>
      <c r="S612" s="35">
        <f t="shared" si="67"/>
        <v>2</v>
      </c>
      <c r="T612" s="35">
        <f t="shared" si="67"/>
        <v>2</v>
      </c>
      <c r="U612" s="35">
        <f t="shared" si="67"/>
        <v>2</v>
      </c>
      <c r="V612" s="35">
        <f t="shared" si="67"/>
        <v>2</v>
      </c>
      <c r="W612" s="35">
        <f t="shared" si="67"/>
        <v>2</v>
      </c>
      <c r="X612" s="35">
        <f t="shared" si="67"/>
        <v>2</v>
      </c>
      <c r="Y612" s="35">
        <f t="shared" si="67"/>
        <v>2</v>
      </c>
      <c r="Z612" s="35">
        <f t="shared" si="67"/>
        <v>2</v>
      </c>
      <c r="AA612" s="35">
        <f t="shared" si="67"/>
        <v>2</v>
      </c>
      <c r="AB612" s="35">
        <f t="shared" si="67"/>
        <v>2</v>
      </c>
      <c r="AC612" s="35">
        <f t="shared" si="67"/>
        <v>2</v>
      </c>
      <c r="AD612" s="35">
        <f t="shared" si="67"/>
        <v>2</v>
      </c>
      <c r="AE612" s="35">
        <f t="shared" si="67"/>
        <v>2</v>
      </c>
      <c r="AF612" s="35">
        <f t="shared" si="67"/>
        <v>2</v>
      </c>
      <c r="AG612" s="35">
        <f t="shared" si="67"/>
        <v>2</v>
      </c>
      <c r="AH612" s="35">
        <f t="shared" si="67"/>
        <v>2</v>
      </c>
      <c r="AI612" s="35">
        <f t="shared" si="67"/>
        <v>2</v>
      </c>
      <c r="AJ612" s="35">
        <f t="shared" si="67"/>
        <v>2</v>
      </c>
      <c r="AK612" s="35">
        <f t="shared" si="67"/>
        <v>2</v>
      </c>
      <c r="AL612" s="35">
        <f t="shared" si="67"/>
        <v>2</v>
      </c>
      <c r="AM612" s="35">
        <f t="shared" si="67"/>
        <v>2</v>
      </c>
      <c r="AN612" s="36">
        <f>COUNTIF(AN600:AN601,"N12")</f>
        <v>0</v>
      </c>
      <c r="AO612" s="37"/>
      <c r="AP612" s="37"/>
      <c r="AQ612" s="32"/>
      <c r="AR612" s="2"/>
      <c r="AS612" s="2"/>
      <c r="AT612" s="2"/>
      <c r="AU612" s="2"/>
    </row>
    <row r="614" spans="6:47" x14ac:dyDescent="0.3">
      <c r="F614" s="40" t="s">
        <v>29</v>
      </c>
      <c r="G614" s="40" t="s">
        <v>30</v>
      </c>
    </row>
    <row r="615" spans="6:47" x14ac:dyDescent="0.3">
      <c r="F615" s="20" t="s">
        <v>25</v>
      </c>
      <c r="G615" s="21" t="s">
        <v>31</v>
      </c>
    </row>
    <row r="616" spans="6:47" x14ac:dyDescent="0.3">
      <c r="F616" s="42" t="s">
        <v>22</v>
      </c>
      <c r="G616" s="43" t="s">
        <v>32</v>
      </c>
    </row>
    <row r="617" spans="6:47" x14ac:dyDescent="0.3">
      <c r="F617" s="42"/>
      <c r="G617" s="43" t="s">
        <v>33</v>
      </c>
    </row>
    <row r="618" spans="6:47" x14ac:dyDescent="0.3">
      <c r="F618" s="42" t="s">
        <v>34</v>
      </c>
      <c r="G618" s="43" t="s">
        <v>35</v>
      </c>
    </row>
    <row r="619" spans="6:47" x14ac:dyDescent="0.3">
      <c r="F619" s="42" t="s">
        <v>36</v>
      </c>
      <c r="G619" s="43" t="s">
        <v>37</v>
      </c>
    </row>
    <row r="621" spans="6:47" ht="13.5" x14ac:dyDescent="0.15">
      <c r="F621" s="189"/>
      <c r="G621" s="189"/>
      <c r="H621" s="190" t="s">
        <v>0</v>
      </c>
      <c r="I621" s="191"/>
      <c r="J621" s="191"/>
      <c r="K621" s="191"/>
      <c r="L621" s="191"/>
      <c r="M621" s="191"/>
      <c r="N621" s="191"/>
      <c r="O621" s="191"/>
      <c r="P621" s="191"/>
      <c r="Q621" s="191"/>
      <c r="R621" s="191"/>
      <c r="S621" s="191"/>
      <c r="T621" s="191"/>
      <c r="U621" s="191"/>
      <c r="V621" s="191"/>
      <c r="W621" s="191"/>
      <c r="X621" s="191"/>
      <c r="Y621" s="191"/>
      <c r="Z621" s="191"/>
      <c r="AA621" s="191"/>
      <c r="AB621" s="191"/>
      <c r="AC621" s="191"/>
      <c r="AD621" s="191"/>
      <c r="AE621" s="191"/>
      <c r="AF621" s="191"/>
      <c r="AG621" s="191"/>
      <c r="AH621" s="192"/>
      <c r="AI621" s="196" t="s">
        <v>1</v>
      </c>
      <c r="AJ621" s="196"/>
      <c r="AK621" s="196"/>
      <c r="AL621" s="196"/>
      <c r="AM621" s="196"/>
      <c r="AN621" s="196"/>
      <c r="AO621" s="1"/>
      <c r="AP621" s="1"/>
      <c r="AQ621" s="1"/>
      <c r="AR621" s="2"/>
      <c r="AS621" s="2"/>
      <c r="AT621" s="2"/>
      <c r="AU621" s="2"/>
    </row>
    <row r="622" spans="6:47" ht="13.5" x14ac:dyDescent="0.15">
      <c r="F622" s="189"/>
      <c r="G622" s="189"/>
      <c r="H622" s="193"/>
      <c r="I622" s="194"/>
      <c r="J622" s="194"/>
      <c r="K622" s="194"/>
      <c r="L622" s="194"/>
      <c r="M622" s="194"/>
      <c r="N622" s="194"/>
      <c r="O622" s="194"/>
      <c r="P622" s="194"/>
      <c r="Q622" s="194"/>
      <c r="R622" s="194"/>
      <c r="S622" s="194"/>
      <c r="T622" s="194"/>
      <c r="U622" s="194"/>
      <c r="V622" s="194"/>
      <c r="W622" s="194"/>
      <c r="X622" s="194"/>
      <c r="Y622" s="194"/>
      <c r="Z622" s="194"/>
      <c r="AA622" s="194"/>
      <c r="AB622" s="194"/>
      <c r="AC622" s="194"/>
      <c r="AD622" s="194"/>
      <c r="AE622" s="194"/>
      <c r="AF622" s="194"/>
      <c r="AG622" s="194"/>
      <c r="AH622" s="195"/>
      <c r="AI622" s="196"/>
      <c r="AJ622" s="196"/>
      <c r="AK622" s="196"/>
      <c r="AL622" s="196"/>
      <c r="AM622" s="196"/>
      <c r="AN622" s="196"/>
      <c r="AO622" s="1"/>
      <c r="AP622" s="1"/>
      <c r="AQ622" s="1"/>
      <c r="AR622" s="2"/>
      <c r="AS622" s="2"/>
      <c r="AT622" s="2"/>
      <c r="AU622" s="2"/>
    </row>
    <row r="623" spans="6:47" ht="14.25" x14ac:dyDescent="0.2">
      <c r="F623" s="189"/>
      <c r="G623" s="189"/>
      <c r="H623" s="3" t="s">
        <v>2</v>
      </c>
      <c r="I623" s="4"/>
      <c r="J623" s="4"/>
      <c r="K623" s="5" t="s">
        <v>221</v>
      </c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6"/>
      <c r="AI623" s="196" t="s">
        <v>4</v>
      </c>
      <c r="AJ623" s="196"/>
      <c r="AK623" s="196"/>
      <c r="AL623" s="196"/>
      <c r="AM623" s="196"/>
      <c r="AN623" s="196"/>
      <c r="AO623" s="1"/>
      <c r="AP623" s="1"/>
      <c r="AQ623" s="1"/>
      <c r="AR623" s="2"/>
      <c r="AS623" s="2"/>
      <c r="AT623" s="2"/>
      <c r="AU623" s="2"/>
    </row>
    <row r="624" spans="6:47" ht="14.25" x14ac:dyDescent="0.2">
      <c r="F624" s="189"/>
      <c r="G624" s="189"/>
      <c r="H624" s="7" t="s">
        <v>5</v>
      </c>
      <c r="I624" s="8"/>
      <c r="J624" s="8"/>
      <c r="K624" s="5" t="s">
        <v>51</v>
      </c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6"/>
      <c r="AI624" s="196"/>
      <c r="AJ624" s="196"/>
      <c r="AK624" s="196"/>
      <c r="AL624" s="196"/>
      <c r="AM624" s="196"/>
      <c r="AN624" s="196"/>
      <c r="AO624" s="1"/>
      <c r="AP624" s="1"/>
      <c r="AQ624" s="1"/>
      <c r="AR624" s="2"/>
      <c r="AS624" s="2"/>
      <c r="AT624" s="2"/>
      <c r="AU624" s="2"/>
    </row>
    <row r="625" spans="1:47" ht="14.25" x14ac:dyDescent="0.2">
      <c r="F625" s="189"/>
      <c r="G625" s="189"/>
      <c r="H625" s="3" t="s">
        <v>7</v>
      </c>
      <c r="I625" s="4"/>
      <c r="J625" s="4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6"/>
      <c r="AI625" s="196" t="s">
        <v>8</v>
      </c>
      <c r="AJ625" s="196"/>
      <c r="AK625" s="196"/>
      <c r="AL625" s="196"/>
      <c r="AM625" s="196"/>
      <c r="AN625" s="196"/>
      <c r="AO625" s="1"/>
      <c r="AP625" s="1"/>
      <c r="AQ625" s="1"/>
      <c r="AR625" s="2"/>
      <c r="AS625" s="2"/>
      <c r="AT625" s="2"/>
      <c r="AU625" s="2"/>
    </row>
    <row r="626" spans="1:47" ht="14.25" x14ac:dyDescent="0.2">
      <c r="F626" s="189"/>
      <c r="G626" s="189"/>
      <c r="H626" s="9"/>
      <c r="I626" s="10"/>
      <c r="J626" s="10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2"/>
      <c r="AI626" s="196"/>
      <c r="AJ626" s="196"/>
      <c r="AK626" s="196"/>
      <c r="AL626" s="196"/>
      <c r="AM626" s="196"/>
      <c r="AN626" s="196"/>
      <c r="AO626" s="13"/>
      <c r="AP626" s="13"/>
      <c r="AQ626" s="13"/>
      <c r="AR626" s="2"/>
      <c r="AS626" s="2"/>
      <c r="AT626" s="2"/>
      <c r="AU626" s="2"/>
    </row>
    <row r="627" spans="1:47" s="19" customFormat="1" ht="39.950000000000003" customHeight="1" x14ac:dyDescent="0.15">
      <c r="A627" s="14" t="s">
        <v>9</v>
      </c>
      <c r="B627" s="14" t="s">
        <v>10</v>
      </c>
      <c r="C627" s="15" t="s">
        <v>11</v>
      </c>
      <c r="D627" s="15" t="s">
        <v>12</v>
      </c>
      <c r="E627" s="15" t="s">
        <v>13</v>
      </c>
      <c r="F627" s="16" t="s">
        <v>14</v>
      </c>
      <c r="G627" s="16" t="s">
        <v>15</v>
      </c>
      <c r="H627" s="16" t="s">
        <v>16</v>
      </c>
      <c r="I627" s="16" t="s">
        <v>17</v>
      </c>
      <c r="J627" s="115" t="s">
        <v>310</v>
      </c>
      <c r="K627" s="116" t="s">
        <v>311</v>
      </c>
      <c r="L627" s="115" t="s">
        <v>312</v>
      </c>
      <c r="M627" s="115" t="s">
        <v>313</v>
      </c>
      <c r="N627" s="115" t="s">
        <v>314</v>
      </c>
      <c r="O627" s="115" t="s">
        <v>315</v>
      </c>
      <c r="P627" s="116" t="s">
        <v>316</v>
      </c>
      <c r="Q627" s="115" t="s">
        <v>317</v>
      </c>
      <c r="R627" s="116" t="s">
        <v>318</v>
      </c>
      <c r="S627" s="115" t="s">
        <v>319</v>
      </c>
      <c r="T627" s="115" t="s">
        <v>320</v>
      </c>
      <c r="U627" s="115" t="s">
        <v>321</v>
      </c>
      <c r="V627" s="115" t="s">
        <v>322</v>
      </c>
      <c r="W627" s="115" t="s">
        <v>323</v>
      </c>
      <c r="X627" s="115" t="s">
        <v>324</v>
      </c>
      <c r="Y627" s="116" t="s">
        <v>325</v>
      </c>
      <c r="Z627" s="116" t="s">
        <v>326</v>
      </c>
      <c r="AA627" s="115" t="s">
        <v>327</v>
      </c>
      <c r="AB627" s="115" t="s">
        <v>328</v>
      </c>
      <c r="AC627" s="115" t="s">
        <v>329</v>
      </c>
      <c r="AD627" s="115" t="s">
        <v>330</v>
      </c>
      <c r="AE627" s="115" t="s">
        <v>331</v>
      </c>
      <c r="AF627" s="116" t="s">
        <v>332</v>
      </c>
      <c r="AG627" s="115" t="s">
        <v>333</v>
      </c>
      <c r="AH627" s="115" t="s">
        <v>334</v>
      </c>
      <c r="AI627" s="115" t="s">
        <v>335</v>
      </c>
      <c r="AJ627" s="115" t="s">
        <v>336</v>
      </c>
      <c r="AK627" s="115" t="s">
        <v>337</v>
      </c>
      <c r="AL627" s="115" t="s">
        <v>338</v>
      </c>
      <c r="AM627" s="116" t="s">
        <v>339</v>
      </c>
      <c r="AN627" s="115" t="s">
        <v>340</v>
      </c>
      <c r="AO627" s="18" t="s">
        <v>18</v>
      </c>
      <c r="AP627" s="18" t="s">
        <v>19</v>
      </c>
      <c r="AQ627" s="18" t="s">
        <v>20</v>
      </c>
    </row>
    <row r="628" spans="1:47" x14ac:dyDescent="0.3">
      <c r="F628" s="20">
        <v>7698354</v>
      </c>
      <c r="G628" s="21" t="s">
        <v>222</v>
      </c>
      <c r="H628" s="22">
        <v>2026</v>
      </c>
      <c r="I628" s="22" t="s">
        <v>309</v>
      </c>
      <c r="J628" s="23" t="s">
        <v>22</v>
      </c>
      <c r="K628" s="23" t="s">
        <v>22</v>
      </c>
      <c r="L628" s="23" t="s">
        <v>22</v>
      </c>
      <c r="M628" s="122"/>
      <c r="N628" s="122"/>
      <c r="O628" s="122" t="s">
        <v>36</v>
      </c>
      <c r="P628" s="23" t="s">
        <v>25</v>
      </c>
      <c r="Q628" s="23" t="s">
        <v>25</v>
      </c>
      <c r="R628" s="23" t="s">
        <v>25</v>
      </c>
      <c r="S628" s="23" t="s">
        <v>25</v>
      </c>
      <c r="T628" s="23" t="s">
        <v>25</v>
      </c>
      <c r="U628" s="23" t="s">
        <v>25</v>
      </c>
      <c r="V628" s="23" t="s">
        <v>22</v>
      </c>
      <c r="W628" s="23" t="s">
        <v>22</v>
      </c>
      <c r="X628" s="23" t="s">
        <v>22</v>
      </c>
      <c r="Y628" s="23" t="s">
        <v>22</v>
      </c>
      <c r="Z628" s="23" t="s">
        <v>22</v>
      </c>
      <c r="AA628" s="23" t="s">
        <v>22</v>
      </c>
      <c r="AB628" s="122"/>
      <c r="AC628" s="122"/>
      <c r="AD628" s="122" t="s">
        <v>36</v>
      </c>
      <c r="AE628" s="23" t="s">
        <v>25</v>
      </c>
      <c r="AF628" s="23" t="s">
        <v>25</v>
      </c>
      <c r="AG628" s="23" t="s">
        <v>25</v>
      </c>
      <c r="AH628" s="23" t="s">
        <v>25</v>
      </c>
      <c r="AI628" s="23" t="s">
        <v>25</v>
      </c>
      <c r="AJ628" s="23" t="s">
        <v>25</v>
      </c>
      <c r="AK628" s="23" t="s">
        <v>22</v>
      </c>
      <c r="AL628" s="23" t="s">
        <v>22</v>
      </c>
      <c r="AM628" s="23" t="s">
        <v>22</v>
      </c>
      <c r="AN628" s="23" t="s">
        <v>22</v>
      </c>
      <c r="AO628" s="72">
        <f>COUNTIF(Tabla1461113161718202427282930323437404142432377[[#This Row],[1S]:[31L]],"D12")</f>
        <v>12</v>
      </c>
      <c r="AP628" s="26">
        <f>COUNTIF(Tabla1461113161718202427282930323437404142432377[[#This Row],[1S]:[31L]],"N12")</f>
        <v>13</v>
      </c>
      <c r="AQ628" s="27">
        <f>COUNTBLANK(Tabla1461113161718202427282930323437404142432377[[#This Row],[1S]:[31L]])</f>
        <v>4</v>
      </c>
      <c r="AR628" s="2"/>
      <c r="AS628" s="2"/>
      <c r="AT628" s="2"/>
      <c r="AU628" s="2"/>
    </row>
    <row r="629" spans="1:47" x14ac:dyDescent="0.3">
      <c r="F629" s="20">
        <v>1007241201</v>
      </c>
      <c r="G629" s="21" t="s">
        <v>223</v>
      </c>
      <c r="H629" s="22">
        <v>2026</v>
      </c>
      <c r="I629" s="22" t="s">
        <v>309</v>
      </c>
      <c r="J629" s="23" t="s">
        <v>25</v>
      </c>
      <c r="K629" s="23" t="s">
        <v>25</v>
      </c>
      <c r="L629" s="23" t="s">
        <v>25</v>
      </c>
      <c r="M629" s="23" t="s">
        <v>25</v>
      </c>
      <c r="N629" s="23" t="s">
        <v>25</v>
      </c>
      <c r="O629" s="23" t="s">
        <v>25</v>
      </c>
      <c r="P629" s="23" t="s">
        <v>22</v>
      </c>
      <c r="Q629" s="23" t="s">
        <v>22</v>
      </c>
      <c r="R629" s="23" t="s">
        <v>22</v>
      </c>
      <c r="S629" s="23" t="s">
        <v>22</v>
      </c>
      <c r="T629" s="23" t="s">
        <v>22</v>
      </c>
      <c r="U629" s="23" t="s">
        <v>22</v>
      </c>
      <c r="V629" s="122"/>
      <c r="W629" s="122"/>
      <c r="X629" s="122" t="s">
        <v>36</v>
      </c>
      <c r="Y629" s="23" t="s">
        <v>25</v>
      </c>
      <c r="Z629" s="23" t="s">
        <v>25</v>
      </c>
      <c r="AA629" s="23" t="s">
        <v>25</v>
      </c>
      <c r="AB629" s="23" t="s">
        <v>25</v>
      </c>
      <c r="AC629" s="23" t="s">
        <v>25</v>
      </c>
      <c r="AD629" s="23" t="s">
        <v>25</v>
      </c>
      <c r="AE629" s="23" t="s">
        <v>22</v>
      </c>
      <c r="AF629" s="23" t="s">
        <v>22</v>
      </c>
      <c r="AG629" s="23" t="s">
        <v>22</v>
      </c>
      <c r="AH629" s="23" t="s">
        <v>22</v>
      </c>
      <c r="AI629" s="23" t="s">
        <v>22</v>
      </c>
      <c r="AJ629" s="23" t="s">
        <v>22</v>
      </c>
      <c r="AK629" s="122"/>
      <c r="AL629" s="122"/>
      <c r="AM629" s="122" t="s">
        <v>36</v>
      </c>
      <c r="AN629" s="23" t="s">
        <v>25</v>
      </c>
      <c r="AO629" s="72"/>
      <c r="AP629" s="26"/>
      <c r="AQ629" s="28"/>
      <c r="AR629" s="2"/>
      <c r="AS629" s="2"/>
      <c r="AT629" s="2"/>
      <c r="AU629" s="2"/>
    </row>
    <row r="630" spans="1:47" hidden="1" x14ac:dyDescent="0.3">
      <c r="F630" s="20"/>
      <c r="G630" s="21"/>
      <c r="H630" s="22">
        <v>2026</v>
      </c>
      <c r="I630" s="22" t="s">
        <v>309</v>
      </c>
      <c r="J630" s="69">
        <f t="shared" ref="J630:S630" si="68">COUNTIF(J628:J628,"D12")</f>
        <v>0</v>
      </c>
      <c r="K630" s="69">
        <f t="shared" si="68"/>
        <v>0</v>
      </c>
      <c r="L630" s="69">
        <f t="shared" si="68"/>
        <v>0</v>
      </c>
      <c r="M630" s="69">
        <f t="shared" si="68"/>
        <v>0</v>
      </c>
      <c r="N630" s="69">
        <f t="shared" si="68"/>
        <v>0</v>
      </c>
      <c r="O630" s="69">
        <f t="shared" si="68"/>
        <v>0</v>
      </c>
      <c r="P630" s="69">
        <f t="shared" si="68"/>
        <v>1</v>
      </c>
      <c r="Q630" s="69">
        <f t="shared" si="68"/>
        <v>1</v>
      </c>
      <c r="R630" s="69">
        <f t="shared" si="68"/>
        <v>1</v>
      </c>
      <c r="S630" s="69">
        <f t="shared" si="68"/>
        <v>1</v>
      </c>
      <c r="T630" s="69">
        <f t="shared" ref="T630:AM630" si="69">COUNTIF(T628:T629,"D12")</f>
        <v>1</v>
      </c>
      <c r="U630" s="69">
        <f t="shared" si="69"/>
        <v>1</v>
      </c>
      <c r="V630" s="69">
        <f t="shared" si="69"/>
        <v>0</v>
      </c>
      <c r="W630" s="69">
        <f t="shared" si="69"/>
        <v>0</v>
      </c>
      <c r="X630" s="69">
        <f t="shared" si="69"/>
        <v>0</v>
      </c>
      <c r="Y630" s="69">
        <f t="shared" si="69"/>
        <v>1</v>
      </c>
      <c r="Z630" s="69">
        <f t="shared" si="69"/>
        <v>1</v>
      </c>
      <c r="AA630" s="69">
        <f>COUNTIF(AA628:AA629,"D12")</f>
        <v>1</v>
      </c>
      <c r="AB630" s="69">
        <f t="shared" si="69"/>
        <v>1</v>
      </c>
      <c r="AC630" s="69">
        <f t="shared" si="69"/>
        <v>1</v>
      </c>
      <c r="AD630" s="69">
        <f t="shared" si="69"/>
        <v>1</v>
      </c>
      <c r="AE630" s="69">
        <f t="shared" si="69"/>
        <v>1</v>
      </c>
      <c r="AF630" s="69">
        <f t="shared" si="69"/>
        <v>1</v>
      </c>
      <c r="AG630" s="69">
        <f t="shared" si="69"/>
        <v>1</v>
      </c>
      <c r="AH630" s="69">
        <f t="shared" si="69"/>
        <v>1</v>
      </c>
      <c r="AI630" s="69">
        <f t="shared" si="69"/>
        <v>1</v>
      </c>
      <c r="AJ630" s="69">
        <f t="shared" si="69"/>
        <v>1</v>
      </c>
      <c r="AK630" s="69">
        <f t="shared" si="69"/>
        <v>0</v>
      </c>
      <c r="AL630" s="69">
        <f t="shared" si="69"/>
        <v>0</v>
      </c>
      <c r="AM630" s="69">
        <f t="shared" si="69"/>
        <v>0</v>
      </c>
      <c r="AN630" s="70">
        <f>COUNTIF(AN628:AN628,"D12")</f>
        <v>0</v>
      </c>
      <c r="AO630" s="31"/>
      <c r="AP630" s="31"/>
      <c r="AQ630" s="32"/>
      <c r="AR630" s="2"/>
      <c r="AS630" s="2"/>
      <c r="AT630" s="2"/>
      <c r="AU630" s="2"/>
    </row>
    <row r="631" spans="1:47" x14ac:dyDescent="0.3">
      <c r="F631" s="152">
        <v>1045140986</v>
      </c>
      <c r="G631" s="153" t="s">
        <v>292</v>
      </c>
      <c r="H631" s="22">
        <v>2026</v>
      </c>
      <c r="I631" s="22" t="s">
        <v>309</v>
      </c>
      <c r="J631" s="29"/>
      <c r="K631" s="29"/>
      <c r="L631" s="29"/>
      <c r="M631" s="23" t="s">
        <v>22</v>
      </c>
      <c r="N631" s="23" t="s">
        <v>22</v>
      </c>
      <c r="O631" s="23" t="s">
        <v>22</v>
      </c>
      <c r="P631" s="29"/>
      <c r="Q631" s="29"/>
      <c r="R631" s="29"/>
      <c r="S631" s="29"/>
      <c r="T631" s="29"/>
      <c r="U631" s="29"/>
      <c r="V631" s="23" t="s">
        <v>25</v>
      </c>
      <c r="W631" s="23" t="s">
        <v>25</v>
      </c>
      <c r="X631" s="23" t="s">
        <v>25</v>
      </c>
      <c r="Y631" s="29"/>
      <c r="Z631" s="29"/>
      <c r="AA631" s="29"/>
      <c r="AB631" s="23" t="s">
        <v>22</v>
      </c>
      <c r="AC631" s="23" t="s">
        <v>22</v>
      </c>
      <c r="AD631" s="23" t="s">
        <v>22</v>
      </c>
      <c r="AE631" s="29"/>
      <c r="AF631" s="29"/>
      <c r="AG631" s="29"/>
      <c r="AH631" s="29"/>
      <c r="AI631" s="29"/>
      <c r="AJ631" s="29"/>
      <c r="AK631" s="23" t="s">
        <v>25</v>
      </c>
      <c r="AL631" s="23" t="s">
        <v>25</v>
      </c>
      <c r="AM631" s="23" t="s">
        <v>25</v>
      </c>
      <c r="AN631" s="29"/>
      <c r="AO631" s="37"/>
      <c r="AP631" s="37"/>
      <c r="AQ631" s="32"/>
      <c r="AR631" s="2"/>
      <c r="AS631" s="2"/>
      <c r="AT631" s="2"/>
      <c r="AU631" s="2"/>
    </row>
    <row r="632" spans="1:47" hidden="1" x14ac:dyDescent="0.3">
      <c r="F632" s="33"/>
      <c r="G632" s="34"/>
      <c r="H632" s="22">
        <v>2025</v>
      </c>
      <c r="I632" s="22" t="s">
        <v>47</v>
      </c>
      <c r="J632" s="35">
        <f>COUNTIF(J628:J628,"N12")</f>
        <v>1</v>
      </c>
      <c r="K632" s="35">
        <f t="shared" ref="K632:AM632" si="70">COUNTIF(K628:K629,"N12")</f>
        <v>1</v>
      </c>
      <c r="L632" s="35">
        <f t="shared" si="70"/>
        <v>1</v>
      </c>
      <c r="M632" s="35">
        <f t="shared" si="70"/>
        <v>0</v>
      </c>
      <c r="N632" s="35">
        <f t="shared" si="70"/>
        <v>0</v>
      </c>
      <c r="O632" s="35">
        <f t="shared" si="70"/>
        <v>0</v>
      </c>
      <c r="P632" s="35">
        <f t="shared" si="70"/>
        <v>1</v>
      </c>
      <c r="Q632" s="35">
        <f t="shared" si="70"/>
        <v>1</v>
      </c>
      <c r="R632" s="35">
        <f t="shared" si="70"/>
        <v>1</v>
      </c>
      <c r="S632" s="35">
        <f t="shared" si="70"/>
        <v>1</v>
      </c>
      <c r="T632" s="35">
        <f t="shared" si="70"/>
        <v>1</v>
      </c>
      <c r="U632" s="35">
        <f t="shared" si="70"/>
        <v>1</v>
      </c>
      <c r="V632" s="35">
        <f t="shared" si="70"/>
        <v>1</v>
      </c>
      <c r="W632" s="35">
        <f t="shared" si="70"/>
        <v>1</v>
      </c>
      <c r="X632" s="35">
        <f t="shared" si="70"/>
        <v>1</v>
      </c>
      <c r="Y632" s="35">
        <f t="shared" si="70"/>
        <v>1</v>
      </c>
      <c r="Z632" s="35">
        <f t="shared" si="70"/>
        <v>1</v>
      </c>
      <c r="AA632" s="35">
        <f>COUNTIF(AA628:AA629,"N12")</f>
        <v>1</v>
      </c>
      <c r="AB632" s="35">
        <f t="shared" si="70"/>
        <v>0</v>
      </c>
      <c r="AC632" s="35">
        <f t="shared" si="70"/>
        <v>0</v>
      </c>
      <c r="AD632" s="35">
        <f t="shared" si="70"/>
        <v>0</v>
      </c>
      <c r="AE632" s="35">
        <f t="shared" si="70"/>
        <v>1</v>
      </c>
      <c r="AF632" s="35">
        <f t="shared" si="70"/>
        <v>1</v>
      </c>
      <c r="AG632" s="35">
        <f t="shared" si="70"/>
        <v>1</v>
      </c>
      <c r="AH632" s="35">
        <f t="shared" si="70"/>
        <v>1</v>
      </c>
      <c r="AI632" s="35">
        <f t="shared" si="70"/>
        <v>1</v>
      </c>
      <c r="AJ632" s="35">
        <f t="shared" si="70"/>
        <v>1</v>
      </c>
      <c r="AK632" s="35">
        <f t="shared" si="70"/>
        <v>1</v>
      </c>
      <c r="AL632" s="35">
        <f t="shared" si="70"/>
        <v>1</v>
      </c>
      <c r="AM632" s="35">
        <f t="shared" si="70"/>
        <v>1</v>
      </c>
      <c r="AN632" s="36">
        <f>COUNTIF(AN628:AN628,"N12")</f>
        <v>1</v>
      </c>
      <c r="AO632" s="37"/>
      <c r="AP632" s="37"/>
      <c r="AQ632" s="32"/>
      <c r="AR632" s="2"/>
      <c r="AS632" s="2"/>
      <c r="AT632" s="2"/>
      <c r="AU632" s="2"/>
    </row>
    <row r="633" spans="1:47" x14ac:dyDescent="0.3">
      <c r="F633" s="40" t="s">
        <v>29</v>
      </c>
      <c r="G633" s="40" t="s">
        <v>30</v>
      </c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2"/>
      <c r="AP633" s="2"/>
      <c r="AQ633" s="2"/>
      <c r="AR633" s="2"/>
      <c r="AS633" s="2"/>
      <c r="AT633" s="2"/>
      <c r="AU633" s="2"/>
    </row>
    <row r="634" spans="1:47" s="2" customFormat="1" x14ac:dyDescent="0.3">
      <c r="F634" s="42" t="s">
        <v>22</v>
      </c>
      <c r="G634" s="43" t="s">
        <v>32</v>
      </c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</row>
    <row r="635" spans="1:47" s="2" customFormat="1" x14ac:dyDescent="0.3">
      <c r="F635" s="42"/>
      <c r="G635" s="43" t="s">
        <v>33</v>
      </c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</row>
    <row r="636" spans="1:47" s="2" customFormat="1" x14ac:dyDescent="0.3">
      <c r="F636" s="42" t="s">
        <v>34</v>
      </c>
      <c r="G636" s="43" t="s">
        <v>35</v>
      </c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</row>
    <row r="637" spans="1:47" s="2" customFormat="1" x14ac:dyDescent="0.3">
      <c r="F637" s="42" t="s">
        <v>36</v>
      </c>
      <c r="G637" s="43" t="s">
        <v>37</v>
      </c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</row>
    <row r="638" spans="1:47" x14ac:dyDescent="0.3">
      <c r="AD638" s="54" t="s">
        <v>26</v>
      </c>
    </row>
    <row r="640" spans="1:47" ht="13.5" x14ac:dyDescent="0.15">
      <c r="F640" s="213"/>
      <c r="G640" s="213"/>
      <c r="H640" s="190" t="s">
        <v>0</v>
      </c>
      <c r="I640" s="191"/>
      <c r="J640" s="191"/>
      <c r="K640" s="191"/>
      <c r="L640" s="191"/>
      <c r="M640" s="191"/>
      <c r="N640" s="191"/>
      <c r="O640" s="191"/>
      <c r="P640" s="191"/>
      <c r="Q640" s="191"/>
      <c r="R640" s="191"/>
      <c r="S640" s="191"/>
      <c r="T640" s="191"/>
      <c r="U640" s="191"/>
      <c r="V640" s="191"/>
      <c r="W640" s="191"/>
      <c r="X640" s="191"/>
      <c r="Y640" s="191"/>
      <c r="Z640" s="191"/>
      <c r="AA640" s="191"/>
      <c r="AB640" s="191"/>
      <c r="AC640" s="191"/>
      <c r="AD640" s="191"/>
      <c r="AE640" s="191"/>
      <c r="AF640" s="191"/>
      <c r="AG640" s="191"/>
      <c r="AH640" s="192"/>
      <c r="AI640" s="196" t="s">
        <v>1</v>
      </c>
      <c r="AJ640" s="196"/>
      <c r="AK640" s="196"/>
      <c r="AL640" s="196"/>
      <c r="AM640" s="196"/>
      <c r="AN640" s="196"/>
    </row>
    <row r="641" spans="6:43" ht="13.5" x14ac:dyDescent="0.15">
      <c r="F641" s="213"/>
      <c r="G641" s="213"/>
      <c r="H641" s="193"/>
      <c r="I641" s="194"/>
      <c r="J641" s="194"/>
      <c r="K641" s="194"/>
      <c r="L641" s="194"/>
      <c r="M641" s="194"/>
      <c r="N641" s="194"/>
      <c r="O641" s="194"/>
      <c r="P641" s="194"/>
      <c r="Q641" s="194"/>
      <c r="R641" s="194"/>
      <c r="S641" s="194"/>
      <c r="T641" s="194"/>
      <c r="U641" s="194"/>
      <c r="V641" s="194"/>
      <c r="W641" s="194"/>
      <c r="X641" s="194"/>
      <c r="Y641" s="194"/>
      <c r="Z641" s="194"/>
      <c r="AA641" s="194"/>
      <c r="AB641" s="194"/>
      <c r="AC641" s="194"/>
      <c r="AD641" s="194"/>
      <c r="AE641" s="194"/>
      <c r="AF641" s="194"/>
      <c r="AG641" s="194"/>
      <c r="AH641" s="195"/>
      <c r="AI641" s="196"/>
      <c r="AJ641" s="196"/>
      <c r="AK641" s="196"/>
      <c r="AL641" s="196"/>
      <c r="AM641" s="196"/>
      <c r="AN641" s="196"/>
    </row>
    <row r="642" spans="6:43" ht="14.25" x14ac:dyDescent="0.2">
      <c r="F642" s="213"/>
      <c r="G642" s="213"/>
      <c r="H642" s="3" t="s">
        <v>2</v>
      </c>
      <c r="I642" s="4"/>
      <c r="J642" s="4"/>
      <c r="K642" s="5" t="s">
        <v>225</v>
      </c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6"/>
      <c r="AI642" s="196" t="s">
        <v>4</v>
      </c>
      <c r="AJ642" s="196"/>
      <c r="AK642" s="196"/>
      <c r="AL642" s="196"/>
      <c r="AM642" s="196"/>
      <c r="AN642" s="196"/>
    </row>
    <row r="643" spans="6:43" ht="14.25" x14ac:dyDescent="0.2">
      <c r="F643" s="213"/>
      <c r="G643" s="213"/>
      <c r="H643" s="7" t="s">
        <v>5</v>
      </c>
      <c r="I643" s="8"/>
      <c r="J643" s="8"/>
      <c r="K643" s="5" t="s">
        <v>51</v>
      </c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6"/>
      <c r="AI643" s="196"/>
      <c r="AJ643" s="196"/>
      <c r="AK643" s="196"/>
      <c r="AL643" s="196"/>
      <c r="AM643" s="196"/>
      <c r="AN643" s="196"/>
    </row>
    <row r="644" spans="6:43" ht="14.25" x14ac:dyDescent="0.2">
      <c r="F644" s="213"/>
      <c r="G644" s="213"/>
      <c r="H644" s="3" t="s">
        <v>7</v>
      </c>
      <c r="I644" s="4"/>
      <c r="J644" s="4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6"/>
      <c r="AI644" s="196" t="s">
        <v>8</v>
      </c>
      <c r="AJ644" s="196"/>
      <c r="AK644" s="196"/>
      <c r="AL644" s="196"/>
      <c r="AM644" s="196"/>
      <c r="AN644" s="196"/>
    </row>
    <row r="645" spans="6:43" ht="14.25" x14ac:dyDescent="0.2">
      <c r="F645" s="213"/>
      <c r="G645" s="213"/>
      <c r="H645" s="9"/>
      <c r="I645" s="10"/>
      <c r="J645" s="10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2"/>
      <c r="AI645" s="196"/>
      <c r="AJ645" s="196"/>
      <c r="AK645" s="196"/>
      <c r="AL645" s="196"/>
      <c r="AM645" s="196"/>
      <c r="AN645" s="196"/>
    </row>
    <row r="646" spans="6:43" ht="18" x14ac:dyDescent="0.15">
      <c r="F646" s="115" t="s">
        <v>14</v>
      </c>
      <c r="G646" s="115" t="s">
        <v>15</v>
      </c>
      <c r="H646" s="115" t="s">
        <v>16</v>
      </c>
      <c r="I646" s="115" t="s">
        <v>17</v>
      </c>
      <c r="J646" s="115" t="s">
        <v>310</v>
      </c>
      <c r="K646" s="116" t="s">
        <v>311</v>
      </c>
      <c r="L646" s="115" t="s">
        <v>312</v>
      </c>
      <c r="M646" s="115" t="s">
        <v>313</v>
      </c>
      <c r="N646" s="115" t="s">
        <v>314</v>
      </c>
      <c r="O646" s="115" t="s">
        <v>315</v>
      </c>
      <c r="P646" s="116" t="s">
        <v>316</v>
      </c>
      <c r="Q646" s="115" t="s">
        <v>317</v>
      </c>
      <c r="R646" s="116" t="s">
        <v>318</v>
      </c>
      <c r="S646" s="115" t="s">
        <v>319</v>
      </c>
      <c r="T646" s="115" t="s">
        <v>320</v>
      </c>
      <c r="U646" s="115" t="s">
        <v>321</v>
      </c>
      <c r="V646" s="115" t="s">
        <v>322</v>
      </c>
      <c r="W646" s="115" t="s">
        <v>323</v>
      </c>
      <c r="X646" s="115" t="s">
        <v>324</v>
      </c>
      <c r="Y646" s="116" t="s">
        <v>325</v>
      </c>
      <c r="Z646" s="116" t="s">
        <v>326</v>
      </c>
      <c r="AA646" s="115" t="s">
        <v>327</v>
      </c>
      <c r="AB646" s="115" t="s">
        <v>328</v>
      </c>
      <c r="AC646" s="115" t="s">
        <v>329</v>
      </c>
      <c r="AD646" s="115" t="s">
        <v>330</v>
      </c>
      <c r="AE646" s="115" t="s">
        <v>331</v>
      </c>
      <c r="AF646" s="116" t="s">
        <v>332</v>
      </c>
      <c r="AG646" s="115" t="s">
        <v>333</v>
      </c>
      <c r="AH646" s="115" t="s">
        <v>334</v>
      </c>
      <c r="AI646" s="115" t="s">
        <v>335</v>
      </c>
      <c r="AJ646" s="115" t="s">
        <v>336</v>
      </c>
      <c r="AK646" s="115" t="s">
        <v>337</v>
      </c>
      <c r="AL646" s="115" t="s">
        <v>338</v>
      </c>
      <c r="AM646" s="116" t="s">
        <v>339</v>
      </c>
      <c r="AN646" s="115" t="s">
        <v>340</v>
      </c>
    </row>
    <row r="647" spans="6:43" x14ac:dyDescent="0.3">
      <c r="F647" s="20">
        <v>15435083</v>
      </c>
      <c r="G647" s="21" t="s">
        <v>226</v>
      </c>
      <c r="H647" s="22">
        <v>2026</v>
      </c>
      <c r="I647" s="22" t="s">
        <v>309</v>
      </c>
      <c r="J647" s="23" t="s">
        <v>25</v>
      </c>
      <c r="K647" s="23" t="s">
        <v>25</v>
      </c>
      <c r="L647" s="23" t="s">
        <v>25</v>
      </c>
      <c r="M647" s="23" t="s">
        <v>22</v>
      </c>
      <c r="N647" s="23" t="s">
        <v>22</v>
      </c>
      <c r="O647" s="23" t="s">
        <v>22</v>
      </c>
      <c r="P647" s="23" t="s">
        <v>22</v>
      </c>
      <c r="Q647" s="23" t="s">
        <v>22</v>
      </c>
      <c r="R647" s="23" t="s">
        <v>22</v>
      </c>
      <c r="S647" s="122"/>
      <c r="T647" s="122"/>
      <c r="U647" s="122" t="s">
        <v>36</v>
      </c>
      <c r="V647" s="23" t="s">
        <v>25</v>
      </c>
      <c r="W647" s="23" t="s">
        <v>25</v>
      </c>
      <c r="X647" s="23" t="s">
        <v>25</v>
      </c>
      <c r="Y647" s="23" t="s">
        <v>25</v>
      </c>
      <c r="Z647" s="23" t="s">
        <v>25</v>
      </c>
      <c r="AA647" s="23" t="s">
        <v>25</v>
      </c>
      <c r="AB647" s="23" t="s">
        <v>22</v>
      </c>
      <c r="AC647" s="23" t="s">
        <v>22</v>
      </c>
      <c r="AD647" s="23" t="s">
        <v>22</v>
      </c>
      <c r="AE647" s="23" t="s">
        <v>22</v>
      </c>
      <c r="AF647" s="23" t="s">
        <v>22</v>
      </c>
      <c r="AG647" s="23" t="s">
        <v>22</v>
      </c>
      <c r="AH647" s="122"/>
      <c r="AI647" s="122"/>
      <c r="AJ647" s="122" t="s">
        <v>36</v>
      </c>
      <c r="AK647" s="23" t="s">
        <v>25</v>
      </c>
      <c r="AL647" s="23" t="s">
        <v>25</v>
      </c>
      <c r="AM647" s="23" t="s">
        <v>25</v>
      </c>
      <c r="AN647" s="23" t="s">
        <v>25</v>
      </c>
    </row>
    <row r="648" spans="6:43" x14ac:dyDescent="0.3">
      <c r="F648" s="20">
        <v>117490986</v>
      </c>
      <c r="G648" s="21" t="s">
        <v>224</v>
      </c>
      <c r="H648" s="22">
        <v>2026</v>
      </c>
      <c r="I648" s="22" t="s">
        <v>309</v>
      </c>
      <c r="J648" s="122"/>
      <c r="K648" s="122"/>
      <c r="L648" s="122" t="s">
        <v>36</v>
      </c>
      <c r="M648" s="23" t="s">
        <v>25</v>
      </c>
      <c r="N648" s="23" t="s">
        <v>25</v>
      </c>
      <c r="O648" s="23" t="s">
        <v>25</v>
      </c>
      <c r="P648" s="23" t="s">
        <v>25</v>
      </c>
      <c r="Q648" s="23" t="s">
        <v>25</v>
      </c>
      <c r="R648" s="23" t="s">
        <v>25</v>
      </c>
      <c r="S648" s="23" t="s">
        <v>22</v>
      </c>
      <c r="T648" s="23" t="s">
        <v>22</v>
      </c>
      <c r="U648" s="23" t="s">
        <v>22</v>
      </c>
      <c r="V648" s="23" t="s">
        <v>22</v>
      </c>
      <c r="W648" s="23" t="s">
        <v>22</v>
      </c>
      <c r="X648" s="23" t="s">
        <v>22</v>
      </c>
      <c r="Y648" s="122"/>
      <c r="Z648" s="122"/>
      <c r="AA648" s="122" t="s">
        <v>36</v>
      </c>
      <c r="AB648" s="23" t="s">
        <v>25</v>
      </c>
      <c r="AC648" s="23" t="s">
        <v>25</v>
      </c>
      <c r="AD648" s="23" t="s">
        <v>25</v>
      </c>
      <c r="AE648" s="23" t="s">
        <v>25</v>
      </c>
      <c r="AF648" s="23" t="s">
        <v>25</v>
      </c>
      <c r="AG648" s="23" t="s">
        <v>25</v>
      </c>
      <c r="AH648" s="23" t="s">
        <v>22</v>
      </c>
      <c r="AI648" s="23" t="s">
        <v>22</v>
      </c>
      <c r="AJ648" s="23" t="s">
        <v>22</v>
      </c>
      <c r="AK648" s="23" t="s">
        <v>22</v>
      </c>
      <c r="AL648" s="23" t="s">
        <v>22</v>
      </c>
      <c r="AM648" s="23" t="s">
        <v>22</v>
      </c>
      <c r="AN648" s="23" t="s">
        <v>22</v>
      </c>
    </row>
    <row r="649" spans="6:43" ht="17.25" thickBot="1" x14ac:dyDescent="0.35">
      <c r="F649" s="152">
        <v>1045140986</v>
      </c>
      <c r="G649" s="153" t="s">
        <v>292</v>
      </c>
      <c r="H649" s="22">
        <v>2026</v>
      </c>
      <c r="I649" s="22" t="s">
        <v>309</v>
      </c>
      <c r="J649" s="23" t="s">
        <v>22</v>
      </c>
      <c r="K649" s="23" t="s">
        <v>22</v>
      </c>
      <c r="L649" s="23" t="s">
        <v>22</v>
      </c>
      <c r="M649" s="29"/>
      <c r="N649" s="29"/>
      <c r="O649" s="29"/>
      <c r="P649" s="122"/>
      <c r="Q649" s="122"/>
      <c r="R649" s="122" t="s">
        <v>36</v>
      </c>
      <c r="S649" s="23" t="s">
        <v>25</v>
      </c>
      <c r="T649" s="23" t="s">
        <v>25</v>
      </c>
      <c r="U649" s="23" t="s">
        <v>25</v>
      </c>
      <c r="V649" s="29"/>
      <c r="W649" s="29"/>
      <c r="X649" s="29"/>
      <c r="Y649" s="23" t="s">
        <v>22</v>
      </c>
      <c r="Z649" s="23" t="s">
        <v>22</v>
      </c>
      <c r="AA649" s="23" t="s">
        <v>22</v>
      </c>
      <c r="AB649" s="29"/>
      <c r="AC649" s="29"/>
      <c r="AD649" s="29"/>
      <c r="AE649" s="122"/>
      <c r="AF649" s="122"/>
      <c r="AG649" s="122" t="s">
        <v>36</v>
      </c>
      <c r="AH649" s="23" t="s">
        <v>25</v>
      </c>
      <c r="AI649" s="23" t="s">
        <v>25</v>
      </c>
      <c r="AJ649" s="23" t="s">
        <v>25</v>
      </c>
      <c r="AK649" s="29"/>
      <c r="AL649" s="29"/>
      <c r="AM649" s="29"/>
      <c r="AN649" s="123"/>
    </row>
    <row r="650" spans="6:43" x14ac:dyDescent="0.3"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</row>
    <row r="651" spans="6:43" x14ac:dyDescent="0.3">
      <c r="F651" s="40" t="s">
        <v>29</v>
      </c>
      <c r="G651" s="40" t="s">
        <v>30</v>
      </c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</row>
    <row r="652" spans="6:43" x14ac:dyDescent="0.3">
      <c r="F652" s="42" t="s">
        <v>22</v>
      </c>
      <c r="G652" s="43" t="s">
        <v>32</v>
      </c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</row>
    <row r="653" spans="6:43" x14ac:dyDescent="0.3">
      <c r="F653" s="42"/>
      <c r="G653" s="43" t="s">
        <v>33</v>
      </c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</row>
    <row r="654" spans="6:43" x14ac:dyDescent="0.3">
      <c r="F654" s="42" t="s">
        <v>34</v>
      </c>
      <c r="G654" s="43" t="s">
        <v>35</v>
      </c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</row>
    <row r="655" spans="6:43" x14ac:dyDescent="0.3">
      <c r="F655" s="42" t="s">
        <v>36</v>
      </c>
      <c r="G655" s="43" t="s">
        <v>37</v>
      </c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</row>
    <row r="656" spans="6:43" x14ac:dyDescent="0.3">
      <c r="AO656" s="2"/>
      <c r="AP656" s="2"/>
      <c r="AQ656" s="2"/>
    </row>
    <row r="657" spans="6:43" ht="13.5" x14ac:dyDescent="0.15">
      <c r="F657" s="189"/>
      <c r="G657" s="189"/>
      <c r="H657" s="190" t="s">
        <v>0</v>
      </c>
      <c r="I657" s="191"/>
      <c r="J657" s="191"/>
      <c r="K657" s="191"/>
      <c r="L657" s="191"/>
      <c r="M657" s="191"/>
      <c r="N657" s="191"/>
      <c r="O657" s="191"/>
      <c r="P657" s="191"/>
      <c r="Q657" s="191"/>
      <c r="R657" s="191"/>
      <c r="S657" s="191"/>
      <c r="T657" s="191"/>
      <c r="U657" s="191"/>
      <c r="V657" s="191"/>
      <c r="W657" s="191"/>
      <c r="X657" s="191"/>
      <c r="Y657" s="191"/>
      <c r="Z657" s="191"/>
      <c r="AA657" s="191"/>
      <c r="AB657" s="191"/>
      <c r="AC657" s="191"/>
      <c r="AD657" s="191"/>
      <c r="AE657" s="191"/>
      <c r="AF657" s="191"/>
      <c r="AG657" s="191"/>
      <c r="AH657" s="192"/>
      <c r="AI657" s="196" t="s">
        <v>1</v>
      </c>
      <c r="AJ657" s="196"/>
      <c r="AK657" s="196"/>
      <c r="AL657" s="196"/>
      <c r="AM657" s="196"/>
      <c r="AN657" s="196"/>
    </row>
    <row r="658" spans="6:43" ht="13.5" x14ac:dyDescent="0.15">
      <c r="F658" s="189"/>
      <c r="G658" s="189"/>
      <c r="H658" s="193"/>
      <c r="I658" s="194"/>
      <c r="J658" s="194"/>
      <c r="K658" s="194"/>
      <c r="L658" s="194"/>
      <c r="M658" s="194"/>
      <c r="N658" s="194"/>
      <c r="O658" s="194"/>
      <c r="P658" s="194"/>
      <c r="Q658" s="194"/>
      <c r="R658" s="194"/>
      <c r="S658" s="194"/>
      <c r="T658" s="194"/>
      <c r="U658" s="194"/>
      <c r="V658" s="194"/>
      <c r="W658" s="194"/>
      <c r="X658" s="194"/>
      <c r="Y658" s="194"/>
      <c r="Z658" s="194"/>
      <c r="AA658" s="194"/>
      <c r="AB658" s="194"/>
      <c r="AC658" s="194"/>
      <c r="AD658" s="194"/>
      <c r="AE658" s="194"/>
      <c r="AF658" s="194"/>
      <c r="AG658" s="194"/>
      <c r="AH658" s="195"/>
      <c r="AI658" s="196"/>
      <c r="AJ658" s="196"/>
      <c r="AK658" s="196"/>
      <c r="AL658" s="196"/>
      <c r="AM658" s="196"/>
      <c r="AN658" s="196"/>
    </row>
    <row r="659" spans="6:43" ht="14.25" x14ac:dyDescent="0.2">
      <c r="F659" s="189"/>
      <c r="G659" s="189"/>
      <c r="H659" s="3" t="s">
        <v>2</v>
      </c>
      <c r="I659" s="4"/>
      <c r="J659" s="4"/>
      <c r="K659" s="5" t="s">
        <v>227</v>
      </c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6"/>
      <c r="AI659" s="196" t="s">
        <v>4</v>
      </c>
      <c r="AJ659" s="196"/>
      <c r="AK659" s="196"/>
      <c r="AL659" s="196"/>
      <c r="AM659" s="196"/>
      <c r="AN659" s="196"/>
      <c r="AO659" s="1"/>
      <c r="AP659" s="1"/>
      <c r="AQ659" s="1"/>
    </row>
    <row r="660" spans="6:43" ht="14.25" x14ac:dyDescent="0.2">
      <c r="F660" s="189"/>
      <c r="G660" s="189"/>
      <c r="H660" s="7" t="s">
        <v>5</v>
      </c>
      <c r="I660" s="8"/>
      <c r="J660" s="8"/>
      <c r="K660" s="5" t="s">
        <v>51</v>
      </c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6"/>
      <c r="AI660" s="196"/>
      <c r="AJ660" s="196"/>
      <c r="AK660" s="196"/>
      <c r="AL660" s="196"/>
      <c r="AM660" s="196"/>
      <c r="AN660" s="196"/>
      <c r="AO660" s="1"/>
      <c r="AP660" s="1"/>
      <c r="AQ660" s="1"/>
    </row>
    <row r="661" spans="6:43" ht="14.25" x14ac:dyDescent="0.2">
      <c r="F661" s="189"/>
      <c r="G661" s="189"/>
      <c r="H661" s="3" t="s">
        <v>7</v>
      </c>
      <c r="I661" s="4"/>
      <c r="J661" s="4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6"/>
      <c r="AI661" s="196" t="s">
        <v>8</v>
      </c>
      <c r="AJ661" s="196"/>
      <c r="AK661" s="196"/>
      <c r="AL661" s="196"/>
      <c r="AM661" s="196"/>
      <c r="AN661" s="196"/>
      <c r="AO661" s="1"/>
      <c r="AP661" s="1"/>
      <c r="AQ661" s="1"/>
    </row>
    <row r="662" spans="6:43" ht="14.25" x14ac:dyDescent="0.2">
      <c r="F662" s="189"/>
      <c r="G662" s="189"/>
      <c r="H662" s="9"/>
      <c r="I662" s="10"/>
      <c r="J662" s="10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2"/>
      <c r="AI662" s="196"/>
      <c r="AJ662" s="196"/>
      <c r="AK662" s="196"/>
      <c r="AL662" s="196"/>
      <c r="AM662" s="196"/>
      <c r="AN662" s="196"/>
      <c r="AO662" s="1"/>
      <c r="AP662" s="1"/>
      <c r="AQ662" s="1"/>
    </row>
    <row r="663" spans="6:43" ht="18" x14ac:dyDescent="0.15">
      <c r="F663" s="115" t="s">
        <v>14</v>
      </c>
      <c r="G663" s="115" t="s">
        <v>15</v>
      </c>
      <c r="H663" s="115" t="s">
        <v>16</v>
      </c>
      <c r="I663" s="115" t="s">
        <v>17</v>
      </c>
      <c r="J663" s="115" t="s">
        <v>310</v>
      </c>
      <c r="K663" s="116" t="s">
        <v>311</v>
      </c>
      <c r="L663" s="115" t="s">
        <v>312</v>
      </c>
      <c r="M663" s="115" t="s">
        <v>313</v>
      </c>
      <c r="N663" s="115" t="s">
        <v>314</v>
      </c>
      <c r="O663" s="115" t="s">
        <v>315</v>
      </c>
      <c r="P663" s="116" t="s">
        <v>316</v>
      </c>
      <c r="Q663" s="115" t="s">
        <v>317</v>
      </c>
      <c r="R663" s="116" t="s">
        <v>318</v>
      </c>
      <c r="S663" s="115" t="s">
        <v>319</v>
      </c>
      <c r="T663" s="115" t="s">
        <v>320</v>
      </c>
      <c r="U663" s="115" t="s">
        <v>321</v>
      </c>
      <c r="V663" s="115" t="s">
        <v>322</v>
      </c>
      <c r="W663" s="115" t="s">
        <v>323</v>
      </c>
      <c r="X663" s="115" t="s">
        <v>324</v>
      </c>
      <c r="Y663" s="116" t="s">
        <v>325</v>
      </c>
      <c r="Z663" s="116" t="s">
        <v>326</v>
      </c>
      <c r="AA663" s="115" t="s">
        <v>327</v>
      </c>
      <c r="AB663" s="115" t="s">
        <v>328</v>
      </c>
      <c r="AC663" s="115" t="s">
        <v>329</v>
      </c>
      <c r="AD663" s="115" t="s">
        <v>330</v>
      </c>
      <c r="AE663" s="115" t="s">
        <v>331</v>
      </c>
      <c r="AF663" s="116" t="s">
        <v>332</v>
      </c>
      <c r="AG663" s="115" t="s">
        <v>333</v>
      </c>
      <c r="AH663" s="115" t="s">
        <v>334</v>
      </c>
      <c r="AI663" s="115" t="s">
        <v>335</v>
      </c>
      <c r="AJ663" s="115" t="s">
        <v>336</v>
      </c>
      <c r="AK663" s="115" t="s">
        <v>337</v>
      </c>
      <c r="AL663" s="115" t="s">
        <v>338</v>
      </c>
      <c r="AM663" s="116" t="s">
        <v>339</v>
      </c>
      <c r="AN663" s="115" t="s">
        <v>340</v>
      </c>
      <c r="AO663" s="1"/>
      <c r="AP663" s="1"/>
      <c r="AQ663" s="1"/>
    </row>
    <row r="664" spans="6:43" ht="18.75" x14ac:dyDescent="0.3">
      <c r="F664" s="20">
        <v>1001587673</v>
      </c>
      <c r="G664" s="21" t="s">
        <v>228</v>
      </c>
      <c r="H664" s="22">
        <v>2026</v>
      </c>
      <c r="I664" s="22" t="s">
        <v>309</v>
      </c>
      <c r="J664" s="122"/>
      <c r="K664" s="122"/>
      <c r="L664" s="122" t="s">
        <v>36</v>
      </c>
      <c r="M664" s="124" t="s">
        <v>25</v>
      </c>
      <c r="N664" s="124" t="s">
        <v>25</v>
      </c>
      <c r="O664" s="124" t="s">
        <v>25</v>
      </c>
      <c r="P664" s="124" t="s">
        <v>22</v>
      </c>
      <c r="Q664" s="124" t="s">
        <v>22</v>
      </c>
      <c r="R664" s="124" t="s">
        <v>22</v>
      </c>
      <c r="S664" s="124" t="s">
        <v>22</v>
      </c>
      <c r="T664" s="124" t="s">
        <v>22</v>
      </c>
      <c r="U664" s="124" t="s">
        <v>22</v>
      </c>
      <c r="V664" s="124" t="s">
        <v>22</v>
      </c>
      <c r="W664" s="124" t="s">
        <v>22</v>
      </c>
      <c r="X664" s="124" t="s">
        <v>22</v>
      </c>
      <c r="Y664" s="122"/>
      <c r="Z664" s="122"/>
      <c r="AA664" s="122" t="s">
        <v>36</v>
      </c>
      <c r="AB664" s="124" t="s">
        <v>25</v>
      </c>
      <c r="AC664" s="124" t="s">
        <v>25</v>
      </c>
      <c r="AD664" s="124" t="s">
        <v>25</v>
      </c>
      <c r="AE664" s="124" t="s">
        <v>22</v>
      </c>
      <c r="AF664" s="124" t="s">
        <v>22</v>
      </c>
      <c r="AG664" s="124" t="s">
        <v>22</v>
      </c>
      <c r="AH664" s="124" t="s">
        <v>22</v>
      </c>
      <c r="AI664" s="124" t="s">
        <v>22</v>
      </c>
      <c r="AJ664" s="124" t="s">
        <v>22</v>
      </c>
      <c r="AK664" s="124" t="s">
        <v>22</v>
      </c>
      <c r="AL664" s="124" t="s">
        <v>22</v>
      </c>
      <c r="AM664" s="124" t="s">
        <v>22</v>
      </c>
      <c r="AN664" s="124" t="s">
        <v>22</v>
      </c>
      <c r="AO664" s="125" t="s">
        <v>18</v>
      </c>
      <c r="AP664" s="125" t="s">
        <v>19</v>
      </c>
      <c r="AQ664" s="125" t="s">
        <v>20</v>
      </c>
    </row>
    <row r="665" spans="6:43" x14ac:dyDescent="0.3">
      <c r="F665" s="20">
        <v>1053802922</v>
      </c>
      <c r="G665" s="21" t="s">
        <v>229</v>
      </c>
      <c r="H665" s="22">
        <v>2026</v>
      </c>
      <c r="I665" s="22" t="s">
        <v>309</v>
      </c>
      <c r="J665" s="124" t="s">
        <v>22</v>
      </c>
      <c r="K665" s="124" t="s">
        <v>22</v>
      </c>
      <c r="L665" s="124" t="s">
        <v>22</v>
      </c>
      <c r="M665" s="124" t="s">
        <v>22</v>
      </c>
      <c r="N665" s="124" t="s">
        <v>22</v>
      </c>
      <c r="O665" s="122"/>
      <c r="P665" s="124" t="s">
        <v>25</v>
      </c>
      <c r="Q665" s="124" t="s">
        <v>25</v>
      </c>
      <c r="R665" s="124" t="s">
        <v>25</v>
      </c>
      <c r="S665" s="124" t="s">
        <v>25</v>
      </c>
      <c r="T665" s="124" t="s">
        <v>25</v>
      </c>
      <c r="U665" s="124" t="s">
        <v>25</v>
      </c>
      <c r="V665" s="124" t="s">
        <v>22</v>
      </c>
      <c r="W665" s="124" t="s">
        <v>22</v>
      </c>
      <c r="X665" s="124" t="s">
        <v>22</v>
      </c>
      <c r="Y665" s="124" t="s">
        <v>22</v>
      </c>
      <c r="Z665" s="124" t="s">
        <v>22</v>
      </c>
      <c r="AA665" s="124" t="s">
        <v>22</v>
      </c>
      <c r="AB665" s="124" t="s">
        <v>22</v>
      </c>
      <c r="AC665" s="122"/>
      <c r="AD665" s="122"/>
      <c r="AE665" s="124" t="s">
        <v>25</v>
      </c>
      <c r="AF665" s="124" t="s">
        <v>25</v>
      </c>
      <c r="AG665" s="124" t="s">
        <v>25</v>
      </c>
      <c r="AH665" s="124" t="s">
        <v>25</v>
      </c>
      <c r="AI665" s="124" t="s">
        <v>25</v>
      </c>
      <c r="AJ665" s="124" t="s">
        <v>25</v>
      </c>
      <c r="AK665" s="124" t="s">
        <v>22</v>
      </c>
      <c r="AL665" s="124" t="s">
        <v>22</v>
      </c>
      <c r="AM665" s="124" t="s">
        <v>22</v>
      </c>
      <c r="AN665" s="124" t="s">
        <v>22</v>
      </c>
      <c r="AO665" s="126" t="e">
        <f>COUNTIF(Tabla1461113161718202427282930323437404142432377[[#This Row],[1S]:[31L]],"D12")</f>
        <v>#VALUE!</v>
      </c>
      <c r="AP665" s="26" t="e">
        <f>COUNTIF(Tabla1461113161718202427282930323437404142432377[[#This Row],[1S]:[31L]],"N12")</f>
        <v>#VALUE!</v>
      </c>
      <c r="AQ665" s="26" t="e">
        <f>COUNTBLANK(Tabla1461113161718202427282930323437404142432377[[#This Row],[1S]:[31L]])</f>
        <v>#VALUE!</v>
      </c>
    </row>
    <row r="666" spans="6:43" x14ac:dyDescent="0.3">
      <c r="F666" s="20">
        <v>15378989</v>
      </c>
      <c r="G666" s="21" t="s">
        <v>230</v>
      </c>
      <c r="H666" s="22">
        <v>2026</v>
      </c>
      <c r="I666" s="22" t="s">
        <v>309</v>
      </c>
      <c r="J666" s="124" t="s">
        <v>25</v>
      </c>
      <c r="K666" s="124" t="s">
        <v>25</v>
      </c>
      <c r="L666" s="124" t="s">
        <v>25</v>
      </c>
      <c r="M666" s="124" t="s">
        <v>22</v>
      </c>
      <c r="N666" s="124" t="s">
        <v>22</v>
      </c>
      <c r="O666" s="124" t="s">
        <v>22</v>
      </c>
      <c r="P666" s="124" t="s">
        <v>22</v>
      </c>
      <c r="Q666" s="124" t="s">
        <v>22</v>
      </c>
      <c r="R666" s="124" t="s">
        <v>22</v>
      </c>
      <c r="S666" s="122"/>
      <c r="T666" s="122"/>
      <c r="U666" s="122" t="s">
        <v>36</v>
      </c>
      <c r="V666" s="124" t="s">
        <v>25</v>
      </c>
      <c r="W666" s="124" t="s">
        <v>25</v>
      </c>
      <c r="X666" s="124" t="s">
        <v>25</v>
      </c>
      <c r="Y666" s="124" t="s">
        <v>25</v>
      </c>
      <c r="Z666" s="124" t="s">
        <v>25</v>
      </c>
      <c r="AA666" s="124" t="s">
        <v>25</v>
      </c>
      <c r="AB666" s="124" t="s">
        <v>22</v>
      </c>
      <c r="AC666" s="124" t="s">
        <v>22</v>
      </c>
      <c r="AD666" s="124" t="s">
        <v>22</v>
      </c>
      <c r="AE666" s="124" t="s">
        <v>22</v>
      </c>
      <c r="AF666" s="124" t="s">
        <v>22</v>
      </c>
      <c r="AG666" s="124" t="s">
        <v>22</v>
      </c>
      <c r="AH666" s="122"/>
      <c r="AI666" s="122"/>
      <c r="AJ666" s="122" t="s">
        <v>36</v>
      </c>
      <c r="AK666" s="124" t="s">
        <v>25</v>
      </c>
      <c r="AL666" s="124" t="s">
        <v>25</v>
      </c>
      <c r="AM666" s="124" t="s">
        <v>25</v>
      </c>
      <c r="AN666" s="124" t="s">
        <v>25</v>
      </c>
      <c r="AO666" s="72"/>
      <c r="AP666" s="26"/>
      <c r="AQ666" s="28"/>
    </row>
    <row r="667" spans="6:43" hidden="1" x14ac:dyDescent="0.3">
      <c r="F667" s="33"/>
      <c r="G667" s="34"/>
      <c r="H667" s="22">
        <v>2025</v>
      </c>
      <c r="I667" s="22" t="s">
        <v>47</v>
      </c>
      <c r="J667" s="35">
        <f>COUNTIF(J664:J664,"N12")</f>
        <v>0</v>
      </c>
      <c r="K667" s="35">
        <f t="shared" ref="K667:AM667" si="71">COUNTIF(K664:K666,"N12")</f>
        <v>1</v>
      </c>
      <c r="L667" s="35">
        <f t="shared" si="71"/>
        <v>1</v>
      </c>
      <c r="M667" s="35">
        <f t="shared" si="71"/>
        <v>2</v>
      </c>
      <c r="N667" s="35">
        <f t="shared" si="71"/>
        <v>2</v>
      </c>
      <c r="O667" s="35">
        <f t="shared" si="71"/>
        <v>1</v>
      </c>
      <c r="P667" s="35">
        <f t="shared" si="71"/>
        <v>2</v>
      </c>
      <c r="Q667" s="35">
        <f t="shared" si="71"/>
        <v>2</v>
      </c>
      <c r="R667" s="35">
        <f t="shared" si="71"/>
        <v>2</v>
      </c>
      <c r="S667" s="35">
        <f t="shared" si="71"/>
        <v>1</v>
      </c>
      <c r="T667" s="35">
        <f t="shared" si="71"/>
        <v>1</v>
      </c>
      <c r="U667" s="35">
        <f t="shared" si="71"/>
        <v>1</v>
      </c>
      <c r="V667" s="35">
        <f t="shared" si="71"/>
        <v>2</v>
      </c>
      <c r="W667" s="35">
        <f t="shared" si="71"/>
        <v>2</v>
      </c>
      <c r="X667" s="35">
        <f t="shared" si="71"/>
        <v>2</v>
      </c>
      <c r="Y667" s="35">
        <f t="shared" si="71"/>
        <v>1</v>
      </c>
      <c r="Z667" s="35">
        <f t="shared" si="71"/>
        <v>1</v>
      </c>
      <c r="AA667" s="35">
        <f t="shared" si="71"/>
        <v>1</v>
      </c>
      <c r="AB667" s="35">
        <f t="shared" si="71"/>
        <v>2</v>
      </c>
      <c r="AC667" s="35">
        <f t="shared" si="71"/>
        <v>1</v>
      </c>
      <c r="AD667" s="35">
        <f t="shared" si="71"/>
        <v>1</v>
      </c>
      <c r="AE667" s="35">
        <f t="shared" si="71"/>
        <v>2</v>
      </c>
      <c r="AF667" s="35">
        <f t="shared" si="71"/>
        <v>2</v>
      </c>
      <c r="AG667" s="35">
        <f t="shared" si="71"/>
        <v>2</v>
      </c>
      <c r="AH667" s="35">
        <f t="shared" si="71"/>
        <v>1</v>
      </c>
      <c r="AI667" s="35">
        <f t="shared" si="71"/>
        <v>1</v>
      </c>
      <c r="AJ667" s="35">
        <f t="shared" si="71"/>
        <v>1</v>
      </c>
      <c r="AK667" s="35">
        <f t="shared" si="71"/>
        <v>2</v>
      </c>
      <c r="AL667" s="35">
        <f t="shared" si="71"/>
        <v>2</v>
      </c>
      <c r="AM667" s="35">
        <f t="shared" si="71"/>
        <v>2</v>
      </c>
      <c r="AN667" s="36">
        <f>COUNTIF(AN664:AN664,"N12")</f>
        <v>1</v>
      </c>
      <c r="AO667" s="31"/>
      <c r="AP667" s="31"/>
      <c r="AQ667" s="32"/>
    </row>
    <row r="668" spans="6:43" hidden="1" x14ac:dyDescent="0.3">
      <c r="F668" s="20"/>
      <c r="G668" s="21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7"/>
      <c r="AP668" s="37"/>
      <c r="AQ668" s="32"/>
    </row>
    <row r="669" spans="6:43" ht="17.25" thickBot="1" x14ac:dyDescent="0.35">
      <c r="F669" s="20">
        <v>1040051668</v>
      </c>
      <c r="G669" s="21" t="s">
        <v>357</v>
      </c>
      <c r="H669" s="22">
        <v>2026</v>
      </c>
      <c r="I669" s="22" t="s">
        <v>309</v>
      </c>
      <c r="J669" s="43" t="s">
        <v>358</v>
      </c>
      <c r="K669" s="43" t="s">
        <v>358</v>
      </c>
      <c r="L669" s="43" t="s">
        <v>358</v>
      </c>
      <c r="M669" s="43" t="s">
        <v>358</v>
      </c>
      <c r="N669" s="43" t="s">
        <v>358</v>
      </c>
      <c r="O669" s="124" t="s">
        <v>25</v>
      </c>
      <c r="P669" s="124" t="s">
        <v>25</v>
      </c>
      <c r="Q669" s="124" t="s">
        <v>25</v>
      </c>
      <c r="R669" s="124" t="s">
        <v>25</v>
      </c>
      <c r="S669" s="124" t="s">
        <v>22</v>
      </c>
      <c r="T669" s="124" t="s">
        <v>22</v>
      </c>
      <c r="U669" s="124" t="s">
        <v>22</v>
      </c>
      <c r="V669" s="123"/>
      <c r="W669" s="123"/>
      <c r="X669" s="123"/>
      <c r="Y669" s="124" t="s">
        <v>22</v>
      </c>
      <c r="Z669" s="124" t="s">
        <v>22</v>
      </c>
      <c r="AA669" s="124" t="s">
        <v>22</v>
      </c>
      <c r="AB669" s="123"/>
      <c r="AC669" s="124" t="s">
        <v>22</v>
      </c>
      <c r="AD669" s="124" t="s">
        <v>22</v>
      </c>
      <c r="AE669" s="122"/>
      <c r="AF669" s="122"/>
      <c r="AG669" s="122" t="s">
        <v>36</v>
      </c>
      <c r="AH669" s="124" t="s">
        <v>22</v>
      </c>
      <c r="AI669" s="124" t="s">
        <v>22</v>
      </c>
      <c r="AJ669" s="124" t="s">
        <v>22</v>
      </c>
      <c r="AK669" s="123"/>
      <c r="AL669" s="123"/>
      <c r="AM669" s="123"/>
      <c r="AN669" s="123"/>
      <c r="AO669" s="32"/>
      <c r="AP669" s="32"/>
      <c r="AQ669" s="32"/>
    </row>
    <row r="670" spans="6:43" x14ac:dyDescent="0.3">
      <c r="F670" s="40" t="s">
        <v>29</v>
      </c>
      <c r="G670" s="40" t="s">
        <v>30</v>
      </c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2"/>
      <c r="AP670" s="2"/>
      <c r="AQ670" s="2"/>
    </row>
    <row r="671" spans="6:43" x14ac:dyDescent="0.3">
      <c r="F671" s="42" t="s">
        <v>22</v>
      </c>
      <c r="G671" s="43" t="s">
        <v>32</v>
      </c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2"/>
      <c r="AP671" s="2"/>
      <c r="AQ671" s="2"/>
    </row>
    <row r="672" spans="6:43" x14ac:dyDescent="0.3">
      <c r="F672" s="42"/>
      <c r="G672" s="43" t="s">
        <v>33</v>
      </c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2"/>
      <c r="AP672" s="2"/>
      <c r="AQ672" s="2"/>
    </row>
    <row r="673" spans="6:43" x14ac:dyDescent="0.3">
      <c r="F673" s="42" t="s">
        <v>34</v>
      </c>
      <c r="G673" s="43" t="s">
        <v>35</v>
      </c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2"/>
      <c r="AP673" s="2"/>
      <c r="AQ673" s="2"/>
    </row>
    <row r="674" spans="6:43" x14ac:dyDescent="0.3">
      <c r="F674" s="42" t="s">
        <v>36</v>
      </c>
      <c r="G674" s="43" t="s">
        <v>37</v>
      </c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2"/>
      <c r="AP674" s="2"/>
      <c r="AQ674" s="2"/>
    </row>
    <row r="675" spans="6:43" x14ac:dyDescent="0.3">
      <c r="AO675" s="2"/>
      <c r="AP675" s="2"/>
      <c r="AQ675" s="2"/>
    </row>
    <row r="677" spans="6:43" ht="13.5" x14ac:dyDescent="0.15">
      <c r="F677" s="189"/>
      <c r="G677" s="189"/>
      <c r="H677" s="190" t="s">
        <v>0</v>
      </c>
      <c r="I677" s="191"/>
      <c r="J677" s="191"/>
      <c r="K677" s="191"/>
      <c r="L677" s="191"/>
      <c r="M677" s="191"/>
      <c r="N677" s="191"/>
      <c r="O677" s="191"/>
      <c r="P677" s="191"/>
      <c r="Q677" s="191"/>
      <c r="R677" s="191"/>
      <c r="S677" s="191"/>
      <c r="T677" s="191"/>
      <c r="U677" s="191"/>
      <c r="V677" s="191"/>
      <c r="W677" s="191"/>
      <c r="X677" s="191"/>
      <c r="Y677" s="191"/>
      <c r="Z677" s="191"/>
      <c r="AA677" s="191"/>
      <c r="AB677" s="191"/>
      <c r="AC677" s="191"/>
      <c r="AD677" s="191"/>
      <c r="AE677" s="191"/>
      <c r="AF677" s="191"/>
      <c r="AG677" s="191"/>
      <c r="AH677" s="192"/>
      <c r="AI677" s="196" t="s">
        <v>1</v>
      </c>
      <c r="AJ677" s="196"/>
      <c r="AK677" s="196"/>
      <c r="AL677" s="196"/>
      <c r="AM677" s="196"/>
      <c r="AN677" s="196"/>
      <c r="AO677" s="1"/>
      <c r="AP677" s="1"/>
      <c r="AQ677" s="1"/>
    </row>
    <row r="678" spans="6:43" ht="13.5" x14ac:dyDescent="0.15">
      <c r="F678" s="189"/>
      <c r="G678" s="189"/>
      <c r="H678" s="193"/>
      <c r="I678" s="194"/>
      <c r="J678" s="194"/>
      <c r="K678" s="194"/>
      <c r="L678" s="194"/>
      <c r="M678" s="194"/>
      <c r="N678" s="194"/>
      <c r="O678" s="194"/>
      <c r="P678" s="194"/>
      <c r="Q678" s="194"/>
      <c r="R678" s="194"/>
      <c r="S678" s="194"/>
      <c r="T678" s="194"/>
      <c r="U678" s="194"/>
      <c r="V678" s="194"/>
      <c r="W678" s="194"/>
      <c r="X678" s="194"/>
      <c r="Y678" s="194"/>
      <c r="Z678" s="194"/>
      <c r="AA678" s="194"/>
      <c r="AB678" s="194"/>
      <c r="AC678" s="194"/>
      <c r="AD678" s="194"/>
      <c r="AE678" s="194"/>
      <c r="AF678" s="194"/>
      <c r="AG678" s="194"/>
      <c r="AH678" s="195"/>
      <c r="AI678" s="196"/>
      <c r="AJ678" s="196"/>
      <c r="AK678" s="196"/>
      <c r="AL678" s="196"/>
      <c r="AM678" s="196"/>
      <c r="AN678" s="196"/>
      <c r="AO678" s="1"/>
      <c r="AP678" s="1"/>
      <c r="AQ678" s="1"/>
    </row>
    <row r="679" spans="6:43" ht="14.25" x14ac:dyDescent="0.2">
      <c r="F679" s="189"/>
      <c r="G679" s="189"/>
      <c r="H679" s="3" t="s">
        <v>2</v>
      </c>
      <c r="I679" s="4"/>
      <c r="J679" s="4"/>
      <c r="K679" s="5" t="s">
        <v>231</v>
      </c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6"/>
      <c r="AI679" s="196" t="s">
        <v>4</v>
      </c>
      <c r="AJ679" s="196"/>
      <c r="AK679" s="196"/>
      <c r="AL679" s="196"/>
      <c r="AM679" s="196"/>
      <c r="AN679" s="196"/>
      <c r="AO679" s="1"/>
      <c r="AP679" s="1"/>
      <c r="AQ679" s="1"/>
    </row>
    <row r="680" spans="6:43" ht="14.25" x14ac:dyDescent="0.2">
      <c r="F680" s="189"/>
      <c r="G680" s="189"/>
      <c r="H680" s="7" t="s">
        <v>5</v>
      </c>
      <c r="I680" s="8"/>
      <c r="J680" s="8"/>
      <c r="K680" s="5" t="s">
        <v>51</v>
      </c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6"/>
      <c r="AI680" s="196"/>
      <c r="AJ680" s="196"/>
      <c r="AK680" s="196"/>
      <c r="AL680" s="196"/>
      <c r="AM680" s="196"/>
      <c r="AN680" s="196"/>
      <c r="AO680" s="1"/>
      <c r="AP680" s="1"/>
      <c r="AQ680" s="1"/>
    </row>
    <row r="681" spans="6:43" ht="14.25" x14ac:dyDescent="0.2">
      <c r="F681" s="189"/>
      <c r="G681" s="189"/>
      <c r="H681" s="3" t="s">
        <v>7</v>
      </c>
      <c r="I681" s="4"/>
      <c r="J681" s="4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6"/>
      <c r="AI681" s="196" t="s">
        <v>8</v>
      </c>
      <c r="AJ681" s="196"/>
      <c r="AK681" s="196"/>
      <c r="AL681" s="196"/>
      <c r="AM681" s="196"/>
      <c r="AN681" s="196"/>
      <c r="AO681" s="1"/>
      <c r="AP681" s="1"/>
      <c r="AQ681" s="1"/>
    </row>
    <row r="682" spans="6:43" ht="14.25" x14ac:dyDescent="0.2">
      <c r="F682" s="189"/>
      <c r="G682" s="189"/>
      <c r="H682" s="9"/>
      <c r="I682" s="10"/>
      <c r="J682" s="10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2"/>
      <c r="AI682" s="196"/>
      <c r="AJ682" s="196"/>
      <c r="AK682" s="196"/>
      <c r="AL682" s="196"/>
      <c r="AM682" s="196"/>
      <c r="AN682" s="196"/>
      <c r="AO682" s="13"/>
      <c r="AP682" s="13"/>
      <c r="AQ682" s="13"/>
    </row>
    <row r="683" spans="6:43" ht="18.75" x14ac:dyDescent="0.15">
      <c r="F683" s="115" t="s">
        <v>14</v>
      </c>
      <c r="G683" s="115" t="s">
        <v>15</v>
      </c>
      <c r="H683" s="115" t="s">
        <v>16</v>
      </c>
      <c r="I683" s="115" t="s">
        <v>17</v>
      </c>
      <c r="J683" s="115" t="s">
        <v>310</v>
      </c>
      <c r="K683" s="116" t="s">
        <v>311</v>
      </c>
      <c r="L683" s="115" t="s">
        <v>312</v>
      </c>
      <c r="M683" s="115" t="s">
        <v>313</v>
      </c>
      <c r="N683" s="115" t="s">
        <v>314</v>
      </c>
      <c r="O683" s="115" t="s">
        <v>315</v>
      </c>
      <c r="P683" s="116" t="s">
        <v>316</v>
      </c>
      <c r="Q683" s="115" t="s">
        <v>317</v>
      </c>
      <c r="R683" s="116" t="s">
        <v>318</v>
      </c>
      <c r="S683" s="115" t="s">
        <v>319</v>
      </c>
      <c r="T683" s="115" t="s">
        <v>320</v>
      </c>
      <c r="U683" s="115" t="s">
        <v>321</v>
      </c>
      <c r="V683" s="115" t="s">
        <v>322</v>
      </c>
      <c r="W683" s="115" t="s">
        <v>323</v>
      </c>
      <c r="X683" s="115" t="s">
        <v>324</v>
      </c>
      <c r="Y683" s="116" t="s">
        <v>325</v>
      </c>
      <c r="Z683" s="116" t="s">
        <v>326</v>
      </c>
      <c r="AA683" s="115" t="s">
        <v>327</v>
      </c>
      <c r="AB683" s="115" t="s">
        <v>328</v>
      </c>
      <c r="AC683" s="115" t="s">
        <v>329</v>
      </c>
      <c r="AD683" s="115" t="s">
        <v>330</v>
      </c>
      <c r="AE683" s="115" t="s">
        <v>331</v>
      </c>
      <c r="AF683" s="116" t="s">
        <v>332</v>
      </c>
      <c r="AG683" s="115" t="s">
        <v>333</v>
      </c>
      <c r="AH683" s="115" t="s">
        <v>334</v>
      </c>
      <c r="AI683" s="115" t="s">
        <v>335</v>
      </c>
      <c r="AJ683" s="115" t="s">
        <v>336</v>
      </c>
      <c r="AK683" s="115" t="s">
        <v>337</v>
      </c>
      <c r="AL683" s="115" t="s">
        <v>338</v>
      </c>
      <c r="AM683" s="116" t="s">
        <v>339</v>
      </c>
      <c r="AN683" s="115" t="s">
        <v>340</v>
      </c>
      <c r="AO683" s="125" t="s">
        <v>18</v>
      </c>
      <c r="AP683" s="125" t="s">
        <v>19</v>
      </c>
      <c r="AQ683" s="125" t="s">
        <v>20</v>
      </c>
    </row>
    <row r="684" spans="6:43" x14ac:dyDescent="0.3">
      <c r="F684" s="20">
        <v>1062877362</v>
      </c>
      <c r="G684" s="21" t="s">
        <v>232</v>
      </c>
      <c r="H684" s="22">
        <v>2026</v>
      </c>
      <c r="I684" s="22" t="s">
        <v>309</v>
      </c>
      <c r="J684" s="124" t="s">
        <v>25</v>
      </c>
      <c r="K684" s="124" t="s">
        <v>25</v>
      </c>
      <c r="L684" s="124" t="s">
        <v>25</v>
      </c>
      <c r="M684" s="127" t="s">
        <v>22</v>
      </c>
      <c r="N684" s="127" t="s">
        <v>22</v>
      </c>
      <c r="O684" s="127" t="s">
        <v>22</v>
      </c>
      <c r="P684" s="127" t="s">
        <v>22</v>
      </c>
      <c r="Q684" s="127" t="s">
        <v>22</v>
      </c>
      <c r="R684" s="127" t="s">
        <v>22</v>
      </c>
      <c r="S684" s="128"/>
      <c r="T684" s="128"/>
      <c r="U684" s="129" t="s">
        <v>36</v>
      </c>
      <c r="V684" s="124" t="s">
        <v>25</v>
      </c>
      <c r="W684" s="124" t="s">
        <v>25</v>
      </c>
      <c r="X684" s="124" t="s">
        <v>25</v>
      </c>
      <c r="Y684" s="124" t="s">
        <v>25</v>
      </c>
      <c r="Z684" s="124" t="s">
        <v>25</v>
      </c>
      <c r="AA684" s="124" t="s">
        <v>25</v>
      </c>
      <c r="AB684" s="127" t="s">
        <v>22</v>
      </c>
      <c r="AC684" s="127" t="s">
        <v>22</v>
      </c>
      <c r="AD684" s="127" t="s">
        <v>22</v>
      </c>
      <c r="AE684" s="127" t="s">
        <v>22</v>
      </c>
      <c r="AF684" s="127" t="s">
        <v>22</v>
      </c>
      <c r="AG684" s="127" t="s">
        <v>22</v>
      </c>
      <c r="AH684" s="128"/>
      <c r="AI684" s="128"/>
      <c r="AJ684" s="129" t="s">
        <v>36</v>
      </c>
      <c r="AK684" s="124" t="s">
        <v>25</v>
      </c>
      <c r="AL684" s="124" t="s">
        <v>25</v>
      </c>
      <c r="AM684" s="124" t="s">
        <v>25</v>
      </c>
      <c r="AN684" s="124" t="s">
        <v>25</v>
      </c>
      <c r="AO684" s="46"/>
      <c r="AP684" s="26"/>
      <c r="AQ684" s="28"/>
    </row>
    <row r="685" spans="6:43" x14ac:dyDescent="0.3">
      <c r="F685" s="20">
        <v>1047967250</v>
      </c>
      <c r="G685" s="21" t="s">
        <v>233</v>
      </c>
      <c r="H685" s="22">
        <v>2026</v>
      </c>
      <c r="I685" s="22" t="s">
        <v>309</v>
      </c>
      <c r="J685" s="128"/>
      <c r="K685" s="128"/>
      <c r="L685" s="129" t="s">
        <v>36</v>
      </c>
      <c r="M685" s="124" t="s">
        <v>25</v>
      </c>
      <c r="N685" s="124" t="s">
        <v>25</v>
      </c>
      <c r="O685" s="124" t="s">
        <v>25</v>
      </c>
      <c r="P685" s="124" t="s">
        <v>25</v>
      </c>
      <c r="Q685" s="124" t="s">
        <v>25</v>
      </c>
      <c r="R685" s="124" t="s">
        <v>25</v>
      </c>
      <c r="S685" s="127" t="s">
        <v>22</v>
      </c>
      <c r="T685" s="127" t="s">
        <v>22</v>
      </c>
      <c r="U685" s="127" t="s">
        <v>22</v>
      </c>
      <c r="V685" s="127" t="s">
        <v>22</v>
      </c>
      <c r="W685" s="127" t="s">
        <v>22</v>
      </c>
      <c r="X685" s="127" t="s">
        <v>22</v>
      </c>
      <c r="Y685" s="128"/>
      <c r="Z685" s="128"/>
      <c r="AA685" s="129" t="s">
        <v>36</v>
      </c>
      <c r="AB685" s="124" t="s">
        <v>25</v>
      </c>
      <c r="AC685" s="124" t="s">
        <v>25</v>
      </c>
      <c r="AD685" s="124" t="s">
        <v>25</v>
      </c>
      <c r="AE685" s="124" t="s">
        <v>25</v>
      </c>
      <c r="AF685" s="124" t="s">
        <v>25</v>
      </c>
      <c r="AG685" s="124" t="s">
        <v>25</v>
      </c>
      <c r="AH685" s="127" t="s">
        <v>22</v>
      </c>
      <c r="AI685" s="127" t="s">
        <v>22</v>
      </c>
      <c r="AJ685" s="127" t="s">
        <v>22</v>
      </c>
      <c r="AK685" s="127" t="s">
        <v>22</v>
      </c>
      <c r="AL685" s="127" t="s">
        <v>22</v>
      </c>
      <c r="AM685" s="127" t="s">
        <v>22</v>
      </c>
      <c r="AN685" s="127" t="s">
        <v>22</v>
      </c>
      <c r="AO685" s="46"/>
      <c r="AP685" s="26"/>
      <c r="AQ685" s="28"/>
    </row>
    <row r="686" spans="6:43" x14ac:dyDescent="0.3">
      <c r="F686" s="20"/>
      <c r="G686" s="21"/>
      <c r="H686" s="22">
        <v>2026</v>
      </c>
      <c r="I686" s="22" t="s">
        <v>309</v>
      </c>
      <c r="J686" s="54" t="s">
        <v>234</v>
      </c>
      <c r="K686" s="130"/>
      <c r="L686" s="130"/>
      <c r="M686" s="210" t="s">
        <v>235</v>
      </c>
      <c r="N686" s="211"/>
      <c r="O686" s="212"/>
      <c r="P686" s="131"/>
      <c r="Q686" s="131"/>
      <c r="R686" s="131"/>
      <c r="S686" s="210" t="s">
        <v>234</v>
      </c>
      <c r="T686" s="211"/>
      <c r="U686" s="212"/>
      <c r="V686" s="131"/>
      <c r="W686" s="131"/>
      <c r="X686" s="131"/>
      <c r="Y686" s="210" t="s">
        <v>234</v>
      </c>
      <c r="Z686" s="211"/>
      <c r="AA686" s="212"/>
      <c r="AB686" s="210" t="s">
        <v>235</v>
      </c>
      <c r="AC686" s="211"/>
      <c r="AD686" s="212"/>
      <c r="AE686" s="131"/>
      <c r="AF686" s="131"/>
      <c r="AG686" s="131"/>
      <c r="AH686" s="210" t="s">
        <v>234</v>
      </c>
      <c r="AI686" s="211"/>
      <c r="AJ686" s="212"/>
      <c r="AK686" s="131"/>
      <c r="AL686" s="131"/>
      <c r="AM686" s="131"/>
      <c r="AN686" s="131"/>
      <c r="AO686" s="46"/>
      <c r="AP686" s="26"/>
      <c r="AQ686" s="28"/>
    </row>
    <row r="687" spans="6:43" x14ac:dyDescent="0.3">
      <c r="F687" s="20">
        <v>1038361110</v>
      </c>
      <c r="G687" s="21" t="s">
        <v>236</v>
      </c>
      <c r="H687" s="22">
        <v>2026</v>
      </c>
      <c r="I687" s="22" t="s">
        <v>309</v>
      </c>
      <c r="J687" s="127" t="s">
        <v>137</v>
      </c>
      <c r="K687" s="127" t="s">
        <v>137</v>
      </c>
      <c r="L687" s="127" t="s">
        <v>137</v>
      </c>
      <c r="M687" s="127" t="s">
        <v>137</v>
      </c>
      <c r="N687" s="127" t="s">
        <v>237</v>
      </c>
      <c r="O687" s="127" t="s">
        <v>237</v>
      </c>
      <c r="P687" s="128"/>
      <c r="Q687" s="128"/>
      <c r="R687" s="129" t="s">
        <v>36</v>
      </c>
      <c r="S687" s="127" t="s">
        <v>238</v>
      </c>
      <c r="T687" s="127" t="s">
        <v>238</v>
      </c>
      <c r="U687" s="127" t="s">
        <v>238</v>
      </c>
      <c r="V687" s="184"/>
      <c r="W687" s="184"/>
      <c r="X687" s="184"/>
      <c r="Y687" s="127" t="s">
        <v>238</v>
      </c>
      <c r="Z687" s="127" t="s">
        <v>238</v>
      </c>
      <c r="AA687" s="127" t="s">
        <v>238</v>
      </c>
      <c r="AB687" s="127" t="s">
        <v>137</v>
      </c>
      <c r="AC687" s="127" t="s">
        <v>237</v>
      </c>
      <c r="AD687" s="127" t="s">
        <v>237</v>
      </c>
      <c r="AE687" s="128"/>
      <c r="AF687" s="128"/>
      <c r="AG687" s="129" t="s">
        <v>36</v>
      </c>
      <c r="AH687" s="127" t="s">
        <v>238</v>
      </c>
      <c r="AI687" s="127" t="s">
        <v>238</v>
      </c>
      <c r="AJ687" s="127" t="s">
        <v>238</v>
      </c>
      <c r="AK687" s="184"/>
      <c r="AL687" s="184"/>
      <c r="AM687" s="184"/>
      <c r="AN687" s="159"/>
      <c r="AO687" s="46"/>
      <c r="AP687" s="26"/>
      <c r="AQ687" s="28"/>
    </row>
    <row r="688" spans="6:43" x14ac:dyDescent="0.3"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2"/>
      <c r="AP688" s="2"/>
      <c r="AQ688" s="2"/>
    </row>
    <row r="689" spans="6:43" ht="18.75" x14ac:dyDescent="0.3">
      <c r="F689" s="40" t="s">
        <v>29</v>
      </c>
      <c r="G689" s="40" t="s">
        <v>30</v>
      </c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125" t="s">
        <v>18</v>
      </c>
      <c r="AP689" s="125" t="s">
        <v>19</v>
      </c>
      <c r="AQ689" s="125" t="s">
        <v>20</v>
      </c>
    </row>
    <row r="690" spans="6:43" x14ac:dyDescent="0.3">
      <c r="F690" s="42" t="s">
        <v>22</v>
      </c>
      <c r="G690" s="43" t="s">
        <v>32</v>
      </c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132" t="e">
        <f>COUNTIF(Tabla1461113161718202427282930323437404142432377[[#This Row],[1S]:[31L]],"D12")</f>
        <v>#VALUE!</v>
      </c>
      <c r="AP690" s="26" t="e">
        <f>COUNTIF(Tabla1461113161718202427282930323437404142432377[[#This Row],[1S]:[31L]],"N12")</f>
        <v>#VALUE!</v>
      </c>
      <c r="AQ690" s="26" t="e">
        <f>COUNTBLANK(Tabla1461113161718202427282930323437404142432377[[#This Row],[1S]:[31L]])</f>
        <v>#VALUE!</v>
      </c>
    </row>
    <row r="691" spans="6:43" x14ac:dyDescent="0.3">
      <c r="F691" s="42"/>
      <c r="G691" s="43" t="s">
        <v>33</v>
      </c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132" t="e">
        <f>COUNTIF(Tabla1461113161718202427282930323437404142432377[[#This Row],[1S]:[31L]],"D12")</f>
        <v>#VALUE!</v>
      </c>
      <c r="AP691" s="26" t="e">
        <f>COUNTIF(Tabla1461113161718202427282930323437404142432377[[#This Row],[1S]:[31L]],"N12")</f>
        <v>#VALUE!</v>
      </c>
      <c r="AQ691" s="26" t="e">
        <f>COUNTBLANK(Tabla1461113161718202427282930323437404142432377[[#This Row],[1S]:[31L]])</f>
        <v>#VALUE!</v>
      </c>
    </row>
    <row r="692" spans="6:43" x14ac:dyDescent="0.3">
      <c r="F692" s="42" t="s">
        <v>34</v>
      </c>
      <c r="G692" s="43" t="s">
        <v>35</v>
      </c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46"/>
      <c r="AP692" s="26"/>
      <c r="AQ692" s="28"/>
    </row>
    <row r="693" spans="6:43" hidden="1" x14ac:dyDescent="0.3">
      <c r="F693" s="42" t="s">
        <v>36</v>
      </c>
      <c r="G693" s="43" t="s">
        <v>37</v>
      </c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1"/>
      <c r="AP693" s="31"/>
      <c r="AQ693" s="32"/>
    </row>
    <row r="694" spans="6:43" hidden="1" x14ac:dyDescent="0.3">
      <c r="AO694" s="37"/>
      <c r="AP694" s="37"/>
      <c r="AQ694" s="32"/>
    </row>
    <row r="695" spans="6:43" ht="13.5" x14ac:dyDescent="0.15">
      <c r="F695" s="189"/>
      <c r="G695" s="189"/>
      <c r="H695" s="190" t="s">
        <v>0</v>
      </c>
      <c r="I695" s="191"/>
      <c r="J695" s="191"/>
      <c r="K695" s="191"/>
      <c r="L695" s="191"/>
      <c r="M695" s="191"/>
      <c r="N695" s="191"/>
      <c r="O695" s="191"/>
      <c r="P695" s="191"/>
      <c r="Q695" s="191"/>
      <c r="R695" s="191"/>
      <c r="S695" s="191"/>
      <c r="T695" s="191"/>
      <c r="U695" s="191"/>
      <c r="V695" s="191"/>
      <c r="W695" s="191"/>
      <c r="X695" s="191"/>
      <c r="Y695" s="191"/>
      <c r="Z695" s="191"/>
      <c r="AA695" s="191"/>
      <c r="AB695" s="191"/>
      <c r="AC695" s="191"/>
      <c r="AD695" s="191"/>
      <c r="AE695" s="191"/>
      <c r="AF695" s="191"/>
      <c r="AG695" s="191"/>
      <c r="AH695" s="192"/>
      <c r="AI695" s="196" t="s">
        <v>1</v>
      </c>
      <c r="AJ695" s="196"/>
      <c r="AK695" s="196"/>
      <c r="AL695" s="196"/>
      <c r="AM695" s="196"/>
      <c r="AN695" s="196"/>
    </row>
    <row r="696" spans="6:43" ht="13.5" x14ac:dyDescent="0.15">
      <c r="F696" s="189"/>
      <c r="G696" s="189"/>
      <c r="H696" s="193"/>
      <c r="I696" s="194"/>
      <c r="J696" s="194"/>
      <c r="K696" s="194"/>
      <c r="L696" s="194"/>
      <c r="M696" s="194"/>
      <c r="N696" s="194"/>
      <c r="O696" s="194"/>
      <c r="P696" s="194"/>
      <c r="Q696" s="194"/>
      <c r="R696" s="194"/>
      <c r="S696" s="194"/>
      <c r="T696" s="194"/>
      <c r="U696" s="194"/>
      <c r="V696" s="194"/>
      <c r="W696" s="194"/>
      <c r="X696" s="194"/>
      <c r="Y696" s="194"/>
      <c r="Z696" s="194"/>
      <c r="AA696" s="194"/>
      <c r="AB696" s="194"/>
      <c r="AC696" s="194"/>
      <c r="AD696" s="194"/>
      <c r="AE696" s="194"/>
      <c r="AF696" s="194"/>
      <c r="AG696" s="194"/>
      <c r="AH696" s="195"/>
      <c r="AI696" s="196"/>
      <c r="AJ696" s="196"/>
      <c r="AK696" s="196"/>
      <c r="AL696" s="196"/>
      <c r="AM696" s="196"/>
      <c r="AN696" s="196"/>
    </row>
    <row r="697" spans="6:43" ht="14.25" x14ac:dyDescent="0.2">
      <c r="F697" s="189"/>
      <c r="G697" s="189"/>
      <c r="H697" s="3" t="s">
        <v>2</v>
      </c>
      <c r="I697" s="4"/>
      <c r="J697" s="4"/>
      <c r="K697" s="5" t="s">
        <v>239</v>
      </c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6"/>
      <c r="AI697" s="196" t="s">
        <v>4</v>
      </c>
      <c r="AJ697" s="196"/>
      <c r="AK697" s="196"/>
      <c r="AL697" s="196"/>
      <c r="AM697" s="196"/>
      <c r="AN697" s="196"/>
    </row>
    <row r="698" spans="6:43" ht="14.25" x14ac:dyDescent="0.2">
      <c r="F698" s="189"/>
      <c r="G698" s="189"/>
      <c r="H698" s="7" t="s">
        <v>5</v>
      </c>
      <c r="I698" s="8"/>
      <c r="J698" s="8"/>
      <c r="K698" s="5" t="s">
        <v>240</v>
      </c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6"/>
      <c r="AI698" s="196"/>
      <c r="AJ698" s="196"/>
      <c r="AK698" s="196"/>
      <c r="AL698" s="196"/>
      <c r="AM698" s="196"/>
      <c r="AN698" s="196"/>
    </row>
    <row r="699" spans="6:43" ht="14.25" x14ac:dyDescent="0.2">
      <c r="F699" s="189"/>
      <c r="G699" s="189"/>
      <c r="H699" s="3" t="s">
        <v>7</v>
      </c>
      <c r="I699" s="4"/>
      <c r="J699" s="4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6"/>
      <c r="AI699" s="196" t="s">
        <v>8</v>
      </c>
      <c r="AJ699" s="196"/>
      <c r="AK699" s="196"/>
      <c r="AL699" s="196"/>
      <c r="AM699" s="196"/>
      <c r="AN699" s="196"/>
    </row>
    <row r="700" spans="6:43" ht="14.25" x14ac:dyDescent="0.2">
      <c r="F700" s="189"/>
      <c r="G700" s="189"/>
      <c r="H700" s="9"/>
      <c r="I700" s="10"/>
      <c r="J700" s="10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2"/>
      <c r="AI700" s="196"/>
      <c r="AJ700" s="196"/>
      <c r="AK700" s="196"/>
      <c r="AL700" s="196"/>
      <c r="AM700" s="196"/>
      <c r="AN700" s="196"/>
    </row>
    <row r="701" spans="6:43" ht="18" x14ac:dyDescent="0.15">
      <c r="F701" s="115" t="s">
        <v>14</v>
      </c>
      <c r="G701" s="115" t="s">
        <v>15</v>
      </c>
      <c r="H701" s="115" t="s">
        <v>16</v>
      </c>
      <c r="I701" s="115" t="s">
        <v>17</v>
      </c>
      <c r="J701" s="115" t="s">
        <v>310</v>
      </c>
      <c r="K701" s="116" t="s">
        <v>311</v>
      </c>
      <c r="L701" s="115" t="s">
        <v>312</v>
      </c>
      <c r="M701" s="115" t="s">
        <v>313</v>
      </c>
      <c r="N701" s="115" t="s">
        <v>314</v>
      </c>
      <c r="O701" s="115" t="s">
        <v>315</v>
      </c>
      <c r="P701" s="116" t="s">
        <v>316</v>
      </c>
      <c r="Q701" s="115" t="s">
        <v>317</v>
      </c>
      <c r="R701" s="116" t="s">
        <v>318</v>
      </c>
      <c r="S701" s="115" t="s">
        <v>319</v>
      </c>
      <c r="T701" s="115" t="s">
        <v>320</v>
      </c>
      <c r="U701" s="115" t="s">
        <v>321</v>
      </c>
      <c r="V701" s="115" t="s">
        <v>322</v>
      </c>
      <c r="W701" s="115" t="s">
        <v>323</v>
      </c>
      <c r="X701" s="115" t="s">
        <v>324</v>
      </c>
      <c r="Y701" s="116" t="s">
        <v>325</v>
      </c>
      <c r="Z701" s="116" t="s">
        <v>326</v>
      </c>
      <c r="AA701" s="115" t="s">
        <v>327</v>
      </c>
      <c r="AB701" s="115" t="s">
        <v>328</v>
      </c>
      <c r="AC701" s="115" t="s">
        <v>329</v>
      </c>
      <c r="AD701" s="115" t="s">
        <v>330</v>
      </c>
      <c r="AE701" s="115" t="s">
        <v>331</v>
      </c>
      <c r="AF701" s="116" t="s">
        <v>332</v>
      </c>
      <c r="AG701" s="115" t="s">
        <v>333</v>
      </c>
      <c r="AH701" s="115" t="s">
        <v>334</v>
      </c>
      <c r="AI701" s="115" t="s">
        <v>335</v>
      </c>
      <c r="AJ701" s="115" t="s">
        <v>336</v>
      </c>
      <c r="AK701" s="115" t="s">
        <v>337</v>
      </c>
      <c r="AL701" s="115" t="s">
        <v>338</v>
      </c>
      <c r="AM701" s="116" t="s">
        <v>339</v>
      </c>
      <c r="AN701" s="115" t="s">
        <v>340</v>
      </c>
    </row>
    <row r="702" spans="6:43" ht="18" customHeight="1" x14ac:dyDescent="0.3">
      <c r="F702" s="20">
        <v>1007434063</v>
      </c>
      <c r="G702" s="21" t="s">
        <v>241</v>
      </c>
      <c r="H702" s="22">
        <v>2026</v>
      </c>
      <c r="I702" s="22" t="s">
        <v>309</v>
      </c>
      <c r="J702" s="124" t="s">
        <v>25</v>
      </c>
      <c r="K702" s="124" t="s">
        <v>25</v>
      </c>
      <c r="L702" s="124" t="s">
        <v>25</v>
      </c>
      <c r="M702" s="124" t="s">
        <v>22</v>
      </c>
      <c r="N702" s="124" t="s">
        <v>22</v>
      </c>
      <c r="O702" s="124" t="s">
        <v>22</v>
      </c>
      <c r="P702" s="124" t="s">
        <v>22</v>
      </c>
      <c r="Q702" s="124" t="s">
        <v>22</v>
      </c>
      <c r="R702" s="124" t="s">
        <v>22</v>
      </c>
      <c r="S702" s="122"/>
      <c r="T702" s="122"/>
      <c r="U702" s="122" t="s">
        <v>36</v>
      </c>
      <c r="V702" s="124" t="s">
        <v>25</v>
      </c>
      <c r="W702" s="124" t="s">
        <v>25</v>
      </c>
      <c r="X702" s="124" t="s">
        <v>25</v>
      </c>
      <c r="Y702" s="124" t="s">
        <v>25</v>
      </c>
      <c r="Z702" s="124" t="s">
        <v>25</v>
      </c>
      <c r="AA702" s="124" t="s">
        <v>25</v>
      </c>
      <c r="AB702" s="124" t="s">
        <v>22</v>
      </c>
      <c r="AC702" s="124" t="s">
        <v>22</v>
      </c>
      <c r="AD702" s="124" t="s">
        <v>22</v>
      </c>
      <c r="AE702" s="124" t="s">
        <v>22</v>
      </c>
      <c r="AF702" s="124" t="s">
        <v>22</v>
      </c>
      <c r="AG702" s="124" t="s">
        <v>22</v>
      </c>
      <c r="AH702" s="122"/>
      <c r="AI702" s="122"/>
      <c r="AJ702" s="122" t="s">
        <v>36</v>
      </c>
      <c r="AK702" s="124" t="s">
        <v>25</v>
      </c>
      <c r="AL702" s="124" t="s">
        <v>25</v>
      </c>
      <c r="AM702" s="124" t="s">
        <v>25</v>
      </c>
      <c r="AN702" s="124" t="s">
        <v>25</v>
      </c>
      <c r="AO702" s="1"/>
      <c r="AP702" s="1"/>
      <c r="AQ702" s="1"/>
    </row>
    <row r="703" spans="6:43" x14ac:dyDescent="0.3">
      <c r="F703" s="20">
        <v>71652357</v>
      </c>
      <c r="G703" s="21" t="s">
        <v>242</v>
      </c>
      <c r="H703" s="22">
        <v>2026</v>
      </c>
      <c r="I703" s="22" t="s">
        <v>309</v>
      </c>
      <c r="J703" s="124" t="s">
        <v>22</v>
      </c>
      <c r="K703" s="124" t="s">
        <v>22</v>
      </c>
      <c r="L703" s="124" t="s">
        <v>22</v>
      </c>
      <c r="M703" s="122"/>
      <c r="N703" s="122"/>
      <c r="O703" s="122" t="s">
        <v>36</v>
      </c>
      <c r="P703" s="124" t="s">
        <v>25</v>
      </c>
      <c r="Q703" s="124" t="s">
        <v>25</v>
      </c>
      <c r="R703" s="124" t="s">
        <v>25</v>
      </c>
      <c r="S703" s="124" t="s">
        <v>25</v>
      </c>
      <c r="T703" s="124" t="s">
        <v>25</v>
      </c>
      <c r="U703" s="124" t="s">
        <v>25</v>
      </c>
      <c r="V703" s="124" t="s">
        <v>22</v>
      </c>
      <c r="W703" s="124" t="s">
        <v>22</v>
      </c>
      <c r="X703" s="124" t="s">
        <v>22</v>
      </c>
      <c r="Y703" s="124" t="s">
        <v>22</v>
      </c>
      <c r="Z703" s="124" t="s">
        <v>22</v>
      </c>
      <c r="AA703" s="124" t="s">
        <v>22</v>
      </c>
      <c r="AB703" s="122"/>
      <c r="AC703" s="122"/>
      <c r="AD703" s="122" t="s">
        <v>36</v>
      </c>
      <c r="AE703" s="124" t="s">
        <v>25</v>
      </c>
      <c r="AF703" s="124" t="s">
        <v>25</v>
      </c>
      <c r="AG703" s="124" t="s">
        <v>25</v>
      </c>
      <c r="AH703" s="124" t="s">
        <v>25</v>
      </c>
      <c r="AI703" s="124" t="s">
        <v>25</v>
      </c>
      <c r="AJ703" s="124" t="s">
        <v>25</v>
      </c>
      <c r="AK703" s="124" t="s">
        <v>22</v>
      </c>
      <c r="AL703" s="124" t="s">
        <v>22</v>
      </c>
      <c r="AM703" s="124" t="s">
        <v>22</v>
      </c>
      <c r="AN703" s="124" t="s">
        <v>22</v>
      </c>
      <c r="AO703" s="1"/>
      <c r="AP703" s="1"/>
      <c r="AQ703" s="1"/>
    </row>
    <row r="704" spans="6:43" x14ac:dyDescent="0.3">
      <c r="F704" s="20">
        <v>98566804</v>
      </c>
      <c r="G704" s="21" t="s">
        <v>243</v>
      </c>
      <c r="H704" s="22">
        <v>2026</v>
      </c>
      <c r="I704" s="22" t="s">
        <v>309</v>
      </c>
      <c r="J704" s="122"/>
      <c r="K704" s="122"/>
      <c r="L704" s="122" t="s">
        <v>36</v>
      </c>
      <c r="M704" s="124" t="s">
        <v>25</v>
      </c>
      <c r="N704" s="124" t="s">
        <v>25</v>
      </c>
      <c r="O704" s="124" t="s">
        <v>25</v>
      </c>
      <c r="P704" s="29"/>
      <c r="Q704" s="29"/>
      <c r="R704" s="29"/>
      <c r="S704" s="124" t="s">
        <v>22</v>
      </c>
      <c r="T704" s="124" t="s">
        <v>22</v>
      </c>
      <c r="U704" s="124" t="s">
        <v>22</v>
      </c>
      <c r="V704" s="29"/>
      <c r="W704" s="29"/>
      <c r="X704" s="29"/>
      <c r="Y704" s="122"/>
      <c r="Z704" s="122"/>
      <c r="AA704" s="122" t="s">
        <v>36</v>
      </c>
      <c r="AB704" s="124" t="s">
        <v>25</v>
      </c>
      <c r="AC704" s="124" t="s">
        <v>25</v>
      </c>
      <c r="AD704" s="124" t="s">
        <v>25</v>
      </c>
      <c r="AE704" s="29"/>
      <c r="AF704" s="29"/>
      <c r="AG704" s="29"/>
      <c r="AH704" s="124" t="s">
        <v>22</v>
      </c>
      <c r="AI704" s="124" t="s">
        <v>22</v>
      </c>
      <c r="AJ704" s="124" t="s">
        <v>22</v>
      </c>
      <c r="AK704" s="29"/>
      <c r="AL704" s="29"/>
      <c r="AM704" s="29"/>
      <c r="AN704" s="29"/>
      <c r="AO704" s="1"/>
      <c r="AP704" s="1"/>
      <c r="AQ704" s="1"/>
    </row>
    <row r="705" spans="6:43" x14ac:dyDescent="0.3"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13"/>
      <c r="AP705" s="13"/>
      <c r="AQ705" s="13"/>
    </row>
    <row r="706" spans="6:43" ht="18.75" x14ac:dyDescent="0.15">
      <c r="F706" s="115" t="s">
        <v>14</v>
      </c>
      <c r="G706" s="115" t="s">
        <v>15</v>
      </c>
      <c r="H706" s="115" t="s">
        <v>16</v>
      </c>
      <c r="I706" s="115" t="s">
        <v>17</v>
      </c>
      <c r="J706" s="115" t="s">
        <v>310</v>
      </c>
      <c r="K706" s="116" t="s">
        <v>311</v>
      </c>
      <c r="L706" s="115" t="s">
        <v>312</v>
      </c>
      <c r="M706" s="115" t="s">
        <v>313</v>
      </c>
      <c r="N706" s="115" t="s">
        <v>314</v>
      </c>
      <c r="O706" s="115" t="s">
        <v>315</v>
      </c>
      <c r="P706" s="116" t="s">
        <v>316</v>
      </c>
      <c r="Q706" s="115" t="s">
        <v>317</v>
      </c>
      <c r="R706" s="116" t="s">
        <v>318</v>
      </c>
      <c r="S706" s="115" t="s">
        <v>319</v>
      </c>
      <c r="T706" s="115" t="s">
        <v>320</v>
      </c>
      <c r="U706" s="115" t="s">
        <v>321</v>
      </c>
      <c r="V706" s="115" t="s">
        <v>322</v>
      </c>
      <c r="W706" s="115" t="s">
        <v>323</v>
      </c>
      <c r="X706" s="115" t="s">
        <v>324</v>
      </c>
      <c r="Y706" s="116" t="s">
        <v>325</v>
      </c>
      <c r="Z706" s="116" t="s">
        <v>326</v>
      </c>
      <c r="AA706" s="115" t="s">
        <v>327</v>
      </c>
      <c r="AB706" s="115" t="s">
        <v>328</v>
      </c>
      <c r="AC706" s="115" t="s">
        <v>329</v>
      </c>
      <c r="AD706" s="115" t="s">
        <v>330</v>
      </c>
      <c r="AE706" s="115" t="s">
        <v>331</v>
      </c>
      <c r="AF706" s="116" t="s">
        <v>332</v>
      </c>
      <c r="AG706" s="115" t="s">
        <v>333</v>
      </c>
      <c r="AH706" s="115" t="s">
        <v>334</v>
      </c>
      <c r="AI706" s="115" t="s">
        <v>335</v>
      </c>
      <c r="AJ706" s="115" t="s">
        <v>336</v>
      </c>
      <c r="AK706" s="115" t="s">
        <v>337</v>
      </c>
      <c r="AL706" s="115" t="s">
        <v>338</v>
      </c>
      <c r="AM706" s="116" t="s">
        <v>339</v>
      </c>
      <c r="AN706" s="115" t="s">
        <v>340</v>
      </c>
      <c r="AO706" s="125" t="s">
        <v>18</v>
      </c>
      <c r="AP706" s="125" t="s">
        <v>19</v>
      </c>
      <c r="AQ706" s="125" t="s">
        <v>20</v>
      </c>
    </row>
    <row r="707" spans="6:43" x14ac:dyDescent="0.3">
      <c r="F707" s="20">
        <v>1052974239</v>
      </c>
      <c r="G707" s="21" t="s">
        <v>244</v>
      </c>
      <c r="H707" s="22">
        <v>2026</v>
      </c>
      <c r="I707" s="22" t="s">
        <v>309</v>
      </c>
      <c r="J707" s="124" t="s">
        <v>25</v>
      </c>
      <c r="K707" s="124" t="s">
        <v>25</v>
      </c>
      <c r="L707" s="122" t="s">
        <v>36</v>
      </c>
      <c r="M707" s="122" t="s">
        <v>36</v>
      </c>
      <c r="N707" s="122" t="s">
        <v>36</v>
      </c>
      <c r="O707" s="124" t="s">
        <v>25</v>
      </c>
      <c r="P707" s="124" t="s">
        <v>22</v>
      </c>
      <c r="Q707" s="124" t="s">
        <v>22</v>
      </c>
      <c r="R707" s="124" t="s">
        <v>22</v>
      </c>
      <c r="S707" s="124" t="s">
        <v>22</v>
      </c>
      <c r="T707" s="124" t="s">
        <v>22</v>
      </c>
      <c r="U707" s="124" t="s">
        <v>22</v>
      </c>
      <c r="V707" s="122"/>
      <c r="W707" s="122"/>
      <c r="X707" s="122" t="s">
        <v>36</v>
      </c>
      <c r="Y707" s="124" t="s">
        <v>25</v>
      </c>
      <c r="Z707" s="124" t="s">
        <v>25</v>
      </c>
      <c r="AA707" s="124" t="s">
        <v>25</v>
      </c>
      <c r="AB707" s="124" t="s">
        <v>25</v>
      </c>
      <c r="AC707" s="124" t="s">
        <v>25</v>
      </c>
      <c r="AD707" s="124" t="s">
        <v>25</v>
      </c>
      <c r="AE707" s="124" t="s">
        <v>22</v>
      </c>
      <c r="AF707" s="124" t="s">
        <v>22</v>
      </c>
      <c r="AG707" s="124" t="s">
        <v>22</v>
      </c>
      <c r="AH707" s="124" t="s">
        <v>22</v>
      </c>
      <c r="AI707" s="124" t="s">
        <v>22</v>
      </c>
      <c r="AJ707" s="124" t="s">
        <v>22</v>
      </c>
      <c r="AK707" s="122"/>
      <c r="AL707" s="122"/>
      <c r="AM707" s="122" t="s">
        <v>36</v>
      </c>
      <c r="AN707" s="133" t="s">
        <v>25</v>
      </c>
      <c r="AO707" s="132" t="e">
        <f>COUNTIF(Tabla1461113161718202427282930323437404142432377[[#This Row],[1S]:[31L]],"D12")</f>
        <v>#VALUE!</v>
      </c>
      <c r="AP707" s="26" t="e">
        <f>COUNTIF(Tabla1461113161718202427282930323437404142432377[[#This Row],[1S]:[31L]],"N12")</f>
        <v>#VALUE!</v>
      </c>
      <c r="AQ707" s="26" t="e">
        <f>COUNTBLANK(Tabla1461113161718202427282930323437404142432377[[#This Row],[1S]:[31L]])</f>
        <v>#VALUE!</v>
      </c>
    </row>
    <row r="708" spans="6:43" x14ac:dyDescent="0.3">
      <c r="F708" s="20">
        <v>1020452896</v>
      </c>
      <c r="G708" s="21" t="s">
        <v>245</v>
      </c>
      <c r="H708" s="22">
        <v>2026</v>
      </c>
      <c r="I708" s="22" t="s">
        <v>309</v>
      </c>
      <c r="J708" s="124" t="s">
        <v>22</v>
      </c>
      <c r="K708" s="124" t="s">
        <v>22</v>
      </c>
      <c r="L708" s="124" t="s">
        <v>22</v>
      </c>
      <c r="M708" s="124" t="s">
        <v>22</v>
      </c>
      <c r="N708" s="124" t="s">
        <v>22</v>
      </c>
      <c r="O708" s="124" t="s">
        <v>22</v>
      </c>
      <c r="P708" s="122"/>
      <c r="Q708" s="122"/>
      <c r="R708" s="122" t="s">
        <v>36</v>
      </c>
      <c r="S708" s="124" t="s">
        <v>25</v>
      </c>
      <c r="T708" s="124" t="s">
        <v>25</v>
      </c>
      <c r="U708" s="124" t="s">
        <v>25</v>
      </c>
      <c r="V708" s="124" t="s">
        <v>25</v>
      </c>
      <c r="W708" s="124" t="s">
        <v>25</v>
      </c>
      <c r="X708" s="124" t="s">
        <v>25</v>
      </c>
      <c r="Y708" s="124" t="s">
        <v>22</v>
      </c>
      <c r="Z708" s="124" t="s">
        <v>22</v>
      </c>
      <c r="AA708" s="124" t="s">
        <v>22</v>
      </c>
      <c r="AB708" s="124" t="s">
        <v>22</v>
      </c>
      <c r="AC708" s="124" t="s">
        <v>22</v>
      </c>
      <c r="AD708" s="124" t="s">
        <v>22</v>
      </c>
      <c r="AE708" s="122"/>
      <c r="AF708" s="122"/>
      <c r="AG708" s="122" t="s">
        <v>36</v>
      </c>
      <c r="AH708" s="124" t="s">
        <v>25</v>
      </c>
      <c r="AI708" s="124" t="s">
        <v>25</v>
      </c>
      <c r="AJ708" s="124" t="s">
        <v>25</v>
      </c>
      <c r="AK708" s="124" t="s">
        <v>25</v>
      </c>
      <c r="AL708" s="124" t="s">
        <v>25</v>
      </c>
      <c r="AM708" s="124" t="s">
        <v>25</v>
      </c>
      <c r="AN708" s="133" t="s">
        <v>22</v>
      </c>
      <c r="AO708" s="132" t="e">
        <f>COUNTIF(Tabla1461113161718202427282930323437404142432377[[#This Row],[1S]:[31L]],"D12")</f>
        <v>#VALUE!</v>
      </c>
      <c r="AP708" s="26" t="e">
        <f>COUNTIF(Tabla1461113161718202427282930323437404142432377[[#This Row],[1S]:[31L]],"N12")</f>
        <v>#VALUE!</v>
      </c>
      <c r="AQ708" s="26" t="e">
        <f>COUNTBLANK(Tabla1461113161718202427282930323437404142432377[[#This Row],[1S]:[31L]])</f>
        <v>#VALUE!</v>
      </c>
    </row>
    <row r="709" spans="6:43" x14ac:dyDescent="0.3">
      <c r="F709" s="20">
        <v>98566804</v>
      </c>
      <c r="G709" s="21" t="s">
        <v>243</v>
      </c>
      <c r="H709" s="22">
        <v>2026</v>
      </c>
      <c r="I709" s="22" t="s">
        <v>309</v>
      </c>
      <c r="J709" s="29"/>
      <c r="K709" s="29"/>
      <c r="L709" s="29"/>
      <c r="M709" s="29"/>
      <c r="N709" s="29"/>
      <c r="O709" s="29"/>
      <c r="P709" s="124" t="s">
        <v>25</v>
      </c>
      <c r="Q709" s="124" t="s">
        <v>25</v>
      </c>
      <c r="R709" s="124" t="s">
        <v>25</v>
      </c>
      <c r="S709" s="29"/>
      <c r="T709" s="29"/>
      <c r="U709" s="29"/>
      <c r="V709" s="124" t="s">
        <v>22</v>
      </c>
      <c r="W709" s="124" t="s">
        <v>22</v>
      </c>
      <c r="X709" s="124" t="s">
        <v>22</v>
      </c>
      <c r="Y709" s="29"/>
      <c r="Z709" s="29"/>
      <c r="AA709" s="29"/>
      <c r="AB709" s="29"/>
      <c r="AC709" s="29"/>
      <c r="AD709" s="29"/>
      <c r="AE709" s="124" t="s">
        <v>25</v>
      </c>
      <c r="AF709" s="124" t="s">
        <v>25</v>
      </c>
      <c r="AG709" s="124" t="s">
        <v>25</v>
      </c>
      <c r="AH709" s="29"/>
      <c r="AI709" s="29"/>
      <c r="AJ709" s="29"/>
      <c r="AK709" s="124" t="s">
        <v>22</v>
      </c>
      <c r="AL709" s="124" t="s">
        <v>22</v>
      </c>
      <c r="AM709" s="124" t="s">
        <v>22</v>
      </c>
      <c r="AN709" s="134"/>
      <c r="AO709" s="46"/>
      <c r="AP709" s="26"/>
      <c r="AQ709" s="28"/>
    </row>
    <row r="710" spans="6:43" hidden="1" x14ac:dyDescent="0.3">
      <c r="F710" s="20"/>
      <c r="G710" s="21"/>
      <c r="H710" s="22">
        <v>2025</v>
      </c>
      <c r="I710" s="22" t="s">
        <v>47</v>
      </c>
      <c r="J710" s="30">
        <f t="shared" ref="J710:AM710" si="72">COUNTIF(J707:J709,"D12")</f>
        <v>1</v>
      </c>
      <c r="K710" s="30">
        <f t="shared" si="72"/>
        <v>1</v>
      </c>
      <c r="L710" s="30">
        <f t="shared" si="72"/>
        <v>0</v>
      </c>
      <c r="M710" s="30">
        <f t="shared" si="72"/>
        <v>0</v>
      </c>
      <c r="N710" s="30">
        <f t="shared" si="72"/>
        <v>0</v>
      </c>
      <c r="O710" s="30">
        <f t="shared" si="72"/>
        <v>1</v>
      </c>
      <c r="P710" s="30">
        <f t="shared" si="72"/>
        <v>1</v>
      </c>
      <c r="Q710" s="30">
        <f t="shared" si="72"/>
        <v>1</v>
      </c>
      <c r="R710" s="30">
        <f t="shared" si="72"/>
        <v>1</v>
      </c>
      <c r="S710" s="30">
        <f t="shared" si="72"/>
        <v>1</v>
      </c>
      <c r="T710" s="30">
        <f t="shared" si="72"/>
        <v>1</v>
      </c>
      <c r="U710" s="30">
        <f t="shared" si="72"/>
        <v>1</v>
      </c>
      <c r="V710" s="30">
        <f t="shared" si="72"/>
        <v>1</v>
      </c>
      <c r="W710" s="30">
        <f t="shared" si="72"/>
        <v>1</v>
      </c>
      <c r="X710" s="30">
        <f t="shared" si="72"/>
        <v>1</v>
      </c>
      <c r="Y710" s="30">
        <f t="shared" si="72"/>
        <v>1</v>
      </c>
      <c r="Z710" s="30">
        <f t="shared" si="72"/>
        <v>1</v>
      </c>
      <c r="AA710" s="30">
        <f t="shared" si="72"/>
        <v>1</v>
      </c>
      <c r="AB710" s="30">
        <f t="shared" si="72"/>
        <v>1</v>
      </c>
      <c r="AC710" s="30">
        <f t="shared" si="72"/>
        <v>1</v>
      </c>
      <c r="AD710" s="30">
        <f t="shared" si="72"/>
        <v>1</v>
      </c>
      <c r="AE710" s="30">
        <f t="shared" si="72"/>
        <v>1</v>
      </c>
      <c r="AF710" s="30">
        <f t="shared" si="72"/>
        <v>1</v>
      </c>
      <c r="AG710" s="30">
        <f t="shared" si="72"/>
        <v>1</v>
      </c>
      <c r="AH710" s="30">
        <f t="shared" si="72"/>
        <v>1</v>
      </c>
      <c r="AI710" s="30">
        <f t="shared" si="72"/>
        <v>1</v>
      </c>
      <c r="AJ710" s="30">
        <f t="shared" si="72"/>
        <v>1</v>
      </c>
      <c r="AK710" s="30">
        <f t="shared" si="72"/>
        <v>1</v>
      </c>
      <c r="AL710" s="30">
        <f t="shared" si="72"/>
        <v>1</v>
      </c>
      <c r="AM710" s="30">
        <f t="shared" si="72"/>
        <v>1</v>
      </c>
      <c r="AN710" s="22">
        <f>COUNTIF(AN707:AN708,"D12")</f>
        <v>1</v>
      </c>
      <c r="AO710" s="31"/>
      <c r="AP710" s="31"/>
      <c r="AQ710" s="32"/>
    </row>
    <row r="711" spans="6:43" hidden="1" x14ac:dyDescent="0.3">
      <c r="F711" s="33"/>
      <c r="G711" s="34"/>
      <c r="H711" s="22">
        <v>2025</v>
      </c>
      <c r="I711" s="22" t="s">
        <v>47</v>
      </c>
      <c r="J711" s="35">
        <f>COUNTIF(J707:J708,"N12")</f>
        <v>1</v>
      </c>
      <c r="K711" s="35">
        <f t="shared" ref="K711:AM711" si="73">COUNTIF(K707:K709,"N12")</f>
        <v>1</v>
      </c>
      <c r="L711" s="35">
        <f t="shared" si="73"/>
        <v>1</v>
      </c>
      <c r="M711" s="35">
        <f t="shared" si="73"/>
        <v>1</v>
      </c>
      <c r="N711" s="35">
        <f t="shared" si="73"/>
        <v>1</v>
      </c>
      <c r="O711" s="35">
        <f t="shared" si="73"/>
        <v>1</v>
      </c>
      <c r="P711" s="35">
        <f t="shared" si="73"/>
        <v>1</v>
      </c>
      <c r="Q711" s="35">
        <f t="shared" si="73"/>
        <v>1</v>
      </c>
      <c r="R711" s="35">
        <f t="shared" si="73"/>
        <v>1</v>
      </c>
      <c r="S711" s="35">
        <f t="shared" si="73"/>
        <v>1</v>
      </c>
      <c r="T711" s="35">
        <f t="shared" si="73"/>
        <v>1</v>
      </c>
      <c r="U711" s="35">
        <f t="shared" si="73"/>
        <v>1</v>
      </c>
      <c r="V711" s="35">
        <f t="shared" si="73"/>
        <v>1</v>
      </c>
      <c r="W711" s="35">
        <f t="shared" si="73"/>
        <v>1</v>
      </c>
      <c r="X711" s="35">
        <f t="shared" si="73"/>
        <v>1</v>
      </c>
      <c r="Y711" s="35">
        <f t="shared" si="73"/>
        <v>1</v>
      </c>
      <c r="Z711" s="35">
        <f t="shared" si="73"/>
        <v>1</v>
      </c>
      <c r="AA711" s="35">
        <f t="shared" si="73"/>
        <v>1</v>
      </c>
      <c r="AB711" s="35">
        <f t="shared" si="73"/>
        <v>1</v>
      </c>
      <c r="AC711" s="35">
        <f t="shared" si="73"/>
        <v>1</v>
      </c>
      <c r="AD711" s="35">
        <f t="shared" si="73"/>
        <v>1</v>
      </c>
      <c r="AE711" s="35">
        <f t="shared" si="73"/>
        <v>1</v>
      </c>
      <c r="AF711" s="35">
        <f t="shared" si="73"/>
        <v>1</v>
      </c>
      <c r="AG711" s="35">
        <f t="shared" si="73"/>
        <v>1</v>
      </c>
      <c r="AH711" s="35">
        <f t="shared" si="73"/>
        <v>1</v>
      </c>
      <c r="AI711" s="35">
        <f t="shared" si="73"/>
        <v>1</v>
      </c>
      <c r="AJ711" s="35">
        <f t="shared" si="73"/>
        <v>1</v>
      </c>
      <c r="AK711" s="35">
        <f t="shared" si="73"/>
        <v>1</v>
      </c>
      <c r="AL711" s="35">
        <f t="shared" si="73"/>
        <v>1</v>
      </c>
      <c r="AM711" s="35">
        <f t="shared" si="73"/>
        <v>1</v>
      </c>
      <c r="AN711" s="36">
        <f>COUNTIF(AN707:AN708,"N12")</f>
        <v>1</v>
      </c>
      <c r="AO711" s="37"/>
      <c r="AP711" s="37"/>
      <c r="AQ711" s="32"/>
    </row>
    <row r="713" spans="6:43" x14ac:dyDescent="0.3">
      <c r="F713" s="40" t="s">
        <v>29</v>
      </c>
      <c r="G713" s="40" t="s">
        <v>30</v>
      </c>
    </row>
    <row r="714" spans="6:43" x14ac:dyDescent="0.3">
      <c r="F714" s="42" t="s">
        <v>22</v>
      </c>
      <c r="G714" s="43" t="s">
        <v>32</v>
      </c>
    </row>
    <row r="715" spans="6:43" x14ac:dyDescent="0.3">
      <c r="F715" s="42"/>
      <c r="G715" s="43" t="s">
        <v>33</v>
      </c>
    </row>
    <row r="716" spans="6:43" x14ac:dyDescent="0.3">
      <c r="F716" s="42" t="s">
        <v>34</v>
      </c>
      <c r="G716" s="43" t="s">
        <v>35</v>
      </c>
    </row>
    <row r="717" spans="6:43" x14ac:dyDescent="0.3">
      <c r="F717" s="42" t="s">
        <v>36</v>
      </c>
      <c r="G717" s="43" t="s">
        <v>37</v>
      </c>
    </row>
    <row r="719" spans="6:43" ht="13.5" x14ac:dyDescent="0.15">
      <c r="F719" s="189"/>
      <c r="G719" s="189"/>
      <c r="H719" s="190" t="s">
        <v>0</v>
      </c>
      <c r="I719" s="191"/>
      <c r="J719" s="191"/>
      <c r="K719" s="191"/>
      <c r="L719" s="191"/>
      <c r="M719" s="191"/>
      <c r="N719" s="191"/>
      <c r="O719" s="191"/>
      <c r="P719" s="191"/>
      <c r="Q719" s="191"/>
      <c r="R719" s="191"/>
      <c r="S719" s="191"/>
      <c r="T719" s="191"/>
      <c r="U719" s="191"/>
      <c r="V719" s="191"/>
      <c r="W719" s="191"/>
      <c r="X719" s="191"/>
      <c r="Y719" s="191"/>
      <c r="Z719" s="191"/>
      <c r="AA719" s="191"/>
      <c r="AB719" s="191"/>
      <c r="AC719" s="191"/>
      <c r="AD719" s="191"/>
      <c r="AE719" s="191"/>
      <c r="AF719" s="191"/>
      <c r="AG719" s="191"/>
      <c r="AH719" s="192"/>
      <c r="AI719" s="196" t="s">
        <v>1</v>
      </c>
      <c r="AJ719" s="196"/>
      <c r="AK719" s="196"/>
      <c r="AL719" s="196"/>
      <c r="AM719" s="196"/>
      <c r="AN719" s="196"/>
      <c r="AO719" s="1"/>
      <c r="AP719" s="1"/>
      <c r="AQ719" s="1"/>
    </row>
    <row r="720" spans="6:43" ht="13.5" x14ac:dyDescent="0.15">
      <c r="F720" s="189"/>
      <c r="G720" s="189"/>
      <c r="H720" s="193"/>
      <c r="I720" s="194"/>
      <c r="J720" s="194"/>
      <c r="K720" s="194"/>
      <c r="L720" s="194"/>
      <c r="M720" s="194"/>
      <c r="N720" s="194"/>
      <c r="O720" s="194"/>
      <c r="P720" s="194"/>
      <c r="Q720" s="194"/>
      <c r="R720" s="194"/>
      <c r="S720" s="194"/>
      <c r="T720" s="194"/>
      <c r="U720" s="194"/>
      <c r="V720" s="194"/>
      <c r="W720" s="194"/>
      <c r="X720" s="194"/>
      <c r="Y720" s="194"/>
      <c r="Z720" s="194"/>
      <c r="AA720" s="194"/>
      <c r="AB720" s="194"/>
      <c r="AC720" s="194"/>
      <c r="AD720" s="194"/>
      <c r="AE720" s="194"/>
      <c r="AF720" s="194"/>
      <c r="AG720" s="194"/>
      <c r="AH720" s="195"/>
      <c r="AI720" s="196"/>
      <c r="AJ720" s="196"/>
      <c r="AK720" s="196"/>
      <c r="AL720" s="196"/>
      <c r="AM720" s="196"/>
      <c r="AN720" s="196"/>
      <c r="AO720" s="1"/>
      <c r="AP720" s="1"/>
      <c r="AQ720" s="1"/>
    </row>
    <row r="721" spans="6:43" ht="14.25" x14ac:dyDescent="0.2">
      <c r="F721" s="189"/>
      <c r="G721" s="189"/>
      <c r="H721" s="3" t="s">
        <v>2</v>
      </c>
      <c r="I721" s="4"/>
      <c r="J721" s="4"/>
      <c r="K721" s="5" t="s">
        <v>246</v>
      </c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6"/>
      <c r="AI721" s="196" t="s">
        <v>4</v>
      </c>
      <c r="AJ721" s="196"/>
      <c r="AK721" s="196"/>
      <c r="AL721" s="196"/>
      <c r="AM721" s="196"/>
      <c r="AN721" s="196"/>
      <c r="AO721" s="1"/>
      <c r="AP721" s="1"/>
      <c r="AQ721" s="1"/>
    </row>
    <row r="722" spans="6:43" ht="14.25" x14ac:dyDescent="0.2">
      <c r="F722" s="189"/>
      <c r="G722" s="189"/>
      <c r="H722" s="7" t="s">
        <v>5</v>
      </c>
      <c r="I722" s="8"/>
      <c r="J722" s="8"/>
      <c r="K722" s="5" t="s">
        <v>51</v>
      </c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6"/>
      <c r="AI722" s="196"/>
      <c r="AJ722" s="196"/>
      <c r="AK722" s="196"/>
      <c r="AL722" s="196"/>
      <c r="AM722" s="196"/>
      <c r="AN722" s="196"/>
      <c r="AO722" s="1"/>
      <c r="AP722" s="1"/>
      <c r="AQ722" s="1"/>
    </row>
    <row r="723" spans="6:43" ht="14.25" x14ac:dyDescent="0.2">
      <c r="F723" s="189"/>
      <c r="G723" s="189"/>
      <c r="H723" s="3" t="s">
        <v>7</v>
      </c>
      <c r="I723" s="4"/>
      <c r="J723" s="4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6"/>
      <c r="AI723" s="196" t="s">
        <v>8</v>
      </c>
      <c r="AJ723" s="196"/>
      <c r="AK723" s="196"/>
      <c r="AL723" s="196"/>
      <c r="AM723" s="196"/>
      <c r="AN723" s="196"/>
      <c r="AO723" s="1"/>
      <c r="AP723" s="1"/>
      <c r="AQ723" s="1"/>
    </row>
    <row r="724" spans="6:43" ht="14.25" x14ac:dyDescent="0.2">
      <c r="F724" s="189"/>
      <c r="G724" s="189"/>
      <c r="H724" s="9"/>
      <c r="I724" s="10"/>
      <c r="J724" s="10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2"/>
      <c r="AI724" s="196"/>
      <c r="AJ724" s="196"/>
      <c r="AK724" s="196"/>
      <c r="AL724" s="196"/>
      <c r="AM724" s="196"/>
      <c r="AN724" s="196"/>
      <c r="AO724" s="13"/>
      <c r="AP724" s="13"/>
      <c r="AQ724" s="13"/>
    </row>
    <row r="725" spans="6:43" ht="18.75" x14ac:dyDescent="0.15">
      <c r="F725" s="115" t="s">
        <v>14</v>
      </c>
      <c r="G725" s="115" t="s">
        <v>15</v>
      </c>
      <c r="H725" s="115" t="s">
        <v>16</v>
      </c>
      <c r="I725" s="115" t="s">
        <v>17</v>
      </c>
      <c r="J725" s="115" t="s">
        <v>310</v>
      </c>
      <c r="K725" s="116" t="s">
        <v>311</v>
      </c>
      <c r="L725" s="115" t="s">
        <v>312</v>
      </c>
      <c r="M725" s="115" t="s">
        <v>313</v>
      </c>
      <c r="N725" s="115" t="s">
        <v>314</v>
      </c>
      <c r="O725" s="115" t="s">
        <v>315</v>
      </c>
      <c r="P725" s="116" t="s">
        <v>316</v>
      </c>
      <c r="Q725" s="115" t="s">
        <v>317</v>
      </c>
      <c r="R725" s="116" t="s">
        <v>318</v>
      </c>
      <c r="S725" s="115" t="s">
        <v>319</v>
      </c>
      <c r="T725" s="115" t="s">
        <v>320</v>
      </c>
      <c r="U725" s="115" t="s">
        <v>321</v>
      </c>
      <c r="V725" s="115" t="s">
        <v>322</v>
      </c>
      <c r="W725" s="115" t="s">
        <v>323</v>
      </c>
      <c r="X725" s="115" t="s">
        <v>324</v>
      </c>
      <c r="Y725" s="116" t="s">
        <v>325</v>
      </c>
      <c r="Z725" s="116" t="s">
        <v>326</v>
      </c>
      <c r="AA725" s="115" t="s">
        <v>327</v>
      </c>
      <c r="AB725" s="115" t="s">
        <v>328</v>
      </c>
      <c r="AC725" s="115" t="s">
        <v>329</v>
      </c>
      <c r="AD725" s="115" t="s">
        <v>330</v>
      </c>
      <c r="AE725" s="115" t="s">
        <v>331</v>
      </c>
      <c r="AF725" s="116" t="s">
        <v>332</v>
      </c>
      <c r="AG725" s="115" t="s">
        <v>333</v>
      </c>
      <c r="AH725" s="115" t="s">
        <v>334</v>
      </c>
      <c r="AI725" s="115" t="s">
        <v>335</v>
      </c>
      <c r="AJ725" s="115" t="s">
        <v>336</v>
      </c>
      <c r="AK725" s="115" t="s">
        <v>337</v>
      </c>
      <c r="AL725" s="115" t="s">
        <v>338</v>
      </c>
      <c r="AM725" s="116" t="s">
        <v>339</v>
      </c>
      <c r="AN725" s="115" t="s">
        <v>340</v>
      </c>
      <c r="AO725" s="125" t="s">
        <v>18</v>
      </c>
      <c r="AP725" s="125" t="s">
        <v>19</v>
      </c>
      <c r="AQ725" s="125" t="s">
        <v>20</v>
      </c>
    </row>
    <row r="726" spans="6:43" x14ac:dyDescent="0.3">
      <c r="F726" s="20">
        <v>70811339</v>
      </c>
      <c r="G726" s="21" t="s">
        <v>247</v>
      </c>
      <c r="H726" s="22">
        <v>2026</v>
      </c>
      <c r="I726" s="22" t="s">
        <v>309</v>
      </c>
      <c r="J726" s="122"/>
      <c r="K726" s="122"/>
      <c r="L726" s="122" t="s">
        <v>36</v>
      </c>
      <c r="M726" s="124" t="s">
        <v>25</v>
      </c>
      <c r="N726" s="124" t="s">
        <v>25</v>
      </c>
      <c r="O726" s="124" t="s">
        <v>25</v>
      </c>
      <c r="P726" s="124" t="s">
        <v>25</v>
      </c>
      <c r="Q726" s="124" t="s">
        <v>25</v>
      </c>
      <c r="R726" s="124" t="s">
        <v>25</v>
      </c>
      <c r="S726" s="124" t="s">
        <v>22</v>
      </c>
      <c r="T726" s="124" t="s">
        <v>22</v>
      </c>
      <c r="U726" s="124" t="s">
        <v>22</v>
      </c>
      <c r="V726" s="124" t="s">
        <v>22</v>
      </c>
      <c r="W726" s="124" t="s">
        <v>22</v>
      </c>
      <c r="X726" s="124" t="s">
        <v>22</v>
      </c>
      <c r="Y726" s="122"/>
      <c r="Z726" s="122"/>
      <c r="AA726" s="122" t="s">
        <v>36</v>
      </c>
      <c r="AB726" s="124" t="s">
        <v>25</v>
      </c>
      <c r="AC726" s="124" t="s">
        <v>25</v>
      </c>
      <c r="AD726" s="124" t="s">
        <v>25</v>
      </c>
      <c r="AE726" s="124" t="s">
        <v>25</v>
      </c>
      <c r="AF726" s="124" t="s">
        <v>25</v>
      </c>
      <c r="AG726" s="124" t="s">
        <v>25</v>
      </c>
      <c r="AH726" s="124" t="s">
        <v>22</v>
      </c>
      <c r="AI726" s="124" t="s">
        <v>22</v>
      </c>
      <c r="AJ726" s="124" t="s">
        <v>22</v>
      </c>
      <c r="AK726" s="124" t="s">
        <v>22</v>
      </c>
      <c r="AL726" s="124" t="s">
        <v>22</v>
      </c>
      <c r="AM726" s="124" t="s">
        <v>22</v>
      </c>
      <c r="AN726" s="124" t="s">
        <v>22</v>
      </c>
      <c r="AO726" s="132" t="e">
        <f>COUNTIF(Tabla1461113161718202427282930323437404142432377[[#This Row],[1S]:[31L]],"D12")</f>
        <v>#VALUE!</v>
      </c>
      <c r="AP726" s="26" t="e">
        <f>COUNTIF(Tabla1461113161718202427282930323437404142432377[[#This Row],[1S]:[31L]],"N12")</f>
        <v>#VALUE!</v>
      </c>
      <c r="AQ726" s="26" t="e">
        <f>COUNTBLANK(Tabla1461113161718202427282930323437404142432377[[#This Row],[1S]:[31L]])</f>
        <v>#VALUE!</v>
      </c>
    </row>
    <row r="727" spans="6:43" x14ac:dyDescent="0.3">
      <c r="F727" s="20">
        <v>85163750</v>
      </c>
      <c r="G727" s="21" t="s">
        <v>248</v>
      </c>
      <c r="H727" s="22">
        <v>2026</v>
      </c>
      <c r="I727" s="22" t="s">
        <v>309</v>
      </c>
      <c r="J727" s="124" t="s">
        <v>25</v>
      </c>
      <c r="K727" s="124" t="s">
        <v>25</v>
      </c>
      <c r="L727" s="124" t="s">
        <v>25</v>
      </c>
      <c r="M727" s="124" t="s">
        <v>22</v>
      </c>
      <c r="N727" s="124" t="s">
        <v>22</v>
      </c>
      <c r="O727" s="124" t="s">
        <v>22</v>
      </c>
      <c r="P727" s="124" t="s">
        <v>22</v>
      </c>
      <c r="Q727" s="124" t="s">
        <v>22</v>
      </c>
      <c r="R727" s="124" t="s">
        <v>22</v>
      </c>
      <c r="S727" s="122"/>
      <c r="T727" s="122"/>
      <c r="U727" s="122" t="s">
        <v>36</v>
      </c>
      <c r="V727" s="124" t="s">
        <v>25</v>
      </c>
      <c r="W727" s="124" t="s">
        <v>25</v>
      </c>
      <c r="X727" s="124" t="s">
        <v>25</v>
      </c>
      <c r="Y727" s="124" t="s">
        <v>25</v>
      </c>
      <c r="Z727" s="124" t="s">
        <v>25</v>
      </c>
      <c r="AA727" s="124" t="s">
        <v>25</v>
      </c>
      <c r="AB727" s="124" t="s">
        <v>22</v>
      </c>
      <c r="AC727" s="124" t="s">
        <v>22</v>
      </c>
      <c r="AD727" s="124" t="s">
        <v>22</v>
      </c>
      <c r="AE727" s="124" t="s">
        <v>22</v>
      </c>
      <c r="AF727" s="124" t="s">
        <v>22</v>
      </c>
      <c r="AG727" s="124" t="s">
        <v>22</v>
      </c>
      <c r="AH727" s="122"/>
      <c r="AI727" s="122"/>
      <c r="AJ727" s="122" t="s">
        <v>36</v>
      </c>
      <c r="AK727" s="124" t="s">
        <v>25</v>
      </c>
      <c r="AL727" s="124" t="s">
        <v>25</v>
      </c>
      <c r="AM727" s="124" t="s">
        <v>25</v>
      </c>
      <c r="AN727" s="124" t="s">
        <v>25</v>
      </c>
      <c r="AO727" s="132" t="e">
        <f>COUNTIF(Tabla1461113161718202427282930323437404142432377[[#This Row],[1S]:[31L]],"D12")</f>
        <v>#VALUE!</v>
      </c>
      <c r="AP727" s="26" t="e">
        <f>COUNTIF(Tabla1461113161718202427282930323437404142432377[[#This Row],[1S]:[31L]],"N12")</f>
        <v>#VALUE!</v>
      </c>
      <c r="AQ727" s="26" t="e">
        <f>COUNTBLANK(Tabla1461113161718202427282930323437404142432377[[#This Row],[1S]:[31L]])</f>
        <v>#VALUE!</v>
      </c>
    </row>
    <row r="728" spans="6:43" x14ac:dyDescent="0.3">
      <c r="F728" s="20">
        <v>1003645109</v>
      </c>
      <c r="G728" s="21" t="s">
        <v>249</v>
      </c>
      <c r="H728" s="22">
        <v>2026</v>
      </c>
      <c r="I728" s="22" t="s">
        <v>309</v>
      </c>
      <c r="J728" s="124" t="s">
        <v>22</v>
      </c>
      <c r="K728" s="124" t="s">
        <v>22</v>
      </c>
      <c r="L728" s="124" t="s">
        <v>22</v>
      </c>
      <c r="M728" s="29"/>
      <c r="N728" s="29"/>
      <c r="O728" s="29"/>
      <c r="P728" s="29"/>
      <c r="Q728" s="29"/>
      <c r="R728" s="29"/>
      <c r="S728" s="124" t="s">
        <v>25</v>
      </c>
      <c r="T728" s="124" t="s">
        <v>25</v>
      </c>
      <c r="U728" s="124" t="s">
        <v>25</v>
      </c>
      <c r="V728" s="29"/>
      <c r="W728" s="29"/>
      <c r="X728" s="29"/>
      <c r="Y728" s="124" t="s">
        <v>22</v>
      </c>
      <c r="Z728" s="124" t="s">
        <v>22</v>
      </c>
      <c r="AA728" s="124" t="s">
        <v>22</v>
      </c>
      <c r="AB728" s="29"/>
      <c r="AC728" s="29"/>
      <c r="AD728" s="29"/>
      <c r="AE728" s="29"/>
      <c r="AF728" s="29"/>
      <c r="AG728" s="29"/>
      <c r="AH728" s="124" t="s">
        <v>25</v>
      </c>
      <c r="AI728" s="124" t="s">
        <v>25</v>
      </c>
      <c r="AJ728" s="124" t="s">
        <v>25</v>
      </c>
      <c r="AK728" s="29"/>
      <c r="AL728" s="29"/>
      <c r="AM728" s="29"/>
      <c r="AN728" s="29"/>
      <c r="AO728" s="46"/>
      <c r="AP728" s="26"/>
      <c r="AQ728" s="28"/>
    </row>
    <row r="729" spans="6:43" hidden="1" x14ac:dyDescent="0.3">
      <c r="F729" s="20"/>
      <c r="G729" s="21"/>
      <c r="H729" s="22">
        <v>2025</v>
      </c>
      <c r="I729" s="22" t="s">
        <v>47</v>
      </c>
      <c r="J729" s="30">
        <f t="shared" ref="J729:AM729" si="74">COUNTIF(J726:J728,"D12")</f>
        <v>1</v>
      </c>
      <c r="K729" s="30">
        <f t="shared" si="74"/>
        <v>1</v>
      </c>
      <c r="L729" s="30">
        <f t="shared" si="74"/>
        <v>1</v>
      </c>
      <c r="M729" s="30">
        <f t="shared" si="74"/>
        <v>1</v>
      </c>
      <c r="N729" s="30">
        <f t="shared" si="74"/>
        <v>1</v>
      </c>
      <c r="O729" s="30">
        <f t="shared" si="74"/>
        <v>1</v>
      </c>
      <c r="P729" s="30">
        <f t="shared" si="74"/>
        <v>1</v>
      </c>
      <c r="Q729" s="30">
        <f t="shared" si="74"/>
        <v>1</v>
      </c>
      <c r="R729" s="30">
        <f t="shared" si="74"/>
        <v>1</v>
      </c>
      <c r="S729" s="30">
        <f t="shared" si="74"/>
        <v>1</v>
      </c>
      <c r="T729" s="30">
        <f t="shared" si="74"/>
        <v>1</v>
      </c>
      <c r="U729" s="30">
        <f t="shared" si="74"/>
        <v>1</v>
      </c>
      <c r="V729" s="30">
        <f t="shared" si="74"/>
        <v>1</v>
      </c>
      <c r="W729" s="30">
        <f t="shared" si="74"/>
        <v>1</v>
      </c>
      <c r="X729" s="30">
        <f t="shared" si="74"/>
        <v>1</v>
      </c>
      <c r="Y729" s="30">
        <f t="shared" si="74"/>
        <v>1</v>
      </c>
      <c r="Z729" s="30">
        <f t="shared" si="74"/>
        <v>1</v>
      </c>
      <c r="AA729" s="30">
        <f t="shared" si="74"/>
        <v>1</v>
      </c>
      <c r="AB729" s="30">
        <f t="shared" si="74"/>
        <v>1</v>
      </c>
      <c r="AC729" s="30">
        <f t="shared" si="74"/>
        <v>1</v>
      </c>
      <c r="AD729" s="30">
        <f t="shared" si="74"/>
        <v>1</v>
      </c>
      <c r="AE729" s="30">
        <f t="shared" si="74"/>
        <v>1</v>
      </c>
      <c r="AF729" s="30">
        <f t="shared" si="74"/>
        <v>1</v>
      </c>
      <c r="AG729" s="30">
        <f t="shared" si="74"/>
        <v>1</v>
      </c>
      <c r="AH729" s="30">
        <f t="shared" si="74"/>
        <v>1</v>
      </c>
      <c r="AI729" s="30">
        <f t="shared" si="74"/>
        <v>1</v>
      </c>
      <c r="AJ729" s="30">
        <f t="shared" si="74"/>
        <v>1</v>
      </c>
      <c r="AK729" s="30">
        <f t="shared" si="74"/>
        <v>1</v>
      </c>
      <c r="AL729" s="30">
        <f t="shared" si="74"/>
        <v>1</v>
      </c>
      <c r="AM729" s="30">
        <f t="shared" si="74"/>
        <v>1</v>
      </c>
      <c r="AN729" s="22">
        <f>COUNTIF(AN726:AN727,"D12")</f>
        <v>1</v>
      </c>
      <c r="AO729" s="31"/>
      <c r="AP729" s="31"/>
      <c r="AQ729" s="32"/>
    </row>
    <row r="730" spans="6:43" hidden="1" x14ac:dyDescent="0.3">
      <c r="F730" s="33"/>
      <c r="G730" s="34"/>
      <c r="H730" s="22">
        <v>2025</v>
      </c>
      <c r="I730" s="22" t="s">
        <v>47</v>
      </c>
      <c r="J730" s="35">
        <f>COUNTIF(J726:J727,"N12")</f>
        <v>0</v>
      </c>
      <c r="K730" s="35">
        <f t="shared" ref="K730:AN730" si="75">COUNTIF(K726:K728,"N12")</f>
        <v>1</v>
      </c>
      <c r="L730" s="35">
        <f t="shared" si="75"/>
        <v>1</v>
      </c>
      <c r="M730" s="35">
        <f t="shared" si="75"/>
        <v>1</v>
      </c>
      <c r="N730" s="35">
        <f t="shared" si="75"/>
        <v>1</v>
      </c>
      <c r="O730" s="35">
        <f t="shared" si="75"/>
        <v>1</v>
      </c>
      <c r="P730" s="35">
        <f t="shared" si="75"/>
        <v>1</v>
      </c>
      <c r="Q730" s="35">
        <f t="shared" si="75"/>
        <v>1</v>
      </c>
      <c r="R730" s="35">
        <f t="shared" si="75"/>
        <v>1</v>
      </c>
      <c r="S730" s="35">
        <f t="shared" si="75"/>
        <v>1</v>
      </c>
      <c r="T730" s="35">
        <f t="shared" si="75"/>
        <v>1</v>
      </c>
      <c r="U730" s="35">
        <f t="shared" si="75"/>
        <v>1</v>
      </c>
      <c r="V730" s="35">
        <f t="shared" si="75"/>
        <v>1</v>
      </c>
      <c r="W730" s="35">
        <f t="shared" si="75"/>
        <v>1</v>
      </c>
      <c r="X730" s="35">
        <f t="shared" si="75"/>
        <v>1</v>
      </c>
      <c r="Y730" s="35">
        <f t="shared" si="75"/>
        <v>1</v>
      </c>
      <c r="Z730" s="35">
        <f t="shared" si="75"/>
        <v>1</v>
      </c>
      <c r="AA730" s="35">
        <f t="shared" si="75"/>
        <v>1</v>
      </c>
      <c r="AB730" s="35">
        <f t="shared" si="75"/>
        <v>1</v>
      </c>
      <c r="AC730" s="35">
        <f t="shared" si="75"/>
        <v>1</v>
      </c>
      <c r="AD730" s="35">
        <f t="shared" si="75"/>
        <v>1</v>
      </c>
      <c r="AE730" s="35">
        <f t="shared" si="75"/>
        <v>1</v>
      </c>
      <c r="AF730" s="35">
        <f t="shared" si="75"/>
        <v>1</v>
      </c>
      <c r="AG730" s="35">
        <f t="shared" si="75"/>
        <v>1</v>
      </c>
      <c r="AH730" s="35">
        <f t="shared" si="75"/>
        <v>1</v>
      </c>
      <c r="AI730" s="35">
        <f t="shared" si="75"/>
        <v>1</v>
      </c>
      <c r="AJ730" s="35">
        <f t="shared" si="75"/>
        <v>1</v>
      </c>
      <c r="AK730" s="35">
        <f t="shared" si="75"/>
        <v>1</v>
      </c>
      <c r="AL730" s="35">
        <f t="shared" si="75"/>
        <v>1</v>
      </c>
      <c r="AM730" s="35">
        <f t="shared" si="75"/>
        <v>1</v>
      </c>
      <c r="AN730" s="35">
        <f t="shared" si="75"/>
        <v>1</v>
      </c>
      <c r="AO730" s="37"/>
      <c r="AP730" s="37"/>
      <c r="AQ730" s="32"/>
    </row>
    <row r="732" spans="6:43" x14ac:dyDescent="0.3">
      <c r="F732" s="40" t="s">
        <v>29</v>
      </c>
      <c r="G732" s="40" t="s">
        <v>30</v>
      </c>
    </row>
    <row r="733" spans="6:43" x14ac:dyDescent="0.3">
      <c r="F733" s="42" t="s">
        <v>22</v>
      </c>
      <c r="G733" s="43" t="s">
        <v>32</v>
      </c>
    </row>
    <row r="734" spans="6:43" x14ac:dyDescent="0.3">
      <c r="F734" s="42"/>
      <c r="G734" s="43" t="s">
        <v>33</v>
      </c>
    </row>
    <row r="735" spans="6:43" x14ac:dyDescent="0.3">
      <c r="F735" s="42" t="s">
        <v>34</v>
      </c>
      <c r="G735" s="43" t="s">
        <v>35</v>
      </c>
    </row>
    <row r="736" spans="6:43" x14ac:dyDescent="0.3">
      <c r="F736" s="42" t="s">
        <v>36</v>
      </c>
      <c r="G736" s="43" t="s">
        <v>37</v>
      </c>
    </row>
    <row r="738" spans="6:40" ht="13.5" x14ac:dyDescent="0.15">
      <c r="F738" s="189"/>
      <c r="G738" s="189"/>
      <c r="H738" s="190" t="s">
        <v>0</v>
      </c>
      <c r="I738" s="191"/>
      <c r="J738" s="191"/>
      <c r="K738" s="191"/>
      <c r="L738" s="191"/>
      <c r="M738" s="191"/>
      <c r="N738" s="191"/>
      <c r="O738" s="191"/>
      <c r="P738" s="191"/>
      <c r="Q738" s="191"/>
      <c r="R738" s="191"/>
      <c r="S738" s="191"/>
      <c r="T738" s="191"/>
      <c r="U738" s="191"/>
      <c r="V738" s="191"/>
      <c r="W738" s="191"/>
      <c r="X738" s="191"/>
      <c r="Y738" s="191"/>
      <c r="Z738" s="191"/>
      <c r="AA738" s="191"/>
      <c r="AB738" s="191"/>
      <c r="AC738" s="191"/>
      <c r="AD738" s="191"/>
      <c r="AE738" s="191"/>
      <c r="AF738" s="191"/>
      <c r="AG738" s="191"/>
      <c r="AH738" s="192"/>
      <c r="AI738" s="196" t="s">
        <v>1</v>
      </c>
      <c r="AJ738" s="196"/>
      <c r="AK738" s="196"/>
      <c r="AL738" s="196"/>
      <c r="AM738" s="196"/>
      <c r="AN738" s="196"/>
    </row>
    <row r="739" spans="6:40" ht="13.5" x14ac:dyDescent="0.15">
      <c r="F739" s="189"/>
      <c r="G739" s="189"/>
      <c r="H739" s="193"/>
      <c r="I739" s="194"/>
      <c r="J739" s="194"/>
      <c r="K739" s="194"/>
      <c r="L739" s="194"/>
      <c r="M739" s="194"/>
      <c r="N739" s="194"/>
      <c r="O739" s="194"/>
      <c r="P739" s="194"/>
      <c r="Q739" s="194"/>
      <c r="R739" s="194"/>
      <c r="S739" s="194"/>
      <c r="T739" s="194"/>
      <c r="U739" s="194"/>
      <c r="V739" s="194"/>
      <c r="W739" s="194"/>
      <c r="X739" s="194"/>
      <c r="Y739" s="194"/>
      <c r="Z739" s="194"/>
      <c r="AA739" s="194"/>
      <c r="AB739" s="194"/>
      <c r="AC739" s="194"/>
      <c r="AD739" s="194"/>
      <c r="AE739" s="194"/>
      <c r="AF739" s="194"/>
      <c r="AG739" s="194"/>
      <c r="AH739" s="195"/>
      <c r="AI739" s="196"/>
      <c r="AJ739" s="196"/>
      <c r="AK739" s="196"/>
      <c r="AL739" s="196"/>
      <c r="AM739" s="196"/>
      <c r="AN739" s="196"/>
    </row>
    <row r="740" spans="6:40" ht="14.25" x14ac:dyDescent="0.2">
      <c r="F740" s="189"/>
      <c r="G740" s="189"/>
      <c r="H740" s="3" t="s">
        <v>2</v>
      </c>
      <c r="I740" s="4"/>
      <c r="J740" s="4"/>
      <c r="K740" s="5" t="s">
        <v>250</v>
      </c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6"/>
      <c r="AI740" s="196" t="s">
        <v>4</v>
      </c>
      <c r="AJ740" s="196"/>
      <c r="AK740" s="196"/>
      <c r="AL740" s="196"/>
      <c r="AM740" s="196"/>
      <c r="AN740" s="196"/>
    </row>
    <row r="741" spans="6:40" ht="14.25" x14ac:dyDescent="0.2">
      <c r="F741" s="189"/>
      <c r="G741" s="189"/>
      <c r="H741" s="7" t="s">
        <v>5</v>
      </c>
      <c r="I741" s="8"/>
      <c r="J741" s="8"/>
      <c r="K741" s="5" t="s">
        <v>51</v>
      </c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6"/>
      <c r="AI741" s="196"/>
      <c r="AJ741" s="196"/>
      <c r="AK741" s="196"/>
      <c r="AL741" s="196"/>
      <c r="AM741" s="196"/>
      <c r="AN741" s="196"/>
    </row>
    <row r="742" spans="6:40" ht="14.25" x14ac:dyDescent="0.2">
      <c r="F742" s="189"/>
      <c r="G742" s="189"/>
      <c r="H742" s="3" t="s">
        <v>7</v>
      </c>
      <c r="I742" s="4"/>
      <c r="J742" s="4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6"/>
      <c r="AI742" s="196" t="s">
        <v>8</v>
      </c>
      <c r="AJ742" s="196"/>
      <c r="AK742" s="196"/>
      <c r="AL742" s="196"/>
      <c r="AM742" s="196"/>
      <c r="AN742" s="196"/>
    </row>
    <row r="743" spans="6:40" ht="14.25" x14ac:dyDescent="0.2">
      <c r="F743" s="189"/>
      <c r="G743" s="189"/>
      <c r="H743" s="9"/>
      <c r="I743" s="10"/>
      <c r="J743" s="10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2"/>
      <c r="AI743" s="196"/>
      <c r="AJ743" s="196"/>
      <c r="AK743" s="196"/>
      <c r="AL743" s="196"/>
      <c r="AM743" s="196"/>
      <c r="AN743" s="196"/>
    </row>
    <row r="744" spans="6:40" ht="18" x14ac:dyDescent="0.15">
      <c r="F744" s="115" t="s">
        <v>14</v>
      </c>
      <c r="G744" s="115" t="s">
        <v>15</v>
      </c>
      <c r="H744" s="115" t="s">
        <v>16</v>
      </c>
      <c r="I744" s="115" t="s">
        <v>17</v>
      </c>
      <c r="J744" s="115" t="s">
        <v>310</v>
      </c>
      <c r="K744" s="116" t="s">
        <v>311</v>
      </c>
      <c r="L744" s="115" t="s">
        <v>312</v>
      </c>
      <c r="M744" s="115" t="s">
        <v>313</v>
      </c>
      <c r="N744" s="115" t="s">
        <v>314</v>
      </c>
      <c r="O744" s="115" t="s">
        <v>315</v>
      </c>
      <c r="P744" s="116" t="s">
        <v>316</v>
      </c>
      <c r="Q744" s="115" t="s">
        <v>317</v>
      </c>
      <c r="R744" s="116" t="s">
        <v>318</v>
      </c>
      <c r="S744" s="115" t="s">
        <v>319</v>
      </c>
      <c r="T744" s="115" t="s">
        <v>320</v>
      </c>
      <c r="U744" s="115" t="s">
        <v>321</v>
      </c>
      <c r="V744" s="115" t="s">
        <v>322</v>
      </c>
      <c r="W744" s="115" t="s">
        <v>323</v>
      </c>
      <c r="X744" s="115" t="s">
        <v>324</v>
      </c>
      <c r="Y744" s="116" t="s">
        <v>325</v>
      </c>
      <c r="Z744" s="116" t="s">
        <v>326</v>
      </c>
      <c r="AA744" s="115" t="s">
        <v>327</v>
      </c>
      <c r="AB744" s="115" t="s">
        <v>328</v>
      </c>
      <c r="AC744" s="115" t="s">
        <v>329</v>
      </c>
      <c r="AD744" s="115" t="s">
        <v>330</v>
      </c>
      <c r="AE744" s="115" t="s">
        <v>331</v>
      </c>
      <c r="AF744" s="116" t="s">
        <v>332</v>
      </c>
      <c r="AG744" s="115" t="s">
        <v>333</v>
      </c>
      <c r="AH744" s="115" t="s">
        <v>334</v>
      </c>
      <c r="AI744" s="115" t="s">
        <v>335</v>
      </c>
      <c r="AJ744" s="115" t="s">
        <v>336</v>
      </c>
      <c r="AK744" s="115" t="s">
        <v>337</v>
      </c>
      <c r="AL744" s="115" t="s">
        <v>338</v>
      </c>
      <c r="AM744" s="116" t="s">
        <v>339</v>
      </c>
      <c r="AN744" s="115" t="s">
        <v>340</v>
      </c>
    </row>
    <row r="745" spans="6:40" x14ac:dyDescent="0.3">
      <c r="F745" s="20">
        <v>72276421</v>
      </c>
      <c r="G745" s="21" t="s">
        <v>251</v>
      </c>
      <c r="H745" s="22">
        <v>2026</v>
      </c>
      <c r="I745" s="22" t="s">
        <v>309</v>
      </c>
      <c r="J745" s="124" t="s">
        <v>22</v>
      </c>
      <c r="K745" s="124" t="s">
        <v>22</v>
      </c>
      <c r="L745" s="124" t="s">
        <v>22</v>
      </c>
      <c r="M745" s="124" t="s">
        <v>22</v>
      </c>
      <c r="N745" s="124" t="s">
        <v>22</v>
      </c>
      <c r="O745" s="124" t="s">
        <v>22</v>
      </c>
      <c r="P745" s="122"/>
      <c r="Q745" s="122"/>
      <c r="R745" s="122" t="s">
        <v>36</v>
      </c>
      <c r="S745" s="124" t="s">
        <v>25</v>
      </c>
      <c r="T745" s="124" t="s">
        <v>25</v>
      </c>
      <c r="U745" s="124" t="s">
        <v>25</v>
      </c>
      <c r="V745" s="124" t="s">
        <v>25</v>
      </c>
      <c r="W745" s="124" t="s">
        <v>25</v>
      </c>
      <c r="X745" s="124" t="s">
        <v>25</v>
      </c>
      <c r="Y745" s="124" t="s">
        <v>22</v>
      </c>
      <c r="Z745" s="124" t="s">
        <v>22</v>
      </c>
      <c r="AA745" s="124" t="s">
        <v>22</v>
      </c>
      <c r="AB745" s="124" t="s">
        <v>22</v>
      </c>
      <c r="AC745" s="124" t="s">
        <v>22</v>
      </c>
      <c r="AD745" s="124" t="s">
        <v>22</v>
      </c>
      <c r="AE745" s="122"/>
      <c r="AF745" s="122"/>
      <c r="AG745" s="122" t="s">
        <v>36</v>
      </c>
      <c r="AH745" s="124" t="s">
        <v>25</v>
      </c>
      <c r="AI745" s="124" t="s">
        <v>25</v>
      </c>
      <c r="AJ745" s="124" t="s">
        <v>25</v>
      </c>
      <c r="AK745" s="124" t="s">
        <v>25</v>
      </c>
      <c r="AL745" s="124" t="s">
        <v>25</v>
      </c>
      <c r="AM745" s="124" t="s">
        <v>25</v>
      </c>
      <c r="AN745" s="124" t="s">
        <v>25</v>
      </c>
    </row>
    <row r="746" spans="6:40" x14ac:dyDescent="0.3">
      <c r="F746" s="20">
        <v>98581940</v>
      </c>
      <c r="G746" s="21" t="s">
        <v>252</v>
      </c>
      <c r="H746" s="22">
        <v>2026</v>
      </c>
      <c r="I746" s="22" t="s">
        <v>309</v>
      </c>
      <c r="J746" s="124" t="s">
        <v>25</v>
      </c>
      <c r="K746" s="124" t="s">
        <v>25</v>
      </c>
      <c r="L746" s="124" t="s">
        <v>25</v>
      </c>
      <c r="M746" s="124" t="s">
        <v>25</v>
      </c>
      <c r="N746" s="124" t="s">
        <v>25</v>
      </c>
      <c r="O746" s="124" t="s">
        <v>25</v>
      </c>
      <c r="P746" s="124" t="s">
        <v>22</v>
      </c>
      <c r="Q746" s="124" t="s">
        <v>22</v>
      </c>
      <c r="R746" s="124" t="s">
        <v>22</v>
      </c>
      <c r="S746" s="124" t="s">
        <v>22</v>
      </c>
      <c r="T746" s="124" t="s">
        <v>22</v>
      </c>
      <c r="U746" s="124" t="s">
        <v>22</v>
      </c>
      <c r="V746" s="122"/>
      <c r="W746" s="122"/>
      <c r="X746" s="122" t="s">
        <v>36</v>
      </c>
      <c r="Y746" s="124" t="s">
        <v>25</v>
      </c>
      <c r="Z746" s="124" t="s">
        <v>25</v>
      </c>
      <c r="AA746" s="124" t="s">
        <v>25</v>
      </c>
      <c r="AB746" s="124" t="s">
        <v>25</v>
      </c>
      <c r="AC746" s="124" t="s">
        <v>25</v>
      </c>
      <c r="AD746" s="124" t="s">
        <v>25</v>
      </c>
      <c r="AE746" s="124" t="s">
        <v>22</v>
      </c>
      <c r="AF746" s="124" t="s">
        <v>22</v>
      </c>
      <c r="AG746" s="124" t="s">
        <v>22</v>
      </c>
      <c r="AH746" s="124" t="s">
        <v>22</v>
      </c>
      <c r="AI746" s="124" t="s">
        <v>22</v>
      </c>
      <c r="AJ746" s="124" t="s">
        <v>22</v>
      </c>
      <c r="AK746" s="122"/>
      <c r="AL746" s="122"/>
      <c r="AM746" s="122" t="s">
        <v>36</v>
      </c>
      <c r="AN746" s="124" t="s">
        <v>22</v>
      </c>
    </row>
    <row r="747" spans="6:40" x14ac:dyDescent="0.3">
      <c r="F747" s="20">
        <v>1003645109</v>
      </c>
      <c r="G747" s="21" t="s">
        <v>249</v>
      </c>
      <c r="H747" s="22">
        <v>2026</v>
      </c>
      <c r="I747" s="22" t="s">
        <v>309</v>
      </c>
      <c r="J747" s="29"/>
      <c r="K747" s="29"/>
      <c r="L747" s="29"/>
      <c r="M747" s="29"/>
      <c r="N747" s="29"/>
      <c r="O747" s="29"/>
      <c r="P747" s="124" t="s">
        <v>25</v>
      </c>
      <c r="Q747" s="124" t="s">
        <v>25</v>
      </c>
      <c r="R747" s="124" t="s">
        <v>25</v>
      </c>
      <c r="S747" s="29"/>
      <c r="T747" s="29"/>
      <c r="U747" s="29"/>
      <c r="V747" s="124" t="s">
        <v>22</v>
      </c>
      <c r="W747" s="124" t="s">
        <v>22</v>
      </c>
      <c r="X747" s="124" t="s">
        <v>22</v>
      </c>
      <c r="Y747" s="29"/>
      <c r="Z747" s="29"/>
      <c r="AA747" s="29"/>
      <c r="AB747" s="122"/>
      <c r="AC747" s="122"/>
      <c r="AD747" s="122" t="s">
        <v>36</v>
      </c>
      <c r="AE747" s="124" t="s">
        <v>25</v>
      </c>
      <c r="AF747" s="124" t="s">
        <v>25</v>
      </c>
      <c r="AG747" s="124" t="s">
        <v>25</v>
      </c>
      <c r="AH747" s="29"/>
      <c r="AI747" s="29"/>
      <c r="AJ747" s="29"/>
      <c r="AK747" s="124" t="s">
        <v>22</v>
      </c>
      <c r="AL747" s="124" t="s">
        <v>22</v>
      </c>
      <c r="AM747" s="124" t="s">
        <v>22</v>
      </c>
      <c r="AN747" s="85"/>
    </row>
    <row r="749" spans="6:40" x14ac:dyDescent="0.3">
      <c r="F749" s="40" t="s">
        <v>29</v>
      </c>
      <c r="G749" s="40" t="s">
        <v>30</v>
      </c>
    </row>
    <row r="750" spans="6:40" x14ac:dyDescent="0.3">
      <c r="F750" s="42" t="s">
        <v>22</v>
      </c>
      <c r="G750" s="43" t="s">
        <v>32</v>
      </c>
    </row>
    <row r="751" spans="6:40" x14ac:dyDescent="0.3">
      <c r="F751" s="42"/>
      <c r="G751" s="43" t="s">
        <v>33</v>
      </c>
    </row>
    <row r="752" spans="6:40" x14ac:dyDescent="0.3">
      <c r="F752" s="42" t="s">
        <v>34</v>
      </c>
      <c r="G752" s="43" t="s">
        <v>35</v>
      </c>
    </row>
    <row r="753" spans="6:40" x14ac:dyDescent="0.3">
      <c r="F753" s="42" t="s">
        <v>36</v>
      </c>
      <c r="G753" s="43" t="s">
        <v>37</v>
      </c>
    </row>
    <row r="755" spans="6:40" ht="13.5" x14ac:dyDescent="0.15">
      <c r="F755" s="189"/>
      <c r="G755" s="189"/>
      <c r="H755" s="190" t="s">
        <v>0</v>
      </c>
      <c r="I755" s="191"/>
      <c r="J755" s="191"/>
      <c r="K755" s="191"/>
      <c r="L755" s="191"/>
      <c r="M755" s="191"/>
      <c r="N755" s="191"/>
      <c r="O755" s="191"/>
      <c r="P755" s="191"/>
      <c r="Q755" s="191"/>
      <c r="R755" s="191"/>
      <c r="S755" s="191"/>
      <c r="T755" s="191"/>
      <c r="U755" s="191"/>
      <c r="V755" s="191"/>
      <c r="W755" s="191"/>
      <c r="X755" s="191"/>
      <c r="Y755" s="191"/>
      <c r="Z755" s="191"/>
      <c r="AA755" s="191"/>
      <c r="AB755" s="191"/>
      <c r="AC755" s="191"/>
      <c r="AD755" s="191"/>
      <c r="AE755" s="191"/>
      <c r="AF755" s="191"/>
      <c r="AG755" s="191"/>
      <c r="AH755" s="192"/>
      <c r="AI755" s="196" t="s">
        <v>1</v>
      </c>
      <c r="AJ755" s="196"/>
      <c r="AK755" s="196"/>
      <c r="AL755" s="196"/>
      <c r="AM755" s="196"/>
      <c r="AN755" s="196"/>
    </row>
    <row r="756" spans="6:40" ht="13.5" x14ac:dyDescent="0.15">
      <c r="F756" s="189"/>
      <c r="G756" s="189"/>
      <c r="H756" s="193"/>
      <c r="I756" s="194"/>
      <c r="J756" s="194"/>
      <c r="K756" s="194"/>
      <c r="L756" s="194"/>
      <c r="M756" s="194"/>
      <c r="N756" s="194"/>
      <c r="O756" s="194"/>
      <c r="P756" s="194"/>
      <c r="Q756" s="194"/>
      <c r="R756" s="194"/>
      <c r="S756" s="194"/>
      <c r="T756" s="194"/>
      <c r="U756" s="194"/>
      <c r="V756" s="194"/>
      <c r="W756" s="194"/>
      <c r="X756" s="194"/>
      <c r="Y756" s="194"/>
      <c r="Z756" s="194"/>
      <c r="AA756" s="194"/>
      <c r="AB756" s="194"/>
      <c r="AC756" s="194"/>
      <c r="AD756" s="194"/>
      <c r="AE756" s="194"/>
      <c r="AF756" s="194"/>
      <c r="AG756" s="194"/>
      <c r="AH756" s="195"/>
      <c r="AI756" s="196"/>
      <c r="AJ756" s="196"/>
      <c r="AK756" s="196"/>
      <c r="AL756" s="196"/>
      <c r="AM756" s="196"/>
      <c r="AN756" s="196"/>
    </row>
    <row r="757" spans="6:40" ht="14.25" x14ac:dyDescent="0.2">
      <c r="F757" s="189"/>
      <c r="G757" s="189"/>
      <c r="H757" s="3" t="s">
        <v>2</v>
      </c>
      <c r="I757" s="4"/>
      <c r="J757" s="4"/>
      <c r="K757" s="5" t="s">
        <v>253</v>
      </c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6"/>
      <c r="AI757" s="196" t="s">
        <v>4</v>
      </c>
      <c r="AJ757" s="196"/>
      <c r="AK757" s="196"/>
      <c r="AL757" s="196"/>
      <c r="AM757" s="196"/>
      <c r="AN757" s="196"/>
    </row>
    <row r="758" spans="6:40" ht="14.25" x14ac:dyDescent="0.2">
      <c r="F758" s="189"/>
      <c r="G758" s="189"/>
      <c r="H758" s="7" t="s">
        <v>5</v>
      </c>
      <c r="I758" s="8"/>
      <c r="J758" s="8"/>
      <c r="K758" s="5" t="s">
        <v>51</v>
      </c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6"/>
      <c r="AI758" s="196"/>
      <c r="AJ758" s="196"/>
      <c r="AK758" s="196"/>
      <c r="AL758" s="196"/>
      <c r="AM758" s="196"/>
      <c r="AN758" s="196"/>
    </row>
    <row r="759" spans="6:40" ht="14.25" x14ac:dyDescent="0.2">
      <c r="F759" s="189"/>
      <c r="G759" s="189"/>
      <c r="H759" s="3" t="s">
        <v>7</v>
      </c>
      <c r="I759" s="4"/>
      <c r="J759" s="4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6"/>
      <c r="AI759" s="196" t="s">
        <v>8</v>
      </c>
      <c r="AJ759" s="196"/>
      <c r="AK759" s="196"/>
      <c r="AL759" s="196"/>
      <c r="AM759" s="196"/>
      <c r="AN759" s="196"/>
    </row>
    <row r="760" spans="6:40" ht="14.25" x14ac:dyDescent="0.2">
      <c r="F760" s="189"/>
      <c r="G760" s="189"/>
      <c r="H760" s="9"/>
      <c r="I760" s="10"/>
      <c r="J760" s="10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2"/>
      <c r="AI760" s="196"/>
      <c r="AJ760" s="196"/>
      <c r="AK760" s="196"/>
      <c r="AL760" s="196"/>
      <c r="AM760" s="196"/>
      <c r="AN760" s="196"/>
    </row>
    <row r="761" spans="6:40" ht="18" x14ac:dyDescent="0.15">
      <c r="F761" s="115" t="s">
        <v>14</v>
      </c>
      <c r="G761" s="115" t="s">
        <v>15</v>
      </c>
      <c r="H761" s="115" t="s">
        <v>16</v>
      </c>
      <c r="I761" s="115" t="s">
        <v>17</v>
      </c>
      <c r="J761" s="115" t="s">
        <v>310</v>
      </c>
      <c r="K761" s="116" t="s">
        <v>311</v>
      </c>
      <c r="L761" s="115" t="s">
        <v>312</v>
      </c>
      <c r="M761" s="115" t="s">
        <v>313</v>
      </c>
      <c r="N761" s="115" t="s">
        <v>314</v>
      </c>
      <c r="O761" s="115" t="s">
        <v>315</v>
      </c>
      <c r="P761" s="116" t="s">
        <v>316</v>
      </c>
      <c r="Q761" s="115" t="s">
        <v>317</v>
      </c>
      <c r="R761" s="116" t="s">
        <v>318</v>
      </c>
      <c r="S761" s="115" t="s">
        <v>319</v>
      </c>
      <c r="T761" s="115" t="s">
        <v>320</v>
      </c>
      <c r="U761" s="115" t="s">
        <v>321</v>
      </c>
      <c r="V761" s="115" t="s">
        <v>322</v>
      </c>
      <c r="W761" s="115" t="s">
        <v>323</v>
      </c>
      <c r="X761" s="115" t="s">
        <v>324</v>
      </c>
      <c r="Y761" s="116" t="s">
        <v>325</v>
      </c>
      <c r="Z761" s="116" t="s">
        <v>326</v>
      </c>
      <c r="AA761" s="115" t="s">
        <v>327</v>
      </c>
      <c r="AB761" s="115" t="s">
        <v>328</v>
      </c>
      <c r="AC761" s="115" t="s">
        <v>329</v>
      </c>
      <c r="AD761" s="115" t="s">
        <v>330</v>
      </c>
      <c r="AE761" s="115" t="s">
        <v>331</v>
      </c>
      <c r="AF761" s="116" t="s">
        <v>332</v>
      </c>
      <c r="AG761" s="115" t="s">
        <v>333</v>
      </c>
      <c r="AH761" s="115" t="s">
        <v>334</v>
      </c>
      <c r="AI761" s="115" t="s">
        <v>335</v>
      </c>
      <c r="AJ761" s="115" t="s">
        <v>336</v>
      </c>
      <c r="AK761" s="115" t="s">
        <v>337</v>
      </c>
      <c r="AL761" s="115" t="s">
        <v>338</v>
      </c>
      <c r="AM761" s="116" t="s">
        <v>339</v>
      </c>
      <c r="AN761" s="115" t="s">
        <v>340</v>
      </c>
    </row>
    <row r="762" spans="6:40" x14ac:dyDescent="0.3">
      <c r="F762" s="20">
        <v>71939156</v>
      </c>
      <c r="G762" s="21" t="s">
        <v>254</v>
      </c>
      <c r="H762" s="22">
        <v>2026</v>
      </c>
      <c r="I762" s="22" t="s">
        <v>309</v>
      </c>
      <c r="J762" s="124" t="s">
        <v>25</v>
      </c>
      <c r="K762" s="124" t="s">
        <v>25</v>
      </c>
      <c r="L762" s="124" t="s">
        <v>25</v>
      </c>
      <c r="M762" s="124" t="s">
        <v>22</v>
      </c>
      <c r="N762" s="124" t="s">
        <v>22</v>
      </c>
      <c r="O762" s="124" t="s">
        <v>22</v>
      </c>
      <c r="P762" s="124" t="s">
        <v>22</v>
      </c>
      <c r="Q762" s="124" t="s">
        <v>22</v>
      </c>
      <c r="R762" s="124" t="s">
        <v>22</v>
      </c>
      <c r="S762" s="122"/>
      <c r="T762" s="122"/>
      <c r="U762" s="122" t="s">
        <v>36</v>
      </c>
      <c r="V762" s="124" t="s">
        <v>25</v>
      </c>
      <c r="W762" s="124" t="s">
        <v>25</v>
      </c>
      <c r="X762" s="124" t="s">
        <v>25</v>
      </c>
      <c r="Y762" s="124" t="s">
        <v>25</v>
      </c>
      <c r="Z762" s="124" t="s">
        <v>25</v>
      </c>
      <c r="AA762" s="124" t="s">
        <v>25</v>
      </c>
      <c r="AB762" s="124" t="s">
        <v>22</v>
      </c>
      <c r="AC762" s="124" t="s">
        <v>22</v>
      </c>
      <c r="AD762" s="124" t="s">
        <v>22</v>
      </c>
      <c r="AE762" s="124" t="s">
        <v>22</v>
      </c>
      <c r="AF762" s="124" t="s">
        <v>22</v>
      </c>
      <c r="AG762" s="124" t="s">
        <v>22</v>
      </c>
      <c r="AH762" s="122"/>
      <c r="AI762" s="122"/>
      <c r="AJ762" s="122" t="s">
        <v>36</v>
      </c>
      <c r="AK762" s="124" t="s">
        <v>25</v>
      </c>
      <c r="AL762" s="124" t="s">
        <v>25</v>
      </c>
      <c r="AM762" s="124" t="s">
        <v>25</v>
      </c>
      <c r="AN762" s="124" t="s">
        <v>25</v>
      </c>
    </row>
    <row r="763" spans="6:40" x14ac:dyDescent="0.3">
      <c r="F763" s="20">
        <v>1001673327</v>
      </c>
      <c r="G763" s="21" t="s">
        <v>255</v>
      </c>
      <c r="H763" s="22">
        <v>2026</v>
      </c>
      <c r="I763" s="22" t="s">
        <v>309</v>
      </c>
      <c r="J763" s="124" t="s">
        <v>22</v>
      </c>
      <c r="K763" s="124" t="s">
        <v>22</v>
      </c>
      <c r="L763" s="124" t="s">
        <v>22</v>
      </c>
      <c r="M763" s="122"/>
      <c r="N763" s="122"/>
      <c r="O763" s="122" t="s">
        <v>36</v>
      </c>
      <c r="P763" s="124" t="s">
        <v>25</v>
      </c>
      <c r="Q763" s="124" t="s">
        <v>25</v>
      </c>
      <c r="R763" s="124" t="s">
        <v>25</v>
      </c>
      <c r="S763" s="124" t="s">
        <v>25</v>
      </c>
      <c r="T763" s="124" t="s">
        <v>25</v>
      </c>
      <c r="U763" s="124" t="s">
        <v>25</v>
      </c>
      <c r="V763" s="124" t="s">
        <v>22</v>
      </c>
      <c r="W763" s="124" t="s">
        <v>22</v>
      </c>
      <c r="X763" s="124" t="s">
        <v>22</v>
      </c>
      <c r="Y763" s="124" t="s">
        <v>22</v>
      </c>
      <c r="Z763" s="124" t="s">
        <v>22</v>
      </c>
      <c r="AA763" s="124" t="s">
        <v>22</v>
      </c>
      <c r="AB763" s="122"/>
      <c r="AC763" s="122"/>
      <c r="AD763" s="122" t="s">
        <v>36</v>
      </c>
      <c r="AE763" s="124" t="s">
        <v>25</v>
      </c>
      <c r="AF763" s="124" t="s">
        <v>25</v>
      </c>
      <c r="AG763" s="124" t="s">
        <v>25</v>
      </c>
      <c r="AH763" s="124" t="s">
        <v>25</v>
      </c>
      <c r="AI763" s="124" t="s">
        <v>25</v>
      </c>
      <c r="AJ763" s="124" t="s">
        <v>22</v>
      </c>
      <c r="AK763" s="124" t="s">
        <v>22</v>
      </c>
      <c r="AL763" s="124" t="s">
        <v>22</v>
      </c>
      <c r="AM763" s="124" t="s">
        <v>22</v>
      </c>
      <c r="AN763" s="124" t="s">
        <v>22</v>
      </c>
    </row>
    <row r="764" spans="6:40" x14ac:dyDescent="0.3">
      <c r="F764" s="20"/>
      <c r="G764" s="21"/>
      <c r="H764" s="124"/>
      <c r="I764" s="124"/>
      <c r="J764" s="124"/>
      <c r="K764" s="124"/>
      <c r="L764" s="124"/>
      <c r="M764" s="124"/>
      <c r="N764" s="124"/>
      <c r="O764" s="124"/>
      <c r="P764" s="124"/>
      <c r="Q764" s="124"/>
      <c r="R764" s="124"/>
      <c r="S764" s="124"/>
      <c r="T764" s="124"/>
      <c r="U764" s="124"/>
      <c r="V764" s="124"/>
      <c r="W764" s="124"/>
      <c r="X764" s="124"/>
      <c r="Y764" s="124"/>
      <c r="Z764" s="124"/>
      <c r="AA764" s="124"/>
      <c r="AB764" s="124"/>
      <c r="AC764" s="124"/>
      <c r="AD764" s="124"/>
      <c r="AE764" s="124"/>
      <c r="AF764" s="124"/>
      <c r="AG764" s="124"/>
      <c r="AH764" s="124"/>
      <c r="AI764" s="124"/>
      <c r="AJ764" s="124"/>
      <c r="AK764" s="124"/>
      <c r="AL764" s="124"/>
      <c r="AM764" s="124"/>
      <c r="AN764" s="124"/>
    </row>
    <row r="765" spans="6:40" x14ac:dyDescent="0.3">
      <c r="F765" s="20">
        <v>15403728</v>
      </c>
      <c r="G765" s="21" t="s">
        <v>256</v>
      </c>
      <c r="H765" s="22">
        <v>2026</v>
      </c>
      <c r="I765" s="22" t="s">
        <v>309</v>
      </c>
      <c r="J765" s="122"/>
      <c r="K765" s="122"/>
      <c r="L765" s="122" t="s">
        <v>36</v>
      </c>
      <c r="M765" s="124" t="s">
        <v>25</v>
      </c>
      <c r="N765" s="124" t="s">
        <v>25</v>
      </c>
      <c r="O765" s="124" t="s">
        <v>25</v>
      </c>
      <c r="P765" s="124" t="s">
        <v>53</v>
      </c>
      <c r="Q765" s="124"/>
      <c r="R765" s="124"/>
      <c r="S765" s="124" t="s">
        <v>22</v>
      </c>
      <c r="T765" s="124" t="s">
        <v>22</v>
      </c>
      <c r="U765" s="124" t="s">
        <v>22</v>
      </c>
      <c r="V765" s="124"/>
      <c r="W765" s="124"/>
      <c r="X765" s="124"/>
      <c r="Y765" s="122"/>
      <c r="Z765" s="122"/>
      <c r="AA765" s="122" t="s">
        <v>36</v>
      </c>
      <c r="AB765" s="124" t="s">
        <v>25</v>
      </c>
      <c r="AC765" s="124" t="s">
        <v>25</v>
      </c>
      <c r="AD765" s="124" t="s">
        <v>25</v>
      </c>
      <c r="AE765" s="124"/>
      <c r="AF765" s="124"/>
      <c r="AG765" s="124"/>
      <c r="AH765" s="124" t="s">
        <v>22</v>
      </c>
      <c r="AI765" s="124" t="s">
        <v>22</v>
      </c>
      <c r="AJ765" s="124" t="s">
        <v>22</v>
      </c>
      <c r="AK765" s="124"/>
      <c r="AL765" s="124"/>
      <c r="AM765" s="124"/>
      <c r="AN765" s="124"/>
    </row>
    <row r="768" spans="6:40" ht="13.5" customHeight="1" x14ac:dyDescent="0.15">
      <c r="F768" s="198"/>
      <c r="G768" s="199"/>
      <c r="H768" s="190" t="s">
        <v>0</v>
      </c>
      <c r="I768" s="191"/>
      <c r="J768" s="191"/>
      <c r="K768" s="191"/>
      <c r="L768" s="191"/>
      <c r="M768" s="191"/>
      <c r="N768" s="191"/>
      <c r="O768" s="191"/>
      <c r="P768" s="191"/>
      <c r="Q768" s="191"/>
      <c r="R768" s="191"/>
      <c r="S768" s="191"/>
      <c r="T768" s="191"/>
      <c r="U768" s="191"/>
      <c r="V768" s="191"/>
      <c r="W768" s="191"/>
      <c r="X768" s="191"/>
      <c r="Y768" s="191"/>
      <c r="Z768" s="191"/>
      <c r="AA768" s="191"/>
      <c r="AB768" s="191"/>
      <c r="AC768" s="191"/>
      <c r="AD768" s="191"/>
      <c r="AE768" s="191"/>
      <c r="AF768" s="191"/>
      <c r="AG768" s="191"/>
      <c r="AH768" s="192"/>
      <c r="AI768" s="204" t="s">
        <v>1</v>
      </c>
      <c r="AJ768" s="205"/>
      <c r="AK768" s="205"/>
      <c r="AL768" s="205"/>
      <c r="AM768" s="205"/>
      <c r="AN768" s="206"/>
    </row>
    <row r="769" spans="6:40" ht="13.5" customHeight="1" x14ac:dyDescent="0.15">
      <c r="F769" s="200"/>
      <c r="G769" s="201"/>
      <c r="H769" s="193"/>
      <c r="I769" s="194"/>
      <c r="J769" s="194"/>
      <c r="K769" s="194"/>
      <c r="L769" s="194"/>
      <c r="M769" s="194"/>
      <c r="N769" s="194"/>
      <c r="O769" s="194"/>
      <c r="P769" s="194"/>
      <c r="Q769" s="194"/>
      <c r="R769" s="194"/>
      <c r="S769" s="194"/>
      <c r="T769" s="194"/>
      <c r="U769" s="194"/>
      <c r="V769" s="194"/>
      <c r="W769" s="194"/>
      <c r="X769" s="194"/>
      <c r="Y769" s="194"/>
      <c r="Z769" s="194"/>
      <c r="AA769" s="194"/>
      <c r="AB769" s="194"/>
      <c r="AC769" s="194"/>
      <c r="AD769" s="194"/>
      <c r="AE769" s="194"/>
      <c r="AF769" s="194"/>
      <c r="AG769" s="194"/>
      <c r="AH769" s="195"/>
      <c r="AI769" s="207"/>
      <c r="AJ769" s="208"/>
      <c r="AK769" s="208"/>
      <c r="AL769" s="208"/>
      <c r="AM769" s="208"/>
      <c r="AN769" s="209"/>
    </row>
    <row r="770" spans="6:40" ht="14.25" x14ac:dyDescent="0.2">
      <c r="F770" s="200"/>
      <c r="G770" s="201"/>
      <c r="H770" s="3" t="s">
        <v>2</v>
      </c>
      <c r="I770" s="4"/>
      <c r="J770" s="4"/>
      <c r="K770" s="5" t="s">
        <v>257</v>
      </c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6"/>
      <c r="AI770" s="204" t="s">
        <v>4</v>
      </c>
      <c r="AJ770" s="205"/>
      <c r="AK770" s="205"/>
      <c r="AL770" s="205"/>
      <c r="AM770" s="205"/>
      <c r="AN770" s="206"/>
    </row>
    <row r="771" spans="6:40" ht="14.25" x14ac:dyDescent="0.2">
      <c r="F771" s="200"/>
      <c r="G771" s="201"/>
      <c r="H771" s="7" t="s">
        <v>5</v>
      </c>
      <c r="I771" s="8"/>
      <c r="J771" s="8"/>
      <c r="K771" s="5" t="s">
        <v>51</v>
      </c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6"/>
      <c r="AI771" s="207"/>
      <c r="AJ771" s="208"/>
      <c r="AK771" s="208"/>
      <c r="AL771" s="208"/>
      <c r="AM771" s="208"/>
      <c r="AN771" s="209"/>
    </row>
    <row r="772" spans="6:40" ht="14.25" x14ac:dyDescent="0.2">
      <c r="F772" s="200"/>
      <c r="G772" s="201"/>
      <c r="H772" s="3" t="s">
        <v>7</v>
      </c>
      <c r="I772" s="4"/>
      <c r="J772" s="4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6"/>
      <c r="AI772" s="204" t="s">
        <v>8</v>
      </c>
      <c r="AJ772" s="205"/>
      <c r="AK772" s="205"/>
      <c r="AL772" s="205"/>
      <c r="AM772" s="205"/>
      <c r="AN772" s="206"/>
    </row>
    <row r="773" spans="6:40" ht="14.25" x14ac:dyDescent="0.2">
      <c r="F773" s="202"/>
      <c r="G773" s="203"/>
      <c r="H773" s="9"/>
      <c r="I773" s="10"/>
      <c r="J773" s="10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2"/>
      <c r="AI773" s="207"/>
      <c r="AJ773" s="208"/>
      <c r="AK773" s="208"/>
      <c r="AL773" s="208"/>
      <c r="AM773" s="208"/>
      <c r="AN773" s="209"/>
    </row>
    <row r="774" spans="6:40" ht="18" x14ac:dyDescent="0.15">
      <c r="F774" s="115" t="s">
        <v>14</v>
      </c>
      <c r="G774" s="115" t="s">
        <v>15</v>
      </c>
      <c r="H774" s="115" t="s">
        <v>16</v>
      </c>
      <c r="I774" s="115" t="s">
        <v>17</v>
      </c>
      <c r="J774" s="115" t="s">
        <v>310</v>
      </c>
      <c r="K774" s="116" t="s">
        <v>311</v>
      </c>
      <c r="L774" s="115" t="s">
        <v>312</v>
      </c>
      <c r="M774" s="115" t="s">
        <v>313</v>
      </c>
      <c r="N774" s="115" t="s">
        <v>314</v>
      </c>
      <c r="O774" s="115" t="s">
        <v>315</v>
      </c>
      <c r="P774" s="116" t="s">
        <v>316</v>
      </c>
      <c r="Q774" s="115" t="s">
        <v>317</v>
      </c>
      <c r="R774" s="116" t="s">
        <v>318</v>
      </c>
      <c r="S774" s="115" t="s">
        <v>319</v>
      </c>
      <c r="T774" s="115" t="s">
        <v>320</v>
      </c>
      <c r="U774" s="115" t="s">
        <v>321</v>
      </c>
      <c r="V774" s="115" t="s">
        <v>322</v>
      </c>
      <c r="W774" s="115" t="s">
        <v>323</v>
      </c>
      <c r="X774" s="115" t="s">
        <v>324</v>
      </c>
      <c r="Y774" s="116" t="s">
        <v>325</v>
      </c>
      <c r="Z774" s="116" t="s">
        <v>326</v>
      </c>
      <c r="AA774" s="115" t="s">
        <v>327</v>
      </c>
      <c r="AB774" s="115" t="s">
        <v>328</v>
      </c>
      <c r="AC774" s="115" t="s">
        <v>329</v>
      </c>
      <c r="AD774" s="115" t="s">
        <v>330</v>
      </c>
      <c r="AE774" s="115" t="s">
        <v>331</v>
      </c>
      <c r="AF774" s="116" t="s">
        <v>332</v>
      </c>
      <c r="AG774" s="115" t="s">
        <v>333</v>
      </c>
      <c r="AH774" s="115" t="s">
        <v>334</v>
      </c>
      <c r="AI774" s="115" t="s">
        <v>335</v>
      </c>
      <c r="AJ774" s="115" t="s">
        <v>336</v>
      </c>
      <c r="AK774" s="115" t="s">
        <v>337</v>
      </c>
      <c r="AL774" s="115" t="s">
        <v>338</v>
      </c>
      <c r="AM774" s="116" t="s">
        <v>339</v>
      </c>
      <c r="AN774" s="115" t="s">
        <v>340</v>
      </c>
    </row>
    <row r="775" spans="6:40" ht="15" thickBot="1" x14ac:dyDescent="0.2">
      <c r="F775" s="135">
        <v>71393487</v>
      </c>
      <c r="G775" s="136" t="s">
        <v>258</v>
      </c>
      <c r="H775" s="22">
        <v>2026</v>
      </c>
      <c r="I775" s="22" t="s">
        <v>309</v>
      </c>
      <c r="J775" s="124" t="s">
        <v>53</v>
      </c>
      <c r="K775" s="124" t="s">
        <v>53</v>
      </c>
      <c r="L775" s="124" t="s">
        <v>53</v>
      </c>
      <c r="M775" s="124" t="s">
        <v>53</v>
      </c>
      <c r="N775" s="124" t="s">
        <v>53</v>
      </c>
      <c r="O775" s="122"/>
      <c r="P775" s="122"/>
      <c r="Q775" s="124" t="s">
        <v>53</v>
      </c>
      <c r="R775" s="124" t="s">
        <v>53</v>
      </c>
      <c r="S775" s="124" t="s">
        <v>53</v>
      </c>
      <c r="T775" s="124" t="s">
        <v>53</v>
      </c>
      <c r="U775" s="124" t="s">
        <v>53</v>
      </c>
      <c r="V775" s="124" t="s">
        <v>53</v>
      </c>
      <c r="W775" s="124" t="s">
        <v>53</v>
      </c>
      <c r="X775" s="124" t="s">
        <v>53</v>
      </c>
      <c r="Y775" s="124" t="s">
        <v>53</v>
      </c>
      <c r="Z775" s="124" t="s">
        <v>53</v>
      </c>
      <c r="AA775" s="124" t="s">
        <v>53</v>
      </c>
      <c r="AB775" s="124" t="s">
        <v>53</v>
      </c>
      <c r="AC775" s="122"/>
      <c r="AD775" s="122"/>
      <c r="AE775" s="124" t="s">
        <v>53</v>
      </c>
      <c r="AF775" s="124" t="s">
        <v>53</v>
      </c>
      <c r="AG775" s="124" t="s">
        <v>53</v>
      </c>
      <c r="AH775" s="124" t="s">
        <v>53</v>
      </c>
      <c r="AI775" s="124" t="s">
        <v>53</v>
      </c>
      <c r="AJ775" s="124" t="s">
        <v>53</v>
      </c>
      <c r="AK775" s="124" t="s">
        <v>53</v>
      </c>
      <c r="AL775" s="124" t="s">
        <v>53</v>
      </c>
      <c r="AM775" s="124" t="s">
        <v>53</v>
      </c>
      <c r="AN775" s="124" t="s">
        <v>53</v>
      </c>
    </row>
    <row r="776" spans="6:40" ht="14.25" x14ac:dyDescent="0.15">
      <c r="F776" s="182"/>
      <c r="G776" s="183"/>
      <c r="H776" s="167"/>
      <c r="I776" s="167"/>
      <c r="J776" s="144"/>
      <c r="K776" s="144"/>
      <c r="L776" s="144"/>
      <c r="M776" s="144"/>
      <c r="N776" s="144"/>
      <c r="O776" s="124" t="s">
        <v>53</v>
      </c>
      <c r="P776" s="124" t="s">
        <v>53</v>
      </c>
      <c r="Q776" s="144"/>
      <c r="R776" s="144"/>
      <c r="S776" s="144"/>
      <c r="T776" s="144"/>
      <c r="U776" s="144"/>
      <c r="V776" s="144"/>
      <c r="W776" s="144"/>
      <c r="X776" s="144"/>
      <c r="Y776" s="144"/>
      <c r="Z776" s="144"/>
      <c r="AA776" s="144"/>
      <c r="AB776" s="144"/>
      <c r="AC776" s="144"/>
      <c r="AD776" s="144"/>
      <c r="AE776" s="144"/>
      <c r="AF776" s="144"/>
      <c r="AG776" s="144"/>
      <c r="AH776" s="144"/>
      <c r="AI776" s="144"/>
      <c r="AJ776" s="144"/>
      <c r="AK776" s="144"/>
      <c r="AL776" s="144"/>
      <c r="AM776" s="144"/>
      <c r="AN776" s="144"/>
    </row>
    <row r="778" spans="6:40" ht="13.5" x14ac:dyDescent="0.15">
      <c r="F778" s="189"/>
      <c r="G778" s="189"/>
      <c r="H778" s="190" t="s">
        <v>0</v>
      </c>
      <c r="I778" s="191"/>
      <c r="J778" s="191"/>
      <c r="K778" s="191"/>
      <c r="L778" s="191"/>
      <c r="M778" s="191"/>
      <c r="N778" s="191"/>
      <c r="O778" s="191"/>
      <c r="P778" s="191"/>
      <c r="Q778" s="191"/>
      <c r="R778" s="191"/>
      <c r="S778" s="191"/>
      <c r="T778" s="191"/>
      <c r="U778" s="191"/>
      <c r="V778" s="191"/>
      <c r="W778" s="191"/>
      <c r="X778" s="191"/>
      <c r="Y778" s="191"/>
      <c r="Z778" s="191"/>
      <c r="AA778" s="191"/>
      <c r="AB778" s="191"/>
      <c r="AC778" s="191"/>
      <c r="AD778" s="191"/>
      <c r="AE778" s="191"/>
      <c r="AF778" s="191"/>
      <c r="AG778" s="191"/>
      <c r="AH778" s="192"/>
      <c r="AI778" s="196" t="s">
        <v>1</v>
      </c>
      <c r="AJ778" s="196"/>
      <c r="AK778" s="196"/>
      <c r="AL778" s="196"/>
      <c r="AM778" s="196"/>
      <c r="AN778" s="196"/>
    </row>
    <row r="779" spans="6:40" ht="13.5" x14ac:dyDescent="0.15">
      <c r="F779" s="189"/>
      <c r="G779" s="189"/>
      <c r="H779" s="193"/>
      <c r="I779" s="194"/>
      <c r="J779" s="194"/>
      <c r="K779" s="194"/>
      <c r="L779" s="194"/>
      <c r="M779" s="194"/>
      <c r="N779" s="194"/>
      <c r="O779" s="194"/>
      <c r="P779" s="194"/>
      <c r="Q779" s="194"/>
      <c r="R779" s="194"/>
      <c r="S779" s="194"/>
      <c r="T779" s="194"/>
      <c r="U779" s="194"/>
      <c r="V779" s="194"/>
      <c r="W779" s="194"/>
      <c r="X779" s="194"/>
      <c r="Y779" s="194"/>
      <c r="Z779" s="194"/>
      <c r="AA779" s="194"/>
      <c r="AB779" s="194"/>
      <c r="AC779" s="194"/>
      <c r="AD779" s="194"/>
      <c r="AE779" s="194"/>
      <c r="AF779" s="194"/>
      <c r="AG779" s="194"/>
      <c r="AH779" s="195"/>
      <c r="AI779" s="196"/>
      <c r="AJ779" s="196"/>
      <c r="AK779" s="196"/>
      <c r="AL779" s="196"/>
      <c r="AM779" s="196"/>
      <c r="AN779" s="196"/>
    </row>
    <row r="780" spans="6:40" ht="14.25" x14ac:dyDescent="0.2">
      <c r="F780" s="189"/>
      <c r="G780" s="189"/>
      <c r="H780" s="3" t="s">
        <v>2</v>
      </c>
      <c r="I780" s="4"/>
      <c r="J780" s="4"/>
      <c r="K780" s="5" t="s">
        <v>259</v>
      </c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6"/>
      <c r="AI780" s="196" t="s">
        <v>4</v>
      </c>
      <c r="AJ780" s="196"/>
      <c r="AK780" s="196"/>
      <c r="AL780" s="196"/>
      <c r="AM780" s="196"/>
      <c r="AN780" s="196"/>
    </row>
    <row r="781" spans="6:40" ht="14.25" x14ac:dyDescent="0.2">
      <c r="F781" s="189"/>
      <c r="G781" s="189"/>
      <c r="H781" s="7" t="s">
        <v>5</v>
      </c>
      <c r="I781" s="8"/>
      <c r="J781" s="8"/>
      <c r="K781" s="5" t="s">
        <v>51</v>
      </c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6"/>
      <c r="AI781" s="196"/>
      <c r="AJ781" s="196"/>
      <c r="AK781" s="196"/>
      <c r="AL781" s="196"/>
      <c r="AM781" s="196"/>
      <c r="AN781" s="196"/>
    </row>
    <row r="782" spans="6:40" ht="14.25" x14ac:dyDescent="0.2">
      <c r="F782" s="189"/>
      <c r="G782" s="189"/>
      <c r="H782" s="3" t="s">
        <v>7</v>
      </c>
      <c r="I782" s="4"/>
      <c r="J782" s="4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6"/>
      <c r="AI782" s="196" t="s">
        <v>8</v>
      </c>
      <c r="AJ782" s="196"/>
      <c r="AK782" s="196"/>
      <c r="AL782" s="196"/>
      <c r="AM782" s="196"/>
      <c r="AN782" s="196"/>
    </row>
    <row r="783" spans="6:40" ht="14.25" x14ac:dyDescent="0.2">
      <c r="F783" s="189"/>
      <c r="G783" s="189"/>
      <c r="H783" s="9"/>
      <c r="I783" s="10"/>
      <c r="J783" s="10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2"/>
      <c r="AI783" s="196"/>
      <c r="AJ783" s="196"/>
      <c r="AK783" s="196"/>
      <c r="AL783" s="196"/>
      <c r="AM783" s="196"/>
      <c r="AN783" s="196"/>
    </row>
    <row r="784" spans="6:40" ht="18" x14ac:dyDescent="0.15">
      <c r="F784" s="115" t="s">
        <v>14</v>
      </c>
      <c r="G784" s="115" t="s">
        <v>15</v>
      </c>
      <c r="H784" s="115" t="s">
        <v>16</v>
      </c>
      <c r="I784" s="115" t="s">
        <v>17</v>
      </c>
      <c r="J784" s="115" t="s">
        <v>310</v>
      </c>
      <c r="K784" s="116" t="s">
        <v>311</v>
      </c>
      <c r="L784" s="115" t="s">
        <v>312</v>
      </c>
      <c r="M784" s="115" t="s">
        <v>313</v>
      </c>
      <c r="N784" s="115" t="s">
        <v>314</v>
      </c>
      <c r="O784" s="115" t="s">
        <v>315</v>
      </c>
      <c r="P784" s="116" t="s">
        <v>316</v>
      </c>
      <c r="Q784" s="115" t="s">
        <v>317</v>
      </c>
      <c r="R784" s="116" t="s">
        <v>318</v>
      </c>
      <c r="S784" s="115" t="s">
        <v>319</v>
      </c>
      <c r="T784" s="115" t="s">
        <v>320</v>
      </c>
      <c r="U784" s="115" t="s">
        <v>321</v>
      </c>
      <c r="V784" s="115" t="s">
        <v>322</v>
      </c>
      <c r="W784" s="115" t="s">
        <v>323</v>
      </c>
      <c r="X784" s="115" t="s">
        <v>324</v>
      </c>
      <c r="Y784" s="116" t="s">
        <v>325</v>
      </c>
      <c r="Z784" s="116" t="s">
        <v>326</v>
      </c>
      <c r="AA784" s="115" t="s">
        <v>327</v>
      </c>
      <c r="AB784" s="115" t="s">
        <v>328</v>
      </c>
      <c r="AC784" s="115" t="s">
        <v>329</v>
      </c>
      <c r="AD784" s="115" t="s">
        <v>330</v>
      </c>
      <c r="AE784" s="115" t="s">
        <v>331</v>
      </c>
      <c r="AF784" s="116" t="s">
        <v>332</v>
      </c>
      <c r="AG784" s="115" t="s">
        <v>333</v>
      </c>
      <c r="AH784" s="115" t="s">
        <v>334</v>
      </c>
      <c r="AI784" s="115" t="s">
        <v>335</v>
      </c>
      <c r="AJ784" s="115" t="s">
        <v>336</v>
      </c>
      <c r="AK784" s="115" t="s">
        <v>337</v>
      </c>
      <c r="AL784" s="115" t="s">
        <v>338</v>
      </c>
      <c r="AM784" s="116" t="s">
        <v>339</v>
      </c>
      <c r="AN784" s="115" t="s">
        <v>340</v>
      </c>
    </row>
    <row r="785" spans="6:40" ht="15" thickBot="1" x14ac:dyDescent="0.25">
      <c r="F785" s="137">
        <v>70253233</v>
      </c>
      <c r="G785" s="138" t="s">
        <v>260</v>
      </c>
      <c r="H785" s="22">
        <v>2026</v>
      </c>
      <c r="I785" s="22" t="s">
        <v>309</v>
      </c>
      <c r="J785" s="124" t="s">
        <v>25</v>
      </c>
      <c r="K785" s="122"/>
      <c r="L785" s="124" t="s">
        <v>25</v>
      </c>
      <c r="M785" s="124" t="s">
        <v>25</v>
      </c>
      <c r="N785" s="124" t="s">
        <v>25</v>
      </c>
      <c r="O785" s="124" t="s">
        <v>25</v>
      </c>
      <c r="P785" s="122"/>
      <c r="Q785" s="124" t="s">
        <v>25</v>
      </c>
      <c r="R785" s="122"/>
      <c r="S785" s="124" t="s">
        <v>25</v>
      </c>
      <c r="T785" s="124" t="s">
        <v>25</v>
      </c>
      <c r="U785" s="124" t="s">
        <v>25</v>
      </c>
      <c r="V785" s="124" t="s">
        <v>25</v>
      </c>
      <c r="W785" s="124" t="s">
        <v>25</v>
      </c>
      <c r="X785" s="124" t="s">
        <v>25</v>
      </c>
      <c r="Y785" s="122"/>
      <c r="Z785" s="122"/>
      <c r="AA785" s="124" t="s">
        <v>25</v>
      </c>
      <c r="AB785" s="124" t="s">
        <v>25</v>
      </c>
      <c r="AC785" s="124" t="s">
        <v>25</v>
      </c>
      <c r="AD785" s="124" t="s">
        <v>25</v>
      </c>
      <c r="AE785" s="124" t="s">
        <v>25</v>
      </c>
      <c r="AF785" s="122"/>
      <c r="AG785" s="124" t="s">
        <v>25</v>
      </c>
      <c r="AH785" s="124" t="s">
        <v>25</v>
      </c>
      <c r="AI785" s="124" t="s">
        <v>25</v>
      </c>
      <c r="AJ785" s="124" t="s">
        <v>25</v>
      </c>
      <c r="AK785" s="124" t="s">
        <v>25</v>
      </c>
      <c r="AL785" s="124" t="s">
        <v>25</v>
      </c>
      <c r="AM785" s="122"/>
      <c r="AN785" s="124" t="s">
        <v>25</v>
      </c>
    </row>
    <row r="787" spans="6:40" ht="13.5" x14ac:dyDescent="0.15">
      <c r="F787" s="189"/>
      <c r="G787" s="189"/>
      <c r="H787" s="190" t="s">
        <v>0</v>
      </c>
      <c r="I787" s="191"/>
      <c r="J787" s="191"/>
      <c r="K787" s="191"/>
      <c r="L787" s="191"/>
      <c r="M787" s="191"/>
      <c r="N787" s="191"/>
      <c r="O787" s="191"/>
      <c r="P787" s="191"/>
      <c r="Q787" s="191"/>
      <c r="R787" s="191"/>
      <c r="S787" s="191"/>
      <c r="T787" s="191"/>
      <c r="U787" s="191"/>
      <c r="V787" s="191"/>
      <c r="W787" s="191"/>
      <c r="X787" s="191"/>
      <c r="Y787" s="191"/>
      <c r="Z787" s="191"/>
      <c r="AA787" s="191"/>
      <c r="AB787" s="191"/>
      <c r="AC787" s="191"/>
      <c r="AD787" s="191"/>
      <c r="AE787" s="191"/>
      <c r="AF787" s="191"/>
      <c r="AG787" s="191"/>
      <c r="AH787" s="192"/>
      <c r="AI787" s="196" t="s">
        <v>1</v>
      </c>
      <c r="AJ787" s="196"/>
      <c r="AK787" s="196"/>
      <c r="AL787" s="196"/>
      <c r="AM787" s="196"/>
      <c r="AN787" s="196"/>
    </row>
    <row r="788" spans="6:40" ht="13.5" x14ac:dyDescent="0.15">
      <c r="F788" s="189"/>
      <c r="G788" s="189"/>
      <c r="H788" s="193"/>
      <c r="I788" s="194"/>
      <c r="J788" s="194"/>
      <c r="K788" s="194"/>
      <c r="L788" s="194"/>
      <c r="M788" s="194"/>
      <c r="N788" s="194"/>
      <c r="O788" s="194"/>
      <c r="P788" s="194"/>
      <c r="Q788" s="194"/>
      <c r="R788" s="194"/>
      <c r="S788" s="194"/>
      <c r="T788" s="194"/>
      <c r="U788" s="194"/>
      <c r="V788" s="194"/>
      <c r="W788" s="194"/>
      <c r="X788" s="194"/>
      <c r="Y788" s="194"/>
      <c r="Z788" s="194"/>
      <c r="AA788" s="194"/>
      <c r="AB788" s="194"/>
      <c r="AC788" s="194"/>
      <c r="AD788" s="194"/>
      <c r="AE788" s="194"/>
      <c r="AF788" s="194"/>
      <c r="AG788" s="194"/>
      <c r="AH788" s="195"/>
      <c r="AI788" s="196"/>
      <c r="AJ788" s="196"/>
      <c r="AK788" s="196"/>
      <c r="AL788" s="196"/>
      <c r="AM788" s="196"/>
      <c r="AN788" s="196"/>
    </row>
    <row r="789" spans="6:40" ht="14.25" x14ac:dyDescent="0.2">
      <c r="F789" s="189"/>
      <c r="G789" s="189"/>
      <c r="H789" s="3" t="s">
        <v>2</v>
      </c>
      <c r="I789" s="4"/>
      <c r="J789" s="4"/>
      <c r="K789" s="5" t="s">
        <v>261</v>
      </c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6"/>
      <c r="AI789" s="196" t="s">
        <v>4</v>
      </c>
      <c r="AJ789" s="196"/>
      <c r="AK789" s="196"/>
      <c r="AL789" s="196"/>
      <c r="AM789" s="196"/>
      <c r="AN789" s="196"/>
    </row>
    <row r="790" spans="6:40" ht="14.25" x14ac:dyDescent="0.2">
      <c r="F790" s="189"/>
      <c r="G790" s="189"/>
      <c r="H790" s="7" t="s">
        <v>5</v>
      </c>
      <c r="I790" s="8"/>
      <c r="J790" s="8"/>
      <c r="K790" s="5" t="s">
        <v>51</v>
      </c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6"/>
      <c r="AI790" s="196"/>
      <c r="AJ790" s="196"/>
      <c r="AK790" s="196"/>
      <c r="AL790" s="196"/>
      <c r="AM790" s="196"/>
      <c r="AN790" s="196"/>
    </row>
    <row r="791" spans="6:40" ht="14.25" x14ac:dyDescent="0.2">
      <c r="F791" s="189"/>
      <c r="G791" s="189"/>
      <c r="H791" s="3" t="s">
        <v>7</v>
      </c>
      <c r="I791" s="4"/>
      <c r="J791" s="4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6"/>
      <c r="AI791" s="196" t="s">
        <v>8</v>
      </c>
      <c r="AJ791" s="196"/>
      <c r="AK791" s="196"/>
      <c r="AL791" s="196"/>
      <c r="AM791" s="196"/>
      <c r="AN791" s="196"/>
    </row>
    <row r="792" spans="6:40" ht="14.25" x14ac:dyDescent="0.2">
      <c r="F792" s="189"/>
      <c r="G792" s="189"/>
      <c r="H792" s="9"/>
      <c r="I792" s="10"/>
      <c r="J792" s="10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2"/>
      <c r="AI792" s="196"/>
      <c r="AJ792" s="196"/>
      <c r="AK792" s="196"/>
      <c r="AL792" s="196"/>
      <c r="AM792" s="196"/>
      <c r="AN792" s="196"/>
    </row>
    <row r="793" spans="6:40" ht="18" x14ac:dyDescent="0.15">
      <c r="F793" s="115" t="s">
        <v>14</v>
      </c>
      <c r="G793" s="115" t="s">
        <v>15</v>
      </c>
      <c r="H793" s="115" t="s">
        <v>16</v>
      </c>
      <c r="I793" s="115" t="s">
        <v>17</v>
      </c>
      <c r="J793" s="115" t="s">
        <v>310</v>
      </c>
      <c r="K793" s="116" t="s">
        <v>311</v>
      </c>
      <c r="L793" s="115" t="s">
        <v>312</v>
      </c>
      <c r="M793" s="115" t="s">
        <v>313</v>
      </c>
      <c r="N793" s="115" t="s">
        <v>314</v>
      </c>
      <c r="O793" s="115" t="s">
        <v>315</v>
      </c>
      <c r="P793" s="116" t="s">
        <v>316</v>
      </c>
      <c r="Q793" s="115" t="s">
        <v>317</v>
      </c>
      <c r="R793" s="116" t="s">
        <v>318</v>
      </c>
      <c r="S793" s="115" t="s">
        <v>319</v>
      </c>
      <c r="T793" s="115" t="s">
        <v>320</v>
      </c>
      <c r="U793" s="115" t="s">
        <v>321</v>
      </c>
      <c r="V793" s="115" t="s">
        <v>322</v>
      </c>
      <c r="W793" s="115" t="s">
        <v>323</v>
      </c>
      <c r="X793" s="115" t="s">
        <v>324</v>
      </c>
      <c r="Y793" s="116" t="s">
        <v>325</v>
      </c>
      <c r="Z793" s="116" t="s">
        <v>326</v>
      </c>
      <c r="AA793" s="115" t="s">
        <v>327</v>
      </c>
      <c r="AB793" s="115" t="s">
        <v>328</v>
      </c>
      <c r="AC793" s="115" t="s">
        <v>329</v>
      </c>
      <c r="AD793" s="115" t="s">
        <v>330</v>
      </c>
      <c r="AE793" s="115" t="s">
        <v>331</v>
      </c>
      <c r="AF793" s="116" t="s">
        <v>332</v>
      </c>
      <c r="AG793" s="115" t="s">
        <v>333</v>
      </c>
      <c r="AH793" s="115" t="s">
        <v>334</v>
      </c>
      <c r="AI793" s="115" t="s">
        <v>335</v>
      </c>
      <c r="AJ793" s="115" t="s">
        <v>336</v>
      </c>
      <c r="AK793" s="115" t="s">
        <v>337</v>
      </c>
      <c r="AL793" s="115" t="s">
        <v>338</v>
      </c>
      <c r="AM793" s="116" t="s">
        <v>339</v>
      </c>
      <c r="AN793" s="115" t="s">
        <v>340</v>
      </c>
    </row>
    <row r="794" spans="6:40" x14ac:dyDescent="0.3">
      <c r="F794" s="139">
        <v>1020106113</v>
      </c>
      <c r="G794" s="140" t="s">
        <v>262</v>
      </c>
      <c r="H794" s="22">
        <v>2026</v>
      </c>
      <c r="I794" s="22" t="s">
        <v>309</v>
      </c>
      <c r="J794" s="124"/>
      <c r="K794" s="124"/>
      <c r="L794" s="124"/>
      <c r="M794" s="124"/>
      <c r="N794" s="124"/>
      <c r="O794" s="124"/>
      <c r="P794" s="124"/>
      <c r="Q794" s="124"/>
      <c r="R794" s="124"/>
      <c r="S794" s="124"/>
      <c r="T794" s="124"/>
      <c r="U794" s="124"/>
      <c r="V794" s="124"/>
      <c r="W794" s="124"/>
      <c r="X794" s="124"/>
      <c r="Y794" s="124"/>
      <c r="Z794" s="124"/>
      <c r="AA794" s="124"/>
      <c r="AB794" s="124"/>
      <c r="AC794" s="124"/>
      <c r="AD794" s="124"/>
      <c r="AE794" s="124"/>
      <c r="AF794" s="124"/>
      <c r="AG794" s="124"/>
      <c r="AH794" s="124"/>
      <c r="AI794" s="124"/>
      <c r="AJ794" s="124"/>
      <c r="AK794" s="124"/>
      <c r="AL794" s="124"/>
      <c r="AM794" s="124"/>
      <c r="AN794" s="124"/>
    </row>
    <row r="795" spans="6:40" x14ac:dyDescent="0.3">
      <c r="AN795" s="86"/>
    </row>
    <row r="796" spans="6:40" ht="13.5" x14ac:dyDescent="0.15">
      <c r="F796" s="189"/>
      <c r="G796" s="189"/>
      <c r="H796" s="190" t="s">
        <v>0</v>
      </c>
      <c r="I796" s="191"/>
      <c r="J796" s="191"/>
      <c r="K796" s="191"/>
      <c r="L796" s="191"/>
      <c r="M796" s="191"/>
      <c r="N796" s="191"/>
      <c r="O796" s="191"/>
      <c r="P796" s="191"/>
      <c r="Q796" s="191"/>
      <c r="R796" s="191"/>
      <c r="S796" s="191"/>
      <c r="T796" s="191"/>
      <c r="U796" s="191"/>
      <c r="V796" s="191"/>
      <c r="W796" s="191"/>
      <c r="X796" s="191"/>
      <c r="Y796" s="191"/>
      <c r="Z796" s="191"/>
      <c r="AA796" s="191"/>
      <c r="AB796" s="191"/>
      <c r="AC796" s="191"/>
      <c r="AD796" s="191"/>
      <c r="AE796" s="191"/>
      <c r="AF796" s="191"/>
      <c r="AG796" s="191"/>
      <c r="AH796" s="192"/>
      <c r="AI796" s="196" t="s">
        <v>1</v>
      </c>
      <c r="AJ796" s="196"/>
      <c r="AK796" s="196"/>
      <c r="AL796" s="196"/>
      <c r="AM796" s="196"/>
      <c r="AN796" s="196"/>
    </row>
    <row r="797" spans="6:40" ht="13.5" x14ac:dyDescent="0.15">
      <c r="F797" s="189"/>
      <c r="G797" s="189"/>
      <c r="H797" s="193"/>
      <c r="I797" s="194"/>
      <c r="J797" s="194"/>
      <c r="K797" s="194"/>
      <c r="L797" s="194"/>
      <c r="M797" s="194"/>
      <c r="N797" s="194"/>
      <c r="O797" s="194"/>
      <c r="P797" s="194"/>
      <c r="Q797" s="194"/>
      <c r="R797" s="194"/>
      <c r="S797" s="194"/>
      <c r="T797" s="194"/>
      <c r="U797" s="194"/>
      <c r="V797" s="194"/>
      <c r="W797" s="194"/>
      <c r="X797" s="194"/>
      <c r="Y797" s="194"/>
      <c r="Z797" s="194"/>
      <c r="AA797" s="194"/>
      <c r="AB797" s="194"/>
      <c r="AC797" s="194"/>
      <c r="AD797" s="194"/>
      <c r="AE797" s="194"/>
      <c r="AF797" s="194"/>
      <c r="AG797" s="194"/>
      <c r="AH797" s="195"/>
      <c r="AI797" s="196"/>
      <c r="AJ797" s="196"/>
      <c r="AK797" s="196"/>
      <c r="AL797" s="196"/>
      <c r="AM797" s="196"/>
      <c r="AN797" s="196"/>
    </row>
    <row r="798" spans="6:40" ht="14.25" x14ac:dyDescent="0.2">
      <c r="F798" s="189"/>
      <c r="G798" s="189"/>
      <c r="H798" s="3" t="s">
        <v>2</v>
      </c>
      <c r="I798" s="4"/>
      <c r="J798" s="4"/>
      <c r="K798" s="5" t="s">
        <v>263</v>
      </c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6"/>
      <c r="AI798" s="196" t="s">
        <v>4</v>
      </c>
      <c r="AJ798" s="196"/>
      <c r="AK798" s="196"/>
      <c r="AL798" s="196"/>
      <c r="AM798" s="196"/>
      <c r="AN798" s="196"/>
    </row>
    <row r="799" spans="6:40" ht="14.25" x14ac:dyDescent="0.2">
      <c r="F799" s="189"/>
      <c r="G799" s="189"/>
      <c r="H799" s="7" t="s">
        <v>5</v>
      </c>
      <c r="I799" s="8"/>
      <c r="J799" s="8"/>
      <c r="K799" s="5" t="s">
        <v>51</v>
      </c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6"/>
      <c r="AI799" s="196"/>
      <c r="AJ799" s="196"/>
      <c r="AK799" s="196"/>
      <c r="AL799" s="196"/>
      <c r="AM799" s="196"/>
      <c r="AN799" s="196"/>
    </row>
    <row r="800" spans="6:40" ht="14.25" x14ac:dyDescent="0.2">
      <c r="F800" s="189"/>
      <c r="G800" s="189"/>
      <c r="H800" s="3" t="s">
        <v>7</v>
      </c>
      <c r="I800" s="4"/>
      <c r="J800" s="4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6"/>
      <c r="AI800" s="196" t="s">
        <v>8</v>
      </c>
      <c r="AJ800" s="196"/>
      <c r="AK800" s="196"/>
      <c r="AL800" s="196"/>
      <c r="AM800" s="196"/>
      <c r="AN800" s="196"/>
    </row>
    <row r="801" spans="6:43" ht="14.25" x14ac:dyDescent="0.2">
      <c r="F801" s="189"/>
      <c r="G801" s="189"/>
      <c r="H801" s="9"/>
      <c r="I801" s="10"/>
      <c r="J801" s="10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2"/>
      <c r="AI801" s="196"/>
      <c r="AJ801" s="196"/>
      <c r="AK801" s="196"/>
      <c r="AL801" s="196"/>
      <c r="AM801" s="196"/>
      <c r="AN801" s="196"/>
    </row>
    <row r="802" spans="6:43" ht="18" x14ac:dyDescent="0.15">
      <c r="F802" s="115" t="s">
        <v>14</v>
      </c>
      <c r="G802" s="115" t="s">
        <v>15</v>
      </c>
      <c r="H802" s="115" t="s">
        <v>16</v>
      </c>
      <c r="I802" s="115" t="s">
        <v>17</v>
      </c>
      <c r="J802" s="115" t="s">
        <v>310</v>
      </c>
      <c r="K802" s="116" t="s">
        <v>311</v>
      </c>
      <c r="L802" s="115" t="s">
        <v>312</v>
      </c>
      <c r="M802" s="115" t="s">
        <v>313</v>
      </c>
      <c r="N802" s="115" t="s">
        <v>314</v>
      </c>
      <c r="O802" s="115" t="s">
        <v>315</v>
      </c>
      <c r="P802" s="116" t="s">
        <v>316</v>
      </c>
      <c r="Q802" s="115" t="s">
        <v>317</v>
      </c>
      <c r="R802" s="116" t="s">
        <v>318</v>
      </c>
      <c r="S802" s="115" t="s">
        <v>319</v>
      </c>
      <c r="T802" s="115" t="s">
        <v>320</v>
      </c>
      <c r="U802" s="115" t="s">
        <v>321</v>
      </c>
      <c r="V802" s="115" t="s">
        <v>322</v>
      </c>
      <c r="W802" s="115" t="s">
        <v>323</v>
      </c>
      <c r="X802" s="115" t="s">
        <v>324</v>
      </c>
      <c r="Y802" s="116" t="s">
        <v>325</v>
      </c>
      <c r="Z802" s="116" t="s">
        <v>326</v>
      </c>
      <c r="AA802" s="115" t="s">
        <v>327</v>
      </c>
      <c r="AB802" s="115" t="s">
        <v>328</v>
      </c>
      <c r="AC802" s="115" t="s">
        <v>329</v>
      </c>
      <c r="AD802" s="115" t="s">
        <v>330</v>
      </c>
      <c r="AE802" s="115" t="s">
        <v>331</v>
      </c>
      <c r="AF802" s="116" t="s">
        <v>332</v>
      </c>
      <c r="AG802" s="115" t="s">
        <v>333</v>
      </c>
      <c r="AH802" s="115" t="s">
        <v>334</v>
      </c>
      <c r="AI802" s="115" t="s">
        <v>335</v>
      </c>
      <c r="AJ802" s="115" t="s">
        <v>336</v>
      </c>
      <c r="AK802" s="115" t="s">
        <v>337</v>
      </c>
      <c r="AL802" s="115" t="s">
        <v>338</v>
      </c>
      <c r="AM802" s="116" t="s">
        <v>339</v>
      </c>
      <c r="AN802" s="115" t="s">
        <v>340</v>
      </c>
    </row>
    <row r="803" spans="6:43" x14ac:dyDescent="0.3">
      <c r="F803" s="20">
        <v>11794362</v>
      </c>
      <c r="G803" s="21" t="s">
        <v>264</v>
      </c>
      <c r="H803" s="22">
        <v>2026</v>
      </c>
      <c r="I803" s="22" t="s">
        <v>309</v>
      </c>
      <c r="J803" s="124" t="s">
        <v>137</v>
      </c>
      <c r="K803" s="124" t="s">
        <v>137</v>
      </c>
      <c r="L803" s="122"/>
      <c r="M803" s="122"/>
      <c r="N803" s="122" t="s">
        <v>36</v>
      </c>
      <c r="O803" s="124" t="s">
        <v>137</v>
      </c>
      <c r="P803" s="124" t="s">
        <v>137</v>
      </c>
      <c r="Q803" s="124" t="s">
        <v>137</v>
      </c>
      <c r="R803" s="124" t="s">
        <v>137</v>
      </c>
      <c r="S803" s="124" t="s">
        <v>137</v>
      </c>
      <c r="T803" s="124" t="s">
        <v>137</v>
      </c>
      <c r="U803" s="124" t="s">
        <v>137</v>
      </c>
      <c r="V803" s="124" t="s">
        <v>137</v>
      </c>
      <c r="W803" s="124" t="s">
        <v>137</v>
      </c>
      <c r="X803" s="124" t="s">
        <v>137</v>
      </c>
      <c r="Y803" s="124" t="s">
        <v>137</v>
      </c>
      <c r="Z803" s="124" t="s">
        <v>137</v>
      </c>
      <c r="AA803" s="122"/>
      <c r="AB803" s="122"/>
      <c r="AC803" s="122" t="s">
        <v>36</v>
      </c>
      <c r="AD803" s="124" t="s">
        <v>137</v>
      </c>
      <c r="AE803" s="124" t="s">
        <v>137</v>
      </c>
      <c r="AF803" s="124" t="s">
        <v>137</v>
      </c>
      <c r="AG803" s="124" t="s">
        <v>137</v>
      </c>
      <c r="AH803" s="124" t="s">
        <v>137</v>
      </c>
      <c r="AI803" s="124" t="s">
        <v>137</v>
      </c>
      <c r="AJ803" s="124" t="s">
        <v>137</v>
      </c>
      <c r="AK803" s="124" t="s">
        <v>137</v>
      </c>
      <c r="AL803" s="124" t="s">
        <v>137</v>
      </c>
      <c r="AM803" s="124" t="s">
        <v>137</v>
      </c>
      <c r="AN803" s="124" t="s">
        <v>137</v>
      </c>
    </row>
    <row r="804" spans="6:43" x14ac:dyDescent="0.3">
      <c r="F804" s="52">
        <v>71609620</v>
      </c>
      <c r="G804" s="21" t="s">
        <v>265</v>
      </c>
      <c r="H804" s="22">
        <v>2026</v>
      </c>
      <c r="I804" s="22" t="s">
        <v>309</v>
      </c>
      <c r="J804" s="124" t="s">
        <v>238</v>
      </c>
      <c r="K804" s="124" t="s">
        <v>238</v>
      </c>
      <c r="L804" s="124" t="s">
        <v>137</v>
      </c>
      <c r="M804" s="124" t="s">
        <v>137</v>
      </c>
      <c r="N804" s="124" t="s">
        <v>137</v>
      </c>
      <c r="O804" s="124"/>
      <c r="P804" s="124" t="s">
        <v>238</v>
      </c>
      <c r="Q804" s="124" t="s">
        <v>238</v>
      </c>
      <c r="R804" s="124" t="s">
        <v>238</v>
      </c>
      <c r="S804" s="124"/>
      <c r="T804" s="124"/>
      <c r="U804" s="124"/>
      <c r="V804" s="124"/>
      <c r="W804" s="124"/>
      <c r="X804" s="124" t="s">
        <v>238</v>
      </c>
      <c r="Y804" s="124" t="s">
        <v>238</v>
      </c>
      <c r="Z804" s="124" t="s">
        <v>238</v>
      </c>
      <c r="AA804" s="124"/>
      <c r="AB804" s="124"/>
      <c r="AC804" s="124"/>
      <c r="AD804" s="124"/>
      <c r="AE804" s="124" t="s">
        <v>238</v>
      </c>
      <c r="AF804" s="124" t="s">
        <v>238</v>
      </c>
      <c r="AG804" s="124"/>
      <c r="AH804" s="124"/>
      <c r="AI804" s="124"/>
      <c r="AJ804" s="124"/>
      <c r="AK804" s="124"/>
      <c r="AL804" s="124" t="s">
        <v>238</v>
      </c>
      <c r="AM804" s="124" t="s">
        <v>238</v>
      </c>
      <c r="AN804" s="124"/>
    </row>
    <row r="806" spans="6:43" ht="18.75" x14ac:dyDescent="0.3">
      <c r="AO806" s="125" t="s">
        <v>18</v>
      </c>
      <c r="AP806" s="125" t="s">
        <v>19</v>
      </c>
      <c r="AQ806" s="125" t="s">
        <v>20</v>
      </c>
    </row>
    <row r="807" spans="6:43" ht="13.5" x14ac:dyDescent="0.15">
      <c r="F807" s="189"/>
      <c r="G807" s="189"/>
      <c r="H807" s="190" t="s">
        <v>0</v>
      </c>
      <c r="I807" s="191"/>
      <c r="J807" s="191"/>
      <c r="K807" s="191"/>
      <c r="L807" s="191"/>
      <c r="M807" s="191"/>
      <c r="N807" s="191"/>
      <c r="O807" s="191"/>
      <c r="P807" s="191"/>
      <c r="Q807" s="191"/>
      <c r="R807" s="191"/>
      <c r="S807" s="191"/>
      <c r="T807" s="191"/>
      <c r="U807" s="191"/>
      <c r="V807" s="191"/>
      <c r="W807" s="191"/>
      <c r="X807" s="191"/>
      <c r="Y807" s="191"/>
      <c r="Z807" s="191"/>
      <c r="AA807" s="191"/>
      <c r="AB807" s="191"/>
      <c r="AC807" s="191"/>
      <c r="AD807" s="191"/>
      <c r="AE807" s="191"/>
      <c r="AF807" s="191"/>
      <c r="AG807" s="191"/>
      <c r="AH807" s="192"/>
      <c r="AI807" s="196" t="s">
        <v>1</v>
      </c>
      <c r="AJ807" s="196"/>
      <c r="AK807" s="196"/>
      <c r="AL807" s="196"/>
      <c r="AM807" s="196"/>
      <c r="AN807" s="196"/>
      <c r="AO807" s="132" t="e">
        <f>COUNTIF(Tabla1461113161718202427282930323437404142432377[[#This Row],[1S]:[31L]],"D12")</f>
        <v>#VALUE!</v>
      </c>
      <c r="AP807" s="26" t="e">
        <f>COUNTIF(Tabla1461113161718202427282930323437404142432377[[#This Row],[1S]:[31L]],"N12")</f>
        <v>#VALUE!</v>
      </c>
      <c r="AQ807" s="26" t="e">
        <f>COUNTBLANK(Tabla1461113161718202427282930323437404142432377[[#This Row],[1S]:[31L]])</f>
        <v>#VALUE!</v>
      </c>
    </row>
    <row r="808" spans="6:43" ht="13.5" x14ac:dyDescent="0.15">
      <c r="F808" s="189"/>
      <c r="G808" s="189"/>
      <c r="H808" s="193"/>
      <c r="I808" s="194"/>
      <c r="J808" s="194"/>
      <c r="K808" s="194"/>
      <c r="L808" s="194"/>
      <c r="M808" s="194"/>
      <c r="N808" s="194"/>
      <c r="O808" s="194"/>
      <c r="P808" s="194"/>
      <c r="Q808" s="194"/>
      <c r="R808" s="194"/>
      <c r="S808" s="194"/>
      <c r="T808" s="194"/>
      <c r="U808" s="194"/>
      <c r="V808" s="194"/>
      <c r="W808" s="194"/>
      <c r="X808" s="194"/>
      <c r="Y808" s="194"/>
      <c r="Z808" s="194"/>
      <c r="AA808" s="194"/>
      <c r="AB808" s="194"/>
      <c r="AC808" s="194"/>
      <c r="AD808" s="194"/>
      <c r="AE808" s="194"/>
      <c r="AF808" s="194"/>
      <c r="AG808" s="194"/>
      <c r="AH808" s="195"/>
      <c r="AI808" s="196"/>
      <c r="AJ808" s="196"/>
      <c r="AK808" s="196"/>
      <c r="AL808" s="196"/>
      <c r="AM808" s="196"/>
      <c r="AN808" s="196"/>
      <c r="AO808" s="132" t="e">
        <f>COUNTIF(Tabla1461113161718202427282930323437404142432377[[#This Row],[1S]:[31L]],"D12")</f>
        <v>#VALUE!</v>
      </c>
      <c r="AP808" s="26" t="e">
        <f>COUNTIF(Tabla1461113161718202427282930323437404142432377[[#This Row],[1S]:[31L]],"N12")</f>
        <v>#VALUE!</v>
      </c>
      <c r="AQ808" s="26" t="e">
        <f>COUNTBLANK(Tabla1461113161718202427282930323437404142432377[[#This Row],[1S]:[31L]])</f>
        <v>#VALUE!</v>
      </c>
    </row>
    <row r="809" spans="6:43" ht="14.25" x14ac:dyDescent="0.2">
      <c r="F809" s="189"/>
      <c r="G809" s="189"/>
      <c r="H809" s="3" t="s">
        <v>2</v>
      </c>
      <c r="I809" s="4"/>
      <c r="J809" s="4"/>
      <c r="K809" s="5" t="s">
        <v>266</v>
      </c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6"/>
      <c r="AI809" s="196" t="s">
        <v>4</v>
      </c>
      <c r="AJ809" s="196"/>
      <c r="AK809" s="196"/>
      <c r="AL809" s="196"/>
      <c r="AM809" s="196"/>
      <c r="AN809" s="196"/>
      <c r="AO809" s="46"/>
      <c r="AP809" s="26"/>
      <c r="AQ809" s="28"/>
    </row>
    <row r="810" spans="6:43" ht="14.25" x14ac:dyDescent="0.2">
      <c r="F810" s="189"/>
      <c r="G810" s="189"/>
      <c r="H810" s="7" t="s">
        <v>5</v>
      </c>
      <c r="I810" s="8"/>
      <c r="J810" s="8"/>
      <c r="K810" s="5" t="s">
        <v>51</v>
      </c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6"/>
      <c r="AI810" s="196"/>
      <c r="AJ810" s="196"/>
      <c r="AK810" s="196"/>
      <c r="AL810" s="196"/>
      <c r="AM810" s="196"/>
      <c r="AN810" s="196"/>
      <c r="AO810" s="46"/>
      <c r="AP810" s="26"/>
      <c r="AQ810" s="28"/>
    </row>
    <row r="811" spans="6:43" ht="14.25" x14ac:dyDescent="0.2">
      <c r="F811" s="189"/>
      <c r="G811" s="189"/>
      <c r="H811" s="3" t="s">
        <v>7</v>
      </c>
      <c r="I811" s="4"/>
      <c r="J811" s="4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6"/>
      <c r="AI811" s="196" t="s">
        <v>8</v>
      </c>
      <c r="AJ811" s="196"/>
      <c r="AK811" s="196"/>
      <c r="AL811" s="196"/>
      <c r="AM811" s="196"/>
      <c r="AN811" s="196"/>
      <c r="AO811" s="46"/>
      <c r="AP811" s="26"/>
      <c r="AQ811" s="28"/>
    </row>
    <row r="812" spans="6:43" ht="14.25" x14ac:dyDescent="0.2">
      <c r="F812" s="189"/>
      <c r="G812" s="189"/>
      <c r="H812" s="9"/>
      <c r="I812" s="10"/>
      <c r="J812" s="10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2"/>
      <c r="AI812" s="196"/>
      <c r="AJ812" s="196"/>
      <c r="AK812" s="196"/>
      <c r="AL812" s="196"/>
      <c r="AM812" s="196"/>
      <c r="AN812" s="196"/>
      <c r="AO812" s="46"/>
      <c r="AP812" s="26"/>
      <c r="AQ812" s="28"/>
    </row>
    <row r="813" spans="6:43" ht="18" x14ac:dyDescent="0.15">
      <c r="F813" s="115" t="s">
        <v>14</v>
      </c>
      <c r="G813" s="115" t="s">
        <v>15</v>
      </c>
      <c r="H813" s="115" t="s">
        <v>16</v>
      </c>
      <c r="I813" s="115" t="s">
        <v>17</v>
      </c>
      <c r="J813" s="115" t="s">
        <v>310</v>
      </c>
      <c r="K813" s="116" t="s">
        <v>311</v>
      </c>
      <c r="L813" s="115" t="s">
        <v>312</v>
      </c>
      <c r="M813" s="115" t="s">
        <v>313</v>
      </c>
      <c r="N813" s="115" t="s">
        <v>314</v>
      </c>
      <c r="O813" s="115" t="s">
        <v>315</v>
      </c>
      <c r="P813" s="116" t="s">
        <v>316</v>
      </c>
      <c r="Q813" s="115" t="s">
        <v>317</v>
      </c>
      <c r="R813" s="116" t="s">
        <v>318</v>
      </c>
      <c r="S813" s="115" t="s">
        <v>319</v>
      </c>
      <c r="T813" s="115" t="s">
        <v>320</v>
      </c>
      <c r="U813" s="115" t="s">
        <v>321</v>
      </c>
      <c r="V813" s="115" t="s">
        <v>322</v>
      </c>
      <c r="W813" s="115" t="s">
        <v>323</v>
      </c>
      <c r="X813" s="115" t="s">
        <v>324</v>
      </c>
      <c r="Y813" s="116" t="s">
        <v>325</v>
      </c>
      <c r="Z813" s="116" t="s">
        <v>326</v>
      </c>
      <c r="AA813" s="115" t="s">
        <v>327</v>
      </c>
      <c r="AB813" s="115" t="s">
        <v>328</v>
      </c>
      <c r="AC813" s="115" t="s">
        <v>329</v>
      </c>
      <c r="AD813" s="115" t="s">
        <v>330</v>
      </c>
      <c r="AE813" s="115" t="s">
        <v>331</v>
      </c>
      <c r="AF813" s="116" t="s">
        <v>332</v>
      </c>
      <c r="AG813" s="115" t="s">
        <v>333</v>
      </c>
      <c r="AH813" s="115" t="s">
        <v>334</v>
      </c>
      <c r="AI813" s="115" t="s">
        <v>335</v>
      </c>
      <c r="AJ813" s="115" t="s">
        <v>336</v>
      </c>
      <c r="AK813" s="115" t="s">
        <v>337</v>
      </c>
      <c r="AL813" s="115" t="s">
        <v>338</v>
      </c>
      <c r="AM813" s="116" t="s">
        <v>339</v>
      </c>
      <c r="AN813" s="115" t="s">
        <v>340</v>
      </c>
      <c r="AO813" s="46"/>
      <c r="AP813" s="26"/>
      <c r="AQ813" s="28"/>
    </row>
    <row r="814" spans="6:43" x14ac:dyDescent="0.3">
      <c r="F814" s="20">
        <v>1056769021</v>
      </c>
      <c r="G814" s="21" t="s">
        <v>267</v>
      </c>
      <c r="H814" s="22">
        <v>2026</v>
      </c>
      <c r="I814" s="22" t="s">
        <v>309</v>
      </c>
      <c r="J814" s="124" t="s">
        <v>25</v>
      </c>
      <c r="K814" s="122"/>
      <c r="L814" s="124" t="s">
        <v>25</v>
      </c>
      <c r="M814" s="124" t="s">
        <v>25</v>
      </c>
      <c r="N814" s="124" t="s">
        <v>25</v>
      </c>
      <c r="O814" s="124" t="s">
        <v>25</v>
      </c>
      <c r="P814" s="122"/>
      <c r="Q814" s="124" t="s">
        <v>25</v>
      </c>
      <c r="R814" s="122"/>
      <c r="S814" s="124" t="s">
        <v>25</v>
      </c>
      <c r="T814" s="124" t="s">
        <v>25</v>
      </c>
      <c r="U814" s="124" t="s">
        <v>25</v>
      </c>
      <c r="V814" s="124" t="s">
        <v>25</v>
      </c>
      <c r="W814" s="124" t="s">
        <v>25</v>
      </c>
      <c r="X814" s="124" t="s">
        <v>25</v>
      </c>
      <c r="Y814" s="122"/>
      <c r="Z814" s="122"/>
      <c r="AA814" s="124" t="s">
        <v>25</v>
      </c>
      <c r="AB814" s="124" t="s">
        <v>25</v>
      </c>
      <c r="AC814" s="124" t="s">
        <v>25</v>
      </c>
      <c r="AD814" s="124" t="s">
        <v>25</v>
      </c>
      <c r="AE814" s="124" t="s">
        <v>25</v>
      </c>
      <c r="AF814" s="122"/>
      <c r="AG814" s="124" t="s">
        <v>25</v>
      </c>
      <c r="AH814" s="124" t="s">
        <v>25</v>
      </c>
      <c r="AI814" s="124" t="s">
        <v>25</v>
      </c>
      <c r="AJ814" s="124" t="s">
        <v>25</v>
      </c>
      <c r="AK814" s="124" t="s">
        <v>25</v>
      </c>
      <c r="AL814" s="124" t="s">
        <v>25</v>
      </c>
      <c r="AM814" s="122"/>
      <c r="AN814" s="124" t="s">
        <v>25</v>
      </c>
      <c r="AO814" s="31"/>
      <c r="AP814" s="31"/>
      <c r="AQ814" s="32"/>
    </row>
    <row r="815" spans="6:43" x14ac:dyDescent="0.3">
      <c r="G815" s="54" t="s">
        <v>268</v>
      </c>
    </row>
    <row r="817" spans="6:43" ht="13.5" x14ac:dyDescent="0.15">
      <c r="F817" s="189"/>
      <c r="G817" s="189"/>
      <c r="H817" s="190" t="s">
        <v>0</v>
      </c>
      <c r="I817" s="191"/>
      <c r="J817" s="191"/>
      <c r="K817" s="191"/>
      <c r="L817" s="191"/>
      <c r="M817" s="191"/>
      <c r="N817" s="191"/>
      <c r="O817" s="191"/>
      <c r="P817" s="191"/>
      <c r="Q817" s="191"/>
      <c r="R817" s="191"/>
      <c r="S817" s="191"/>
      <c r="T817" s="191"/>
      <c r="U817" s="191"/>
      <c r="V817" s="191"/>
      <c r="W817" s="191"/>
      <c r="X817" s="191"/>
      <c r="Y817" s="191"/>
      <c r="Z817" s="191"/>
      <c r="AA817" s="191"/>
      <c r="AB817" s="191"/>
      <c r="AC817" s="191"/>
      <c r="AD817" s="191"/>
      <c r="AE817" s="191"/>
      <c r="AF817" s="191"/>
      <c r="AG817" s="191"/>
      <c r="AH817" s="192"/>
      <c r="AI817" s="196" t="s">
        <v>1</v>
      </c>
      <c r="AJ817" s="196"/>
      <c r="AK817" s="196"/>
      <c r="AL817" s="196"/>
      <c r="AM817" s="196"/>
      <c r="AN817" s="196"/>
      <c r="AO817" s="132" t="e">
        <f>COUNTIF(Tabla1461113161718202427282930323437404142432377[[#This Row],[1S]:[31L]],"D12")</f>
        <v>#VALUE!</v>
      </c>
      <c r="AP817" s="26" t="e">
        <f>COUNTIF(Tabla1461113161718202427282930323437404142432377[[#This Row],[1S]:[31L]],"N12")</f>
        <v>#VALUE!</v>
      </c>
      <c r="AQ817" s="26" t="e">
        <f>COUNTBLANK(Tabla1461113161718202427282930323437404142432377[[#This Row],[1S]:[31L]])</f>
        <v>#VALUE!</v>
      </c>
    </row>
    <row r="818" spans="6:43" ht="13.5" x14ac:dyDescent="0.15">
      <c r="F818" s="189"/>
      <c r="G818" s="189"/>
      <c r="H818" s="193"/>
      <c r="I818" s="194"/>
      <c r="J818" s="194"/>
      <c r="K818" s="194"/>
      <c r="L818" s="194"/>
      <c r="M818" s="194"/>
      <c r="N818" s="194"/>
      <c r="O818" s="194"/>
      <c r="P818" s="194"/>
      <c r="Q818" s="194"/>
      <c r="R818" s="194"/>
      <c r="S818" s="194"/>
      <c r="T818" s="194"/>
      <c r="U818" s="194"/>
      <c r="V818" s="194"/>
      <c r="W818" s="194"/>
      <c r="X818" s="194"/>
      <c r="Y818" s="194"/>
      <c r="Z818" s="194"/>
      <c r="AA818" s="194"/>
      <c r="AB818" s="194"/>
      <c r="AC818" s="194"/>
      <c r="AD818" s="194"/>
      <c r="AE818" s="194"/>
      <c r="AF818" s="194"/>
      <c r="AG818" s="194"/>
      <c r="AH818" s="195"/>
      <c r="AI818" s="196"/>
      <c r="AJ818" s="196"/>
      <c r="AK818" s="196"/>
      <c r="AL818" s="196"/>
      <c r="AM818" s="196"/>
      <c r="AN818" s="196"/>
      <c r="AO818" s="132" t="e">
        <f>COUNTIF(Tabla1461113161718202427282930323437404142432377[[#This Row],[1S]:[31L]],"D12")</f>
        <v>#VALUE!</v>
      </c>
      <c r="AP818" s="26" t="e">
        <f>COUNTIF(Tabla1461113161718202427282930323437404142432377[[#This Row],[1S]:[31L]],"N12")</f>
        <v>#VALUE!</v>
      </c>
      <c r="AQ818" s="26" t="e">
        <f>COUNTBLANK(Tabla1461113161718202427282930323437404142432377[[#This Row],[1S]:[31L]])</f>
        <v>#VALUE!</v>
      </c>
    </row>
    <row r="819" spans="6:43" ht="14.25" x14ac:dyDescent="0.2">
      <c r="F819" s="189"/>
      <c r="G819" s="189"/>
      <c r="H819" s="3" t="s">
        <v>2</v>
      </c>
      <c r="I819" s="4"/>
      <c r="J819" s="4"/>
      <c r="K819" s="5" t="s">
        <v>269</v>
      </c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6"/>
      <c r="AI819" s="196" t="s">
        <v>4</v>
      </c>
      <c r="AJ819" s="196"/>
      <c r="AK819" s="196"/>
      <c r="AL819" s="196"/>
      <c r="AM819" s="196"/>
      <c r="AN819" s="196"/>
      <c r="AO819" s="46"/>
      <c r="AP819" s="26"/>
      <c r="AQ819" s="28"/>
    </row>
    <row r="820" spans="6:43" ht="14.25" x14ac:dyDescent="0.2">
      <c r="F820" s="189"/>
      <c r="G820" s="189"/>
      <c r="H820" s="7" t="s">
        <v>5</v>
      </c>
      <c r="I820" s="8"/>
      <c r="J820" s="8"/>
      <c r="K820" s="5" t="s">
        <v>51</v>
      </c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6"/>
      <c r="AI820" s="196"/>
      <c r="AJ820" s="196"/>
      <c r="AK820" s="196"/>
      <c r="AL820" s="196"/>
      <c r="AM820" s="196"/>
      <c r="AN820" s="196"/>
      <c r="AO820" s="46"/>
      <c r="AP820" s="26"/>
      <c r="AQ820" s="28"/>
    </row>
    <row r="821" spans="6:43" ht="14.25" x14ac:dyDescent="0.2">
      <c r="F821" s="189"/>
      <c r="G821" s="189"/>
      <c r="H821" s="3" t="s">
        <v>7</v>
      </c>
      <c r="I821" s="4"/>
      <c r="J821" s="4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6"/>
      <c r="AI821" s="196" t="s">
        <v>8</v>
      </c>
      <c r="AJ821" s="196"/>
      <c r="AK821" s="196"/>
      <c r="AL821" s="196"/>
      <c r="AM821" s="196"/>
      <c r="AN821" s="196"/>
      <c r="AO821" s="46"/>
      <c r="AP821" s="26"/>
      <c r="AQ821" s="28"/>
    </row>
    <row r="822" spans="6:43" ht="14.25" x14ac:dyDescent="0.2">
      <c r="F822" s="189"/>
      <c r="G822" s="189"/>
      <c r="H822" s="9"/>
      <c r="I822" s="10"/>
      <c r="J822" s="10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2"/>
      <c r="AI822" s="196"/>
      <c r="AJ822" s="196"/>
      <c r="AK822" s="196"/>
      <c r="AL822" s="196"/>
      <c r="AM822" s="196"/>
      <c r="AN822" s="196"/>
      <c r="AO822" s="46"/>
      <c r="AP822" s="26"/>
      <c r="AQ822" s="28"/>
    </row>
    <row r="823" spans="6:43" ht="18" x14ac:dyDescent="0.15">
      <c r="F823" s="115" t="s">
        <v>14</v>
      </c>
      <c r="G823" s="115" t="s">
        <v>15</v>
      </c>
      <c r="H823" s="115" t="s">
        <v>16</v>
      </c>
      <c r="I823" s="115" t="s">
        <v>17</v>
      </c>
      <c r="J823" s="115" t="s">
        <v>310</v>
      </c>
      <c r="K823" s="116" t="s">
        <v>311</v>
      </c>
      <c r="L823" s="115" t="s">
        <v>312</v>
      </c>
      <c r="M823" s="115" t="s">
        <v>313</v>
      </c>
      <c r="N823" s="115" t="s">
        <v>314</v>
      </c>
      <c r="O823" s="115" t="s">
        <v>315</v>
      </c>
      <c r="P823" s="116" t="s">
        <v>316</v>
      </c>
      <c r="Q823" s="115" t="s">
        <v>317</v>
      </c>
      <c r="R823" s="116" t="s">
        <v>318</v>
      </c>
      <c r="S823" s="115" t="s">
        <v>319</v>
      </c>
      <c r="T823" s="115" t="s">
        <v>320</v>
      </c>
      <c r="U823" s="115" t="s">
        <v>321</v>
      </c>
      <c r="V823" s="115" t="s">
        <v>322</v>
      </c>
      <c r="W823" s="115" t="s">
        <v>323</v>
      </c>
      <c r="X823" s="115" t="s">
        <v>324</v>
      </c>
      <c r="Y823" s="116" t="s">
        <v>325</v>
      </c>
      <c r="Z823" s="116" t="s">
        <v>326</v>
      </c>
      <c r="AA823" s="115" t="s">
        <v>327</v>
      </c>
      <c r="AB823" s="115" t="s">
        <v>328</v>
      </c>
      <c r="AC823" s="115" t="s">
        <v>329</v>
      </c>
      <c r="AD823" s="115" t="s">
        <v>330</v>
      </c>
      <c r="AE823" s="115" t="s">
        <v>331</v>
      </c>
      <c r="AF823" s="116" t="s">
        <v>332</v>
      </c>
      <c r="AG823" s="115" t="s">
        <v>333</v>
      </c>
      <c r="AH823" s="115" t="s">
        <v>334</v>
      </c>
      <c r="AI823" s="115" t="s">
        <v>335</v>
      </c>
      <c r="AJ823" s="115" t="s">
        <v>336</v>
      </c>
      <c r="AK823" s="115" t="s">
        <v>337</v>
      </c>
      <c r="AL823" s="115" t="s">
        <v>338</v>
      </c>
      <c r="AM823" s="116" t="s">
        <v>339</v>
      </c>
      <c r="AN823" s="115" t="s">
        <v>340</v>
      </c>
      <c r="AO823" s="46"/>
      <c r="AP823" s="26"/>
      <c r="AQ823" s="28"/>
    </row>
    <row r="824" spans="6:43" hidden="1" x14ac:dyDescent="0.3">
      <c r="F824" s="20">
        <v>8407241</v>
      </c>
      <c r="G824" s="21" t="s">
        <v>270</v>
      </c>
      <c r="H824" s="22">
        <v>2026</v>
      </c>
      <c r="I824" s="22" t="s">
        <v>271</v>
      </c>
      <c r="J824" s="124" t="s">
        <v>53</v>
      </c>
      <c r="K824" s="122"/>
      <c r="L824" s="122"/>
      <c r="M824" s="124" t="s">
        <v>53</v>
      </c>
      <c r="N824" s="122"/>
      <c r="O824" s="124" t="s">
        <v>53</v>
      </c>
      <c r="P824" s="124" t="s">
        <v>53</v>
      </c>
      <c r="Q824" s="124" t="s">
        <v>53</v>
      </c>
      <c r="R824" s="124" t="s">
        <v>53</v>
      </c>
      <c r="S824" s="124" t="s">
        <v>53</v>
      </c>
      <c r="T824" s="124" t="s">
        <v>53</v>
      </c>
      <c r="U824" s="122"/>
      <c r="V824" s="124" t="s">
        <v>53</v>
      </c>
      <c r="W824" s="124" t="s">
        <v>53</v>
      </c>
      <c r="X824" s="124" t="s">
        <v>53</v>
      </c>
      <c r="Y824" s="124" t="s">
        <v>53</v>
      </c>
      <c r="Z824" s="124" t="s">
        <v>53</v>
      </c>
      <c r="AA824" s="124" t="s">
        <v>53</v>
      </c>
      <c r="AB824" s="122"/>
      <c r="AC824" s="124" t="s">
        <v>53</v>
      </c>
      <c r="AD824" s="124" t="s">
        <v>53</v>
      </c>
      <c r="AE824" s="124" t="s">
        <v>53</v>
      </c>
      <c r="AF824" s="124" t="s">
        <v>53</v>
      </c>
      <c r="AG824" s="124" t="s">
        <v>53</v>
      </c>
      <c r="AH824" s="124" t="s">
        <v>53</v>
      </c>
      <c r="AI824" s="122"/>
      <c r="AJ824" s="124" t="s">
        <v>53</v>
      </c>
      <c r="AK824" s="124" t="s">
        <v>53</v>
      </c>
      <c r="AL824" s="124" t="s">
        <v>53</v>
      </c>
      <c r="AM824" s="124" t="s">
        <v>53</v>
      </c>
      <c r="AN824" s="124" t="s">
        <v>53</v>
      </c>
      <c r="AO824" s="31"/>
      <c r="AP824" s="31"/>
      <c r="AQ824" s="32"/>
    </row>
    <row r="825" spans="6:43" hidden="1" x14ac:dyDescent="0.3">
      <c r="F825" s="141"/>
      <c r="G825" s="142"/>
      <c r="H825" s="22">
        <v>2026</v>
      </c>
      <c r="I825" s="22" t="s">
        <v>271</v>
      </c>
      <c r="J825" s="124" t="s">
        <v>53</v>
      </c>
      <c r="K825" s="122"/>
      <c r="L825" s="122"/>
      <c r="M825" s="124" t="s">
        <v>53</v>
      </c>
      <c r="N825" s="122"/>
      <c r="O825" s="124" t="s">
        <v>53</v>
      </c>
      <c r="P825" s="124" t="s">
        <v>53</v>
      </c>
      <c r="Q825" s="124" t="s">
        <v>53</v>
      </c>
      <c r="R825" s="124" t="s">
        <v>53</v>
      </c>
      <c r="S825" s="124" t="s">
        <v>53</v>
      </c>
      <c r="T825" s="124" t="s">
        <v>53</v>
      </c>
      <c r="U825" s="122"/>
      <c r="V825" s="124" t="s">
        <v>53</v>
      </c>
      <c r="W825" s="124" t="s">
        <v>53</v>
      </c>
      <c r="X825" s="124" t="s">
        <v>53</v>
      </c>
      <c r="Y825" s="124" t="s">
        <v>53</v>
      </c>
      <c r="Z825" s="124" t="s">
        <v>53</v>
      </c>
      <c r="AA825" s="124" t="s">
        <v>53</v>
      </c>
      <c r="AB825" s="122"/>
      <c r="AC825" s="124" t="s">
        <v>53</v>
      </c>
      <c r="AD825" s="124" t="s">
        <v>53</v>
      </c>
      <c r="AE825" s="124" t="s">
        <v>53</v>
      </c>
      <c r="AF825" s="124" t="s">
        <v>53</v>
      </c>
      <c r="AG825" s="124" t="s">
        <v>53</v>
      </c>
      <c r="AH825" s="124" t="s">
        <v>53</v>
      </c>
      <c r="AI825" s="122"/>
      <c r="AJ825" s="124" t="s">
        <v>53</v>
      </c>
      <c r="AK825" s="124" t="s">
        <v>53</v>
      </c>
      <c r="AL825" s="124" t="s">
        <v>53</v>
      </c>
      <c r="AM825" s="124" t="s">
        <v>53</v>
      </c>
      <c r="AN825" s="124" t="s">
        <v>53</v>
      </c>
      <c r="AO825" s="37"/>
      <c r="AP825" s="37"/>
      <c r="AQ825" s="32"/>
    </row>
    <row r="826" spans="6:43" x14ac:dyDescent="0.3">
      <c r="F826" s="20">
        <v>1193416713</v>
      </c>
      <c r="G826" s="21" t="s">
        <v>272</v>
      </c>
      <c r="H826" s="22">
        <v>2026</v>
      </c>
      <c r="I826" s="22" t="s">
        <v>309</v>
      </c>
      <c r="J826" s="124" t="s">
        <v>25</v>
      </c>
      <c r="K826" s="122"/>
      <c r="L826" s="124" t="s">
        <v>25</v>
      </c>
      <c r="M826" s="124" t="s">
        <v>25</v>
      </c>
      <c r="N826" s="124" t="s">
        <v>25</v>
      </c>
      <c r="O826" s="124" t="s">
        <v>25</v>
      </c>
      <c r="P826" s="122"/>
      <c r="Q826" s="124" t="s">
        <v>25</v>
      </c>
      <c r="R826" s="122"/>
      <c r="S826" s="124" t="s">
        <v>25</v>
      </c>
      <c r="T826" s="124" t="s">
        <v>25</v>
      </c>
      <c r="U826" s="124" t="s">
        <v>25</v>
      </c>
      <c r="V826" s="124" t="s">
        <v>25</v>
      </c>
      <c r="W826" s="124" t="s">
        <v>25</v>
      </c>
      <c r="X826" s="124" t="s">
        <v>25</v>
      </c>
      <c r="Y826" s="122"/>
      <c r="Z826" s="122"/>
      <c r="AA826" s="124" t="s">
        <v>25</v>
      </c>
      <c r="AB826" s="124" t="s">
        <v>25</v>
      </c>
      <c r="AC826" s="124" t="s">
        <v>25</v>
      </c>
      <c r="AD826" s="124" t="s">
        <v>25</v>
      </c>
      <c r="AE826" s="124" t="s">
        <v>25</v>
      </c>
      <c r="AF826" s="122"/>
      <c r="AG826" s="124" t="s">
        <v>25</v>
      </c>
      <c r="AH826" s="124" t="s">
        <v>25</v>
      </c>
      <c r="AI826" s="124" t="s">
        <v>25</v>
      </c>
      <c r="AJ826" s="124" t="s">
        <v>25</v>
      </c>
      <c r="AK826" s="124" t="s">
        <v>25</v>
      </c>
      <c r="AL826" s="124" t="s">
        <v>25</v>
      </c>
      <c r="AM826" s="122"/>
      <c r="AN826" s="124" t="s">
        <v>25</v>
      </c>
    </row>
    <row r="827" spans="6:43" x14ac:dyDescent="0.3">
      <c r="G827" s="143" t="s">
        <v>273</v>
      </c>
      <c r="AO827" s="1"/>
      <c r="AP827" s="1"/>
      <c r="AQ827" s="1"/>
    </row>
    <row r="828" spans="6:43" ht="13.5" x14ac:dyDescent="0.15">
      <c r="F828" s="189"/>
      <c r="G828" s="189"/>
      <c r="H828" s="190" t="s">
        <v>0</v>
      </c>
      <c r="I828" s="191"/>
      <c r="J828" s="191"/>
      <c r="K828" s="191"/>
      <c r="L828" s="191"/>
      <c r="M828" s="191"/>
      <c r="N828" s="191"/>
      <c r="O828" s="191"/>
      <c r="P828" s="191"/>
      <c r="Q828" s="191"/>
      <c r="R828" s="191"/>
      <c r="S828" s="191"/>
      <c r="T828" s="191"/>
      <c r="U828" s="191"/>
      <c r="V828" s="191"/>
      <c r="W828" s="191"/>
      <c r="X828" s="191"/>
      <c r="Y828" s="191"/>
      <c r="Z828" s="191"/>
      <c r="AA828" s="191"/>
      <c r="AB828" s="191"/>
      <c r="AC828" s="191"/>
      <c r="AD828" s="191"/>
      <c r="AE828" s="191"/>
      <c r="AF828" s="191"/>
      <c r="AG828" s="191"/>
      <c r="AH828" s="192"/>
      <c r="AI828" s="196" t="s">
        <v>1</v>
      </c>
      <c r="AJ828" s="196"/>
      <c r="AK828" s="196"/>
      <c r="AL828" s="196"/>
      <c r="AM828" s="196"/>
      <c r="AN828" s="196"/>
      <c r="AO828" s="1"/>
      <c r="AP828" s="1"/>
      <c r="AQ828" s="1"/>
    </row>
    <row r="829" spans="6:43" ht="13.5" x14ac:dyDescent="0.15">
      <c r="F829" s="189"/>
      <c r="G829" s="189"/>
      <c r="H829" s="193"/>
      <c r="I829" s="194"/>
      <c r="J829" s="194"/>
      <c r="K829" s="194"/>
      <c r="L829" s="194"/>
      <c r="M829" s="194"/>
      <c r="N829" s="194"/>
      <c r="O829" s="194"/>
      <c r="P829" s="194"/>
      <c r="Q829" s="194"/>
      <c r="R829" s="194"/>
      <c r="S829" s="194"/>
      <c r="T829" s="194"/>
      <c r="U829" s="194"/>
      <c r="V829" s="194"/>
      <c r="W829" s="194"/>
      <c r="X829" s="194"/>
      <c r="Y829" s="194"/>
      <c r="Z829" s="194"/>
      <c r="AA829" s="194"/>
      <c r="AB829" s="194"/>
      <c r="AC829" s="194"/>
      <c r="AD829" s="194"/>
      <c r="AE829" s="194"/>
      <c r="AF829" s="194"/>
      <c r="AG829" s="194"/>
      <c r="AH829" s="195"/>
      <c r="AI829" s="196"/>
      <c r="AJ829" s="196"/>
      <c r="AK829" s="196"/>
      <c r="AL829" s="196"/>
      <c r="AM829" s="196"/>
      <c r="AN829" s="196"/>
      <c r="AO829" s="1"/>
      <c r="AP829" s="1"/>
      <c r="AQ829" s="1"/>
    </row>
    <row r="830" spans="6:43" ht="14.25" x14ac:dyDescent="0.2">
      <c r="F830" s="189"/>
      <c r="G830" s="189"/>
      <c r="H830" s="3" t="s">
        <v>2</v>
      </c>
      <c r="I830" s="4"/>
      <c r="J830" s="4"/>
      <c r="K830" s="5" t="s">
        <v>274</v>
      </c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6"/>
      <c r="AI830" s="196" t="s">
        <v>4</v>
      </c>
      <c r="AJ830" s="196"/>
      <c r="AK830" s="196"/>
      <c r="AL830" s="196"/>
      <c r="AM830" s="196"/>
      <c r="AN830" s="196"/>
      <c r="AO830" s="1"/>
      <c r="AP830" s="1"/>
      <c r="AQ830" s="1"/>
    </row>
    <row r="831" spans="6:43" ht="14.25" x14ac:dyDescent="0.2">
      <c r="F831" s="189"/>
      <c r="G831" s="189"/>
      <c r="H831" s="7" t="s">
        <v>5</v>
      </c>
      <c r="I831" s="8"/>
      <c r="J831" s="8"/>
      <c r="K831" s="5" t="s">
        <v>51</v>
      </c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6"/>
      <c r="AI831" s="196"/>
      <c r="AJ831" s="196"/>
      <c r="AK831" s="196"/>
      <c r="AL831" s="196"/>
      <c r="AM831" s="196"/>
      <c r="AN831" s="196"/>
      <c r="AO831" s="13"/>
      <c r="AP831" s="13"/>
      <c r="AQ831" s="13"/>
    </row>
    <row r="832" spans="6:43" ht="18.75" x14ac:dyDescent="0.2">
      <c r="F832" s="189"/>
      <c r="G832" s="189"/>
      <c r="H832" s="3" t="s">
        <v>7</v>
      </c>
      <c r="I832" s="4"/>
      <c r="J832" s="4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6"/>
      <c r="AI832" s="196" t="s">
        <v>8</v>
      </c>
      <c r="AJ832" s="196"/>
      <c r="AK832" s="196"/>
      <c r="AL832" s="196"/>
      <c r="AM832" s="196"/>
      <c r="AN832" s="196"/>
      <c r="AO832" s="125" t="s">
        <v>18</v>
      </c>
      <c r="AP832" s="125" t="s">
        <v>19</v>
      </c>
      <c r="AQ832" s="125" t="s">
        <v>20</v>
      </c>
    </row>
    <row r="833" spans="6:43" ht="14.25" x14ac:dyDescent="0.2">
      <c r="F833" s="189"/>
      <c r="G833" s="189"/>
      <c r="H833" s="9"/>
      <c r="I833" s="10"/>
      <c r="J833" s="10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2"/>
      <c r="AI833" s="196"/>
      <c r="AJ833" s="196"/>
      <c r="AK833" s="196"/>
      <c r="AL833" s="196"/>
      <c r="AM833" s="196"/>
      <c r="AN833" s="196"/>
      <c r="AO833" s="126" t="e">
        <f>COUNTIF(Tabla1461113161718202427282930323437404142432377[[#This Row],[1S]:[31L]],"D12")</f>
        <v>#VALUE!</v>
      </c>
      <c r="AP833" s="26" t="e">
        <f>COUNTIF(Tabla1461113161718202427282930323437404142432377[[#This Row],[1S]:[31L]],"N12")</f>
        <v>#VALUE!</v>
      </c>
      <c r="AQ833" s="26" t="e">
        <f>COUNTBLANK(Tabla1461113161718202427282930323437404142432377[[#This Row],[1S]:[31L]])</f>
        <v>#VALUE!</v>
      </c>
    </row>
    <row r="834" spans="6:43" ht="18" x14ac:dyDescent="0.15">
      <c r="F834" s="115" t="s">
        <v>14</v>
      </c>
      <c r="G834" s="115" t="s">
        <v>15</v>
      </c>
      <c r="H834" s="115" t="s">
        <v>16</v>
      </c>
      <c r="I834" s="115" t="s">
        <v>17</v>
      </c>
      <c r="J834" s="115" t="s">
        <v>310</v>
      </c>
      <c r="K834" s="116" t="s">
        <v>311</v>
      </c>
      <c r="L834" s="115" t="s">
        <v>312</v>
      </c>
      <c r="M834" s="115" t="s">
        <v>313</v>
      </c>
      <c r="N834" s="115" t="s">
        <v>314</v>
      </c>
      <c r="O834" s="115" t="s">
        <v>315</v>
      </c>
      <c r="P834" s="116" t="s">
        <v>316</v>
      </c>
      <c r="Q834" s="115" t="s">
        <v>317</v>
      </c>
      <c r="R834" s="116" t="s">
        <v>318</v>
      </c>
      <c r="S834" s="115" t="s">
        <v>319</v>
      </c>
      <c r="T834" s="115" t="s">
        <v>320</v>
      </c>
      <c r="U834" s="115" t="s">
        <v>321</v>
      </c>
      <c r="V834" s="115" t="s">
        <v>322</v>
      </c>
      <c r="W834" s="115" t="s">
        <v>323</v>
      </c>
      <c r="X834" s="115" t="s">
        <v>324</v>
      </c>
      <c r="Y834" s="116" t="s">
        <v>325</v>
      </c>
      <c r="Z834" s="116" t="s">
        <v>326</v>
      </c>
      <c r="AA834" s="115" t="s">
        <v>327</v>
      </c>
      <c r="AB834" s="115" t="s">
        <v>328</v>
      </c>
      <c r="AC834" s="115" t="s">
        <v>329</v>
      </c>
      <c r="AD834" s="115" t="s">
        <v>330</v>
      </c>
      <c r="AE834" s="115" t="s">
        <v>331</v>
      </c>
      <c r="AF834" s="116" t="s">
        <v>332</v>
      </c>
      <c r="AG834" s="115" t="s">
        <v>333</v>
      </c>
      <c r="AH834" s="115" t="s">
        <v>334</v>
      </c>
      <c r="AI834" s="115" t="s">
        <v>335</v>
      </c>
      <c r="AJ834" s="115" t="s">
        <v>336</v>
      </c>
      <c r="AK834" s="115" t="s">
        <v>337</v>
      </c>
      <c r="AL834" s="115" t="s">
        <v>338</v>
      </c>
      <c r="AM834" s="116" t="s">
        <v>339</v>
      </c>
      <c r="AN834" s="115" t="s">
        <v>340</v>
      </c>
      <c r="AO834" s="126" t="e">
        <f>COUNTIF(Tabla1461113161718202427282930323437404142432377[[#This Row],[1S]:[31L]],"D12")</f>
        <v>#VALUE!</v>
      </c>
      <c r="AP834" s="26" t="e">
        <f>COUNTIF(Tabla1461113161718202427282930323437404142432377[[#This Row],[1S]:[31L]],"N12")</f>
        <v>#VALUE!</v>
      </c>
      <c r="AQ834" s="26" t="e">
        <f>COUNTBLANK(Tabla1461113161718202427282930323437404142432377[[#This Row],[1S]:[31L]])</f>
        <v>#VALUE!</v>
      </c>
    </row>
    <row r="835" spans="6:43" x14ac:dyDescent="0.3">
      <c r="F835" s="20">
        <v>70353047</v>
      </c>
      <c r="G835" s="21" t="s">
        <v>275</v>
      </c>
      <c r="H835" s="22">
        <v>2026</v>
      </c>
      <c r="I835" s="22" t="s">
        <v>309</v>
      </c>
      <c r="J835" s="86" t="s">
        <v>22</v>
      </c>
      <c r="K835" s="86" t="s">
        <v>22</v>
      </c>
      <c r="L835" s="86" t="s">
        <v>22</v>
      </c>
      <c r="M835" s="86" t="s">
        <v>22</v>
      </c>
      <c r="N835" s="86" t="s">
        <v>22</v>
      </c>
      <c r="O835" s="86" t="s">
        <v>22</v>
      </c>
      <c r="P835" s="86" t="s">
        <v>22</v>
      </c>
      <c r="Q835" s="122"/>
      <c r="R835" s="122"/>
      <c r="S835" s="122"/>
      <c r="T835" s="86" t="s">
        <v>25</v>
      </c>
      <c r="U835" s="86" t="s">
        <v>25</v>
      </c>
      <c r="V835" s="86" t="s">
        <v>25</v>
      </c>
      <c r="W835" s="86" t="s">
        <v>25</v>
      </c>
      <c r="X835" s="86" t="s">
        <v>25</v>
      </c>
      <c r="Y835" s="86" t="s">
        <v>25</v>
      </c>
      <c r="Z835" s="122"/>
      <c r="AA835" s="171" t="s">
        <v>25</v>
      </c>
      <c r="AB835" s="171" t="s">
        <v>25</v>
      </c>
      <c r="AC835" s="171" t="s">
        <v>25</v>
      </c>
      <c r="AD835" s="171" t="s">
        <v>25</v>
      </c>
      <c r="AE835" s="171" t="s">
        <v>25</v>
      </c>
      <c r="AF835" s="122"/>
      <c r="AG835" s="169" t="s">
        <v>25</v>
      </c>
      <c r="AH835" s="169" t="s">
        <v>25</v>
      </c>
      <c r="AI835" s="169" t="s">
        <v>25</v>
      </c>
      <c r="AJ835" s="169" t="s">
        <v>25</v>
      </c>
      <c r="AK835" s="169" t="s">
        <v>25</v>
      </c>
      <c r="AL835" s="169" t="s">
        <v>25</v>
      </c>
      <c r="AM835" s="122"/>
      <c r="AN835" s="86" t="s">
        <v>25</v>
      </c>
      <c r="AO835" s="72"/>
      <c r="AP835" s="26"/>
      <c r="AQ835" s="28"/>
    </row>
    <row r="836" spans="6:43" x14ac:dyDescent="0.3">
      <c r="F836" s="20">
        <v>70434775</v>
      </c>
      <c r="G836" s="21" t="s">
        <v>276</v>
      </c>
      <c r="H836" s="22">
        <v>2026</v>
      </c>
      <c r="I836" s="22" t="s">
        <v>309</v>
      </c>
      <c r="J836" s="169" t="s">
        <v>25</v>
      </c>
      <c r="K836" s="122"/>
      <c r="L836" s="171" t="s">
        <v>25</v>
      </c>
      <c r="M836" s="171" t="s">
        <v>25</v>
      </c>
      <c r="N836" s="171" t="s">
        <v>25</v>
      </c>
      <c r="O836" s="171" t="s">
        <v>25</v>
      </c>
      <c r="P836" s="122"/>
      <c r="Q836" s="171" t="s">
        <v>25</v>
      </c>
      <c r="R836" s="86" t="s">
        <v>25</v>
      </c>
      <c r="S836" s="169" t="s">
        <v>25</v>
      </c>
      <c r="T836" s="122"/>
      <c r="U836" s="169" t="s">
        <v>25</v>
      </c>
      <c r="V836" s="169" t="s">
        <v>25</v>
      </c>
      <c r="W836" s="169" t="s">
        <v>25</v>
      </c>
      <c r="X836" s="86" t="s">
        <v>22</v>
      </c>
      <c r="Y836" s="86" t="s">
        <v>22</v>
      </c>
      <c r="Z836" s="86" t="s">
        <v>22</v>
      </c>
      <c r="AA836" s="86" t="s">
        <v>22</v>
      </c>
      <c r="AB836" s="86" t="s">
        <v>22</v>
      </c>
      <c r="AC836" s="86" t="s">
        <v>22</v>
      </c>
      <c r="AD836" s="86" t="s">
        <v>22</v>
      </c>
      <c r="AE836" s="122"/>
      <c r="AF836" s="122"/>
      <c r="AG836" s="86" t="s">
        <v>25</v>
      </c>
      <c r="AH836" s="86" t="s">
        <v>25</v>
      </c>
      <c r="AI836" s="86" t="s">
        <v>25</v>
      </c>
      <c r="AJ836" s="86" t="s">
        <v>25</v>
      </c>
      <c r="AK836" s="86" t="s">
        <v>25</v>
      </c>
      <c r="AL836" s="86" t="s">
        <v>25</v>
      </c>
      <c r="AM836" s="86" t="s">
        <v>25</v>
      </c>
      <c r="AN836" s="169" t="s">
        <v>25</v>
      </c>
      <c r="AO836" s="31"/>
      <c r="AP836" s="31"/>
      <c r="AQ836" s="32"/>
    </row>
    <row r="837" spans="6:43" x14ac:dyDescent="0.3">
      <c r="F837" s="20">
        <v>1044100295</v>
      </c>
      <c r="G837" s="21" t="s">
        <v>277</v>
      </c>
      <c r="H837" s="22">
        <v>2026</v>
      </c>
      <c r="I837" s="22" t="s">
        <v>309</v>
      </c>
      <c r="J837" s="86" t="s">
        <v>25</v>
      </c>
      <c r="K837" s="86" t="s">
        <v>25</v>
      </c>
      <c r="L837" s="86" t="s">
        <v>25</v>
      </c>
      <c r="M837" s="122"/>
      <c r="N837" s="169" t="s">
        <v>25</v>
      </c>
      <c r="O837" s="169" t="s">
        <v>25</v>
      </c>
      <c r="P837" s="122"/>
      <c r="Q837" s="169" t="s">
        <v>25</v>
      </c>
      <c r="R837" s="122"/>
      <c r="S837" s="171" t="s">
        <v>25</v>
      </c>
      <c r="T837" s="171" t="s">
        <v>25</v>
      </c>
      <c r="U837" s="171" t="s">
        <v>25</v>
      </c>
      <c r="V837" s="171" t="s">
        <v>25</v>
      </c>
      <c r="W837" s="171" t="s">
        <v>25</v>
      </c>
      <c r="X837" s="171" t="s">
        <v>25</v>
      </c>
      <c r="Y837" s="122"/>
      <c r="Z837" s="86" t="s">
        <v>25</v>
      </c>
      <c r="AA837" s="169" t="s">
        <v>25</v>
      </c>
      <c r="AB837" s="169" t="s">
        <v>25</v>
      </c>
      <c r="AC837" s="169" t="s">
        <v>25</v>
      </c>
      <c r="AD837" s="169" t="s">
        <v>25</v>
      </c>
      <c r="AE837" s="86" t="s">
        <v>22</v>
      </c>
      <c r="AF837" s="86" t="s">
        <v>22</v>
      </c>
      <c r="AG837" s="86" t="s">
        <v>22</v>
      </c>
      <c r="AH837" s="86" t="s">
        <v>22</v>
      </c>
      <c r="AI837" s="86" t="s">
        <v>22</v>
      </c>
      <c r="AJ837" s="86" t="s">
        <v>22</v>
      </c>
      <c r="AK837" s="86" t="s">
        <v>22</v>
      </c>
      <c r="AL837" s="122"/>
      <c r="AM837" s="122"/>
      <c r="AN837" s="122"/>
      <c r="AO837" s="37"/>
      <c r="AP837" s="37"/>
      <c r="AQ837" s="32"/>
    </row>
    <row r="838" spans="6:43" x14ac:dyDescent="0.3">
      <c r="F838" s="20">
        <v>71190668</v>
      </c>
      <c r="G838" s="21" t="s">
        <v>278</v>
      </c>
      <c r="H838" s="22">
        <v>2026</v>
      </c>
      <c r="I838" s="22" t="s">
        <v>309</v>
      </c>
      <c r="J838" s="171" t="s">
        <v>25</v>
      </c>
      <c r="K838" s="122"/>
      <c r="L838" s="169" t="s">
        <v>25</v>
      </c>
      <c r="M838" s="169" t="s">
        <v>25</v>
      </c>
      <c r="N838" s="168" t="s">
        <v>25</v>
      </c>
      <c r="O838" s="168" t="s">
        <v>25</v>
      </c>
      <c r="P838" s="122"/>
      <c r="Q838" s="86" t="s">
        <v>22</v>
      </c>
      <c r="R838" s="86" t="s">
        <v>22</v>
      </c>
      <c r="S838" s="86" t="s">
        <v>22</v>
      </c>
      <c r="T838" s="86" t="s">
        <v>22</v>
      </c>
      <c r="U838" s="86" t="s">
        <v>22</v>
      </c>
      <c r="V838" s="86" t="s">
        <v>22</v>
      </c>
      <c r="W838" s="86" t="s">
        <v>22</v>
      </c>
      <c r="X838" s="122"/>
      <c r="Y838" s="122"/>
      <c r="Z838" s="122"/>
      <c r="AA838" s="86" t="s">
        <v>25</v>
      </c>
      <c r="AB838" s="86" t="s">
        <v>25</v>
      </c>
      <c r="AC838" s="86" t="s">
        <v>25</v>
      </c>
      <c r="AD838" s="86" t="s">
        <v>25</v>
      </c>
      <c r="AE838" s="86" t="s">
        <v>25</v>
      </c>
      <c r="AF838" s="86" t="s">
        <v>25</v>
      </c>
      <c r="AG838" s="122"/>
      <c r="AH838" s="168" t="s">
        <v>25</v>
      </c>
      <c r="AI838" s="168" t="s">
        <v>25</v>
      </c>
      <c r="AJ838" s="168" t="s">
        <v>25</v>
      </c>
      <c r="AK838" s="168" t="s">
        <v>25</v>
      </c>
      <c r="AL838" s="171" t="s">
        <v>25</v>
      </c>
      <c r="AM838" s="122"/>
      <c r="AN838" s="171" t="s">
        <v>25</v>
      </c>
    </row>
    <row r="839" spans="6:43" x14ac:dyDescent="0.3">
      <c r="F839" s="20">
        <v>78115561</v>
      </c>
      <c r="G839" s="21" t="s">
        <v>279</v>
      </c>
      <c r="H839" s="22">
        <v>2026</v>
      </c>
      <c r="I839" s="22" t="s">
        <v>309</v>
      </c>
      <c r="J839" s="122"/>
      <c r="K839" s="122"/>
      <c r="L839" s="168" t="s">
        <v>25</v>
      </c>
      <c r="M839" s="86" t="s">
        <v>25</v>
      </c>
      <c r="N839" s="86" t="s">
        <v>25</v>
      </c>
      <c r="O839" s="86" t="s">
        <v>25</v>
      </c>
      <c r="P839" s="86" t="s">
        <v>25</v>
      </c>
      <c r="Q839" s="86" t="s">
        <v>25</v>
      </c>
      <c r="R839" s="122"/>
      <c r="S839" s="86" t="s">
        <v>25</v>
      </c>
      <c r="T839" s="169" t="s">
        <v>25</v>
      </c>
      <c r="U839" s="168" t="s">
        <v>25</v>
      </c>
      <c r="V839" s="168" t="s">
        <v>25</v>
      </c>
      <c r="W839" s="168" t="s">
        <v>25</v>
      </c>
      <c r="X839" s="169" t="s">
        <v>25</v>
      </c>
      <c r="Y839" s="122"/>
      <c r="Z839" s="122"/>
      <c r="AA839" s="168" t="s">
        <v>25</v>
      </c>
      <c r="AB839" s="168" t="s">
        <v>25</v>
      </c>
      <c r="AC839" s="168" t="s">
        <v>25</v>
      </c>
      <c r="AD839" s="168" t="s">
        <v>25</v>
      </c>
      <c r="AE839" s="169" t="s">
        <v>25</v>
      </c>
      <c r="AF839" s="122"/>
      <c r="AG839" s="171" t="s">
        <v>25</v>
      </c>
      <c r="AH839" s="171" t="s">
        <v>25</v>
      </c>
      <c r="AI839" s="171" t="s">
        <v>25</v>
      </c>
      <c r="AJ839" s="171" t="s">
        <v>25</v>
      </c>
      <c r="AK839" s="171" t="s">
        <v>25</v>
      </c>
      <c r="AL839" s="86" t="s">
        <v>22</v>
      </c>
      <c r="AM839" s="86" t="s">
        <v>22</v>
      </c>
      <c r="AN839" s="86" t="s">
        <v>22</v>
      </c>
      <c r="AO839" s="1"/>
      <c r="AP839" s="1"/>
      <c r="AQ839" s="1"/>
    </row>
    <row r="840" spans="6:43" x14ac:dyDescent="0.3">
      <c r="F840" s="172"/>
      <c r="G840" s="81"/>
      <c r="H840" s="22">
        <v>2026</v>
      </c>
      <c r="I840" s="22" t="s">
        <v>309</v>
      </c>
      <c r="J840" s="168" t="s">
        <v>25</v>
      </c>
      <c r="K840" s="86"/>
      <c r="L840" s="86"/>
      <c r="M840" s="168" t="s">
        <v>25</v>
      </c>
      <c r="N840" s="86"/>
      <c r="O840" s="86"/>
      <c r="P840" s="86"/>
      <c r="Q840" s="168" t="s">
        <v>25</v>
      </c>
      <c r="R840" s="86"/>
      <c r="S840" s="168" t="s">
        <v>25</v>
      </c>
      <c r="T840" s="168" t="s">
        <v>25</v>
      </c>
      <c r="U840" s="86"/>
      <c r="V840" s="86"/>
      <c r="W840" s="86"/>
      <c r="X840" s="168" t="s">
        <v>25</v>
      </c>
      <c r="Y840" s="86"/>
      <c r="Z840" s="86"/>
      <c r="AA840" s="86"/>
      <c r="AB840" s="86"/>
      <c r="AC840" s="86"/>
      <c r="AD840" s="86"/>
      <c r="AE840" s="168" t="s">
        <v>25</v>
      </c>
      <c r="AF840" s="86"/>
      <c r="AG840" s="168" t="s">
        <v>25</v>
      </c>
      <c r="AH840" s="86"/>
      <c r="AI840" s="86"/>
      <c r="AJ840" s="86"/>
      <c r="AK840" s="86"/>
      <c r="AL840" s="168" t="s">
        <v>25</v>
      </c>
      <c r="AM840" s="86"/>
      <c r="AN840" s="168" t="s">
        <v>25</v>
      </c>
      <c r="AO840" s="1"/>
      <c r="AP840" s="1"/>
      <c r="AQ840" s="1"/>
    </row>
    <row r="841" spans="6:43" x14ac:dyDescent="0.3">
      <c r="F841" s="66"/>
      <c r="G841" s="21" t="s">
        <v>280</v>
      </c>
      <c r="H841" s="144"/>
      <c r="I841" s="144"/>
      <c r="J841" s="170"/>
      <c r="K841" s="144"/>
      <c r="L841" s="144"/>
      <c r="M841" s="144"/>
      <c r="N841" s="144"/>
      <c r="O841" s="144"/>
      <c r="P841" s="144"/>
      <c r="Q841" s="144"/>
      <c r="R841" s="144"/>
      <c r="S841" s="144"/>
      <c r="T841" s="144"/>
      <c r="U841" s="144"/>
      <c r="V841" s="144"/>
      <c r="W841" s="144"/>
      <c r="X841" s="144"/>
      <c r="Y841" s="144"/>
      <c r="Z841" s="144"/>
      <c r="AA841" s="144"/>
      <c r="AB841" s="144"/>
      <c r="AC841" s="144"/>
      <c r="AD841" s="144"/>
      <c r="AE841" s="144"/>
      <c r="AF841" s="144"/>
      <c r="AG841" s="144"/>
      <c r="AH841" s="144"/>
      <c r="AI841" s="144"/>
      <c r="AJ841" s="144"/>
      <c r="AK841" s="144"/>
      <c r="AL841" s="144"/>
      <c r="AM841" s="144"/>
      <c r="AN841" s="144"/>
      <c r="AO841" s="1"/>
      <c r="AP841" s="1"/>
      <c r="AQ841" s="1"/>
    </row>
    <row r="842" spans="6:43" x14ac:dyDescent="0.3">
      <c r="F842" s="66"/>
      <c r="G842" s="145" t="s">
        <v>281</v>
      </c>
      <c r="H842" s="144"/>
      <c r="I842" s="144"/>
      <c r="J842" s="144"/>
      <c r="K842" s="144"/>
      <c r="L842" s="144"/>
      <c r="M842" s="144"/>
      <c r="N842" s="144"/>
      <c r="O842" s="144"/>
      <c r="P842" s="144"/>
      <c r="Q842" s="144"/>
      <c r="R842" s="144"/>
      <c r="S842" s="144"/>
      <c r="T842" s="144"/>
      <c r="U842" s="144"/>
      <c r="V842" s="144"/>
      <c r="W842" s="144"/>
      <c r="X842" s="144"/>
      <c r="Y842" s="144"/>
      <c r="Z842" s="144"/>
      <c r="AA842" s="144"/>
      <c r="AB842" s="144"/>
      <c r="AC842" s="144"/>
      <c r="AD842" s="144"/>
      <c r="AE842" s="144"/>
      <c r="AF842" s="144"/>
      <c r="AG842" s="144"/>
      <c r="AH842" s="144"/>
      <c r="AI842" s="144"/>
      <c r="AJ842" s="144"/>
      <c r="AK842" s="144"/>
      <c r="AL842" s="144"/>
      <c r="AM842" s="144"/>
      <c r="AN842" s="144"/>
      <c r="AO842" s="1"/>
      <c r="AP842" s="1"/>
      <c r="AQ842" s="1"/>
    </row>
    <row r="843" spans="6:43" x14ac:dyDescent="0.3">
      <c r="F843" s="66"/>
      <c r="G843" s="146" t="s">
        <v>282</v>
      </c>
      <c r="H843" s="144"/>
      <c r="I843" s="144"/>
      <c r="J843" s="144"/>
      <c r="K843" s="144"/>
      <c r="L843" s="144"/>
      <c r="M843" s="144"/>
      <c r="N843" s="144"/>
      <c r="O843" s="144"/>
      <c r="P843" s="144"/>
      <c r="Q843" s="144"/>
      <c r="R843" s="144"/>
      <c r="S843" s="144"/>
      <c r="T843" s="144"/>
      <c r="U843" s="144"/>
      <c r="V843" s="144"/>
      <c r="W843" s="144"/>
      <c r="X843" s="144"/>
      <c r="Y843" s="144"/>
      <c r="Z843" s="144"/>
      <c r="AA843" s="144"/>
      <c r="AB843" s="144"/>
      <c r="AC843" s="144"/>
      <c r="AD843" s="144"/>
      <c r="AE843" s="144"/>
      <c r="AF843" s="144"/>
      <c r="AG843" s="144"/>
      <c r="AH843" s="144"/>
      <c r="AI843" s="144"/>
      <c r="AJ843" s="144"/>
      <c r="AK843" s="144"/>
      <c r="AL843" s="144"/>
      <c r="AM843" s="144"/>
      <c r="AN843" s="144"/>
      <c r="AO843" s="1"/>
      <c r="AP843" s="1"/>
      <c r="AQ843" s="1"/>
    </row>
    <row r="844" spans="6:43" x14ac:dyDescent="0.3">
      <c r="F844" s="66"/>
      <c r="G844" s="147" t="s">
        <v>283</v>
      </c>
      <c r="J844" s="144"/>
      <c r="K844" s="144"/>
      <c r="L844" s="144"/>
      <c r="M844" s="144"/>
      <c r="N844" s="144"/>
      <c r="O844" s="144"/>
      <c r="P844" s="144"/>
      <c r="Q844" s="144"/>
      <c r="R844" s="144"/>
      <c r="S844" s="144"/>
      <c r="T844" s="144"/>
      <c r="U844" s="144"/>
      <c r="V844" s="144"/>
      <c r="W844" s="144"/>
      <c r="X844" s="144"/>
      <c r="Y844" s="144"/>
      <c r="Z844" s="144"/>
      <c r="AA844" s="144"/>
      <c r="AB844" s="144"/>
      <c r="AC844" s="144"/>
      <c r="AD844" s="144"/>
      <c r="AE844" s="144"/>
      <c r="AF844" s="144"/>
      <c r="AG844" s="144"/>
      <c r="AH844" s="144"/>
      <c r="AI844" s="144"/>
      <c r="AJ844" s="144"/>
      <c r="AK844" s="144"/>
      <c r="AL844" s="144"/>
      <c r="AM844" s="144"/>
      <c r="AN844" s="144"/>
      <c r="AO844" s="13"/>
      <c r="AP844" s="13"/>
      <c r="AQ844" s="13"/>
    </row>
    <row r="845" spans="6:43" ht="18.75" x14ac:dyDescent="0.15">
      <c r="F845" s="189"/>
      <c r="G845" s="189"/>
      <c r="H845" s="190" t="s">
        <v>0</v>
      </c>
      <c r="I845" s="191"/>
      <c r="J845" s="191"/>
      <c r="K845" s="191"/>
      <c r="L845" s="191"/>
      <c r="M845" s="191"/>
      <c r="N845" s="191"/>
      <c r="O845" s="191"/>
      <c r="P845" s="191"/>
      <c r="Q845" s="191"/>
      <c r="R845" s="191"/>
      <c r="S845" s="191"/>
      <c r="T845" s="191"/>
      <c r="U845" s="191"/>
      <c r="V845" s="191"/>
      <c r="W845" s="191"/>
      <c r="X845" s="191"/>
      <c r="Y845" s="191"/>
      <c r="Z845" s="191"/>
      <c r="AA845" s="191"/>
      <c r="AB845" s="191"/>
      <c r="AC845" s="191"/>
      <c r="AD845" s="191"/>
      <c r="AE845" s="191"/>
      <c r="AF845" s="191"/>
      <c r="AG845" s="191"/>
      <c r="AH845" s="192"/>
      <c r="AI845" s="196" t="s">
        <v>1</v>
      </c>
      <c r="AJ845" s="196"/>
      <c r="AK845" s="196"/>
      <c r="AL845" s="196"/>
      <c r="AM845" s="196"/>
      <c r="AN845" s="196"/>
      <c r="AO845" s="125" t="s">
        <v>18</v>
      </c>
      <c r="AP845" s="125" t="s">
        <v>19</v>
      </c>
      <c r="AQ845" s="125" t="s">
        <v>20</v>
      </c>
    </row>
    <row r="846" spans="6:43" ht="18.75" x14ac:dyDescent="0.15">
      <c r="F846" s="189"/>
      <c r="G846" s="189"/>
      <c r="H846" s="193"/>
      <c r="I846" s="194"/>
      <c r="J846" s="194"/>
      <c r="K846" s="194"/>
      <c r="L846" s="194"/>
      <c r="M846" s="194"/>
      <c r="N846" s="194"/>
      <c r="O846" s="194"/>
      <c r="P846" s="194"/>
      <c r="Q846" s="194"/>
      <c r="R846" s="194"/>
      <c r="S846" s="194"/>
      <c r="T846" s="194"/>
      <c r="U846" s="194"/>
      <c r="V846" s="194"/>
      <c r="W846" s="194"/>
      <c r="X846" s="194"/>
      <c r="Y846" s="194"/>
      <c r="Z846" s="194"/>
      <c r="AA846" s="194"/>
      <c r="AB846" s="194"/>
      <c r="AC846" s="194"/>
      <c r="AD846" s="194"/>
      <c r="AE846" s="194"/>
      <c r="AF846" s="194"/>
      <c r="AG846" s="194"/>
      <c r="AH846" s="195"/>
      <c r="AI846" s="196"/>
      <c r="AJ846" s="196"/>
      <c r="AK846" s="196"/>
      <c r="AL846" s="196"/>
      <c r="AM846" s="196"/>
      <c r="AN846" s="196"/>
      <c r="AO846" s="125"/>
      <c r="AP846" s="148"/>
      <c r="AQ846" s="148"/>
    </row>
    <row r="847" spans="6:43" ht="18.75" x14ac:dyDescent="0.2">
      <c r="F847" s="189"/>
      <c r="G847" s="189"/>
      <c r="H847" s="3" t="s">
        <v>2</v>
      </c>
      <c r="I847" s="4"/>
      <c r="J847" s="4"/>
      <c r="K847" s="5" t="s">
        <v>284</v>
      </c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6"/>
      <c r="AI847" s="196" t="s">
        <v>4</v>
      </c>
      <c r="AJ847" s="196"/>
      <c r="AK847" s="196"/>
      <c r="AL847" s="196"/>
      <c r="AM847" s="196"/>
      <c r="AN847" s="196"/>
      <c r="AO847" s="125"/>
      <c r="AP847" s="148"/>
      <c r="AQ847" s="148"/>
    </row>
    <row r="848" spans="6:43" ht="18.75" x14ac:dyDescent="0.2">
      <c r="F848" s="189"/>
      <c r="G848" s="189"/>
      <c r="H848" s="7" t="s">
        <v>5</v>
      </c>
      <c r="I848" s="8"/>
      <c r="J848" s="8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6"/>
      <c r="AI848" s="196"/>
      <c r="AJ848" s="196"/>
      <c r="AK848" s="196"/>
      <c r="AL848" s="196"/>
      <c r="AM848" s="196"/>
      <c r="AN848" s="196"/>
      <c r="AO848" s="125"/>
      <c r="AP848" s="148"/>
      <c r="AQ848" s="148"/>
    </row>
    <row r="849" spans="6:43" ht="18.75" x14ac:dyDescent="0.2">
      <c r="F849" s="189"/>
      <c r="G849" s="189"/>
      <c r="H849" s="3" t="s">
        <v>7</v>
      </c>
      <c r="I849" s="4"/>
      <c r="J849" s="4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6"/>
      <c r="AI849" s="196" t="s">
        <v>8</v>
      </c>
      <c r="AJ849" s="196"/>
      <c r="AK849" s="196"/>
      <c r="AL849" s="196"/>
      <c r="AM849" s="196"/>
      <c r="AN849" s="196"/>
      <c r="AO849" s="125"/>
      <c r="AP849" s="148"/>
      <c r="AQ849" s="148"/>
    </row>
    <row r="850" spans="6:43" ht="18.75" x14ac:dyDescent="0.2">
      <c r="F850" s="189"/>
      <c r="G850" s="189"/>
      <c r="H850" s="9"/>
      <c r="I850" s="10"/>
      <c r="J850" s="10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2"/>
      <c r="AI850" s="196"/>
      <c r="AJ850" s="196"/>
      <c r="AK850" s="196"/>
      <c r="AL850" s="196"/>
      <c r="AM850" s="196"/>
      <c r="AN850" s="196"/>
      <c r="AO850" s="125"/>
      <c r="AP850" s="148"/>
      <c r="AQ850" s="148"/>
    </row>
    <row r="851" spans="6:43" ht="18.75" x14ac:dyDescent="0.15">
      <c r="F851" s="115" t="s">
        <v>14</v>
      </c>
      <c r="G851" s="115" t="s">
        <v>15</v>
      </c>
      <c r="H851" s="115" t="s">
        <v>16</v>
      </c>
      <c r="I851" s="115" t="s">
        <v>17</v>
      </c>
      <c r="J851" s="115" t="s">
        <v>310</v>
      </c>
      <c r="K851" s="116" t="s">
        <v>311</v>
      </c>
      <c r="L851" s="115" t="s">
        <v>312</v>
      </c>
      <c r="M851" s="115" t="s">
        <v>313</v>
      </c>
      <c r="N851" s="115" t="s">
        <v>314</v>
      </c>
      <c r="O851" s="115" t="s">
        <v>315</v>
      </c>
      <c r="P851" s="116" t="s">
        <v>316</v>
      </c>
      <c r="Q851" s="115" t="s">
        <v>317</v>
      </c>
      <c r="R851" s="116" t="s">
        <v>318</v>
      </c>
      <c r="S851" s="115" t="s">
        <v>319</v>
      </c>
      <c r="T851" s="115" t="s">
        <v>320</v>
      </c>
      <c r="U851" s="115" t="s">
        <v>321</v>
      </c>
      <c r="V851" s="115" t="s">
        <v>322</v>
      </c>
      <c r="W851" s="115" t="s">
        <v>323</v>
      </c>
      <c r="X851" s="115" t="s">
        <v>324</v>
      </c>
      <c r="Y851" s="116" t="s">
        <v>325</v>
      </c>
      <c r="Z851" s="116" t="s">
        <v>326</v>
      </c>
      <c r="AA851" s="115" t="s">
        <v>327</v>
      </c>
      <c r="AB851" s="115" t="s">
        <v>328</v>
      </c>
      <c r="AC851" s="115" t="s">
        <v>329</v>
      </c>
      <c r="AD851" s="115" t="s">
        <v>330</v>
      </c>
      <c r="AE851" s="115" t="s">
        <v>331</v>
      </c>
      <c r="AF851" s="116" t="s">
        <v>332</v>
      </c>
      <c r="AG851" s="115" t="s">
        <v>333</v>
      </c>
      <c r="AH851" s="115" t="s">
        <v>334</v>
      </c>
      <c r="AI851" s="115" t="s">
        <v>335</v>
      </c>
      <c r="AJ851" s="115" t="s">
        <v>336</v>
      </c>
      <c r="AK851" s="115" t="s">
        <v>337</v>
      </c>
      <c r="AL851" s="115" t="s">
        <v>338</v>
      </c>
      <c r="AM851" s="116" t="s">
        <v>339</v>
      </c>
      <c r="AN851" s="115" t="s">
        <v>340</v>
      </c>
      <c r="AO851" s="125"/>
      <c r="AP851" s="148"/>
      <c r="AQ851" s="148"/>
    </row>
    <row r="852" spans="6:43" ht="18.75" x14ac:dyDescent="0.3">
      <c r="F852" s="20">
        <v>98577033</v>
      </c>
      <c r="G852" s="21" t="s">
        <v>285</v>
      </c>
      <c r="H852" s="22">
        <v>2026</v>
      </c>
      <c r="I852" s="22" t="s">
        <v>309</v>
      </c>
      <c r="J852" s="122"/>
      <c r="K852" s="122"/>
      <c r="L852" s="122" t="s">
        <v>36</v>
      </c>
      <c r="M852" s="86" t="s">
        <v>22</v>
      </c>
      <c r="N852" s="86" t="s">
        <v>22</v>
      </c>
      <c r="O852" s="86" t="s">
        <v>22</v>
      </c>
      <c r="P852" s="86" t="s">
        <v>22</v>
      </c>
      <c r="Q852" s="86" t="s">
        <v>22</v>
      </c>
      <c r="R852" s="86" t="s">
        <v>22</v>
      </c>
      <c r="S852" s="86" t="s">
        <v>22</v>
      </c>
      <c r="T852" s="86" t="s">
        <v>22</v>
      </c>
      <c r="U852" s="86" t="s">
        <v>22</v>
      </c>
      <c r="V852" s="86" t="s">
        <v>22</v>
      </c>
      <c r="W852" s="86" t="s">
        <v>22</v>
      </c>
      <c r="X852" s="86" t="s">
        <v>22</v>
      </c>
      <c r="Y852" s="122"/>
      <c r="Z852" s="122"/>
      <c r="AA852" s="122" t="s">
        <v>36</v>
      </c>
      <c r="AB852" s="86" t="s">
        <v>22</v>
      </c>
      <c r="AC852" s="86" t="s">
        <v>22</v>
      </c>
      <c r="AD852" s="86" t="s">
        <v>22</v>
      </c>
      <c r="AE852" s="86" t="s">
        <v>22</v>
      </c>
      <c r="AF852" s="86" t="s">
        <v>22</v>
      </c>
      <c r="AG852" s="86" t="s">
        <v>22</v>
      </c>
      <c r="AH852" s="86" t="s">
        <v>22</v>
      </c>
      <c r="AI852" s="86" t="s">
        <v>22</v>
      </c>
      <c r="AJ852" s="86" t="s">
        <v>22</v>
      </c>
      <c r="AK852" s="86" t="s">
        <v>22</v>
      </c>
      <c r="AL852" s="86" t="s">
        <v>22</v>
      </c>
      <c r="AM852" s="86" t="s">
        <v>22</v>
      </c>
      <c r="AN852" s="86" t="s">
        <v>22</v>
      </c>
      <c r="AO852" s="125"/>
      <c r="AP852" s="148"/>
      <c r="AQ852" s="148"/>
    </row>
    <row r="853" spans="6:43" ht="18.75" x14ac:dyDescent="0.3">
      <c r="F853" s="20">
        <v>3669363</v>
      </c>
      <c r="G853" s="21" t="s">
        <v>286</v>
      </c>
      <c r="H853" s="22">
        <v>2026</v>
      </c>
      <c r="I853" s="22" t="s">
        <v>309</v>
      </c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86"/>
      <c r="AJ853" s="86"/>
      <c r="AK853" s="86"/>
      <c r="AL853" s="86"/>
      <c r="AM853" s="86"/>
      <c r="AN853" s="86"/>
      <c r="AO853" s="125"/>
      <c r="AP853" s="148"/>
      <c r="AQ853" s="148"/>
    </row>
    <row r="854" spans="6:43" ht="18.75" x14ac:dyDescent="0.3">
      <c r="F854" s="20">
        <v>1022144970</v>
      </c>
      <c r="G854" s="21" t="s">
        <v>287</v>
      </c>
      <c r="H854" s="22">
        <v>2026</v>
      </c>
      <c r="I854" s="22" t="s">
        <v>309</v>
      </c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86"/>
      <c r="AJ854" s="86"/>
      <c r="AK854" s="86"/>
      <c r="AL854" s="86"/>
      <c r="AM854" s="86"/>
      <c r="AN854" s="86"/>
      <c r="AO854" s="125"/>
      <c r="AP854" s="148"/>
      <c r="AQ854" s="148"/>
    </row>
    <row r="855" spans="6:43" ht="18.75" x14ac:dyDescent="0.3">
      <c r="AO855" s="125"/>
      <c r="AP855" s="148"/>
      <c r="AQ855" s="148"/>
    </row>
    <row r="856" spans="6:43" ht="18.75" x14ac:dyDescent="0.15">
      <c r="F856" s="197"/>
      <c r="G856" s="197"/>
      <c r="H856" s="190" t="s">
        <v>288</v>
      </c>
      <c r="I856" s="191"/>
      <c r="J856" s="191"/>
      <c r="K856" s="191"/>
      <c r="L856" s="191"/>
      <c r="M856" s="191"/>
      <c r="N856" s="191"/>
      <c r="O856" s="191"/>
      <c r="P856" s="191"/>
      <c r="Q856" s="191"/>
      <c r="R856" s="191"/>
      <c r="S856" s="191"/>
      <c r="T856" s="191"/>
      <c r="U856" s="191"/>
      <c r="V856" s="191"/>
      <c r="W856" s="191"/>
      <c r="X856" s="191"/>
      <c r="Y856" s="191"/>
      <c r="Z856" s="191"/>
      <c r="AA856" s="191"/>
      <c r="AB856" s="191"/>
      <c r="AC856" s="191"/>
      <c r="AD856" s="191"/>
      <c r="AE856" s="191"/>
      <c r="AF856" s="191"/>
      <c r="AG856" s="191"/>
      <c r="AH856" s="192"/>
      <c r="AI856" s="196" t="s">
        <v>1</v>
      </c>
      <c r="AJ856" s="196"/>
      <c r="AK856" s="196"/>
      <c r="AL856" s="196"/>
      <c r="AM856" s="196"/>
      <c r="AN856" s="196"/>
      <c r="AO856" s="125"/>
      <c r="AP856" s="148"/>
      <c r="AQ856" s="148"/>
    </row>
    <row r="857" spans="6:43" ht="15.75" customHeight="1" x14ac:dyDescent="0.15">
      <c r="F857" s="197"/>
      <c r="G857" s="197"/>
      <c r="H857" s="193"/>
      <c r="I857" s="194"/>
      <c r="J857" s="194"/>
      <c r="K857" s="194"/>
      <c r="L857" s="194"/>
      <c r="M857" s="194"/>
      <c r="N857" s="194"/>
      <c r="O857" s="194"/>
      <c r="P857" s="194"/>
      <c r="Q857" s="194"/>
      <c r="R857" s="194"/>
      <c r="S857" s="194"/>
      <c r="T857" s="194"/>
      <c r="U857" s="194"/>
      <c r="V857" s="194"/>
      <c r="W857" s="194"/>
      <c r="X857" s="194"/>
      <c r="Y857" s="194"/>
      <c r="Z857" s="194"/>
      <c r="AA857" s="194"/>
      <c r="AB857" s="194"/>
      <c r="AC857" s="194"/>
      <c r="AD857" s="194"/>
      <c r="AE857" s="194"/>
      <c r="AF857" s="194"/>
      <c r="AG857" s="194"/>
      <c r="AH857" s="195"/>
      <c r="AI857" s="196"/>
      <c r="AJ857" s="196"/>
      <c r="AK857" s="196"/>
      <c r="AL857" s="196"/>
      <c r="AM857" s="196"/>
      <c r="AN857" s="196"/>
      <c r="AO857" s="46"/>
      <c r="AP857" s="26"/>
      <c r="AQ857" s="28"/>
    </row>
    <row r="858" spans="6:43" ht="18" customHeight="1" x14ac:dyDescent="0.2">
      <c r="F858" s="197"/>
      <c r="G858" s="197"/>
      <c r="H858" s="3" t="s">
        <v>2</v>
      </c>
      <c r="I858" s="4"/>
      <c r="J858" s="4"/>
      <c r="K858" s="5" t="s">
        <v>289</v>
      </c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6"/>
      <c r="AI858" s="196" t="s">
        <v>4</v>
      </c>
      <c r="AJ858" s="196"/>
      <c r="AK858" s="196"/>
      <c r="AL858" s="196"/>
      <c r="AM858" s="196"/>
      <c r="AN858" s="196"/>
      <c r="AO858" s="46"/>
      <c r="AP858" s="26"/>
      <c r="AQ858" s="28"/>
    </row>
    <row r="859" spans="6:43" ht="18" customHeight="1" x14ac:dyDescent="0.2">
      <c r="F859" s="197"/>
      <c r="G859" s="197"/>
      <c r="H859" s="7" t="s">
        <v>5</v>
      </c>
      <c r="I859" s="8"/>
      <c r="J859" s="8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6"/>
      <c r="AI859" s="196"/>
      <c r="AJ859" s="196"/>
      <c r="AK859" s="196"/>
      <c r="AL859" s="196"/>
      <c r="AM859" s="196"/>
      <c r="AN859" s="196"/>
      <c r="AO859" s="46"/>
      <c r="AP859" s="26"/>
      <c r="AQ859" s="28"/>
    </row>
    <row r="860" spans="6:43" ht="18" customHeight="1" x14ac:dyDescent="0.2">
      <c r="F860" s="197"/>
      <c r="G860" s="197"/>
      <c r="H860" s="3" t="s">
        <v>7</v>
      </c>
      <c r="I860" s="4"/>
      <c r="J860" s="4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6"/>
      <c r="AI860" s="196" t="s">
        <v>8</v>
      </c>
      <c r="AJ860" s="196"/>
      <c r="AK860" s="196"/>
      <c r="AL860" s="196"/>
      <c r="AM860" s="196"/>
      <c r="AN860" s="196"/>
      <c r="AO860" s="46"/>
      <c r="AP860" s="26"/>
      <c r="AQ860" s="28"/>
    </row>
    <row r="861" spans="6:43" ht="18" customHeight="1" x14ac:dyDescent="0.2">
      <c r="F861" s="197"/>
      <c r="G861" s="197"/>
      <c r="H861" s="9"/>
      <c r="I861" s="10"/>
      <c r="J861" s="10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2"/>
      <c r="AI861" s="196"/>
      <c r="AJ861" s="196"/>
      <c r="AK861" s="196"/>
      <c r="AL861" s="196"/>
      <c r="AM861" s="196"/>
      <c r="AN861" s="196"/>
      <c r="AO861" s="46"/>
      <c r="AP861" s="26"/>
      <c r="AQ861" s="28"/>
    </row>
    <row r="862" spans="6:43" ht="18.75" thickBot="1" x14ac:dyDescent="0.2">
      <c r="F862" s="115" t="s">
        <v>14</v>
      </c>
      <c r="G862" s="149" t="s">
        <v>15</v>
      </c>
      <c r="H862" s="115" t="s">
        <v>16</v>
      </c>
      <c r="I862" s="115" t="s">
        <v>17</v>
      </c>
      <c r="J862" s="115" t="s">
        <v>310</v>
      </c>
      <c r="K862" s="116" t="s">
        <v>311</v>
      </c>
      <c r="L862" s="115" t="s">
        <v>312</v>
      </c>
      <c r="M862" s="115" t="s">
        <v>313</v>
      </c>
      <c r="N862" s="115" t="s">
        <v>314</v>
      </c>
      <c r="O862" s="115" t="s">
        <v>315</v>
      </c>
      <c r="P862" s="116" t="s">
        <v>316</v>
      </c>
      <c r="Q862" s="115" t="s">
        <v>317</v>
      </c>
      <c r="R862" s="116" t="s">
        <v>318</v>
      </c>
      <c r="S862" s="115" t="s">
        <v>319</v>
      </c>
      <c r="T862" s="115" t="s">
        <v>320</v>
      </c>
      <c r="U862" s="115" t="s">
        <v>321</v>
      </c>
      <c r="V862" s="115" t="s">
        <v>322</v>
      </c>
      <c r="W862" s="115" t="s">
        <v>323</v>
      </c>
      <c r="X862" s="115" t="s">
        <v>324</v>
      </c>
      <c r="Y862" s="116" t="s">
        <v>325</v>
      </c>
      <c r="Z862" s="116" t="s">
        <v>326</v>
      </c>
      <c r="AA862" s="115" t="s">
        <v>327</v>
      </c>
      <c r="AB862" s="115" t="s">
        <v>328</v>
      </c>
      <c r="AC862" s="115" t="s">
        <v>329</v>
      </c>
      <c r="AD862" s="115" t="s">
        <v>330</v>
      </c>
      <c r="AE862" s="115" t="s">
        <v>331</v>
      </c>
      <c r="AF862" s="116" t="s">
        <v>332</v>
      </c>
      <c r="AG862" s="115" t="s">
        <v>333</v>
      </c>
      <c r="AH862" s="115" t="s">
        <v>334</v>
      </c>
      <c r="AI862" s="115" t="s">
        <v>335</v>
      </c>
      <c r="AJ862" s="115" t="s">
        <v>336</v>
      </c>
      <c r="AK862" s="115" t="s">
        <v>337</v>
      </c>
      <c r="AL862" s="115" t="s">
        <v>338</v>
      </c>
      <c r="AM862" s="116" t="s">
        <v>339</v>
      </c>
      <c r="AN862" s="115" t="s">
        <v>340</v>
      </c>
      <c r="AO862" s="46"/>
      <c r="AP862" s="26"/>
      <c r="AQ862" s="28"/>
    </row>
    <row r="863" spans="6:43" x14ac:dyDescent="0.3">
      <c r="F863" s="226">
        <v>1028038281</v>
      </c>
      <c r="G863" s="227" t="s">
        <v>359</v>
      </c>
      <c r="H863" s="22">
        <v>2026</v>
      </c>
      <c r="I863" s="22" t="s">
        <v>309</v>
      </c>
      <c r="J863" s="228" t="s">
        <v>25</v>
      </c>
      <c r="K863" s="228" t="s">
        <v>25</v>
      </c>
      <c r="L863" s="228" t="s">
        <v>25</v>
      </c>
      <c r="N863" s="86"/>
      <c r="O863" s="86"/>
      <c r="P863" s="86" t="s">
        <v>22</v>
      </c>
      <c r="Q863" s="86" t="s">
        <v>22</v>
      </c>
      <c r="R863" s="86" t="s">
        <v>22</v>
      </c>
      <c r="S863" s="86" t="s">
        <v>22</v>
      </c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86"/>
      <c r="AJ863" s="86"/>
      <c r="AK863" s="86"/>
      <c r="AL863" s="86"/>
      <c r="AM863" s="86"/>
      <c r="AN863" s="86"/>
      <c r="AO863" s="225"/>
      <c r="AP863" s="225"/>
      <c r="AQ863" s="28"/>
    </row>
    <row r="864" spans="6:43" x14ac:dyDescent="0.3">
      <c r="F864" s="20">
        <v>71695483</v>
      </c>
      <c r="G864" s="21" t="s">
        <v>355</v>
      </c>
      <c r="H864" s="22">
        <v>2026</v>
      </c>
      <c r="I864" s="22" t="s">
        <v>309</v>
      </c>
      <c r="J864" s="86" t="s">
        <v>353</v>
      </c>
      <c r="K864" s="86" t="s">
        <v>353</v>
      </c>
      <c r="L864" s="86" t="s">
        <v>353</v>
      </c>
      <c r="M864" s="86" t="s">
        <v>353</v>
      </c>
      <c r="N864" s="86" t="s">
        <v>353</v>
      </c>
      <c r="O864" s="86" t="s">
        <v>353</v>
      </c>
      <c r="P864" s="86" t="s">
        <v>53</v>
      </c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86"/>
      <c r="AJ864" s="86"/>
      <c r="AK864" s="86"/>
      <c r="AL864" s="86"/>
      <c r="AM864" s="86"/>
      <c r="AN864" s="86"/>
      <c r="AO864" s="225"/>
      <c r="AP864" s="225"/>
      <c r="AQ864" s="28"/>
    </row>
    <row r="865" spans="6:43" x14ac:dyDescent="0.3">
      <c r="F865" s="20">
        <v>1105394141</v>
      </c>
      <c r="G865" s="21" t="s">
        <v>352</v>
      </c>
      <c r="H865" s="22">
        <v>2026</v>
      </c>
      <c r="I865" s="22" t="s">
        <v>309</v>
      </c>
      <c r="J865" s="86" t="s">
        <v>22</v>
      </c>
      <c r="K865" s="86" t="s">
        <v>22</v>
      </c>
      <c r="L865" s="86" t="s">
        <v>22</v>
      </c>
      <c r="M865" s="122"/>
      <c r="N865" s="122"/>
      <c r="O865" s="122" t="s">
        <v>36</v>
      </c>
      <c r="P865" s="86" t="s">
        <v>25</v>
      </c>
      <c r="Q865" s="86" t="s">
        <v>25</v>
      </c>
      <c r="R865" s="86" t="s">
        <v>25</v>
      </c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86"/>
      <c r="AJ865" s="86"/>
      <c r="AK865" s="86"/>
      <c r="AL865" s="86"/>
      <c r="AM865" s="86"/>
      <c r="AN865" s="86"/>
      <c r="AO865" s="28"/>
      <c r="AP865" s="28"/>
      <c r="AQ865" s="28"/>
    </row>
    <row r="866" spans="6:43" x14ac:dyDescent="0.3">
      <c r="F866" s="20">
        <v>78726824</v>
      </c>
      <c r="G866" s="21" t="s">
        <v>351</v>
      </c>
      <c r="H866" s="22">
        <v>2026</v>
      </c>
      <c r="I866" s="22" t="s">
        <v>309</v>
      </c>
      <c r="J866" s="86" t="s">
        <v>25</v>
      </c>
      <c r="K866" s="86" t="s">
        <v>25</v>
      </c>
      <c r="L866" s="86" t="s">
        <v>25</v>
      </c>
      <c r="M866" s="86" t="s">
        <v>25</v>
      </c>
      <c r="N866" s="86" t="s">
        <v>25</v>
      </c>
      <c r="O866" s="86" t="s">
        <v>22</v>
      </c>
      <c r="P866" s="86" t="s">
        <v>22</v>
      </c>
      <c r="Q866" s="86" t="s">
        <v>22</v>
      </c>
      <c r="R866" s="86" t="s">
        <v>22</v>
      </c>
      <c r="S866" s="86" t="s">
        <v>22</v>
      </c>
      <c r="T866" s="86" t="s">
        <v>22</v>
      </c>
      <c r="U866" s="122"/>
      <c r="V866" s="122"/>
      <c r="W866" s="122" t="s">
        <v>36</v>
      </c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86"/>
      <c r="AJ866" s="86"/>
      <c r="AK866" s="86"/>
      <c r="AL866" s="86"/>
      <c r="AM866" s="86"/>
      <c r="AN866" s="86"/>
      <c r="AO866" s="28"/>
      <c r="AP866" s="28"/>
      <c r="AQ866" s="28"/>
    </row>
    <row r="867" spans="6:43" x14ac:dyDescent="0.3">
      <c r="F867" s="20">
        <v>1214737996</v>
      </c>
      <c r="G867" s="21" t="s">
        <v>350</v>
      </c>
      <c r="H867" s="22">
        <v>2026</v>
      </c>
      <c r="I867" s="22" t="s">
        <v>309</v>
      </c>
      <c r="J867" s="86" t="s">
        <v>53</v>
      </c>
      <c r="K867" s="86" t="s">
        <v>53</v>
      </c>
      <c r="L867" s="86" t="s">
        <v>53</v>
      </c>
      <c r="M867" s="86" t="s">
        <v>53</v>
      </c>
      <c r="N867" s="86" t="s">
        <v>53</v>
      </c>
      <c r="O867" s="86" t="s">
        <v>53</v>
      </c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86"/>
      <c r="AJ867" s="86"/>
      <c r="AK867" s="86"/>
      <c r="AL867" s="86"/>
      <c r="AM867" s="86"/>
      <c r="AN867" s="86"/>
      <c r="AO867" s="28"/>
      <c r="AP867" s="28"/>
      <c r="AQ867" s="28"/>
    </row>
    <row r="868" spans="6:43" x14ac:dyDescent="0.3">
      <c r="F868" s="20">
        <v>1066527574</v>
      </c>
      <c r="G868" s="21" t="s">
        <v>291</v>
      </c>
      <c r="H868" s="22">
        <v>2026</v>
      </c>
      <c r="I868" s="22" t="s">
        <v>309</v>
      </c>
      <c r="J868" s="86" t="s">
        <v>22</v>
      </c>
      <c r="K868" s="86" t="s">
        <v>22</v>
      </c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86"/>
      <c r="AJ868" s="86"/>
      <c r="AK868" s="86"/>
      <c r="AL868" s="86"/>
      <c r="AM868" s="86"/>
      <c r="AN868" s="86"/>
      <c r="AO868" s="28"/>
      <c r="AP868" s="28"/>
      <c r="AQ868" s="28"/>
    </row>
    <row r="869" spans="6:43" ht="17.25" thickBot="1" x14ac:dyDescent="0.35">
      <c r="F869" s="151">
        <v>71692130</v>
      </c>
      <c r="G869" s="154" t="s">
        <v>293</v>
      </c>
      <c r="H869" s="22">
        <v>2026</v>
      </c>
      <c r="I869" s="22" t="s">
        <v>309</v>
      </c>
      <c r="J869" s="86" t="s">
        <v>22</v>
      </c>
      <c r="K869" s="86" t="s">
        <v>22</v>
      </c>
      <c r="L869" s="86" t="s">
        <v>22</v>
      </c>
      <c r="M869" s="86" t="s">
        <v>22</v>
      </c>
      <c r="N869" s="86" t="s">
        <v>22</v>
      </c>
      <c r="O869" s="122"/>
      <c r="P869" s="122"/>
      <c r="Q869" s="122" t="s">
        <v>36</v>
      </c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86"/>
      <c r="AJ869" s="86"/>
      <c r="AK869" s="86"/>
      <c r="AL869" s="86"/>
      <c r="AM869" s="86"/>
      <c r="AN869" s="86"/>
      <c r="AO869" s="28"/>
      <c r="AP869" s="28"/>
      <c r="AQ869" s="28"/>
    </row>
    <row r="870" spans="6:43" x14ac:dyDescent="0.3">
      <c r="F870" s="52">
        <v>1000914832</v>
      </c>
      <c r="G870" s="21" t="s">
        <v>294</v>
      </c>
      <c r="H870" s="22">
        <v>2026</v>
      </c>
      <c r="I870" s="22" t="s">
        <v>309</v>
      </c>
      <c r="J870" s="86" t="s">
        <v>353</v>
      </c>
      <c r="K870" s="86" t="s">
        <v>353</v>
      </c>
      <c r="L870" s="86" t="s">
        <v>353</v>
      </c>
      <c r="M870" s="86" t="s">
        <v>353</v>
      </c>
      <c r="N870" s="86" t="s">
        <v>353</v>
      </c>
      <c r="O870" s="86" t="s">
        <v>353</v>
      </c>
      <c r="P870" s="86" t="s">
        <v>353</v>
      </c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86"/>
      <c r="AJ870" s="86"/>
      <c r="AK870" s="86"/>
      <c r="AL870" s="86"/>
      <c r="AM870" s="86"/>
      <c r="AN870" s="86"/>
      <c r="AO870" s="28"/>
      <c r="AP870" s="28"/>
      <c r="AQ870" s="28"/>
    </row>
    <row r="871" spans="6:43" x14ac:dyDescent="0.3">
      <c r="F871" s="52">
        <v>71991931</v>
      </c>
      <c r="G871" s="21" t="s">
        <v>295</v>
      </c>
      <c r="H871" s="22">
        <v>2026</v>
      </c>
      <c r="I871" s="22" t="s">
        <v>309</v>
      </c>
      <c r="J871" s="185" t="s">
        <v>23</v>
      </c>
      <c r="K871" s="185" t="s">
        <v>23</v>
      </c>
      <c r="L871" s="185" t="s">
        <v>23</v>
      </c>
      <c r="M871" s="185" t="s">
        <v>23</v>
      </c>
      <c r="N871" s="185" t="s">
        <v>23</v>
      </c>
      <c r="O871" s="122" t="s">
        <v>36</v>
      </c>
      <c r="P871" s="122" t="s">
        <v>36</v>
      </c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86"/>
      <c r="AJ871" s="86"/>
      <c r="AK871" s="86"/>
      <c r="AL871" s="86"/>
      <c r="AM871" s="86"/>
      <c r="AN871" s="86"/>
      <c r="AO871" s="28"/>
      <c r="AP871" s="28"/>
      <c r="AQ871" s="28"/>
    </row>
    <row r="872" spans="6:43" x14ac:dyDescent="0.3">
      <c r="F872" s="151">
        <v>1030420489</v>
      </c>
      <c r="G872" s="140" t="s">
        <v>296</v>
      </c>
      <c r="H872" s="22">
        <v>2026</v>
      </c>
      <c r="I872" s="22" t="s">
        <v>309</v>
      </c>
      <c r="J872" s="86" t="s">
        <v>25</v>
      </c>
      <c r="K872" s="86" t="s">
        <v>25</v>
      </c>
      <c r="L872" s="86"/>
      <c r="M872" s="86"/>
      <c r="N872" s="86"/>
      <c r="O872" s="86" t="s">
        <v>25</v>
      </c>
      <c r="P872" s="86" t="s">
        <v>25</v>
      </c>
      <c r="Q872" s="86" t="s">
        <v>25</v>
      </c>
      <c r="R872" s="122" t="s">
        <v>36</v>
      </c>
      <c r="S872" s="122" t="s">
        <v>36</v>
      </c>
      <c r="T872" s="122" t="s">
        <v>36</v>
      </c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86"/>
      <c r="AJ872" s="86"/>
      <c r="AK872" s="86"/>
      <c r="AL872" s="86"/>
      <c r="AM872" s="86"/>
      <c r="AN872" s="86"/>
      <c r="AO872" s="28"/>
      <c r="AP872" s="28"/>
      <c r="AQ872" s="28"/>
    </row>
    <row r="873" spans="6:43" x14ac:dyDescent="0.3">
      <c r="F873" s="151">
        <v>71994416</v>
      </c>
      <c r="G873" s="140" t="s">
        <v>297</v>
      </c>
      <c r="H873" s="22">
        <v>2026</v>
      </c>
      <c r="I873" s="22" t="s">
        <v>309</v>
      </c>
      <c r="J873" s="86" t="s">
        <v>22</v>
      </c>
      <c r="K873" s="86" t="s">
        <v>22</v>
      </c>
      <c r="L873" s="86" t="s">
        <v>22</v>
      </c>
      <c r="M873" s="122"/>
      <c r="N873" s="122"/>
      <c r="O873" s="122" t="s">
        <v>36</v>
      </c>
      <c r="P873" s="86" t="s">
        <v>25</v>
      </c>
      <c r="Q873" s="86" t="s">
        <v>25</v>
      </c>
      <c r="R873" s="86" t="s">
        <v>25</v>
      </c>
      <c r="S873" s="86" t="s">
        <v>25</v>
      </c>
      <c r="T873" s="86" t="s">
        <v>25</v>
      </c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86"/>
      <c r="AJ873" s="86"/>
      <c r="AK873" s="86"/>
      <c r="AL873" s="86"/>
      <c r="AM873" s="86"/>
      <c r="AN873" s="86"/>
      <c r="AO873" s="28"/>
      <c r="AP873" s="28"/>
      <c r="AQ873" s="28"/>
    </row>
    <row r="874" spans="6:43" ht="15.75" customHeight="1" x14ac:dyDescent="0.3">
      <c r="F874" s="151">
        <v>1036661996</v>
      </c>
      <c r="G874" s="140" t="s">
        <v>298</v>
      </c>
      <c r="H874" s="22">
        <v>2026</v>
      </c>
      <c r="I874" s="22" t="s">
        <v>309</v>
      </c>
      <c r="J874" s="86" t="s">
        <v>22</v>
      </c>
      <c r="K874" s="86" t="s">
        <v>22</v>
      </c>
      <c r="L874" s="86"/>
      <c r="M874" s="86"/>
      <c r="N874" s="86"/>
      <c r="O874" s="86"/>
      <c r="P874" s="86" t="s">
        <v>22</v>
      </c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86"/>
      <c r="AJ874" s="86"/>
      <c r="AK874" s="86"/>
      <c r="AL874" s="86"/>
      <c r="AM874" s="86"/>
      <c r="AN874" s="86"/>
      <c r="AO874" s="28"/>
      <c r="AP874" s="28"/>
      <c r="AQ874" s="28"/>
    </row>
    <row r="875" spans="6:43" ht="15.75" customHeight="1" x14ac:dyDescent="0.3">
      <c r="F875" s="151">
        <v>1007056575</v>
      </c>
      <c r="G875" s="140" t="s">
        <v>299</v>
      </c>
      <c r="H875" s="22">
        <v>2026</v>
      </c>
      <c r="I875" s="22" t="s">
        <v>309</v>
      </c>
      <c r="J875" s="185" t="s">
        <v>354</v>
      </c>
      <c r="K875" s="185" t="s">
        <v>354</v>
      </c>
      <c r="L875" s="86"/>
      <c r="M875" s="86"/>
      <c r="N875" s="86"/>
      <c r="O875" s="86"/>
      <c r="P875" s="86" t="s">
        <v>22</v>
      </c>
      <c r="Q875" s="86" t="s">
        <v>22</v>
      </c>
      <c r="R875" s="86" t="s">
        <v>22</v>
      </c>
      <c r="S875" s="86" t="s">
        <v>22</v>
      </c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86"/>
      <c r="AJ875" s="86"/>
      <c r="AK875" s="86"/>
      <c r="AL875" s="86"/>
      <c r="AM875" s="86"/>
      <c r="AN875" s="86"/>
      <c r="AO875" s="28"/>
      <c r="AP875" s="28"/>
      <c r="AQ875" s="28"/>
    </row>
    <row r="876" spans="6:43" x14ac:dyDescent="0.3">
      <c r="F876" s="151">
        <v>71576519</v>
      </c>
      <c r="G876" s="140" t="s">
        <v>300</v>
      </c>
      <c r="H876" s="22">
        <v>2026</v>
      </c>
      <c r="I876" s="22" t="s">
        <v>309</v>
      </c>
      <c r="J876" s="86" t="s">
        <v>25</v>
      </c>
      <c r="K876" s="86" t="s">
        <v>25</v>
      </c>
      <c r="L876" s="86" t="s">
        <v>25</v>
      </c>
      <c r="M876" s="86" t="s">
        <v>25</v>
      </c>
      <c r="N876" s="86" t="s">
        <v>25</v>
      </c>
      <c r="O876" s="86" t="s">
        <v>25</v>
      </c>
      <c r="P876" s="86" t="s">
        <v>25</v>
      </c>
      <c r="Q876" s="86" t="s">
        <v>25</v>
      </c>
      <c r="R876" s="86" t="s">
        <v>25</v>
      </c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86"/>
      <c r="AJ876" s="86"/>
      <c r="AK876" s="86"/>
      <c r="AL876" s="86"/>
      <c r="AM876" s="86"/>
      <c r="AN876" s="86"/>
      <c r="AO876" s="28"/>
      <c r="AP876" s="28"/>
      <c r="AQ876" s="28"/>
    </row>
    <row r="877" spans="6:43" x14ac:dyDescent="0.3">
      <c r="F877" s="151">
        <v>1017192273</v>
      </c>
      <c r="G877" s="140" t="s">
        <v>301</v>
      </c>
      <c r="H877" s="22">
        <v>2026</v>
      </c>
      <c r="I877" s="22" t="s">
        <v>309</v>
      </c>
      <c r="J877" s="86" t="s">
        <v>53</v>
      </c>
      <c r="K877" s="86" t="s">
        <v>22</v>
      </c>
      <c r="L877" s="86" t="s">
        <v>22</v>
      </c>
      <c r="M877" s="86" t="s">
        <v>22</v>
      </c>
      <c r="N877" s="86" t="s">
        <v>22</v>
      </c>
      <c r="O877" s="86" t="s">
        <v>22</v>
      </c>
      <c r="P877" s="86" t="s">
        <v>22</v>
      </c>
      <c r="Q877" s="86"/>
      <c r="R877" s="86"/>
      <c r="S877" s="122"/>
      <c r="T877" s="122"/>
      <c r="U877" s="122" t="s">
        <v>36</v>
      </c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28"/>
      <c r="AP877" s="28"/>
      <c r="AQ877" s="28"/>
    </row>
    <row r="878" spans="6:43" x14ac:dyDescent="0.3">
      <c r="F878" s="151">
        <v>1100081071</v>
      </c>
      <c r="G878" s="140" t="s">
        <v>302</v>
      </c>
      <c r="H878" s="22">
        <v>2026</v>
      </c>
      <c r="I878" s="22" t="s">
        <v>309</v>
      </c>
      <c r="J878" s="86" t="s">
        <v>22</v>
      </c>
      <c r="K878" s="86" t="s">
        <v>22</v>
      </c>
      <c r="L878" s="86" t="s">
        <v>22</v>
      </c>
      <c r="M878" s="86" t="s">
        <v>22</v>
      </c>
      <c r="N878" s="86" t="s">
        <v>22</v>
      </c>
      <c r="O878" s="122"/>
      <c r="P878" s="122"/>
      <c r="Q878" s="122" t="s">
        <v>36</v>
      </c>
      <c r="R878" s="122" t="s">
        <v>36</v>
      </c>
      <c r="S878" s="122" t="s">
        <v>36</v>
      </c>
      <c r="T878" s="122" t="s">
        <v>36</v>
      </c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86"/>
      <c r="AJ878" s="86"/>
      <c r="AK878" s="86"/>
      <c r="AL878" s="86"/>
      <c r="AM878" s="86"/>
      <c r="AN878" s="86"/>
    </row>
    <row r="879" spans="6:43" x14ac:dyDescent="0.3">
      <c r="F879" s="139">
        <v>1001510643</v>
      </c>
      <c r="G879" s="140" t="s">
        <v>303</v>
      </c>
      <c r="H879" s="22">
        <v>2026</v>
      </c>
      <c r="I879" s="22" t="s">
        <v>309</v>
      </c>
      <c r="J879" s="185" t="s">
        <v>23</v>
      </c>
      <c r="K879" s="185" t="s">
        <v>23</v>
      </c>
      <c r="L879" s="185" t="s">
        <v>23</v>
      </c>
      <c r="M879" s="185" t="s">
        <v>23</v>
      </c>
      <c r="N879" s="86" t="s">
        <v>22</v>
      </c>
      <c r="O879" s="86" t="s">
        <v>22</v>
      </c>
      <c r="P879" s="86" t="s">
        <v>22</v>
      </c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86"/>
      <c r="AJ879" s="86"/>
      <c r="AK879" s="86"/>
      <c r="AL879" s="86"/>
      <c r="AM879" s="86"/>
      <c r="AN879" s="86"/>
    </row>
    <row r="880" spans="6:43" x14ac:dyDescent="0.3">
      <c r="F880" s="151">
        <v>8418285</v>
      </c>
      <c r="G880" s="140" t="s">
        <v>304</v>
      </c>
      <c r="H880" s="22">
        <v>2026</v>
      </c>
      <c r="I880" s="22" t="s">
        <v>309</v>
      </c>
      <c r="J880" s="86" t="s">
        <v>25</v>
      </c>
      <c r="K880" s="86" t="s">
        <v>25</v>
      </c>
      <c r="L880" s="86" t="s">
        <v>25</v>
      </c>
      <c r="M880" s="86" t="s">
        <v>25</v>
      </c>
      <c r="N880" s="86"/>
      <c r="O880" s="86"/>
      <c r="P880" s="86" t="s">
        <v>22</v>
      </c>
      <c r="Q880" s="86" t="s">
        <v>22</v>
      </c>
      <c r="R880" s="86" t="s">
        <v>22</v>
      </c>
      <c r="S880" s="86" t="s">
        <v>22</v>
      </c>
      <c r="T880" s="86" t="s">
        <v>22</v>
      </c>
      <c r="U880" s="86" t="s">
        <v>22</v>
      </c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86"/>
      <c r="AJ880" s="86"/>
      <c r="AK880" s="86"/>
      <c r="AL880" s="86"/>
      <c r="AM880" s="86"/>
      <c r="AN880" s="86"/>
    </row>
    <row r="881" spans="6:40" x14ac:dyDescent="0.3">
      <c r="F881" s="151">
        <v>1085103294</v>
      </c>
      <c r="G881" s="140" t="s">
        <v>305</v>
      </c>
      <c r="H881" s="22">
        <v>2026</v>
      </c>
      <c r="I881" s="22" t="s">
        <v>309</v>
      </c>
      <c r="J881" s="86" t="s">
        <v>22</v>
      </c>
      <c r="K881" s="86" t="s">
        <v>22</v>
      </c>
      <c r="L881" s="86" t="s">
        <v>22</v>
      </c>
      <c r="M881" s="86" t="s">
        <v>22</v>
      </c>
      <c r="N881" s="86" t="s">
        <v>22</v>
      </c>
      <c r="O881" s="86" t="s">
        <v>22</v>
      </c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86"/>
      <c r="AJ881" s="86"/>
      <c r="AK881" s="86"/>
      <c r="AL881" s="86"/>
      <c r="AM881" s="86"/>
      <c r="AN881" s="86"/>
    </row>
    <row r="882" spans="6:40" x14ac:dyDescent="0.3">
      <c r="F882" s="139">
        <v>1002997006</v>
      </c>
      <c r="G882" s="140" t="s">
        <v>306</v>
      </c>
      <c r="H882" s="22">
        <v>2026</v>
      </c>
      <c r="I882" s="22" t="s">
        <v>309</v>
      </c>
      <c r="J882" s="86" t="s">
        <v>22</v>
      </c>
      <c r="K882" s="86" t="s">
        <v>22</v>
      </c>
      <c r="L882" s="86" t="s">
        <v>22</v>
      </c>
      <c r="M882" s="86" t="s">
        <v>22</v>
      </c>
      <c r="N882" s="122"/>
      <c r="O882" s="122"/>
      <c r="P882" s="86" t="s">
        <v>25</v>
      </c>
      <c r="Q882" s="86" t="s">
        <v>25</v>
      </c>
      <c r="R882" s="86" t="s">
        <v>25</v>
      </c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86"/>
      <c r="AJ882" s="86"/>
      <c r="AK882" s="86"/>
      <c r="AL882" s="86"/>
      <c r="AM882" s="86"/>
      <c r="AN882" s="86"/>
    </row>
    <row r="883" spans="6:40" x14ac:dyDescent="0.3">
      <c r="F883" s="139">
        <v>15309929</v>
      </c>
      <c r="G883" s="140" t="s">
        <v>307</v>
      </c>
      <c r="H883" s="22">
        <v>2026</v>
      </c>
      <c r="I883" s="22" t="s">
        <v>309</v>
      </c>
      <c r="J883" s="185" t="s">
        <v>23</v>
      </c>
      <c r="K883" s="185" t="s">
        <v>23</v>
      </c>
      <c r="L883" s="185" t="s">
        <v>23</v>
      </c>
      <c r="M883" s="185" t="s">
        <v>23</v>
      </c>
      <c r="N883" s="185" t="s">
        <v>23</v>
      </c>
      <c r="O883" s="185" t="s">
        <v>23</v>
      </c>
      <c r="P883" s="185" t="s">
        <v>23</v>
      </c>
      <c r="Q883" s="185" t="s">
        <v>23</v>
      </c>
      <c r="R883" s="185" t="s">
        <v>23</v>
      </c>
      <c r="S883" s="185" t="s">
        <v>23</v>
      </c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86"/>
      <c r="AJ883" s="86"/>
      <c r="AK883" s="86"/>
      <c r="AL883" s="86"/>
      <c r="AM883" s="86"/>
      <c r="AN883" s="86"/>
    </row>
    <row r="884" spans="6:40" x14ac:dyDescent="0.3">
      <c r="F884" s="151">
        <v>8407241</v>
      </c>
      <c r="G884" s="140" t="s">
        <v>270</v>
      </c>
      <c r="H884" s="22">
        <v>2026</v>
      </c>
      <c r="I884" s="22" t="s">
        <v>309</v>
      </c>
      <c r="J884" s="150" t="s">
        <v>62</v>
      </c>
      <c r="K884" s="150" t="s">
        <v>62</v>
      </c>
      <c r="L884" s="150" t="s">
        <v>62</v>
      </c>
      <c r="M884" s="150" t="s">
        <v>62</v>
      </c>
      <c r="N884" s="150" t="s">
        <v>62</v>
      </c>
      <c r="O884" s="150" t="s">
        <v>62</v>
      </c>
      <c r="P884" s="150" t="s">
        <v>62</v>
      </c>
      <c r="Q884" s="150" t="s">
        <v>62</v>
      </c>
      <c r="R884" s="150" t="s">
        <v>62</v>
      </c>
      <c r="S884" s="150" t="s">
        <v>62</v>
      </c>
      <c r="T884" s="150" t="s">
        <v>62</v>
      </c>
      <c r="U884" s="150" t="s">
        <v>62</v>
      </c>
      <c r="V884" s="150" t="s">
        <v>62</v>
      </c>
      <c r="W884" s="150" t="s">
        <v>62</v>
      </c>
      <c r="X884" s="150" t="s">
        <v>62</v>
      </c>
      <c r="Y884" s="150" t="s">
        <v>62</v>
      </c>
      <c r="Z884" s="150" t="s">
        <v>62</v>
      </c>
      <c r="AA884" s="150" t="s">
        <v>62</v>
      </c>
      <c r="AB884" s="150" t="s">
        <v>62</v>
      </c>
      <c r="AC884" s="150" t="s">
        <v>62</v>
      </c>
      <c r="AD884" s="150" t="s">
        <v>62</v>
      </c>
      <c r="AE884" s="150" t="s">
        <v>62</v>
      </c>
      <c r="AF884" s="150" t="s">
        <v>62</v>
      </c>
      <c r="AG884" s="150" t="s">
        <v>62</v>
      </c>
      <c r="AH884" s="150" t="s">
        <v>62</v>
      </c>
      <c r="AI884" s="150" t="s">
        <v>62</v>
      </c>
      <c r="AJ884" s="150" t="s">
        <v>62</v>
      </c>
      <c r="AK884" s="150" t="s">
        <v>62</v>
      </c>
      <c r="AL884" s="150" t="s">
        <v>62</v>
      </c>
      <c r="AM884" s="150" t="s">
        <v>62</v>
      </c>
      <c r="AN884" s="150" t="s">
        <v>62</v>
      </c>
    </row>
    <row r="885" spans="6:40" x14ac:dyDescent="0.3">
      <c r="F885" s="139">
        <v>70108742</v>
      </c>
      <c r="G885" s="140" t="s">
        <v>308</v>
      </c>
      <c r="H885" s="22">
        <v>2026</v>
      </c>
      <c r="I885" s="22" t="s">
        <v>309</v>
      </c>
      <c r="J885" s="150" t="s">
        <v>62</v>
      </c>
      <c r="K885" s="150" t="s">
        <v>62</v>
      </c>
      <c r="L885" s="150" t="s">
        <v>62</v>
      </c>
      <c r="M885" s="150" t="s">
        <v>62</v>
      </c>
      <c r="N885" s="150" t="s">
        <v>62</v>
      </c>
      <c r="O885" s="150" t="s">
        <v>62</v>
      </c>
      <c r="P885" s="150" t="s">
        <v>62</v>
      </c>
      <c r="Q885" s="150" t="s">
        <v>62</v>
      </c>
      <c r="R885" s="150" t="s">
        <v>62</v>
      </c>
      <c r="S885" s="150" t="s">
        <v>62</v>
      </c>
      <c r="T885" s="150" t="s">
        <v>62</v>
      </c>
      <c r="U885" s="150" t="s">
        <v>62</v>
      </c>
      <c r="V885" s="150" t="s">
        <v>62</v>
      </c>
      <c r="W885" s="150" t="s">
        <v>62</v>
      </c>
      <c r="X885" s="150" t="s">
        <v>62</v>
      </c>
      <c r="Y885" s="150" t="s">
        <v>62</v>
      </c>
      <c r="Z885" s="150" t="s">
        <v>62</v>
      </c>
      <c r="AA885" s="150" t="s">
        <v>62</v>
      </c>
      <c r="AB885" s="150" t="s">
        <v>62</v>
      </c>
      <c r="AC885" s="150" t="s">
        <v>62</v>
      </c>
      <c r="AD885" s="150" t="s">
        <v>62</v>
      </c>
      <c r="AE885" s="150" t="s">
        <v>62</v>
      </c>
      <c r="AF885" s="150" t="s">
        <v>62</v>
      </c>
      <c r="AG885" s="150" t="s">
        <v>62</v>
      </c>
      <c r="AH885" s="150" t="s">
        <v>62</v>
      </c>
      <c r="AI885" s="150" t="s">
        <v>62</v>
      </c>
      <c r="AJ885" s="150" t="s">
        <v>62</v>
      </c>
      <c r="AK885" s="150" t="s">
        <v>62</v>
      </c>
      <c r="AL885" s="150" t="s">
        <v>62</v>
      </c>
      <c r="AM885" s="150" t="s">
        <v>62</v>
      </c>
      <c r="AN885" s="150" t="s">
        <v>62</v>
      </c>
    </row>
    <row r="888" spans="6:40" x14ac:dyDescent="0.3">
      <c r="G888" s="155"/>
    </row>
  </sheetData>
  <mergeCells count="407">
    <mergeCell ref="F23:G28"/>
    <mergeCell ref="H23:AH24"/>
    <mergeCell ref="AI23:AN24"/>
    <mergeCell ref="H25:J25"/>
    <mergeCell ref="K25:AH25"/>
    <mergeCell ref="AI25:AN26"/>
    <mergeCell ref="K26:AH26"/>
    <mergeCell ref="H27:J27"/>
    <mergeCell ref="F1:G6"/>
    <mergeCell ref="H1:AH2"/>
    <mergeCell ref="AI1:AN2"/>
    <mergeCell ref="H3:J3"/>
    <mergeCell ref="K3:AH3"/>
    <mergeCell ref="AI3:AN4"/>
    <mergeCell ref="K4:AH4"/>
    <mergeCell ref="H5:J5"/>
    <mergeCell ref="K27:AH27"/>
    <mergeCell ref="AI27:AN28"/>
    <mergeCell ref="H28:J28"/>
    <mergeCell ref="K28:AH28"/>
    <mergeCell ref="K5:AH5"/>
    <mergeCell ref="AI5:AN6"/>
    <mergeCell ref="H6:J6"/>
    <mergeCell ref="K6:AH6"/>
    <mergeCell ref="J551:AN551"/>
    <mergeCell ref="J547:AN547"/>
    <mergeCell ref="Y686:AA686"/>
    <mergeCell ref="AH686:AJ686"/>
    <mergeCell ref="AB686:AD686"/>
    <mergeCell ref="F43:G48"/>
    <mergeCell ref="H43:AH44"/>
    <mergeCell ref="AI43:AN44"/>
    <mergeCell ref="H45:J45"/>
    <mergeCell ref="K45:AH45"/>
    <mergeCell ref="AI45:AN46"/>
    <mergeCell ref="K73:AH73"/>
    <mergeCell ref="AI73:AN74"/>
    <mergeCell ref="K46:AH46"/>
    <mergeCell ref="H47:J47"/>
    <mergeCell ref="K47:AH47"/>
    <mergeCell ref="AI47:AN48"/>
    <mergeCell ref="H48:J48"/>
    <mergeCell ref="K48:AH48"/>
    <mergeCell ref="F110:G115"/>
    <mergeCell ref="H110:AH111"/>
    <mergeCell ref="AI110:AN111"/>
    <mergeCell ref="H112:J112"/>
    <mergeCell ref="K112:AH112"/>
    <mergeCell ref="H74:J74"/>
    <mergeCell ref="K74:AH74"/>
    <mergeCell ref="F88:G93"/>
    <mergeCell ref="H88:AH89"/>
    <mergeCell ref="AI88:AN89"/>
    <mergeCell ref="H90:J90"/>
    <mergeCell ref="K90:AH90"/>
    <mergeCell ref="AI90:AN91"/>
    <mergeCell ref="K91:AH91"/>
    <mergeCell ref="H92:J92"/>
    <mergeCell ref="F69:G74"/>
    <mergeCell ref="H69:AH70"/>
    <mergeCell ref="AI69:AN70"/>
    <mergeCell ref="H71:J71"/>
    <mergeCell ref="K71:AH71"/>
    <mergeCell ref="AI71:AN72"/>
    <mergeCell ref="K72:AH72"/>
    <mergeCell ref="H73:J73"/>
    <mergeCell ref="K133:AH133"/>
    <mergeCell ref="AI133:AN134"/>
    <mergeCell ref="K113:AH113"/>
    <mergeCell ref="H114:J114"/>
    <mergeCell ref="K114:AH114"/>
    <mergeCell ref="AI114:AN115"/>
    <mergeCell ref="H115:J115"/>
    <mergeCell ref="K115:AH115"/>
    <mergeCell ref="K92:AH92"/>
    <mergeCell ref="AI92:AN93"/>
    <mergeCell ref="H93:J93"/>
    <mergeCell ref="K93:AH93"/>
    <mergeCell ref="AI112:AN113"/>
    <mergeCell ref="F168:G173"/>
    <mergeCell ref="H168:AH169"/>
    <mergeCell ref="AI168:AN169"/>
    <mergeCell ref="H170:J170"/>
    <mergeCell ref="K170:AH170"/>
    <mergeCell ref="AI170:AN171"/>
    <mergeCell ref="H134:J134"/>
    <mergeCell ref="K134:AH134"/>
    <mergeCell ref="F149:G154"/>
    <mergeCell ref="H149:AH150"/>
    <mergeCell ref="AI149:AN150"/>
    <mergeCell ref="H151:J151"/>
    <mergeCell ref="K151:AH151"/>
    <mergeCell ref="AI151:AN152"/>
    <mergeCell ref="K152:AH152"/>
    <mergeCell ref="H153:J153"/>
    <mergeCell ref="F129:G134"/>
    <mergeCell ref="H129:AH130"/>
    <mergeCell ref="AI129:AN130"/>
    <mergeCell ref="H131:J131"/>
    <mergeCell ref="K131:AH131"/>
    <mergeCell ref="AI131:AN132"/>
    <mergeCell ref="K132:AH132"/>
    <mergeCell ref="H133:J133"/>
    <mergeCell ref="K198:AH198"/>
    <mergeCell ref="AI198:AN199"/>
    <mergeCell ref="K171:AH171"/>
    <mergeCell ref="H172:J172"/>
    <mergeCell ref="K172:AH172"/>
    <mergeCell ref="AI172:AN173"/>
    <mergeCell ref="H173:J173"/>
    <mergeCell ref="K173:AH173"/>
    <mergeCell ref="K153:AH153"/>
    <mergeCell ref="AI153:AN154"/>
    <mergeCell ref="H154:J154"/>
    <mergeCell ref="K154:AH154"/>
    <mergeCell ref="F236:G241"/>
    <mergeCell ref="H236:AH237"/>
    <mergeCell ref="AI236:AN237"/>
    <mergeCell ref="H238:J238"/>
    <mergeCell ref="K238:AH238"/>
    <mergeCell ref="AI238:AN239"/>
    <mergeCell ref="H199:J199"/>
    <mergeCell ref="K199:AH199"/>
    <mergeCell ref="F215:G220"/>
    <mergeCell ref="H215:AH216"/>
    <mergeCell ref="AI215:AN216"/>
    <mergeCell ref="H217:J217"/>
    <mergeCell ref="K217:AH217"/>
    <mergeCell ref="AI217:AN218"/>
    <mergeCell ref="K218:AH218"/>
    <mergeCell ref="H219:J219"/>
    <mergeCell ref="F194:G199"/>
    <mergeCell ref="H194:AH195"/>
    <mergeCell ref="AI194:AN195"/>
    <mergeCell ref="H196:J196"/>
    <mergeCell ref="K196:AH196"/>
    <mergeCell ref="AI196:AN197"/>
    <mergeCell ref="K197:AH197"/>
    <mergeCell ref="H198:J198"/>
    <mergeCell ref="K265:AH265"/>
    <mergeCell ref="AI265:AN266"/>
    <mergeCell ref="K239:AH239"/>
    <mergeCell ref="H240:J240"/>
    <mergeCell ref="K240:AH240"/>
    <mergeCell ref="AI240:AN241"/>
    <mergeCell ref="H241:J241"/>
    <mergeCell ref="K241:AH241"/>
    <mergeCell ref="K219:AH219"/>
    <mergeCell ref="AI219:AN220"/>
    <mergeCell ref="H220:J220"/>
    <mergeCell ref="K220:AH220"/>
    <mergeCell ref="F299:G304"/>
    <mergeCell ref="H299:AH300"/>
    <mergeCell ref="AI299:AN300"/>
    <mergeCell ref="H301:J301"/>
    <mergeCell ref="K301:AH301"/>
    <mergeCell ref="AI301:AN302"/>
    <mergeCell ref="H266:J266"/>
    <mergeCell ref="K266:AH266"/>
    <mergeCell ref="F280:G285"/>
    <mergeCell ref="H280:AH281"/>
    <mergeCell ref="AI280:AN281"/>
    <mergeCell ref="H282:J282"/>
    <mergeCell ref="K282:AH282"/>
    <mergeCell ref="AI282:AN283"/>
    <mergeCell ref="K283:AH283"/>
    <mergeCell ref="H284:J284"/>
    <mergeCell ref="F261:G266"/>
    <mergeCell ref="H261:AH262"/>
    <mergeCell ref="AI261:AN262"/>
    <mergeCell ref="H263:J263"/>
    <mergeCell ref="K263:AH263"/>
    <mergeCell ref="AI263:AN264"/>
    <mergeCell ref="K264:AH264"/>
    <mergeCell ref="H265:J265"/>
    <mergeCell ref="K323:AH323"/>
    <mergeCell ref="AI323:AN324"/>
    <mergeCell ref="K302:AH302"/>
    <mergeCell ref="H303:J303"/>
    <mergeCell ref="K303:AH303"/>
    <mergeCell ref="AI303:AN304"/>
    <mergeCell ref="H304:J304"/>
    <mergeCell ref="K304:AH304"/>
    <mergeCell ref="K284:AH284"/>
    <mergeCell ref="AI284:AN285"/>
    <mergeCell ref="H285:J285"/>
    <mergeCell ref="K285:AH285"/>
    <mergeCell ref="F361:G366"/>
    <mergeCell ref="H361:AH362"/>
    <mergeCell ref="AI361:AN362"/>
    <mergeCell ref="H363:J363"/>
    <mergeCell ref="K363:AH363"/>
    <mergeCell ref="AI363:AN364"/>
    <mergeCell ref="H324:J324"/>
    <mergeCell ref="K324:AH324"/>
    <mergeCell ref="F340:G345"/>
    <mergeCell ref="H340:AH341"/>
    <mergeCell ref="AI340:AN341"/>
    <mergeCell ref="H342:J342"/>
    <mergeCell ref="K342:AH342"/>
    <mergeCell ref="AI342:AN343"/>
    <mergeCell ref="K343:AH343"/>
    <mergeCell ref="H344:J344"/>
    <mergeCell ref="F319:G324"/>
    <mergeCell ref="H319:AH320"/>
    <mergeCell ref="AI319:AN320"/>
    <mergeCell ref="H321:J321"/>
    <mergeCell ref="K321:AH321"/>
    <mergeCell ref="AI321:AN322"/>
    <mergeCell ref="K322:AH322"/>
    <mergeCell ref="H323:J323"/>
    <mergeCell ref="K387:AH387"/>
    <mergeCell ref="AI387:AN388"/>
    <mergeCell ref="K364:AH364"/>
    <mergeCell ref="H365:J365"/>
    <mergeCell ref="K365:AH365"/>
    <mergeCell ref="AI365:AN366"/>
    <mergeCell ref="H366:J366"/>
    <mergeCell ref="K366:AH366"/>
    <mergeCell ref="K344:AH344"/>
    <mergeCell ref="AI344:AN345"/>
    <mergeCell ref="H345:J345"/>
    <mergeCell ref="K345:AH345"/>
    <mergeCell ref="F437:G442"/>
    <mergeCell ref="H437:AH438"/>
    <mergeCell ref="AI437:AN438"/>
    <mergeCell ref="H439:J439"/>
    <mergeCell ref="K439:AH439"/>
    <mergeCell ref="AI439:AN440"/>
    <mergeCell ref="H388:J388"/>
    <mergeCell ref="K388:AH388"/>
    <mergeCell ref="F410:G415"/>
    <mergeCell ref="H410:AH411"/>
    <mergeCell ref="AI410:AN411"/>
    <mergeCell ref="H412:J412"/>
    <mergeCell ref="K412:AH412"/>
    <mergeCell ref="AI412:AN413"/>
    <mergeCell ref="K413:AH413"/>
    <mergeCell ref="H414:J414"/>
    <mergeCell ref="F383:G388"/>
    <mergeCell ref="H383:AH384"/>
    <mergeCell ref="AI383:AN384"/>
    <mergeCell ref="H385:J385"/>
    <mergeCell ref="K385:AH385"/>
    <mergeCell ref="AI385:AN386"/>
    <mergeCell ref="K386:AH386"/>
    <mergeCell ref="H387:J387"/>
    <mergeCell ref="K462:AH462"/>
    <mergeCell ref="AI462:AN463"/>
    <mergeCell ref="K440:AH440"/>
    <mergeCell ref="H441:J441"/>
    <mergeCell ref="K441:AH441"/>
    <mergeCell ref="AI441:AN442"/>
    <mergeCell ref="H442:J442"/>
    <mergeCell ref="K442:AH442"/>
    <mergeCell ref="K414:AH414"/>
    <mergeCell ref="AI414:AN415"/>
    <mergeCell ref="H415:J415"/>
    <mergeCell ref="K415:AH415"/>
    <mergeCell ref="F498:G503"/>
    <mergeCell ref="H498:AH499"/>
    <mergeCell ref="AI498:AN499"/>
    <mergeCell ref="H500:J500"/>
    <mergeCell ref="K500:AH500"/>
    <mergeCell ref="AI500:AN501"/>
    <mergeCell ref="H463:J463"/>
    <mergeCell ref="K463:AH463"/>
    <mergeCell ref="F477:G482"/>
    <mergeCell ref="H477:AH478"/>
    <mergeCell ref="AI477:AN478"/>
    <mergeCell ref="H479:J479"/>
    <mergeCell ref="K479:AH479"/>
    <mergeCell ref="AI479:AN480"/>
    <mergeCell ref="K480:AH480"/>
    <mergeCell ref="H481:J481"/>
    <mergeCell ref="F458:G463"/>
    <mergeCell ref="H458:AH459"/>
    <mergeCell ref="AI458:AN459"/>
    <mergeCell ref="H460:J460"/>
    <mergeCell ref="K460:AH460"/>
    <mergeCell ref="AI460:AN461"/>
    <mergeCell ref="K461:AH461"/>
    <mergeCell ref="H462:J462"/>
    <mergeCell ref="K501:AH501"/>
    <mergeCell ref="H502:J502"/>
    <mergeCell ref="K502:AH502"/>
    <mergeCell ref="AI502:AN503"/>
    <mergeCell ref="H503:J503"/>
    <mergeCell ref="K503:AH503"/>
    <mergeCell ref="K481:AH481"/>
    <mergeCell ref="AI481:AN482"/>
    <mergeCell ref="H482:J482"/>
    <mergeCell ref="K482:AH482"/>
    <mergeCell ref="H524:J524"/>
    <mergeCell ref="K524:AH524"/>
    <mergeCell ref="F540:G545"/>
    <mergeCell ref="H540:AH541"/>
    <mergeCell ref="AI540:AN541"/>
    <mergeCell ref="AI542:AN543"/>
    <mergeCell ref="AI544:AN545"/>
    <mergeCell ref="F519:G524"/>
    <mergeCell ref="H519:AH520"/>
    <mergeCell ref="AI519:AN520"/>
    <mergeCell ref="H521:J521"/>
    <mergeCell ref="K521:AH521"/>
    <mergeCell ref="AI521:AN522"/>
    <mergeCell ref="K522:AH522"/>
    <mergeCell ref="H523:J523"/>
    <mergeCell ref="K523:AH523"/>
    <mergeCell ref="AI523:AN524"/>
    <mergeCell ref="F564:G569"/>
    <mergeCell ref="H564:AH565"/>
    <mergeCell ref="AI564:AN565"/>
    <mergeCell ref="AI566:AN567"/>
    <mergeCell ref="AI568:AN569"/>
    <mergeCell ref="F593:G598"/>
    <mergeCell ref="H593:AH594"/>
    <mergeCell ref="AI593:AN594"/>
    <mergeCell ref="AI595:AN596"/>
    <mergeCell ref="AI597:AN598"/>
    <mergeCell ref="F621:G626"/>
    <mergeCell ref="H621:AH622"/>
    <mergeCell ref="AI621:AN622"/>
    <mergeCell ref="AI623:AN624"/>
    <mergeCell ref="AI625:AN626"/>
    <mergeCell ref="F640:G645"/>
    <mergeCell ref="H640:AH641"/>
    <mergeCell ref="AI640:AN641"/>
    <mergeCell ref="AI642:AN643"/>
    <mergeCell ref="AI644:AN645"/>
    <mergeCell ref="M686:O686"/>
    <mergeCell ref="S686:U686"/>
    <mergeCell ref="F695:G700"/>
    <mergeCell ref="H695:AH696"/>
    <mergeCell ref="AI695:AN696"/>
    <mergeCell ref="AI697:AN698"/>
    <mergeCell ref="AI699:AN700"/>
    <mergeCell ref="F657:G662"/>
    <mergeCell ref="H657:AH658"/>
    <mergeCell ref="AI657:AN658"/>
    <mergeCell ref="AI659:AN660"/>
    <mergeCell ref="AI661:AN662"/>
    <mergeCell ref="F677:G682"/>
    <mergeCell ref="H677:AH678"/>
    <mergeCell ref="AI677:AN678"/>
    <mergeCell ref="AI679:AN680"/>
    <mergeCell ref="AI681:AN682"/>
    <mergeCell ref="F719:G724"/>
    <mergeCell ref="H719:AH720"/>
    <mergeCell ref="AI719:AN720"/>
    <mergeCell ref="AI721:AN722"/>
    <mergeCell ref="AI723:AN724"/>
    <mergeCell ref="F738:G743"/>
    <mergeCell ref="H738:AH739"/>
    <mergeCell ref="AI738:AN739"/>
    <mergeCell ref="AI740:AN741"/>
    <mergeCell ref="AI742:AN743"/>
    <mergeCell ref="F755:G760"/>
    <mergeCell ref="H755:AH756"/>
    <mergeCell ref="AI755:AN756"/>
    <mergeCell ref="AI757:AN758"/>
    <mergeCell ref="AI759:AN760"/>
    <mergeCell ref="F768:G773"/>
    <mergeCell ref="H768:AH769"/>
    <mergeCell ref="AI768:AN769"/>
    <mergeCell ref="AI770:AN771"/>
    <mergeCell ref="AI772:AN773"/>
    <mergeCell ref="F778:G783"/>
    <mergeCell ref="H778:AH779"/>
    <mergeCell ref="AI778:AN779"/>
    <mergeCell ref="AI780:AN781"/>
    <mergeCell ref="AI782:AN783"/>
    <mergeCell ref="F787:G792"/>
    <mergeCell ref="H787:AH788"/>
    <mergeCell ref="AI787:AN788"/>
    <mergeCell ref="AI789:AN790"/>
    <mergeCell ref="AI791:AN792"/>
    <mergeCell ref="F796:G801"/>
    <mergeCell ref="H796:AH797"/>
    <mergeCell ref="AI796:AN797"/>
    <mergeCell ref="AI798:AN799"/>
    <mergeCell ref="AI800:AN801"/>
    <mergeCell ref="F807:G812"/>
    <mergeCell ref="H807:AH808"/>
    <mergeCell ref="AI807:AN808"/>
    <mergeCell ref="AI809:AN810"/>
    <mergeCell ref="AI811:AN812"/>
    <mergeCell ref="F817:G822"/>
    <mergeCell ref="H817:AH818"/>
    <mergeCell ref="AI817:AN818"/>
    <mergeCell ref="AI819:AN820"/>
    <mergeCell ref="AI821:AN822"/>
    <mergeCell ref="F828:G833"/>
    <mergeCell ref="H828:AH829"/>
    <mergeCell ref="AI828:AN829"/>
    <mergeCell ref="AI830:AN831"/>
    <mergeCell ref="AI832:AN833"/>
    <mergeCell ref="F845:G850"/>
    <mergeCell ref="H845:AH846"/>
    <mergeCell ref="AI845:AN846"/>
    <mergeCell ref="AI847:AN848"/>
    <mergeCell ref="AI849:AN850"/>
    <mergeCell ref="F856:G861"/>
    <mergeCell ref="H856:AH857"/>
    <mergeCell ref="AI856:AN857"/>
    <mergeCell ref="AI858:AN859"/>
    <mergeCell ref="AI860:AN861"/>
  </mergeCells>
  <conditionalFormatting sqref="F269">
    <cfRule type="duplicateValues" dxfId="113" priority="19"/>
    <cfRule type="duplicateValues" dxfId="112" priority="20"/>
    <cfRule type="duplicateValues" dxfId="111" priority="21"/>
    <cfRule type="duplicateValues" dxfId="110" priority="22"/>
    <cfRule type="duplicateValues" dxfId="109" priority="23"/>
  </conditionalFormatting>
  <conditionalFormatting sqref="F549">
    <cfRule type="duplicateValues" dxfId="108" priority="116"/>
    <cfRule type="duplicateValues" dxfId="107" priority="117"/>
    <cfRule type="duplicateValues" dxfId="106" priority="118"/>
    <cfRule type="duplicateValues" dxfId="105" priority="119"/>
    <cfRule type="duplicateValues" dxfId="104" priority="120"/>
  </conditionalFormatting>
  <conditionalFormatting sqref="F554">
    <cfRule type="duplicateValues" dxfId="103" priority="33"/>
    <cfRule type="duplicateValues" dxfId="102" priority="34"/>
    <cfRule type="duplicateValues" dxfId="101" priority="35"/>
    <cfRule type="duplicateValues" dxfId="100" priority="36"/>
    <cfRule type="duplicateValues" dxfId="99" priority="37"/>
  </conditionalFormatting>
  <conditionalFormatting sqref="F555">
    <cfRule type="duplicateValues" dxfId="98" priority="110"/>
    <cfRule type="duplicateValues" dxfId="97" priority="111"/>
    <cfRule type="duplicateValues" dxfId="96" priority="112"/>
    <cfRule type="duplicateValues" dxfId="95" priority="113"/>
    <cfRule type="duplicateValues" dxfId="94" priority="114"/>
  </conditionalFormatting>
  <conditionalFormatting sqref="F610">
    <cfRule type="duplicateValues" dxfId="93" priority="43"/>
  </conditionalFormatting>
  <conditionalFormatting sqref="F785">
    <cfRule type="cellIs" dxfId="92" priority="29" operator="equal">
      <formula>"PORTERIA"</formula>
    </cfRule>
    <cfRule type="cellIs" dxfId="91" priority="30" operator="equal">
      <formula>"DISPONIBLE"</formula>
    </cfRule>
    <cfRule type="cellIs" dxfId="90" priority="31" operator="equal">
      <formula>"RELEVANTE "</formula>
    </cfRule>
    <cfRule type="cellIs" dxfId="89" priority="32" operator="equal">
      <formula>"RONDERO"</formula>
    </cfRule>
  </conditionalFormatting>
  <conditionalFormatting sqref="F841:F844">
    <cfRule type="duplicateValues" dxfId="88" priority="121"/>
  </conditionalFormatting>
  <conditionalFormatting sqref="F880">
    <cfRule type="duplicateValues" dxfId="87" priority="38"/>
    <cfRule type="duplicateValues" dxfId="86" priority="39"/>
    <cfRule type="duplicateValues" dxfId="85" priority="40"/>
    <cfRule type="duplicateValues" dxfId="84" priority="41"/>
    <cfRule type="duplicateValues" dxfId="83" priority="42"/>
  </conditionalFormatting>
  <conditionalFormatting sqref="F884">
    <cfRule type="cellIs" dxfId="82" priority="25" operator="equal">
      <formula>"PORTERIA"</formula>
    </cfRule>
    <cfRule type="cellIs" dxfId="81" priority="26" operator="equal">
      <formula>"DISPONIBLE"</formula>
    </cfRule>
    <cfRule type="cellIs" dxfId="80" priority="27" operator="equal">
      <formula>"RELEVANTE "</formula>
    </cfRule>
    <cfRule type="cellIs" dxfId="79" priority="28" operator="equal">
      <formula>"RONDERO"</formula>
    </cfRule>
  </conditionalFormatting>
  <conditionalFormatting sqref="J393:J394">
    <cfRule type="iconSet" priority="109">
      <iconSet iconSet="3Arrows">
        <cfvo type="percent" val="0"/>
        <cfvo type="percent" val="33"/>
        <cfvo type="percent" val="67"/>
      </iconSet>
    </cfRule>
  </conditionalFormatting>
  <conditionalFormatting sqref="J390:K390">
    <cfRule type="iconSet" priority="115">
      <iconSet iconSet="3Arrows">
        <cfvo type="percent" val="0"/>
        <cfvo type="percent" val="33"/>
        <cfvo type="percent" val="67"/>
      </iconSet>
    </cfRule>
  </conditionalFormatting>
  <conditionalFormatting sqref="J78:Q79 S78:AN79 J667:AN667">
    <cfRule type="cellIs" dxfId="78" priority="103" operator="lessThan">
      <formula>2</formula>
    </cfRule>
    <cfRule type="cellIs" dxfId="77" priority="104" operator="greaterThan">
      <formula>3</formula>
    </cfRule>
    <cfRule type="cellIs" dxfId="76" priority="105" operator="equal">
      <formula>2</formula>
    </cfRule>
  </conditionalFormatting>
  <conditionalFormatting sqref="J119:W120 AN119:AN120">
    <cfRule type="cellIs" dxfId="75" priority="97" operator="lessThan">
      <formula>2</formula>
    </cfRule>
    <cfRule type="cellIs" dxfId="74" priority="98" operator="greaterThan">
      <formula>3</formula>
    </cfRule>
    <cfRule type="cellIs" dxfId="73" priority="99" operator="equal">
      <formula>2</formula>
    </cfRule>
  </conditionalFormatting>
  <conditionalFormatting sqref="J33:AN34">
    <cfRule type="cellIs" dxfId="72" priority="106" operator="lessThan">
      <formula>2</formula>
    </cfRule>
    <cfRule type="cellIs" dxfId="71" priority="107" operator="greaterThan">
      <formula>3</formula>
    </cfRule>
    <cfRule type="cellIs" dxfId="70" priority="108" operator="equal">
      <formula>2</formula>
    </cfRule>
  </conditionalFormatting>
  <conditionalFormatting sqref="J99:AN100">
    <cfRule type="cellIs" dxfId="69" priority="100" operator="lessThan">
      <formula>2</formula>
    </cfRule>
    <cfRule type="cellIs" dxfId="68" priority="101" operator="greaterThan">
      <formula>3</formula>
    </cfRule>
    <cfRule type="cellIs" dxfId="67" priority="102" operator="equal">
      <formula>2</formula>
    </cfRule>
  </conditionalFormatting>
  <conditionalFormatting sqref="J140:AN141">
    <cfRule type="cellIs" dxfId="66" priority="94" operator="lessThan">
      <formula>2</formula>
    </cfRule>
    <cfRule type="cellIs" dxfId="65" priority="95" operator="greaterThan">
      <formula>3</formula>
    </cfRule>
    <cfRule type="cellIs" dxfId="64" priority="96" operator="equal">
      <formula>2</formula>
    </cfRule>
  </conditionalFormatting>
  <conditionalFormatting sqref="J205:AN206">
    <cfRule type="cellIs" dxfId="63" priority="91" operator="lessThan">
      <formula>2</formula>
    </cfRule>
    <cfRule type="cellIs" dxfId="62" priority="92" operator="greaterThan">
      <formula>3</formula>
    </cfRule>
    <cfRule type="cellIs" dxfId="61" priority="93" operator="equal">
      <formula>2</formula>
    </cfRule>
  </conditionalFormatting>
  <conditionalFormatting sqref="J226:AN227">
    <cfRule type="cellIs" dxfId="60" priority="88" operator="lessThan">
      <formula>2</formula>
    </cfRule>
    <cfRule type="cellIs" dxfId="59" priority="89" operator="greaterThan">
      <formula>3</formula>
    </cfRule>
    <cfRule type="cellIs" dxfId="58" priority="90" operator="equal">
      <formula>2</formula>
    </cfRule>
  </conditionalFormatting>
  <conditionalFormatting sqref="J271:AN272">
    <cfRule type="cellIs" dxfId="57" priority="85" operator="lessThan">
      <formula>2</formula>
    </cfRule>
    <cfRule type="cellIs" dxfId="56" priority="86" operator="greaterThan">
      <formula>3</formula>
    </cfRule>
    <cfRule type="cellIs" dxfId="55" priority="87" operator="equal">
      <formula>2</formula>
    </cfRule>
  </conditionalFormatting>
  <conditionalFormatting sqref="J290:AN291">
    <cfRule type="cellIs" dxfId="54" priority="82" operator="lessThan">
      <formula>2</formula>
    </cfRule>
    <cfRule type="cellIs" dxfId="53" priority="83" operator="greaterThan">
      <formula>3</formula>
    </cfRule>
    <cfRule type="cellIs" dxfId="52" priority="84" operator="equal">
      <formula>2</formula>
    </cfRule>
  </conditionalFormatting>
  <conditionalFormatting sqref="J309:AN310">
    <cfRule type="cellIs" dxfId="51" priority="79" operator="lessThan">
      <formula>2</formula>
    </cfRule>
    <cfRule type="cellIs" dxfId="50" priority="80" operator="greaterThan">
      <formula>3</formula>
    </cfRule>
    <cfRule type="cellIs" dxfId="49" priority="81" operator="equal">
      <formula>2</formula>
    </cfRule>
  </conditionalFormatting>
  <conditionalFormatting sqref="J330:AN331">
    <cfRule type="cellIs" dxfId="48" priority="76" operator="lessThan">
      <formula>2</formula>
    </cfRule>
    <cfRule type="cellIs" dxfId="47" priority="77" operator="greaterThan">
      <formula>3</formula>
    </cfRule>
    <cfRule type="cellIs" dxfId="46" priority="78" operator="equal">
      <formula>2</formula>
    </cfRule>
  </conditionalFormatting>
  <conditionalFormatting sqref="J351:AN352">
    <cfRule type="cellIs" dxfId="45" priority="73" operator="lessThan">
      <formula>2</formula>
    </cfRule>
    <cfRule type="cellIs" dxfId="44" priority="74" operator="greaterThan">
      <formula>3</formula>
    </cfRule>
    <cfRule type="cellIs" dxfId="43" priority="75" operator="equal">
      <formula>2</formula>
    </cfRule>
  </conditionalFormatting>
  <conditionalFormatting sqref="J373:AN374">
    <cfRule type="cellIs" dxfId="42" priority="70" operator="lessThan">
      <formula>2</formula>
    </cfRule>
    <cfRule type="cellIs" dxfId="41" priority="71" operator="greaterThan">
      <formula>3</formula>
    </cfRule>
    <cfRule type="cellIs" dxfId="40" priority="72" operator="equal">
      <formula>2</formula>
    </cfRule>
  </conditionalFormatting>
  <conditionalFormatting sqref="J448:AN449">
    <cfRule type="cellIs" dxfId="39" priority="67" operator="lessThan">
      <formula>2</formula>
    </cfRule>
    <cfRule type="cellIs" dxfId="38" priority="68" operator="greaterThan">
      <formula>3</formula>
    </cfRule>
    <cfRule type="cellIs" dxfId="37" priority="69" operator="equal">
      <formula>2</formula>
    </cfRule>
  </conditionalFormatting>
  <conditionalFormatting sqref="J468:AN469">
    <cfRule type="cellIs" dxfId="36" priority="64" operator="lessThan">
      <formula>2</formula>
    </cfRule>
    <cfRule type="cellIs" dxfId="35" priority="65" operator="greaterThan">
      <formula>3</formula>
    </cfRule>
    <cfRule type="cellIs" dxfId="34" priority="66" operator="equal">
      <formula>2</formula>
    </cfRule>
  </conditionalFormatting>
  <conditionalFormatting sqref="J509:AN510">
    <cfRule type="cellIs" dxfId="33" priority="61" operator="lessThan">
      <formula>2</formula>
    </cfRule>
    <cfRule type="cellIs" dxfId="32" priority="62" operator="greaterThan">
      <formula>3</formula>
    </cfRule>
    <cfRule type="cellIs" dxfId="31" priority="63" operator="equal">
      <formula>2</formula>
    </cfRule>
  </conditionalFormatting>
  <conditionalFormatting sqref="J530:AN531">
    <cfRule type="cellIs" dxfId="30" priority="58" operator="lessThan">
      <formula>2</formula>
    </cfRule>
    <cfRule type="cellIs" dxfId="29" priority="59" operator="greaterThan">
      <formula>3</formula>
    </cfRule>
    <cfRule type="cellIs" dxfId="28" priority="60" operator="equal">
      <formula>2</formula>
    </cfRule>
  </conditionalFormatting>
  <conditionalFormatting sqref="J611:AN612">
    <cfRule type="cellIs" dxfId="27" priority="55" operator="lessThan">
      <formula>2</formula>
    </cfRule>
    <cfRule type="cellIs" dxfId="26" priority="56" operator="greaterThan">
      <formula>3</formula>
    </cfRule>
    <cfRule type="cellIs" dxfId="25" priority="57" operator="equal">
      <formula>2</formula>
    </cfRule>
  </conditionalFormatting>
  <conditionalFormatting sqref="J630:AN630 J632:AN632">
    <cfRule type="cellIs" dxfId="24" priority="52" operator="lessThan">
      <formula>2</formula>
    </cfRule>
    <cfRule type="cellIs" dxfId="23" priority="53" operator="greaterThan">
      <formula>3</formula>
    </cfRule>
    <cfRule type="cellIs" dxfId="22" priority="54" operator="equal">
      <formula>2</formula>
    </cfRule>
  </conditionalFormatting>
  <conditionalFormatting sqref="J710:AN711">
    <cfRule type="cellIs" dxfId="21" priority="49" operator="lessThan">
      <formula>2</formula>
    </cfRule>
    <cfRule type="cellIs" dxfId="20" priority="50" operator="greaterThan">
      <formula>3</formula>
    </cfRule>
    <cfRule type="cellIs" dxfId="19" priority="51" operator="equal">
      <formula>2</formula>
    </cfRule>
  </conditionalFormatting>
  <conditionalFormatting sqref="J729:AN730">
    <cfRule type="cellIs" dxfId="18" priority="46" operator="lessThan">
      <formula>2</formula>
    </cfRule>
    <cfRule type="cellIs" dxfId="17" priority="47" operator="greaterThan">
      <formula>3</formula>
    </cfRule>
    <cfRule type="cellIs" dxfId="16" priority="48" operator="equal">
      <formula>2</formula>
    </cfRule>
  </conditionalFormatting>
  <conditionalFormatting sqref="P399:Q399">
    <cfRule type="iconSet" priority="45">
      <iconSet iconSet="3Arrows">
        <cfvo type="percent" val="0"/>
        <cfvo type="percent" val="33"/>
        <cfvo type="percent" val="67"/>
      </iconSet>
    </cfRule>
  </conditionalFormatting>
  <conditionalFormatting sqref="F863">
    <cfRule type="cellIs" dxfId="3" priority="1" operator="equal">
      <formula>"DISPONIBLE"</formula>
    </cfRule>
    <cfRule type="cellIs" dxfId="2" priority="2" operator="equal">
      <formula>"RELEVANTE "</formula>
    </cfRule>
    <cfRule type="cellIs" dxfId="1" priority="3" operator="equal">
      <formula>"PORTERIA"</formula>
    </cfRule>
    <cfRule type="cellIs" dxfId="0" priority="4" operator="equal">
      <formula>"RONDERO"</formula>
    </cfRule>
  </conditionalFormatting>
  <dataValidations count="4">
    <dataValidation type="list" allowBlank="1" showErrorMessage="1" sqref="P95:U95 AB98:AD98 J391:L391 J177:L177 AN176:AN177 AH177:AM177 AB684:AG684 AB398:AD398 J419:L419 M427:O427 AB183:AM183 AK631:AM631 AC600:AF600 W600:Z600 S648:X648 Y445:AF445 W391:AA391 N608 AH391:AJ391 AE175:AJ175 AH648:AN648 AG607:AN607 J138:L138 J605 J601:L601 AL608:AN608 Y177:AA177 M252:O252 V631:X631 F607:G607 S687:U687 J602:AN602 W608:AB608 AA601:AD601 Y603:AB603 J307:L307 Y649:AA649 J96:L96 O610:V610 J609:AB609 J687:O687 M397:AD397 J445:S445 J426:M426 M603:P603 Z606:AE606 AI605:AN605 Q608:T608 T605:Y605 J604:AN604 Y687:AD687 P326:U326 J629:O629 K606:P606 AF608:AI608 Q600:T600 V392 AI600:AL600 AE603:AH603 S685:X685 M684:R684 P399:R399 Y390:AA390 AH687:AJ687 AM609:AN610 J649:L649 AE628:AJ628 AE665:AJ665 J666:R666 S177:U177 V666:AG666 V183:X183 V327:AA327 M183:R183 J327:L327 J390:R390 S391:U392 AH685:AN685 AM601:AN601 K600:N600 O601:R601 J603 AG601:AJ601 U601:X601 S603:V603 J607:M608 AD609:AL609 AK603:AN603 AC610:AL610 P628:U628 Y629:AD629 AN629 M647:R647 AB647:AG647 P665:AB665 J665:N665 M664:X664 AB664:AN664 AK665:AN666 O97:AA97 T252:AN252 Y669:AA669 AC669:AD669 AH669:AJ669 M329:O329 O669:U669" xr:uid="{7D87BB7B-79AA-4BD1-963D-C2F3AC4A9DB5}">
      <formula1>"D14,D13,D12,D11,D10,D9,D8,N14,N13,N12,N11,N10,N9,N8,Vc,CZ,In,Ac,NR,LC,SP,X"</formula1>
    </dataValidation>
    <dataValidation type="list" allowBlank="1" showInputMessage="1" showErrorMessage="1" sqref="S77:AD77 AH77:AM77 P117:X117 Y121:AN121 AK203:AN204 J157:AG157 F190 Y399:AL399 P177:R177 P347:X347 Z605:AE605 M391:R391 J392:R392 AM397:AN397 J399:O399 J427:L427 M424:O424 J852:L852 P529:R529 J289:L289 AH156:AJ156 J121:U121 AB390:AN390 J775:AN776 AN529 AB289:AJ289 J77:O77 AH446 J803:AN804 J466:AN467 AB175:AD175 AL837:AN837 AK307:AN307 AE444:AF444 J369:R369 X119:AM120 S552 P329:X329 T445:X445 AH182:AJ182 Y223:AA223 P31:AG31 AA427 V33:Y34 Y160:AD160 AL348:AM348 M840 AE368:AN368 J765:AN765 S156:U156 S446 J31:L31 P268:AA268 AK580:AM580 AK424:AN425 V308:AN308 AD326 J348:O348 Q243:R243 T554:U554 V580:AA580 Y446:Y447 AN580:AN581 X549:Y549 AB581:AD581 J223:L223 G244 AK288:AM288 AG445:AN445 M350:AG350 AK244:AN244 AE224:AG225 O869:Q869 J245:R245 AN182 Z447:AG447 J726:AN728 G804 V447:X447 S222:U222 J308:R308 AG838:AN838 S289:T289 V95:AD95 AB287:AD288 AH581:AJ581 AH348:AJ348 V348:AD348 J368:L368 AH30:AJ31 AK31:AN31 AN224:AN225 J269:R270 AE139:AG139 J465:AH465 J785:AN785 U327 AE98:AN98 S399:W399 AE580:AG580 AH222:AJ222 AN649 Y182:AA182 G877 V118:AD118 R447 AL485:AM485 AJ32:AM32 P368:AA368 G121 M138:U138 A160:E160 AO160:XFD160 G98 AK96:AN96 J306:L306 AB372:AM372 N426:U426 AH117:AM117 AH160:AJ160 V176:X176 Y244:AD244 AA204 P527:X527 AA203:AE203 J526:O526 J446 H841:I843 AE398:AN398 AH417:AN417 P224:R225 AE270:AN270 AK268:AN269 AN117:AN118 O485:R485 O326 N548:O548 H764:AH764 P550:Q550 M873:O873 J203 AG203:AJ203 P427:X427 J702:AN704 AH243:AM243 S182:U182 AG204 L203:Y203 V204:X204 J707:AN709 AK369:AN370 Y839:AK839 J824:AN826 N273:O273 AD549:AE549 AH249:AJ249 U288:AA289 J794:AN794 AE527:AJ527 AN347:AN348 V526:AD526 P288:T288 AH484:AI484 O878:T878 M837:Y837 AA837:AD837 J840 G883 AH550:AI550 J268:M268 M398:V398 P553:Q553 AJ327 L204 M372:X372 S270:AA270 J98:AA98 Y328:AA329 AN550 V550:W550 M419:AN419 AJ549:AK549 V553:W553 J550:K550 J814:AN814 AK526:AN526 F372 S390:X390 P139:R139 AE427:AM427 AN553 R549:S549 M95:O95 AB391:AG391 V269:AG269 L549:M549 N554:O554 AH553:AI553 AB484:AF484 V139:X139 AB329:AM329 T548:U548 Z554:AA554 AL548:AM548 AE177:AG177 AI370:AJ370 L484:N484 AN328:AN329 U485:Z485 Z548:AA548 AB550:AC550 AF548:AG548 L552:M552 J243:L243 O871:P871 J553:K553 J244:P244 X552:Y552 J762:AH763 J745:AN747 J32:U32 AB553:AC553 AD552:AE552 J485:K485 AF554:AG554 AL554:AM554 R204 AK447:AP447 AJ552:AK552 Q840 Y32:AG32 J118:O118 M160:O160 S160:U160 V369:AG369 AK350:AM350 X398 L397:L398 AE397:AK397 J398:K398 AE529:AG529 M96:AI96 S836:W836 M838:P838 J836:Q836 Y852:AA852 J838:L839 AN836 J841:AN844 R839 S840:T840 X839:X840 Q835:S835 X838:Z838 T839:W839 Z835:AM835 AN840 AG840 AE840 AE836:AF836 AL840 L97:N97 AI762:AN764 L329 M447 R249:U249 U866:W866 M865:O865 N882:O882 V243:X243 M307:S307 U307:AI307 Y529:AA529 AB97:AN97 R872:T872 V669:X669 AB669 AK669:AN669 J863:L863 T444 S877:U877" xr:uid="{C8686B8E-098F-4D30-A06E-E0089E4901D6}">
      <formula1>"D14,D13,D12,D11,D10,D9,D8,N14,N13,N12,N11,N10,N9,N8,Vc,CZ,In,Ac,NR,LC, SP,X"</formula1>
    </dataValidation>
    <dataValidation type="whole" allowBlank="1" showInputMessage="1" showErrorMessage="1" sqref="F287 F485 F606 F726 F835 F176 F244 F603:F604 F182 F609:F610 F841:F844 F863:F864 F702 F57 F249 F824 F665:F666 F708 F877 F547:F555 F804 F814 F870:F872 F97:F98 F854 F121 F883 F885 F879:F880 F269 F746 F763:F764 F572 F668:F669" xr:uid="{0B8131A6-1392-47E2-A78D-E7E0F78D0588}">
      <formula1>1000000</formula1>
      <formula2>2000000000</formula2>
    </dataValidation>
    <dataValidation type="list" allowBlank="1" showInputMessage="1" showErrorMessage="1" sqref="S684:U684 M368:O368 R548:R549 AE505:AG505 P686:R687 K686:L686 AH529:AM529 AE526:AJ526 P526:U526 J552:AN554 AK527:AN527 Y527:AD527 J527:O527 Y372:AA372 AH684:AJ684 J372:L372 S369:U369 AE686:AG687 V686:X687 AK686:AN687 J685:L685 Y685:AA685 J548:Q550 S548:AN550" xr:uid="{94025CCC-1CFC-4AC6-91FF-06B364183632}">
      <formula1>"D14,D13,D12,D11,D10,D9,D8,N14,N13,N12,N11,N10,N9,N8,Vc,CZ,In,Ac,NR,X"</formula1>
    </dataValidation>
  </dataValidations>
  <pageMargins left="0.7" right="0.7" top="0.75" bottom="0.75" header="0.3" footer="0.3"/>
  <pageSetup scale="49" orientation="landscape" r:id="rId1"/>
  <drawing r:id="rId2"/>
  <legacyDrawing r:id="rId3"/>
  <tableParts count="36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AGOSTO</vt:lpstr>
      <vt:lpstr>AGOSTO!Área_de_impresión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Programaión &amp; Control Coraza Seguridad Cta.</dc:creator>
  <cp:lastModifiedBy>Programaión &amp; Control Coraza Seguridad Cta.</cp:lastModifiedBy>
  <cp:lastPrinted>2026-08-04T19:28:37Z</cp:lastPrinted>
  <dcterms:created xsi:type="dcterms:W3CDTF">2026-07-23T17:49:53Z</dcterms:created>
  <dcterms:modified xsi:type="dcterms:W3CDTF">2026-08-11T17:37:44Z</dcterms:modified>
</cp:coreProperties>
</file>