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8_{7DF57638-E2B2-4862-B9B6-92C1198044F2}" xr6:coauthVersionLast="47" xr6:coauthVersionMax="47" xr10:uidLastSave="{00000000-0000-0000-0000-000000000000}"/>
  <bookViews>
    <workbookView xWindow="-120" yWindow="-120" windowWidth="29040" windowHeight="15720" xr2:uid="{3439731E-3BEC-4447-A2D0-EAE24AF892C4}"/>
  </bookViews>
  <sheets>
    <sheet name="JUNIO" sheetId="1" r:id="rId1"/>
  </sheets>
  <definedNames>
    <definedName name="_xlnm.Print_Area" localSheetId="0">JUNIO!$F$1:$AO$23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6" i="1" l="1"/>
  <c r="AO53" i="1"/>
  <c r="AK57" i="1"/>
  <c r="U57" i="1"/>
  <c r="AQ834" i="1"/>
  <c r="AP834" i="1"/>
  <c r="AO834" i="1"/>
  <c r="AQ833" i="1"/>
  <c r="AP833" i="1"/>
  <c r="AO833" i="1"/>
  <c r="AQ818" i="1"/>
  <c r="AP818" i="1"/>
  <c r="AO818" i="1"/>
  <c r="AQ817" i="1"/>
  <c r="AP817" i="1"/>
  <c r="AO817" i="1"/>
  <c r="AQ808" i="1"/>
  <c r="AP808" i="1"/>
  <c r="AO808" i="1"/>
  <c r="AQ807" i="1"/>
  <c r="AP807" i="1"/>
  <c r="AO807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AQ741" i="1"/>
  <c r="AP741" i="1"/>
  <c r="AO741" i="1"/>
  <c r="AQ740" i="1"/>
  <c r="AP740" i="1"/>
  <c r="AO740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AQ720" i="1"/>
  <c r="AP720" i="1"/>
  <c r="AO720" i="1"/>
  <c r="AQ719" i="1"/>
  <c r="AP719" i="1"/>
  <c r="AO719" i="1"/>
  <c r="AQ703" i="1"/>
  <c r="AP703" i="1"/>
  <c r="AO703" i="1"/>
  <c r="AQ702" i="1"/>
  <c r="AP702" i="1"/>
  <c r="AO702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AQ678" i="1"/>
  <c r="AP678" i="1"/>
  <c r="AO678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AQ639" i="1"/>
  <c r="AP639" i="1"/>
  <c r="AO639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AQ612" i="1"/>
  <c r="AP612" i="1"/>
  <c r="AO612" i="1"/>
  <c r="AQ611" i="1"/>
  <c r="AP611" i="1"/>
  <c r="AO611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AQ592" i="1"/>
  <c r="AP592" i="1"/>
  <c r="AO592" i="1"/>
  <c r="AQ591" i="1"/>
  <c r="AP591" i="1"/>
  <c r="AO591" i="1"/>
  <c r="AN588" i="1"/>
  <c r="AQ586" i="1"/>
  <c r="AP586" i="1"/>
  <c r="AO586" i="1"/>
  <c r="AN587" i="1"/>
  <c r="AM588" i="1"/>
  <c r="AL588" i="1"/>
  <c r="AK588" i="1"/>
  <c r="AJ588" i="1"/>
  <c r="AI588" i="1"/>
  <c r="AH587" i="1"/>
  <c r="AG587" i="1"/>
  <c r="AF587" i="1"/>
  <c r="AE587" i="1"/>
  <c r="AD587" i="1"/>
  <c r="AC587" i="1"/>
  <c r="AB587" i="1"/>
  <c r="AA588" i="1"/>
  <c r="Z588" i="1"/>
  <c r="Y588" i="1"/>
  <c r="X588" i="1"/>
  <c r="W588" i="1"/>
  <c r="V587" i="1"/>
  <c r="U587" i="1"/>
  <c r="T587" i="1"/>
  <c r="S587" i="1"/>
  <c r="R587" i="1"/>
  <c r="Q587" i="1"/>
  <c r="P587" i="1"/>
  <c r="O588" i="1"/>
  <c r="N588" i="1"/>
  <c r="M588" i="1"/>
  <c r="L588" i="1"/>
  <c r="K588" i="1"/>
  <c r="J587" i="1"/>
  <c r="AQ583" i="1"/>
  <c r="AP583" i="1"/>
  <c r="AO58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AQ541" i="1"/>
  <c r="AP541" i="1"/>
  <c r="AO541" i="1"/>
  <c r="AN540" i="1"/>
  <c r="AN543" i="1" s="1"/>
  <c r="AQ539" i="1"/>
  <c r="AP539" i="1"/>
  <c r="AO539" i="1"/>
  <c r="AQ538" i="1"/>
  <c r="AP538" i="1"/>
  <c r="AO538" i="1"/>
  <c r="V522" i="1"/>
  <c r="AQ520" i="1"/>
  <c r="AP520" i="1"/>
  <c r="AO520" i="1"/>
  <c r="AQ519" i="1"/>
  <c r="AP519" i="1"/>
  <c r="AO519" i="1"/>
  <c r="AN518" i="1"/>
  <c r="AM521" i="1"/>
  <c r="AL521" i="1"/>
  <c r="AK521" i="1"/>
  <c r="AJ521" i="1"/>
  <c r="AI521" i="1"/>
  <c r="AH521" i="1"/>
  <c r="AG522" i="1"/>
  <c r="AF522" i="1"/>
  <c r="AE522" i="1"/>
  <c r="AD522" i="1"/>
  <c r="AC522" i="1"/>
  <c r="AB521" i="1"/>
  <c r="AA521" i="1"/>
  <c r="Z521" i="1"/>
  <c r="Y521" i="1"/>
  <c r="X521" i="1"/>
  <c r="W521" i="1"/>
  <c r="V521" i="1"/>
  <c r="U522" i="1"/>
  <c r="T522" i="1"/>
  <c r="S522" i="1"/>
  <c r="R522" i="1"/>
  <c r="Q522" i="1"/>
  <c r="P521" i="1"/>
  <c r="O521" i="1"/>
  <c r="N521" i="1"/>
  <c r="M521" i="1"/>
  <c r="L521" i="1"/>
  <c r="K521" i="1"/>
  <c r="AN517" i="1"/>
  <c r="AQ517" i="1" s="1"/>
  <c r="AQ516" i="1"/>
  <c r="AP516" i="1"/>
  <c r="AO516" i="1"/>
  <c r="AQ515" i="1"/>
  <c r="AP515" i="1"/>
  <c r="AO515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AN495" i="1"/>
  <c r="AN497" i="1" s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Q494" i="1"/>
  <c r="AP494" i="1"/>
  <c r="AO494" i="1"/>
  <c r="AQ493" i="1"/>
  <c r="AP493" i="1"/>
  <c r="AO493" i="1"/>
  <c r="AQ492" i="1"/>
  <c r="AP492" i="1"/>
  <c r="AO492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AQ475" i="1"/>
  <c r="AP475" i="1"/>
  <c r="AO475" i="1"/>
  <c r="AQ474" i="1"/>
  <c r="AP474" i="1"/>
  <c r="AO474" i="1"/>
  <c r="AQ473" i="1"/>
  <c r="AP473" i="1"/>
  <c r="AO473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AQ455" i="1"/>
  <c r="AN454" i="1"/>
  <c r="AN457" i="1" s="1"/>
  <c r="AQ453" i="1"/>
  <c r="AP453" i="1"/>
  <c r="AO453" i="1"/>
  <c r="AQ452" i="1"/>
  <c r="AP452" i="1"/>
  <c r="AO452" i="1"/>
  <c r="AQ434" i="1"/>
  <c r="AP434" i="1"/>
  <c r="AO434" i="1"/>
  <c r="AQ433" i="1"/>
  <c r="AP433" i="1"/>
  <c r="AO433" i="1"/>
  <c r="AQ431" i="1"/>
  <c r="AP431" i="1"/>
  <c r="AO431" i="1"/>
  <c r="AQ429" i="1"/>
  <c r="AP429" i="1"/>
  <c r="AO429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N427" i="1"/>
  <c r="AM427" i="1"/>
  <c r="AL427" i="1"/>
  <c r="AK427" i="1"/>
  <c r="AJ427" i="1"/>
  <c r="AI427" i="1"/>
  <c r="AI435" i="1" s="1"/>
  <c r="AH427" i="1"/>
  <c r="AG427" i="1"/>
  <c r="AF427" i="1"/>
  <c r="AE427" i="1"/>
  <c r="AD427" i="1"/>
  <c r="AD436" i="1" s="1"/>
  <c r="AC427" i="1"/>
  <c r="AB427" i="1"/>
  <c r="AA427" i="1"/>
  <c r="Z427" i="1"/>
  <c r="Y427" i="1"/>
  <c r="X427" i="1"/>
  <c r="W427" i="1"/>
  <c r="W435" i="1" s="1"/>
  <c r="V427" i="1"/>
  <c r="U427" i="1"/>
  <c r="T427" i="1"/>
  <c r="S427" i="1"/>
  <c r="R427" i="1"/>
  <c r="R436" i="1" s="1"/>
  <c r="Q427" i="1"/>
  <c r="P427" i="1"/>
  <c r="O427" i="1"/>
  <c r="N427" i="1"/>
  <c r="M427" i="1"/>
  <c r="L427" i="1"/>
  <c r="K427" i="1"/>
  <c r="J427" i="1"/>
  <c r="AQ426" i="1"/>
  <c r="AP426" i="1"/>
  <c r="AO426" i="1"/>
  <c r="AQ425" i="1"/>
  <c r="AP425" i="1"/>
  <c r="AO425" i="1"/>
  <c r="AQ424" i="1"/>
  <c r="AP424" i="1"/>
  <c r="AO424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AQ406" i="1"/>
  <c r="AP406" i="1"/>
  <c r="AO406" i="1"/>
  <c r="AQ405" i="1"/>
  <c r="AP405" i="1"/>
  <c r="AO405" i="1"/>
  <c r="AQ400" i="1"/>
  <c r="AP400" i="1"/>
  <c r="AO400" i="1"/>
  <c r="AQ399" i="1"/>
  <c r="AP399" i="1"/>
  <c r="AO399" i="1"/>
  <c r="AN398" i="1"/>
  <c r="AN401" i="1" s="1"/>
  <c r="AM401" i="1"/>
  <c r="AL401" i="1"/>
  <c r="AK402" i="1"/>
  <c r="AJ402" i="1"/>
  <c r="AI402" i="1"/>
  <c r="AH402" i="1"/>
  <c r="AG402" i="1"/>
  <c r="AF402" i="1"/>
  <c r="AE402" i="1"/>
  <c r="AD401" i="1"/>
  <c r="AC401" i="1"/>
  <c r="AB401" i="1"/>
  <c r="AA401" i="1"/>
  <c r="Z401" i="1"/>
  <c r="Y402" i="1"/>
  <c r="X402" i="1"/>
  <c r="W402" i="1"/>
  <c r="V402" i="1"/>
  <c r="U402" i="1"/>
  <c r="T402" i="1"/>
  <c r="S402" i="1"/>
  <c r="R401" i="1"/>
  <c r="Q401" i="1"/>
  <c r="P401" i="1"/>
  <c r="O401" i="1"/>
  <c r="N402" i="1"/>
  <c r="M402" i="1"/>
  <c r="L402" i="1"/>
  <c r="K402" i="1"/>
  <c r="J402" i="1"/>
  <c r="AQ397" i="1"/>
  <c r="AP397" i="1"/>
  <c r="AO397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AQ380" i="1"/>
  <c r="AP380" i="1"/>
  <c r="AO380" i="1"/>
  <c r="AQ379" i="1"/>
  <c r="AP379" i="1"/>
  <c r="AO379" i="1"/>
  <c r="AQ378" i="1"/>
  <c r="AP378" i="1"/>
  <c r="AO378" i="1"/>
  <c r="AQ377" i="1"/>
  <c r="AP377" i="1"/>
  <c r="AO377" i="1"/>
  <c r="AQ359" i="1"/>
  <c r="AP359" i="1"/>
  <c r="AO359" i="1"/>
  <c r="AN358" i="1"/>
  <c r="AQ358" i="1" s="1"/>
  <c r="AN357" i="1"/>
  <c r="AM361" i="1"/>
  <c r="AL361" i="1"/>
  <c r="AK361" i="1"/>
  <c r="AJ361" i="1"/>
  <c r="AI361" i="1"/>
  <c r="AH360" i="1"/>
  <c r="AG360" i="1"/>
  <c r="AF360" i="1"/>
  <c r="AE360" i="1"/>
  <c r="AD360" i="1"/>
  <c r="AC360" i="1"/>
  <c r="AB361" i="1"/>
  <c r="AA361" i="1"/>
  <c r="Z361" i="1"/>
  <c r="Y361" i="1"/>
  <c r="X361" i="1"/>
  <c r="W361" i="1"/>
  <c r="V360" i="1"/>
  <c r="U360" i="1"/>
  <c r="T360" i="1"/>
  <c r="S360" i="1"/>
  <c r="R360" i="1"/>
  <c r="Q360" i="1"/>
  <c r="P361" i="1"/>
  <c r="O361" i="1"/>
  <c r="N361" i="1"/>
  <c r="M361" i="1"/>
  <c r="L361" i="1"/>
  <c r="K361" i="1"/>
  <c r="J360" i="1"/>
  <c r="AQ356" i="1"/>
  <c r="AP356" i="1"/>
  <c r="AO356" i="1"/>
  <c r="AQ355" i="1"/>
  <c r="AP355" i="1"/>
  <c r="AO355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AQ337" i="1"/>
  <c r="AP337" i="1"/>
  <c r="AO337" i="1"/>
  <c r="AN335" i="1"/>
  <c r="AN339" i="1" s="1"/>
  <c r="AQ334" i="1"/>
  <c r="AP334" i="1"/>
  <c r="AO334" i="1"/>
  <c r="AQ333" i="1"/>
  <c r="AP333" i="1"/>
  <c r="AO333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Q315" i="1"/>
  <c r="AP315" i="1"/>
  <c r="AO315" i="1"/>
  <c r="AQ314" i="1"/>
  <c r="AP314" i="1"/>
  <c r="AO314" i="1"/>
  <c r="AQ313" i="1"/>
  <c r="AP313" i="1"/>
  <c r="AO313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AQ296" i="1"/>
  <c r="AP296" i="1"/>
  <c r="AO296" i="1"/>
  <c r="AQ295" i="1"/>
  <c r="AP295" i="1"/>
  <c r="AO295" i="1"/>
  <c r="AQ294" i="1"/>
  <c r="AP294" i="1"/>
  <c r="AO294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Q276" i="1"/>
  <c r="AP276" i="1"/>
  <c r="AO276" i="1"/>
  <c r="AN275" i="1"/>
  <c r="AN278" i="1" s="1"/>
  <c r="AQ274" i="1"/>
  <c r="AP274" i="1"/>
  <c r="AO274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Q255" i="1"/>
  <c r="AP255" i="1"/>
  <c r="AO255" i="1"/>
  <c r="AQ254" i="1"/>
  <c r="AP254" i="1"/>
  <c r="AO254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AQ250" i="1"/>
  <c r="AP250" i="1"/>
  <c r="AO250" i="1"/>
  <c r="AQ249" i="1"/>
  <c r="AP249" i="1"/>
  <c r="AO249" i="1"/>
  <c r="AQ248" i="1"/>
  <c r="AP248" i="1"/>
  <c r="AO248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AQ230" i="1"/>
  <c r="AP230" i="1"/>
  <c r="AO230" i="1"/>
  <c r="AQ229" i="1"/>
  <c r="AP229" i="1"/>
  <c r="AO229" i="1"/>
  <c r="AQ228" i="1"/>
  <c r="AP228" i="1"/>
  <c r="AO228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AQ210" i="1"/>
  <c r="AP210" i="1"/>
  <c r="AO210" i="1"/>
  <c r="AQ209" i="1"/>
  <c r="AP209" i="1"/>
  <c r="AO209" i="1"/>
  <c r="AQ208" i="1"/>
  <c r="AP208" i="1"/>
  <c r="AO208" i="1"/>
  <c r="AQ207" i="1"/>
  <c r="AP207" i="1"/>
  <c r="AO207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Q189" i="1"/>
  <c r="AP189" i="1"/>
  <c r="AO189" i="1"/>
  <c r="AQ188" i="1"/>
  <c r="AP188" i="1"/>
  <c r="AO188" i="1"/>
  <c r="AQ187" i="1"/>
  <c r="AP187" i="1"/>
  <c r="AO187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Q182" i="1"/>
  <c r="AP182" i="1"/>
  <c r="AO182" i="1"/>
  <c r="AQ181" i="1"/>
  <c r="AP181" i="1"/>
  <c r="AO181" i="1"/>
  <c r="AQ180" i="1"/>
  <c r="AP180" i="1"/>
  <c r="AO180" i="1"/>
  <c r="AQ165" i="1"/>
  <c r="AP165" i="1"/>
  <c r="AO165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Q162" i="1"/>
  <c r="AP162" i="1"/>
  <c r="AO162" i="1"/>
  <c r="AQ161" i="1"/>
  <c r="AP161" i="1"/>
  <c r="AO161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Q143" i="1"/>
  <c r="AP143" i="1"/>
  <c r="AO143" i="1"/>
  <c r="AO142" i="1"/>
  <c r="AN142" i="1"/>
  <c r="AN145" i="1" s="1"/>
  <c r="AQ141" i="1"/>
  <c r="AP141" i="1"/>
  <c r="AO141" i="1"/>
  <c r="AQ140" i="1"/>
  <c r="AP140" i="1"/>
  <c r="AO140" i="1"/>
  <c r="AQ125" i="1"/>
  <c r="AP125" i="1"/>
  <c r="AO125" i="1"/>
  <c r="S124" i="1"/>
  <c r="AQ122" i="1"/>
  <c r="AP122" i="1"/>
  <c r="AO122" i="1"/>
  <c r="AN124" i="1"/>
  <c r="W123" i="1"/>
  <c r="V124" i="1"/>
  <c r="U124" i="1"/>
  <c r="T124" i="1"/>
  <c r="S123" i="1"/>
  <c r="R124" i="1"/>
  <c r="Q124" i="1"/>
  <c r="P124" i="1"/>
  <c r="O124" i="1"/>
  <c r="N124" i="1"/>
  <c r="M123" i="1"/>
  <c r="L123" i="1"/>
  <c r="K123" i="1"/>
  <c r="J124" i="1"/>
  <c r="AQ120" i="1"/>
  <c r="AP120" i="1"/>
  <c r="AO120" i="1"/>
  <c r="AQ119" i="1"/>
  <c r="AP119" i="1"/>
  <c r="AO119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N100" i="1"/>
  <c r="AQ100" i="1" s="1"/>
  <c r="AQ99" i="1"/>
  <c r="AP99" i="1"/>
  <c r="AO99" i="1"/>
  <c r="AQ98" i="1"/>
  <c r="AP98" i="1"/>
  <c r="AO98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Q82" i="1"/>
  <c r="P82" i="1"/>
  <c r="O82" i="1"/>
  <c r="N82" i="1"/>
  <c r="M82" i="1"/>
  <c r="L82" i="1"/>
  <c r="K82" i="1"/>
  <c r="J82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Q81" i="1"/>
  <c r="P81" i="1"/>
  <c r="O81" i="1"/>
  <c r="N81" i="1"/>
  <c r="M81" i="1"/>
  <c r="L81" i="1"/>
  <c r="K81" i="1"/>
  <c r="J81" i="1"/>
  <c r="AQ80" i="1"/>
  <c r="AP80" i="1"/>
  <c r="AO80" i="1"/>
  <c r="AQ79" i="1"/>
  <c r="AP79" i="1"/>
  <c r="AO79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Q61" i="1"/>
  <c r="AP61" i="1"/>
  <c r="AO61" i="1"/>
  <c r="AQ60" i="1"/>
  <c r="AP60" i="1"/>
  <c r="AO60" i="1"/>
  <c r="AF57" i="1"/>
  <c r="AM56" i="1"/>
  <c r="AJ56" i="1"/>
  <c r="AC56" i="1"/>
  <c r="S56" i="1"/>
  <c r="AQ55" i="1"/>
  <c r="AP55" i="1"/>
  <c r="AO55" i="1"/>
  <c r="AQ54" i="1"/>
  <c r="AP54" i="1"/>
  <c r="AO54" i="1"/>
  <c r="AN57" i="1"/>
  <c r="AM57" i="1"/>
  <c r="AL57" i="1"/>
  <c r="AJ57" i="1"/>
  <c r="AI57" i="1"/>
  <c r="AH57" i="1"/>
  <c r="AF56" i="1"/>
  <c r="AE56" i="1"/>
  <c r="AD56" i="1"/>
  <c r="AC57" i="1"/>
  <c r="AB57" i="1"/>
  <c r="AA57" i="1"/>
  <c r="Z57" i="1"/>
  <c r="Y57" i="1"/>
  <c r="T56" i="1"/>
  <c r="S57" i="1"/>
  <c r="R56" i="1"/>
  <c r="Q56" i="1"/>
  <c r="P56" i="1"/>
  <c r="O56" i="1"/>
  <c r="N57" i="1"/>
  <c r="M57" i="1"/>
  <c r="L57" i="1"/>
  <c r="K57" i="1"/>
  <c r="AQ52" i="1"/>
  <c r="AP52" i="1"/>
  <c r="AO52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Q34" i="1"/>
  <c r="AP34" i="1"/>
  <c r="AO34" i="1"/>
  <c r="AQ33" i="1"/>
  <c r="AP33" i="1"/>
  <c r="AO33" i="1"/>
  <c r="AQ32" i="1"/>
  <c r="AP32" i="1"/>
  <c r="AO32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Q15" i="1"/>
  <c r="AP15" i="1"/>
  <c r="AO15" i="1"/>
  <c r="AQ14" i="1"/>
  <c r="AP14" i="1"/>
  <c r="AO14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Q10" i="1"/>
  <c r="AP10" i="1"/>
  <c r="AO10" i="1"/>
  <c r="AQ9" i="1"/>
  <c r="AP9" i="1"/>
  <c r="AO9" i="1"/>
  <c r="AQ8" i="1"/>
  <c r="AP8" i="1"/>
  <c r="AO8" i="1"/>
  <c r="AO517" i="1" l="1"/>
  <c r="AP517" i="1"/>
  <c r="AN432" i="1"/>
  <c r="AN436" i="1" s="1"/>
  <c r="AQ53" i="1"/>
  <c r="AP53" i="1"/>
  <c r="J435" i="1"/>
  <c r="V401" i="1"/>
  <c r="K124" i="1"/>
  <c r="Z402" i="1"/>
  <c r="AL402" i="1"/>
  <c r="AO275" i="1"/>
  <c r="AN277" i="1"/>
  <c r="T435" i="1"/>
  <c r="AF435" i="1"/>
  <c r="AP275" i="1"/>
  <c r="AQ275" i="1"/>
  <c r="S401" i="1"/>
  <c r="AJ435" i="1"/>
  <c r="AE401" i="1"/>
  <c r="M435" i="1"/>
  <c r="AG401" i="1"/>
  <c r="N435" i="1"/>
  <c r="Z435" i="1"/>
  <c r="AL435" i="1"/>
  <c r="AN521" i="1"/>
  <c r="W360" i="1"/>
  <c r="AC436" i="1"/>
  <c r="N123" i="1"/>
  <c r="K435" i="1"/>
  <c r="U56" i="1"/>
  <c r="W124" i="1"/>
  <c r="AQ142" i="1"/>
  <c r="W401" i="1"/>
  <c r="AB402" i="1"/>
  <c r="AO454" i="1"/>
  <c r="AQ518" i="1"/>
  <c r="AA56" i="1"/>
  <c r="K360" i="1"/>
  <c r="Q521" i="1"/>
  <c r="L360" i="1"/>
  <c r="AC521" i="1"/>
  <c r="AH56" i="1"/>
  <c r="AN101" i="1"/>
  <c r="N360" i="1"/>
  <c r="AF401" i="1"/>
  <c r="J522" i="1"/>
  <c r="P123" i="1"/>
  <c r="X360" i="1"/>
  <c r="J401" i="1"/>
  <c r="AH401" i="1"/>
  <c r="AH522" i="1"/>
  <c r="K587" i="1"/>
  <c r="O57" i="1"/>
  <c r="U123" i="1"/>
  <c r="AN361" i="1"/>
  <c r="Z360" i="1"/>
  <c r="K401" i="1"/>
  <c r="AI401" i="1"/>
  <c r="W587" i="1"/>
  <c r="Q57" i="1"/>
  <c r="AN123" i="1"/>
  <c r="AO357" i="1"/>
  <c r="AI360" i="1"/>
  <c r="N401" i="1"/>
  <c r="AG436" i="1"/>
  <c r="AI587" i="1"/>
  <c r="T57" i="1"/>
  <c r="AJ360" i="1"/>
  <c r="AJ587" i="1"/>
  <c r="L56" i="1"/>
  <c r="M124" i="1"/>
  <c r="AP358" i="1"/>
  <c r="AL360" i="1"/>
  <c r="T401" i="1"/>
  <c r="P402" i="1"/>
  <c r="P588" i="1"/>
  <c r="AD57" i="1"/>
  <c r="AN102" i="1"/>
  <c r="AN144" i="1"/>
  <c r="U401" i="1"/>
  <c r="AB588" i="1"/>
  <c r="Y435" i="1"/>
  <c r="Y436" i="1"/>
  <c r="AK435" i="1"/>
  <c r="AK436" i="1"/>
  <c r="N436" i="1"/>
  <c r="O436" i="1"/>
  <c r="O435" i="1"/>
  <c r="AA436" i="1"/>
  <c r="AA435" i="1"/>
  <c r="AM436" i="1"/>
  <c r="AM435" i="1"/>
  <c r="P436" i="1"/>
  <c r="P435" i="1"/>
  <c r="AB436" i="1"/>
  <c r="AB435" i="1"/>
  <c r="Q436" i="1"/>
  <c r="Q435" i="1"/>
  <c r="AP497" i="1"/>
  <c r="AO497" i="1"/>
  <c r="AQ497" i="1"/>
  <c r="S436" i="1"/>
  <c r="S435" i="1"/>
  <c r="AE436" i="1"/>
  <c r="AE435" i="1"/>
  <c r="AG435" i="1"/>
  <c r="J436" i="1"/>
  <c r="V435" i="1"/>
  <c r="V436" i="1"/>
  <c r="AH435" i="1"/>
  <c r="AH436" i="1"/>
  <c r="L435" i="1"/>
  <c r="L436" i="1"/>
  <c r="X435" i="1"/>
  <c r="X436" i="1"/>
  <c r="AI56" i="1"/>
  <c r="P57" i="1"/>
  <c r="AE57" i="1"/>
  <c r="O123" i="1"/>
  <c r="L124" i="1"/>
  <c r="AP142" i="1"/>
  <c r="AP357" i="1"/>
  <c r="M360" i="1"/>
  <c r="Y360" i="1"/>
  <c r="AK360" i="1"/>
  <c r="R361" i="1"/>
  <c r="AD361" i="1"/>
  <c r="O402" i="1"/>
  <c r="AA402" i="1"/>
  <c r="AM402" i="1"/>
  <c r="T436" i="1"/>
  <c r="AF436" i="1"/>
  <c r="R521" i="1"/>
  <c r="AD521" i="1"/>
  <c r="K522" i="1"/>
  <c r="W522" i="1"/>
  <c r="AI522" i="1"/>
  <c r="L587" i="1"/>
  <c r="X587" i="1"/>
  <c r="Q588" i="1"/>
  <c r="AC588" i="1"/>
  <c r="AC361" i="1"/>
  <c r="AO121" i="1"/>
  <c r="AQ357" i="1"/>
  <c r="S361" i="1"/>
  <c r="AE361" i="1"/>
  <c r="AN402" i="1"/>
  <c r="S521" i="1"/>
  <c r="AE521" i="1"/>
  <c r="L522" i="1"/>
  <c r="X522" i="1"/>
  <c r="AJ522" i="1"/>
  <c r="AO540" i="1"/>
  <c r="AN542" i="1"/>
  <c r="M587" i="1"/>
  <c r="Y587" i="1"/>
  <c r="AK587" i="1"/>
  <c r="R588" i="1"/>
  <c r="AD588" i="1"/>
  <c r="Q361" i="1"/>
  <c r="J56" i="1"/>
  <c r="Y56" i="1"/>
  <c r="AK56" i="1"/>
  <c r="R57" i="1"/>
  <c r="AG57" i="1"/>
  <c r="AP121" i="1"/>
  <c r="Q123" i="1"/>
  <c r="AN338" i="1"/>
  <c r="O360" i="1"/>
  <c r="AA360" i="1"/>
  <c r="AM360" i="1"/>
  <c r="T361" i="1"/>
  <c r="AF361" i="1"/>
  <c r="L401" i="1"/>
  <c r="X401" i="1"/>
  <c r="AJ401" i="1"/>
  <c r="Q402" i="1"/>
  <c r="AC402" i="1"/>
  <c r="AN456" i="1"/>
  <c r="T521" i="1"/>
  <c r="AF521" i="1"/>
  <c r="M522" i="1"/>
  <c r="Y522" i="1"/>
  <c r="AK522" i="1"/>
  <c r="AP540" i="1"/>
  <c r="N587" i="1"/>
  <c r="Z587" i="1"/>
  <c r="AL587" i="1"/>
  <c r="S588" i="1"/>
  <c r="AE588" i="1"/>
  <c r="K56" i="1"/>
  <c r="Z56" i="1"/>
  <c r="AL56" i="1"/>
  <c r="AQ121" i="1"/>
  <c r="R123" i="1"/>
  <c r="AO358" i="1"/>
  <c r="P360" i="1"/>
  <c r="AB360" i="1"/>
  <c r="AN360" i="1"/>
  <c r="U361" i="1"/>
  <c r="AG361" i="1"/>
  <c r="AO398" i="1"/>
  <c r="M401" i="1"/>
  <c r="Y401" i="1"/>
  <c r="AK401" i="1"/>
  <c r="R402" i="1"/>
  <c r="AD402" i="1"/>
  <c r="R435" i="1"/>
  <c r="AD435" i="1"/>
  <c r="W436" i="1"/>
  <c r="AI436" i="1"/>
  <c r="U521" i="1"/>
  <c r="AG521" i="1"/>
  <c r="N522" i="1"/>
  <c r="Z522" i="1"/>
  <c r="AL522" i="1"/>
  <c r="AQ540" i="1"/>
  <c r="O587" i="1"/>
  <c r="AA587" i="1"/>
  <c r="AM587" i="1"/>
  <c r="T588" i="1"/>
  <c r="AF588" i="1"/>
  <c r="J361" i="1"/>
  <c r="V361" i="1"/>
  <c r="AH361" i="1"/>
  <c r="AP398" i="1"/>
  <c r="J521" i="1"/>
  <c r="O522" i="1"/>
  <c r="AA522" i="1"/>
  <c r="AM522" i="1"/>
  <c r="U588" i="1"/>
  <c r="AG588" i="1"/>
  <c r="M56" i="1"/>
  <c r="AB56" i="1"/>
  <c r="AN56" i="1"/>
  <c r="T123" i="1"/>
  <c r="AQ398" i="1"/>
  <c r="AP454" i="1"/>
  <c r="P522" i="1"/>
  <c r="AB522" i="1"/>
  <c r="AN522" i="1"/>
  <c r="J588" i="1"/>
  <c r="V588" i="1"/>
  <c r="AH588" i="1"/>
  <c r="N56" i="1"/>
  <c r="J57" i="1"/>
  <c r="AQ454" i="1"/>
  <c r="AO100" i="1"/>
  <c r="J123" i="1"/>
  <c r="V123" i="1"/>
  <c r="AO518" i="1"/>
  <c r="AP100" i="1"/>
  <c r="AP518" i="1"/>
  <c r="AN435" i="1" l="1"/>
  <c r="AL436" i="1"/>
  <c r="AQ432" i="1"/>
  <c r="Z436" i="1"/>
  <c r="AC435" i="1"/>
  <c r="K436" i="1"/>
  <c r="AP432" i="1"/>
  <c r="AJ436" i="1"/>
  <c r="M436" i="1"/>
  <c r="AO432" i="1"/>
  <c r="U436" i="1"/>
  <c r="U4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  <author>David Martinez</author>
  </authors>
  <commentList>
    <comment ref="Q15" authorId="0" shapeId="0" xr:uid="{169FD401-FDA8-4B40-8201-99D060E592F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R15" authorId="0" shapeId="0" xr:uid="{622D0C52-5A91-4048-A671-CB7E0FE5D33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S15" authorId="0" shapeId="0" xr:uid="{3583B8F9-F065-40C2-8A42-BD8F54101BD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T15" authorId="0" shapeId="0" xr:uid="{4CD807C5-AFBB-4DBC-9936-A56865F591E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U15" authorId="0" shapeId="0" xr:uid="{9498E813-3D78-462E-9CC0-7BA71D51E8D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G249" authorId="0" shapeId="0" xr:uid="{FC8CA379-131D-4519-A4B6-D9FA10B51F0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-UNIDADES URBANAS
-MANSION SAN PABLO
-CANTABRIA
-EDIFICIO C36</t>
        </r>
      </text>
    </comment>
    <comment ref="R377" authorId="0" shapeId="0" xr:uid="{8FB58318-99A9-4C8B-BE96-BCC83914B69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INTERCLUB DE 06:0 A 18:00</t>
        </r>
      </text>
    </comment>
    <comment ref="P517" authorId="0" shapeId="0" xr:uid="{D26CC957-B52E-4B27-8302-545463D9885C}">
      <text>
        <r>
          <rPr>
            <b/>
            <sz val="9"/>
            <color indexed="81"/>
            <rFont val="Tahoma"/>
            <family val="2"/>
          </rPr>
          <t>Programacion:
EN LA BARQUEREÑA DE 18:00 A 06:00</t>
        </r>
      </text>
    </comment>
    <comment ref="F714" authorId="1" shapeId="0" xr:uid="{270EE988-54C5-4040-9E35-46E55979B378}">
      <text>
        <r>
          <rPr>
            <b/>
            <sz val="9"/>
            <color indexed="81"/>
            <rFont val="Tahoma"/>
            <family val="2"/>
          </rPr>
          <t>REINTEGRO</t>
        </r>
      </text>
    </comment>
    <comment ref="S721" authorId="0" shapeId="0" xr:uid="{2CE114EE-5235-44AF-8251-D6193A43E14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T721" authorId="0" shapeId="0" xr:uid="{78D4B1EE-986B-4215-8002-0C2A9FCD3D1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U721" authorId="0" shapeId="0" xr:uid="{617A2231-19BF-403B-8840-5A5EA5AD663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V721" authorId="0" shapeId="0" xr:uid="{D9829B7F-C06F-4927-A7B5-59CC4471651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W721" authorId="0" shapeId="0" xr:uid="{75A681D2-CFB1-437F-94BD-58DFFB5253F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CARISMA DE 06:00 A 18:00 HORAS</t>
        </r>
      </text>
    </comment>
    <comment ref="F760" authorId="0" shapeId="0" xr:uid="{41425D01-0962-45D6-938B-1166DDEA0FC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ESTA PROVICIONAL DE RELEVANTE EN TIERRA GRATA LIFE Y PRIMAVERA COUNTRY</t>
        </r>
      </text>
    </comment>
    <comment ref="G760" authorId="0" shapeId="0" xr:uid="{F1B013A4-616A-4053-8268-A6EFAC1BC61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HABITAT DEL RIO
-IRIS APTOS
</t>
        </r>
      </text>
    </comment>
    <comment ref="AN760" authorId="0" shapeId="0" xr:uid="{CFBF659B-BBDB-4E77-B45D-C5216C020D9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TEATRO LIO DE 06:00 A 18:00</t>
        </r>
      </text>
    </comment>
    <comment ref="J769" authorId="0" shapeId="0" xr:uid="{81D00BF7-DC68-44F2-BDE2-D4D3FCFA060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09:00 a 18:00</t>
        </r>
      </text>
    </comment>
    <comment ref="K769" authorId="0" shapeId="0" xr:uid="{C1030D42-EA6E-4D79-8247-C7D9A368AC2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10:00 a17:00</t>
        </r>
      </text>
    </comment>
    <comment ref="L769" authorId="0" shapeId="0" xr:uid="{599FD54F-94C1-4AED-A5C3-37E7A6CCEFE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10:00 a17:00</t>
        </r>
      </text>
    </comment>
    <comment ref="M769" authorId="0" shapeId="0" xr:uid="{D99B2850-258F-4FF6-9EE7-8A7ACE0E9A3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10:00 a17:00</t>
        </r>
      </text>
    </comment>
    <comment ref="N769" authorId="0" shapeId="0" xr:uid="{679E9EEC-E1AA-43D5-BDF9-648250340D3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10:00 a17:00</t>
        </r>
      </text>
    </comment>
    <comment ref="O769" authorId="0" shapeId="0" xr:uid="{036E5616-1D41-4E6B-B685-AB9DDFD3AA7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08:00 a 16:00</t>
        </r>
      </text>
    </comment>
    <comment ref="R769" authorId="0" shapeId="0" xr:uid="{D2F53B94-4F3E-47D2-BA08-F5224B4AE0F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08:00 a 18:00</t>
        </r>
      </text>
    </comment>
    <comment ref="S769" authorId="0" shapeId="0" xr:uid="{5D65F615-C994-4FB2-87FA-BAF00D6C4CF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09:00 a 17:00</t>
        </r>
      </text>
    </comment>
    <comment ref="T769" authorId="0" shapeId="0" xr:uid="{48CE429F-D260-436C-813B-453C1F56C11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09:00 a 17:00</t>
        </r>
      </text>
    </comment>
    <comment ref="U769" authorId="0" shapeId="0" xr:uid="{44363973-C2BA-44A1-9583-4D78FEFB8C0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09:00 a 17:00</t>
        </r>
      </text>
    </comment>
    <comment ref="V769" authorId="0" shapeId="0" xr:uid="{CB8E7D8F-0EAA-4AB3-9E6E-CB69662491B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08:00 a 16:00</t>
        </r>
      </text>
    </comment>
    <comment ref="J778" authorId="0" shapeId="0" xr:uid="{E332CC36-20E5-4A9D-BA64-EB1F9EB5BEF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K778" authorId="0" shapeId="0" xr:uid="{8106AE89-5773-4B45-AA20-20EF0F845AB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L778" authorId="0" shapeId="0" xr:uid="{C1288FA2-0D44-444E-849A-1F3FCBF09F7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M778" authorId="0" shapeId="0" xr:uid="{964C38E1-F87F-4796-BB55-95F28F2A665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N778" authorId="0" shapeId="0" xr:uid="{E9229C1A-1C81-4697-AEDD-3B43A5FFEEE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P778" authorId="0" shapeId="0" xr:uid="{FC0926A7-E3E4-4982-982B-02B39E1E596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18:00 a 06:00</t>
        </r>
      </text>
    </comment>
    <comment ref="Q778" authorId="0" shapeId="0" xr:uid="{24D7C5F8-2804-4360-9B9D-025AAC80B75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R778" authorId="0" shapeId="0" xr:uid="{5A6511FA-978D-4DEB-91AA-97348CF129C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S778" authorId="0" shapeId="0" xr:uid="{3831B2FF-AC16-4E45-8DFA-E7ED34A8EC5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T778" authorId="0" shapeId="0" xr:uid="{2230B915-1722-427C-881C-B48746F7D2D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U778" authorId="0" shapeId="0" xr:uid="{7F9F103D-5B40-4D3A-A0EB-61547419350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18:00 a 06:00</t>
        </r>
      </text>
    </comment>
    <comment ref="V778" authorId="0" shapeId="0" xr:uid="{FA83DCAB-4411-4E8A-BFC9-AF9B708CA01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18:00 a 06:00</t>
        </r>
      </text>
    </comment>
    <comment ref="X778" authorId="0" shapeId="0" xr:uid="{B7085D03-A7C1-4946-9107-5D10F6E6D4E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14:00</t>
        </r>
      </text>
    </comment>
    <comment ref="Y778" authorId="0" shapeId="0" xr:uid="{C3B17DB0-38F1-4852-B118-6E321CC0B97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14:00</t>
        </r>
      </text>
    </comment>
    <comment ref="Z778" authorId="0" shapeId="0" xr:uid="{CC287407-2F75-4A6C-812C-61B022C7D8B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14:00</t>
        </r>
      </text>
    </comment>
    <comment ref="AA778" authorId="0" shapeId="0" xr:uid="{E907C7C1-5F47-4D39-834C-17C9FDF76E7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AC778" authorId="0" shapeId="0" xr:uid="{DC7A84A3-A501-4874-B2B0-9AFD585867D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AD778" authorId="0" shapeId="0" xr:uid="{9D307119-15E7-4829-B42A-4E2D840842D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AE778" authorId="0" shapeId="0" xr:uid="{2C7578BF-C062-4ECF-B6F9-7B9EA54DEEF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AF778" authorId="0" shapeId="0" xr:uid="{5976121D-CBFC-4DDB-A292-3C7D9A681F8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AG778" authorId="0" shapeId="0" xr:uid="{5C0DAC94-F720-4781-BE92-09D2F878152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AH778" authorId="0" shapeId="0" xr:uid="{26FAE660-2DD7-4860-B07E-72F633D787C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14:00 a 22:00</t>
        </r>
      </text>
    </comment>
    <comment ref="AI778" authorId="0" shapeId="0" xr:uid="{301D8049-C563-4BA1-83BA-55E86F3AB7C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06:00 a 18:00</t>
        </r>
      </text>
    </comment>
    <comment ref="AK778" authorId="0" shapeId="0" xr:uid="{A4B22907-5E2D-4825-B424-6B90277C93C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18:00 a 06:00</t>
        </r>
      </text>
    </comment>
    <comment ref="AL778" authorId="0" shapeId="0" xr:uid="{0E1A7EDC-31A9-4125-BB82-E50F9F91557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AM778" authorId="0" shapeId="0" xr:uid="{EB199654-C11C-48DC-AB62-1C3729762B0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22:00 a 06:00</t>
        </r>
      </text>
    </comment>
    <comment ref="F788" authorId="0" shapeId="0" xr:uid="{ACACA7FA-DEAB-45A9-9169-D78BAD15ECF6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ESTA PROVICIONAL DE RELEVANTE EN TIERRA GRATA LIFE Y PRIMAVERA COUNTRY</t>
        </r>
      </text>
    </comment>
    <comment ref="G788" authorId="0" shapeId="0" xr:uid="{C8B18854-6317-448E-84F8-8AB43C9AFE0B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HABITAT DEL RIO
-IRIS APTOS
</t>
        </r>
      </text>
    </comment>
    <comment ref="AN788" authorId="0" shapeId="0" xr:uid="{48593567-6B70-45D7-AE35-FD6607A73BC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TEATRO LIO DE 06:00 A 18:00</t>
        </r>
      </text>
    </comment>
    <comment ref="F798" authorId="0" shapeId="0" xr:uid="{6C27F446-A4E9-4C62-AE54-665520B8824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NUEVO INGRESA 01/09/2023</t>
        </r>
      </text>
    </comment>
    <comment ref="R868" authorId="0" shapeId="0" xr:uid="{350FE7D2-C109-43A1-98CB-53BD36A9A00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DISTRITO VERA DE 06:00 A 18:00</t>
        </r>
      </text>
    </comment>
    <comment ref="W868" authorId="0" shapeId="0" xr:uid="{2EE3684B-6917-422D-BB8C-48830090CA9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DISTRITO VERA DE 06:00 A 18:00</t>
        </r>
      </text>
    </comment>
    <comment ref="X868" authorId="0" shapeId="0" xr:uid="{7DD27E3D-6FC1-4275-AE10-2E08B56E572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DISTRITO VERA DE 06:00 A 18:00</t>
        </r>
      </text>
    </comment>
    <comment ref="J869" authorId="0" shapeId="0" xr:uid="{8A879CEE-3C2B-4557-A34C-566C406BD61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 HORAS</t>
        </r>
      </text>
    </comment>
    <comment ref="K869" authorId="0" shapeId="0" xr:uid="{CBC356BB-F2FD-4D46-8274-4CA395E0358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L869" authorId="0" shapeId="0" xr:uid="{EAB9B371-DB9E-49DE-8DC7-B9DFF6FF3E4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M869" authorId="0" shapeId="0" xr:uid="{FEA3F32E-7793-47E4-BF28-40B551C78BB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N869" authorId="0" shapeId="0" xr:uid="{1127272D-FC9E-4C30-A88E-062F37E3FEF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O869" authorId="0" shapeId="0" xr:uid="{F5336C23-03C8-496E-86D9-32FD52B4BAF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P869" authorId="0" shapeId="0" xr:uid="{FEECB6DB-8756-4C94-8EBA-C606028CFF9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Q869" authorId="0" shapeId="0" xr:uid="{1B795B1D-0D25-4595-990D-2D35C0F9195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PRADERA REAL DE 18:00 A 06:00</t>
        </r>
      </text>
    </comment>
    <comment ref="J870" authorId="0" shapeId="0" xr:uid="{84DED524-F26D-4AF7-962D-5C520E5BA08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CIUDAD DEL RIOS DE 18:00 A 06:00</t>
        </r>
      </text>
    </comment>
    <comment ref="K870" authorId="0" shapeId="0" xr:uid="{18CE0AAB-4695-4E53-BADA-ECBB514E711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L870" authorId="0" shapeId="0" xr:uid="{1B4FDC86-9302-4E20-BF8E-46A74854B0F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N870" authorId="0" shapeId="0" xr:uid="{70E63AF8-32C5-486A-8C2C-67E9588AE6A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O870" authorId="0" shapeId="0" xr:uid="{170441F9-8C82-4513-A9D8-C5B5A91460D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P870" authorId="0" shapeId="0" xr:uid="{6D0E390E-BAD6-4E0D-8657-2024AF15E17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Q870" authorId="0" shapeId="0" xr:uid="{39DCA625-8548-46D9-A9E3-F0998FFCE30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R870" authorId="0" shapeId="0" xr:uid="{024CB035-9A16-43F3-834F-EA214E974F2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S870" authorId="0" shapeId="0" xr:uid="{55412FC7-4594-4565-B6F1-C82DB2E2513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T870" authorId="0" shapeId="0" xr:uid="{F2B3DB4E-7280-4A8C-88EE-04F33FAFBCD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U870" authorId="0" shapeId="0" xr:uid="{AF9A8548-64F5-4C82-AF3A-C01BA63BCD2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V870" authorId="0" shapeId="0" xr:uid="{B5673E07-D04C-40E0-BB71-F0ED0657FE3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W870" authorId="0" shapeId="0" xr:uid="{C21ACCC8-20D0-4A60-BEA0-C14B58AF15E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TULIPNAES DE 18:00 A 06:00</t>
        </r>
      </text>
    </comment>
    <comment ref="J871" authorId="0" shapeId="0" xr:uid="{79D9927F-79A9-4F28-80A4-6F460CF2DCA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TOTAL PLASTICO DE 18:00 A 06:00</t>
        </r>
      </text>
    </comment>
    <comment ref="K871" authorId="0" shapeId="0" xr:uid="{C18CCD85-8FAC-4F24-B43B-0B333A5C43B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TOTAL PLASTICO DE 18:00 A 06:00</t>
        </r>
      </text>
    </comment>
    <comment ref="L871" authorId="0" shapeId="0" xr:uid="{BAAEC447-822B-4530-84DF-42D0AFE49C1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TOTAL PLASTICO DE 18:00 A 06:00</t>
        </r>
      </text>
    </comment>
    <comment ref="M871" authorId="0" shapeId="0" xr:uid="{37C7AC47-F28E-4D35-94B1-94658082D56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13:00 A 21:00</t>
        </r>
      </text>
    </comment>
    <comment ref="N871" authorId="0" shapeId="0" xr:uid="{F070AD29-BE49-4AAA-A26D-7D683C85D62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13:00 A 21:00</t>
        </r>
      </text>
    </comment>
    <comment ref="R871" authorId="0" shapeId="0" xr:uid="{FF51CF61-0D01-4FC5-99FB-6AFE0B7E93D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13:00 A 21:00</t>
        </r>
      </text>
    </comment>
    <comment ref="S871" authorId="0" shapeId="0" xr:uid="{FFC1E5B5-6E34-43AB-B53F-B0590261113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13:00 A 21:00</t>
        </r>
      </text>
    </comment>
    <comment ref="T871" authorId="0" shapeId="0" xr:uid="{E98716EE-8865-4C4A-A8E0-2B8D1214397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13:00 A 21:00</t>
        </r>
      </text>
    </comment>
    <comment ref="J872" authorId="0" shapeId="0" xr:uid="{13BDC316-8307-4E8A-AC09-8CCFB813079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K872" authorId="0" shapeId="0" xr:uid="{B1BC6011-9E6A-4841-8FEC-70298FA84BE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L872" authorId="0" shapeId="0" xr:uid="{023D243C-9C13-409D-8A5B-0CF077FDA0B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M872" authorId="0" shapeId="0" xr:uid="{54DE486F-C1D9-455E-9FFD-6F3F344B645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N872" authorId="0" shapeId="0" xr:uid="{FA6BF48B-40AD-40A3-AE6B-963BD9B9DB0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O872" authorId="0" shapeId="0" xr:uid="{9377F415-CE6C-4184-AE6B-B43F36A180C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12:00 A 20:00</t>
        </r>
      </text>
    </comment>
    <comment ref="J874" authorId="0" shapeId="0" xr:uid="{B92015FB-7EB1-4DA7-84B3-DB1197511D6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SONSONEÑA DE 18:00 A 06:00</t>
        </r>
      </text>
    </comment>
    <comment ref="K874" authorId="0" shapeId="0" xr:uid="{C5318C12-4ABB-496D-8780-9DFA3362C18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SONSONEÑA DE 18:00 A 06:00</t>
        </r>
      </text>
    </comment>
    <comment ref="L874" authorId="0" shapeId="0" xr:uid="{48327B28-BB25-47DC-94E2-79A05A4EC5D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SONSONEÑA DE 18:00 A 06:00</t>
        </r>
      </text>
    </comment>
    <comment ref="J875" authorId="0" shapeId="0" xr:uid="{5A8A003C-592C-4DE4-A1D9-9F6E34C46A0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06:00 A 18:00 HORAS</t>
        </r>
      </text>
    </comment>
    <comment ref="K875" authorId="0" shapeId="0" xr:uid="{B466BBB8-67AA-4B88-8F60-3CA1A6405F7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 HORAS</t>
        </r>
      </text>
    </comment>
    <comment ref="L875" authorId="0" shapeId="0" xr:uid="{5699F730-CA57-4571-94DF-42AD7EB2C44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06:00 A 16:00</t>
        </r>
      </text>
    </comment>
    <comment ref="M875" authorId="0" shapeId="0" xr:uid="{1B2FF88E-8D17-4846-AA9A-519F823957E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CR MADEROS DE 06:00 A 18:00 HORAS</t>
        </r>
      </text>
    </comment>
    <comment ref="N875" authorId="0" shapeId="0" xr:uid="{E83BE55D-A465-4D36-AD16-E0BF8D0FD61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DIPSONIBLE EN CORAZA DE 06:00 A 14:0</t>
        </r>
      </text>
    </comment>
    <comment ref="O875" authorId="0" shapeId="0" xr:uid="{5A27FBF8-B204-4F3B-B365-3971CD1B084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LIFE DE 18:00 A 0600</t>
        </r>
      </text>
    </comment>
    <comment ref="P875" authorId="0" shapeId="0" xr:uid="{CB7A4003-FB71-46A4-A5EA-C57F9B94BC7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LIFE DE 18:00 A 06:00</t>
        </r>
      </text>
    </comment>
    <comment ref="K876" authorId="0" shapeId="0" xr:uid="{60EBBAAF-2FDD-457A-B67A-7B6F5257E68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 BARCELONA DE 18:00 A 06:00</t>
        </r>
      </text>
    </comment>
    <comment ref="L876" authorId="0" shapeId="0" xr:uid="{B18BF75F-4843-4E75-9F24-6127855DDE7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 BARCELONA DE 18:00 A 06:00</t>
        </r>
      </text>
    </comment>
    <comment ref="M876" authorId="0" shapeId="0" xr:uid="{EC84B571-B445-4BFC-B9B9-FACCDE6E63B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CIUDADELA PRADO DE 18:00 A 06:00</t>
        </r>
      </text>
    </comment>
    <comment ref="N876" authorId="0" shapeId="0" xr:uid="{4D3C1F0F-E76C-45F4-94FF-FD6B1B1B938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CIUDADELA PRADO DE 18:00 A 06:00</t>
        </r>
      </text>
    </comment>
    <comment ref="O876" authorId="0" shapeId="0" xr:uid="{541527AC-6C2C-4216-AD7C-663BBC504E2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CIUDADELA PRADO DE 18:00 A 06:00</t>
        </r>
      </text>
    </comment>
    <comment ref="S876" authorId="0" shapeId="0" xr:uid="{C2C973D9-C3BE-41E0-8ECA-CC1BCC83610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T876" authorId="0" shapeId="0" xr:uid="{78D2E85B-2F4A-4019-BAC0-3E4CB9A264D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U876" authorId="0" shapeId="0" xr:uid="{14B1F6EB-C609-4F17-B965-B326443FF1A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V876" authorId="0" shapeId="0" xr:uid="{17E03FF7-5D82-424B-89D6-62A3AC21DA3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W876" authorId="0" shapeId="0" xr:uid="{CCF38D06-1945-4F22-AD95-F755756D1B2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X876" authorId="0" shapeId="0" xr:uid="{0C44C267-FAC9-4144-AD9D-229817DF2A0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CIDADELA PRADO DE 18:00 A 06:00</t>
        </r>
      </text>
    </comment>
    <comment ref="J877" authorId="0" shapeId="0" xr:uid="{01E6A8C2-F7F7-413E-86EC-B40E9251EB0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K877" authorId="0" shapeId="0" xr:uid="{FDCE3F0F-6088-415B-983D-6C7D40B506E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L877" authorId="0" shapeId="0" xr:uid="{A3961DE5-E45B-4EB9-AAB0-718F1BFC63E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M877" authorId="0" shapeId="0" xr:uid="{F5C9CAEE-771C-4ED3-9F57-54EFAC214E9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N877" authorId="0" shapeId="0" xr:uid="{41387689-C54F-4B6B-8F25-1579DC3383B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R877" authorId="0" shapeId="0" xr:uid="{9B55610C-A4D7-435B-A6CF-376DA601B0A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S877" authorId="0" shapeId="0" xr:uid="{7127C5F0-5048-4A66-9510-CB95B5989E5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T877" authorId="0" shapeId="0" xr:uid="{3D9B8CCF-192C-4193-83E9-94FEA1CBB28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U877" authorId="0" shapeId="0" xr:uid="{A704AEB5-85BA-45BD-9B8E-71EE46097D7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V877" authorId="0" shapeId="0" xr:uid="{44E34608-38F6-4EF3-9F03-8EDC8B7C722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W877" authorId="0" shapeId="0" xr:uid="{0CE1C026-55B3-404C-A4B4-9877C412865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X877" authorId="0" shapeId="0" xr:uid="{28CD0A58-30F8-424A-BACE-1BC43315D12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Y877" authorId="0" shapeId="0" xr:uid="{BA125EBA-147A-49B3-8BB1-4BD3051E5E7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Z877" authorId="0" shapeId="0" xr:uid="{A9B19299-3862-4556-B628-86495173947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AA877" authorId="0" shapeId="0" xr:uid="{7A621848-C9E8-4E4F-AE78-879DC222C42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AB877" authorId="0" shapeId="0" xr:uid="{0D7398F0-66A6-4108-B8A6-C6A3BADF577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AE877" authorId="0" shapeId="0" xr:uid="{817D5302-D701-40B6-88CE-EFDA3755953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F877" authorId="0" shapeId="0" xr:uid="{6967E49A-9A5E-4840-8C29-338F01FE4B9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G877" authorId="0" shapeId="0" xr:uid="{1C028271-58F3-4E1E-97BE-868044640F6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H877" authorId="0" shapeId="0" xr:uid="{38C110A3-EA75-470E-A527-65BD127ED71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I877" authorId="0" shapeId="0" xr:uid="{344CB9FA-2C24-4C95-9FD1-9434E49777D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J877" authorId="0" shapeId="0" xr:uid="{B8D1C97C-C7ED-4953-8C74-55B1407DB23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K877" authorId="0" shapeId="0" xr:uid="{3C43E6B3-BD4A-4D7F-94FD-FA20E8D55C3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L877" authorId="0" shapeId="0" xr:uid="{8EA5A9D6-ACA8-47FD-A7DB-854550B6D59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 HORAS</t>
        </r>
      </text>
    </comment>
    <comment ref="AM877" authorId="0" shapeId="0" xr:uid="{BBEFB62D-5189-42F2-9E28-C0CBC3587F0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J878" authorId="0" shapeId="0" xr:uid="{9E9C41EF-3539-4D6B-A405-14109F605C3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K878" authorId="0" shapeId="0" xr:uid="{E14BA1DD-D9B3-49C0-AD7B-2FC2E3F7A87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L878" authorId="0" shapeId="0" xr:uid="{CA38EA01-2C80-4BD2-8C03-A0F33BD7088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M878" authorId="0" shapeId="0" xr:uid="{29E20BC7-E588-4741-B5E8-66577A24196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N878" authorId="0" shapeId="0" xr:uid="{511AAF4B-604C-47AC-B13A-56EA40DEA82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O878" authorId="0" shapeId="0" xr:uid="{E0B53EBB-A157-4B76-B26C-957513D9D10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P878" authorId="0" shapeId="0" xr:uid="{112FC0E4-2495-4B91-9289-9E03669B8C4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Q878" authorId="0" shapeId="0" xr:uid="{2A98DC23-0B6E-4721-85E6-A2CAE28701F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06:00 A 18:00</t>
        </r>
      </text>
    </comment>
    <comment ref="R878" authorId="0" shapeId="0" xr:uid="{CE977895-DCEE-435F-A601-713CDF12456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S878" authorId="0" shapeId="0" xr:uid="{F049B997-5051-4862-BF09-3AF1E73AF9D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T878" authorId="0" shapeId="0" xr:uid="{65B0B983-84E9-464F-A5DD-A40F87E3542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U878" authorId="0" shapeId="0" xr:uid="{04CCF29E-E13F-41A8-BF20-01F35AB33DE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TIERRA GRATA BOSKETO DE 18:00 A 06:00</t>
        </r>
      </text>
    </comment>
    <comment ref="AN878" authorId="0" shapeId="0" xr:uid="{528DDEFB-F600-49EC-B216-F7B22954C60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ZONA 08</t>
        </r>
      </text>
    </comment>
    <comment ref="G879" authorId="0" shapeId="0" xr:uid="{356EE31C-EA2A-4F24-ABCD-A0A08585BAB6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-UNIDADES URBANAS
-MANSION SAN PABLO
-CANTABRIA
-EDIFICIO C36</t>
        </r>
      </text>
    </comment>
    <comment ref="J879" authorId="0" shapeId="0" xr:uid="{60CC2B27-4494-447D-ABD8-749A1D164DB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K879" authorId="0" shapeId="0" xr:uid="{CAF91C99-3CE1-4C88-9909-6E0F64BB5EF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L879" authorId="0" shapeId="0" xr:uid="{5A4286EC-CE32-4034-819E-80AA143E8F7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M879" authorId="0" shapeId="0" xr:uid="{C490E7BA-39BD-4116-95B5-2FAAB48AA3A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N879" authorId="0" shapeId="0" xr:uid="{6B530AD3-4453-447B-9DC7-D6CAC0A963D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O879" authorId="0" shapeId="0" xr:uid="{97AD9FDE-C585-432B-80D4-81D0700AEDA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MANZANA 11 DE 18:00 A 06:00</t>
        </r>
      </text>
    </comment>
    <comment ref="S879" authorId="0" shapeId="0" xr:uid="{B14E6D69-08D6-4CB9-A59B-3221303BD0A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06:00 A 14:00</t>
        </r>
      </text>
    </comment>
    <comment ref="T879" authorId="0" shapeId="0" xr:uid="{72889303-6AB5-4342-A8A1-D1548F9B8D1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DISPONIBLE EN CORAZA DE 06:00 A 14:00</t>
        </r>
      </text>
    </comment>
    <comment ref="M880" authorId="0" shapeId="0" xr:uid="{FC402BDE-5410-4232-9866-4C6EB72C342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LA CAMPIÑA DE 18:00 A 06:00 HORAS</t>
        </r>
      </text>
    </comment>
    <comment ref="N880" authorId="0" shapeId="0" xr:uid="{FE2E74D8-52A1-4073-8C8F-CFE80F99E94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LA CAMPIÑA DE 18:00 A 06:00 HORAS</t>
        </r>
      </text>
    </comment>
    <comment ref="O880" authorId="0" shapeId="0" xr:uid="{C0282123-709E-442F-AFBF-FDCB6D3B22B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LA CAMPIÑA DE 18:00 A 06:00 HORAS</t>
        </r>
      </text>
    </comment>
    <comment ref="P880" authorId="0" shapeId="0" xr:uid="{0B117406-0D3F-4C6D-A50B-454693BFCE1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Q880" authorId="0" shapeId="0" xr:uid="{27F70309-926A-4F51-9DE7-31B6BBD2F98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R880" authorId="0" shapeId="0" xr:uid="{98FCA8BB-0B14-42B1-90AB-DF5095FA1D9C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S880" authorId="0" shapeId="0" xr:uid="{3A25BEB3-4E16-476D-809F-3697A2FAC14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T880" authorId="0" shapeId="0" xr:uid="{08852F3B-7F5B-4AA0-9A9B-A5ECF680EE7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U880" authorId="0" shapeId="0" xr:uid="{D1FA41CF-9BAE-4EDB-9FEE-312F2438AAD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V880" authorId="0" shapeId="0" xr:uid="{576305D6-83AF-468D-A892-5CD42028619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W880" authorId="0" shapeId="0" xr:uid="{6E82274B-21BB-4465-A965-D1D4A4CFDF8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X880" authorId="0" shapeId="0" xr:uid="{BFFB78C1-023B-4D50-A11F-CC2CA562C8F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AMISI DE 18:00 A 06:00</t>
        </r>
      </text>
    </comment>
    <comment ref="J881" authorId="0" shapeId="0" xr:uid="{3AE7C17A-2FA3-414E-A7FA-0834C9D9CAB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K881" authorId="0" shapeId="0" xr:uid="{3A0BE4D9-8D48-4748-98BF-62E9962DF7A2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L881" authorId="0" shapeId="0" xr:uid="{35EA2DDA-5008-497A-9946-B7F9235650B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M881" authorId="0" shapeId="0" xr:uid="{3BA25B9D-8805-43E0-9273-B6F7EA11ACF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N881" authorId="0" shapeId="0" xr:uid="{A664670C-47B6-456D-84F2-D0FF9AC7BA3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O881" authorId="0" shapeId="0" xr:uid="{3BE8A7B7-09BD-468E-821D-30E958039A7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P881" authorId="0" shapeId="0" xr:uid="{6FF5A82D-BEC5-4CCA-9517-67F1BEA2D34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Q881" authorId="0" shapeId="0" xr:uid="{08143B73-79AC-4CEF-B942-01756681E28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R881" authorId="0" shapeId="0" xr:uid="{2FD10EC6-78DE-42F5-AB0A-0D07FBB827F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S881" authorId="0" shapeId="0" xr:uid="{BDBF1BE3-2C6C-48CC-A99F-5BFF9E69422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T881" authorId="0" shapeId="0" xr:uid="{4C7C9BA6-D94D-48AA-AA84-6A6A8AE3DF06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U881" authorId="0" shapeId="0" xr:uid="{134E7AE2-50C9-4884-9CC6-3E693CE1CE1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V881" authorId="0" shapeId="0" xr:uid="{13C6C8E0-080E-4235-8880-1D682D4D746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W881" authorId="0" shapeId="0" xr:uid="{C6475D1F-068C-4E81-9617-B54F92690CD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X881" authorId="0" shapeId="0" xr:uid="{2ADFE3C8-A741-4949-89B1-0BF1ED7886F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J882" authorId="0" shapeId="0" xr:uid="{2A468CCE-F6E4-4DD6-8CE9-1AE73A90358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ONE LIVIG DE 18:00 A 06:00</t>
        </r>
      </text>
    </comment>
    <comment ref="K882" authorId="0" shapeId="0" xr:uid="{7C1D4686-5F77-4DE4-9E2A-9BB4A335BC6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ONE LIVIG DE 18:00 A 06:00</t>
        </r>
      </text>
    </comment>
    <comment ref="P882" authorId="0" shapeId="0" xr:uid="{07059DDE-8C41-40C8-A73C-7CF420E3962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CC RUISEÑOR DE 06:00 A 20:00 A HORAS</t>
        </r>
      </text>
    </comment>
    <comment ref="J883" authorId="0" shapeId="0" xr:uid="{053C0A57-F66E-42FE-A3A0-589863132CC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CAMPIÑA DE 06:00 A 18:00</t>
        </r>
      </text>
    </comment>
    <comment ref="K883" authorId="0" shapeId="0" xr:uid="{ECFC2C7C-D85C-44B3-8861-5C012C406FA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LA CAMPIÑA DE 06:00 A 18:00</t>
        </r>
      </text>
    </comment>
    <comment ref="M883" authorId="0" shapeId="0" xr:uid="{214ACC51-F0FF-44F8-AFEB-5545483111C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MALL PLAZA DE 06:00 A 18:00</t>
        </r>
      </text>
    </comment>
    <comment ref="N883" authorId="0" shapeId="0" xr:uid="{B67E226F-10CD-42B1-A08D-0566FF6B062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MALL PLAZA DE 06:00 A 18:00</t>
        </r>
      </text>
    </comment>
    <comment ref="O883" authorId="0" shapeId="0" xr:uid="{20B26997-A0F3-4A5B-9267-A5AFC56A8F0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MALL PLAZA DE 06:00 A 18:00</t>
        </r>
      </text>
    </comment>
    <comment ref="P883" authorId="0" shapeId="0" xr:uid="{DC77BD32-6FC5-4918-8AB6-422BC4976617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MALL PLAZA DE 06:00 A 18:00</t>
        </r>
      </text>
    </comment>
    <comment ref="Q883" authorId="0" shapeId="0" xr:uid="{5B56F858-075E-4F34-95FE-6ACF432DDE1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MALL PLAZA DE 06:00 A 18:00</t>
        </r>
      </text>
    </comment>
    <comment ref="R883" authorId="0" shapeId="0" xr:uid="{3AB26D9A-CC19-44F7-A23A-72603462A368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06:00 A 18:00</t>
        </r>
      </text>
    </comment>
    <comment ref="S883" authorId="0" shapeId="0" xr:uid="{3E63F855-2F6C-4F9F-9023-CFD7D7CED9EB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06:00 A 18:00</t>
        </r>
      </text>
    </comment>
    <comment ref="T883" authorId="0" shapeId="0" xr:uid="{B18FF785-03ED-4082-81CA-1059941C8D0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MALL PLAZA DE 06:00 A 18:00</t>
        </r>
      </text>
    </comment>
    <comment ref="U883" authorId="0" shapeId="0" xr:uid="{402EEEB4-3C41-41B9-8325-E688B26063F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V883" authorId="0" shapeId="0" xr:uid="{668BDDA4-5F55-41E1-A9E1-CB722BD1257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W883" authorId="0" shapeId="0" xr:uid="{27D8CA4D-0391-4E16-84D4-49F4A9972BB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DIPONIBLE EN CORAZA DE 18:00 A 06:00</t>
        </r>
      </text>
    </comment>
    <comment ref="N884" authorId="0" shapeId="0" xr:uid="{1C55596A-3219-408A-9458-528208B04E1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</t>
        </r>
      </text>
    </comment>
    <comment ref="O884" authorId="0" shapeId="0" xr:uid="{E9E13F35-81FB-40B9-BE90-928F3301F42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</t>
        </r>
      </text>
    </comment>
    <comment ref="P884" authorId="0" shapeId="0" xr:uid="{1A88DF4A-72ED-4BDA-8E68-A4154AA4765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</t>
        </r>
      </text>
    </comment>
    <comment ref="Q884" authorId="0" shapeId="0" xr:uid="{CC7CDC7F-C092-42D8-9453-9057F76F12C1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EL EDEN DE 06:00 A 18:00</t>
        </r>
      </text>
    </comment>
    <comment ref="R884" authorId="0" shapeId="0" xr:uid="{D1EF8915-C573-478E-B5E4-D554760BDE80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18:00 A 06:00</t>
        </r>
      </text>
    </comment>
    <comment ref="S884" authorId="0" shapeId="0" xr:uid="{83028F5B-BF20-48BD-A5A5-7DD3EE424A9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18:00 A 06:00</t>
        </r>
      </text>
    </comment>
    <comment ref="T884" authorId="0" shapeId="0" xr:uid="{E7657EF5-04D5-4868-B95C-9451487193B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18:00 A 06:00</t>
        </r>
      </text>
    </comment>
    <comment ref="U884" authorId="0" shapeId="0" xr:uid="{EF4853A7-D9F6-4729-A3F6-24B1729311B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18:00 A 06:00</t>
        </r>
      </text>
    </comment>
    <comment ref="V884" authorId="0" shapeId="0" xr:uid="{775FFDB0-4218-476A-8B9F-38F228A434DA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EDEN DE 18:00 A 06:00</t>
        </r>
      </text>
    </comment>
    <comment ref="J885" authorId="0" shapeId="0" xr:uid="{7B1B3135-C275-4CA0-AE04-C87E1E13E30E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OBRA GRANT DE 06:00 A 18:00</t>
        </r>
      </text>
    </comment>
    <comment ref="K885" authorId="0" shapeId="0" xr:uid="{4E412D8B-B6E1-4316-9113-958F9F12443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OBRA GRANT DE 06:00 A 18:00</t>
        </r>
      </text>
    </comment>
    <comment ref="L885" authorId="0" shapeId="0" xr:uid="{E597B691-35EB-42A3-8384-98B12937E5F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OBRA GRANT DE 06:00 A 18:00</t>
        </r>
      </text>
    </comment>
    <comment ref="J886" authorId="0" shapeId="0" xr:uid="{62C7C52A-5095-41F9-B5BC-C666FCB862A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TORRE MAGENTA DE 06:00 A 18:00</t>
        </r>
      </text>
    </comment>
    <comment ref="K886" authorId="0" shapeId="0" xr:uid="{6D444E9D-FE79-49B9-A70A-253643C2333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TORRE MAGENTA DE 06:00 A 18:00</t>
        </r>
      </text>
    </comment>
    <comment ref="L886" authorId="0" shapeId="0" xr:uid="{E3F38A81-57B9-4924-97F2-9BB96573C99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M886" authorId="0" shapeId="0" xr:uid="{2C3C3923-7B66-493B-82E3-FC58697C3B65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N886" authorId="0" shapeId="0" xr:uid="{9E372195-D665-416A-B455-16B886679A1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O886" authorId="0" shapeId="0" xr:uid="{07EA2F9D-00CD-45F9-94AA-CD4813C0E30D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P886" authorId="0" shapeId="0" xr:uid="{F74A7D2E-E1A7-491F-A5C6-B3240930AD53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  <comment ref="Q886" authorId="0" shapeId="0" xr:uid="{A54837AA-FA9B-4E5D-BD60-8E8AF9A6E974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BOSQUES DE LA MACARENA DE 18:00 A 06:00</t>
        </r>
      </text>
    </comment>
  </commentList>
</comments>
</file>

<file path=xl/sharedStrings.xml><?xml version="1.0" encoding="utf-8"?>
<sst xmlns="http://schemas.openxmlformats.org/spreadsheetml/2006/main" count="7751" uniqueCount="340">
  <si>
    <t>PROGRAMACION DE TURNOS CORAZA SEGURIDAD CTA</t>
  </si>
  <si>
    <t>CODIGO:    FO-OP-03</t>
  </si>
  <si>
    <t>EMPRESA / CLIENTE:</t>
  </si>
  <si>
    <t>EDIFICIO 808</t>
  </si>
  <si>
    <t>VERSIÓN 4</t>
  </si>
  <si>
    <t>PUESTO DE SERVICIO:</t>
  </si>
  <si>
    <t xml:space="preserve">PORTERIA Y RONDA </t>
  </si>
  <si>
    <t xml:space="preserve">DIRECCION: </t>
  </si>
  <si>
    <t xml:space="preserve">EDICION:    </t>
  </si>
  <si>
    <t>CLIENTE:</t>
  </si>
  <si>
    <t>COD PUESTO</t>
  </si>
  <si>
    <t xml:space="preserve">ZONA </t>
  </si>
  <si>
    <t>DIRECCION</t>
  </si>
  <si>
    <t>TIPO DE SERVICIO</t>
  </si>
  <si>
    <t xml:space="preserve">CEDULA </t>
  </si>
  <si>
    <t xml:space="preserve">APELLIDOS Y NOMBRES </t>
  </si>
  <si>
    <t>AÑO</t>
  </si>
  <si>
    <t>MES</t>
  </si>
  <si>
    <t>1L</t>
  </si>
  <si>
    <t>2M</t>
  </si>
  <si>
    <t>3W</t>
  </si>
  <si>
    <t>4J</t>
  </si>
  <si>
    <t>5V</t>
  </si>
  <si>
    <t>6S</t>
  </si>
  <si>
    <t>7D</t>
  </si>
  <si>
    <t>8L</t>
  </si>
  <si>
    <t>9M</t>
  </si>
  <si>
    <t>10W</t>
  </si>
  <si>
    <t>11J</t>
  </si>
  <si>
    <t>12V</t>
  </si>
  <si>
    <t>13S</t>
  </si>
  <si>
    <t>14D</t>
  </si>
  <si>
    <t>15L</t>
  </si>
  <si>
    <t>16M</t>
  </si>
  <si>
    <t>17W</t>
  </si>
  <si>
    <t>18J</t>
  </si>
  <si>
    <t>19V</t>
  </si>
  <si>
    <t>20S</t>
  </si>
  <si>
    <t>21D</t>
  </si>
  <si>
    <t>22L</t>
  </si>
  <si>
    <t>23M</t>
  </si>
  <si>
    <t>24W</t>
  </si>
  <si>
    <t>25J</t>
  </si>
  <si>
    <t>26V</t>
  </si>
  <si>
    <t>27S</t>
  </si>
  <si>
    <t>28D</t>
  </si>
  <si>
    <t>29L</t>
  </si>
  <si>
    <t>30M</t>
  </si>
  <si>
    <t>31L</t>
  </si>
  <si>
    <t>T. DIA</t>
  </si>
  <si>
    <t>T. NOCHE</t>
  </si>
  <si>
    <t>T. DESCANSOS</t>
  </si>
  <si>
    <t xml:space="preserve">GALLEGO BUELVAS JUAN PABLO </t>
  </si>
  <si>
    <t>JUNIO</t>
  </si>
  <si>
    <t>N12</t>
  </si>
  <si>
    <t>D12</t>
  </si>
  <si>
    <t>DIANA JANETH VALDERRAMA HOYOS</t>
  </si>
  <si>
    <t xml:space="preserve"> </t>
  </si>
  <si>
    <t>31D</t>
  </si>
  <si>
    <t>GONZÁLEZ BENITEZ OLIVER A.</t>
  </si>
  <si>
    <t>VAC</t>
  </si>
  <si>
    <t>MANUEL JOSE DUQUE TOBON</t>
  </si>
  <si>
    <t>NR</t>
  </si>
  <si>
    <t>Marzo</t>
  </si>
  <si>
    <t xml:space="preserve">TURNO </t>
  </si>
  <si>
    <t xml:space="preserve">HORARIO </t>
  </si>
  <si>
    <t>DIURNO DE 06:00 A 18:00</t>
  </si>
  <si>
    <t>NOCTURNO DE 18:00 A 06:00</t>
  </si>
  <si>
    <t xml:space="preserve">DESCANSO </t>
  </si>
  <si>
    <t>DIS</t>
  </si>
  <si>
    <t xml:space="preserve">DISPONIBLE </t>
  </si>
  <si>
    <t xml:space="preserve">NO REMUNERADO </t>
  </si>
  <si>
    <t xml:space="preserve">OBRA BRUJA MÁGICA </t>
  </si>
  <si>
    <t xml:space="preserve">PORTERÍA </t>
  </si>
  <si>
    <t>VELASQUEZ HERNANDEZ GUSTAVO</t>
  </si>
  <si>
    <t>GUERRA RODRIGUEZ JAMES ENRIQUE</t>
  </si>
  <si>
    <t>TUBERQUIA ARBOLEDA CARLOS A.</t>
  </si>
  <si>
    <t>Agosto</t>
  </si>
  <si>
    <t xml:space="preserve">CUMBRES CONDOMINIO </t>
  </si>
  <si>
    <t>GRISALES CARDONA DARIO</t>
  </si>
  <si>
    <t>VELEZ SALAZAR JHON JAIRO</t>
  </si>
  <si>
    <t>Julio</t>
  </si>
  <si>
    <t>SANTIAGO URIBE GARCIA</t>
  </si>
  <si>
    <t>JIMENEZ JOSE LEONARDO</t>
  </si>
  <si>
    <t xml:space="preserve">EDIFICIO PATÍA </t>
  </si>
  <si>
    <t>PORTERIA</t>
  </si>
  <si>
    <t>PARDO ESCOBAR ARLEY</t>
  </si>
  <si>
    <t>D8</t>
  </si>
  <si>
    <t>BEDOYA ESTRADA FABIO ANDRES</t>
  </si>
  <si>
    <t>D9</t>
  </si>
  <si>
    <t>D10</t>
  </si>
  <si>
    <t>NOTA</t>
  </si>
  <si>
    <t>LUNES, JUEVES DE 07:00 A 15:00 HORAS</t>
  </si>
  <si>
    <t>MARTES, MIERCOLES,VIERNES,SABADO Y DOMINGO DE 08:00 A 16:00</t>
  </si>
  <si>
    <t xml:space="preserve">EDIFICIO SAN ROMAN </t>
  </si>
  <si>
    <t>ARIAS PALACIO JAIME ENRIQUE</t>
  </si>
  <si>
    <t>ROJAS PALACIO WILSON ANTONIO</t>
  </si>
  <si>
    <t>PATRICIA JULIETH MORA</t>
  </si>
  <si>
    <t xml:space="preserve">  </t>
  </si>
  <si>
    <t>EDIFICIO CASTROPOL 2</t>
  </si>
  <si>
    <t>GARCIA GOMEZ JAIRO ALBERTO</t>
  </si>
  <si>
    <t>NEIDER  MANUEL  MELENDRES ROQUENE</t>
  </si>
  <si>
    <t>Vc</t>
  </si>
  <si>
    <t>SOTO PALOMINO EDWIN JAIME</t>
  </si>
  <si>
    <t xml:space="preserve">EDIFICIO CACTUS 1 </t>
  </si>
  <si>
    <t>MEDINA VERGARA WILLIAM</t>
  </si>
  <si>
    <t>JHONY MORELO LOPEZ</t>
  </si>
  <si>
    <t>EULER ALBERTO RESTREPO AVENDAÑO</t>
  </si>
  <si>
    <t>EDIFICIO CACTUS 2</t>
  </si>
  <si>
    <t xml:space="preserve">SEPULVEDA  GOMEZ GABRIEL </t>
  </si>
  <si>
    <t xml:space="preserve">CAVADIA DELGADO JORGE LUIS    </t>
  </si>
  <si>
    <t xml:space="preserve">BOULEVARD 49 </t>
  </si>
  <si>
    <t>PORTERÍA Y RONDA</t>
  </si>
  <si>
    <t>ROMAÑA ALGUMEDO POLICARPO</t>
  </si>
  <si>
    <t xml:space="preserve">MONTOYA GOMEZ MONICA ANDREA </t>
  </si>
  <si>
    <t>BAENA JIMENEZ MISAEL</t>
  </si>
  <si>
    <t xml:space="preserve">Junio </t>
  </si>
  <si>
    <t>MURILLO HENAO DIEGO ALEXANDER</t>
  </si>
  <si>
    <t xml:space="preserve">    </t>
  </si>
  <si>
    <t>09:00 A 18:00 HORAS</t>
  </si>
  <si>
    <t xml:space="preserve">MACANA </t>
  </si>
  <si>
    <t>USUGA LEAL ABEL TOBIAS</t>
  </si>
  <si>
    <t>CARMONA PEREZ JUAN FELIPE</t>
  </si>
  <si>
    <t>PZUELAS</t>
  </si>
  <si>
    <t>MACANA</t>
  </si>
  <si>
    <t>VALENCIA MONTOYA HORACIO DE JESUS</t>
  </si>
  <si>
    <t>CASTROPOL 1</t>
  </si>
  <si>
    <t>ALVAREZ FRANCISCO JAVIER</t>
  </si>
  <si>
    <t>LC</t>
  </si>
  <si>
    <t>OSORNO GUTIERREZ ALBERTO ELIAS</t>
  </si>
  <si>
    <t>AVENDAÑO HERNANDEZ DAVID ESTEBAN</t>
  </si>
  <si>
    <t>TIERRA GRATA LIFE</t>
  </si>
  <si>
    <t>TEODORO PALACIOS PALACIOS</t>
  </si>
  <si>
    <t>LOTERO OSSA DIEGO ALBERTO</t>
  </si>
  <si>
    <t>ALEXANDER MARTINEZ INFANTE</t>
  </si>
  <si>
    <t>SANCHEZ RAMIREZ JORGE ANDRES</t>
  </si>
  <si>
    <t>NOCTURNO DE 19:00 A 07:00 (RONDA)</t>
  </si>
  <si>
    <t xml:space="preserve">PROYECTO PRIMAVERA COUNTRY </t>
  </si>
  <si>
    <t>SIMANCA CORONADO ESTEBAN DAVID</t>
  </si>
  <si>
    <t>ARRIETA VARON LUIS EDUARDO</t>
  </si>
  <si>
    <t xml:space="preserve">EDIFICIO PORTON DE ANTARES </t>
  </si>
  <si>
    <t xml:space="preserve">PORTERIA </t>
  </si>
  <si>
    <t xml:space="preserve">ZAMBRANO CHAVERRA WILMAR ALBERTO </t>
  </si>
  <si>
    <t>JORGE ARMANDO GUTIERREZ</t>
  </si>
  <si>
    <t>AMAYA MACIAS ALEXANDER</t>
  </si>
  <si>
    <t xml:space="preserve">CONJUNTO RESIDENCIAL GUALANDAY </t>
  </si>
  <si>
    <t>COLONIA CARDONA RAFAEL ANGEL</t>
  </si>
  <si>
    <t>BEDOYA MALDONADO JORGE IVAN</t>
  </si>
  <si>
    <t xml:space="preserve">EDIFICIO MALL PLAZA </t>
  </si>
  <si>
    <t>VERA CORREA GILDARDO</t>
  </si>
  <si>
    <t>GONZALEZ PINEDA JOSE ALBERTO</t>
  </si>
  <si>
    <t>INC</t>
  </si>
  <si>
    <t>M.PLAZA</t>
  </si>
  <si>
    <t>PINO</t>
  </si>
  <si>
    <t>VARGAS GARCES JADER</t>
  </si>
  <si>
    <t xml:space="preserve">TORRE SANTA CRUZ </t>
  </si>
  <si>
    <t>HOYOS  VELASQUEZ WILBER MAURICIO</t>
  </si>
  <si>
    <t>RIVERA VILLA  VICTOR ADOLFO</t>
  </si>
  <si>
    <t>UNO SUR</t>
  </si>
  <si>
    <t>TORRE SANTA CRUZ</t>
  </si>
  <si>
    <t>PEREZ  ARROYO RAMIRO</t>
  </si>
  <si>
    <t>CIUDADELA PRADO ETAPA 3</t>
  </si>
  <si>
    <t>ORTIZ  PULGARIN JHON JAIRO</t>
  </si>
  <si>
    <t>JOSE ABAD ARANGO LOPEZ</t>
  </si>
  <si>
    <t>C.PRADO</t>
  </si>
  <si>
    <t>LUXURY</t>
  </si>
  <si>
    <t>ANDRES FELIPE LONDOÑO ORTIZ</t>
  </si>
  <si>
    <t>X</t>
  </si>
  <si>
    <t xml:space="preserve">EDIFIIO IRIS PORTERIA </t>
  </si>
  <si>
    <t>PORTERÍA Y RONDA DE 18:00 A 06:00</t>
  </si>
  <si>
    <t>ORTIZ ALVAREZ CARLOS</t>
  </si>
  <si>
    <t xml:space="preserve">ARREDONDO GARCES JUAN PABLO </t>
  </si>
  <si>
    <t>GALLEGO JIMEZ MICHELL ANDREA</t>
  </si>
  <si>
    <t>ABADIA IBARGUEN SEBASTIAN</t>
  </si>
  <si>
    <t>Enero</t>
  </si>
  <si>
    <t xml:space="preserve">CONJUNTO RESIDENCIAL LONDON </t>
  </si>
  <si>
    <t>PORTERÍA Y RONDA 24 HORAS</t>
  </si>
  <si>
    <t>PALACIOS CHAVERRA JEFERSON</t>
  </si>
  <si>
    <t>RUIZ RUIZ YADIRA ANDREA</t>
  </si>
  <si>
    <t xml:space="preserve">CORDOBA GUARIN CESAR AUGUSTO   </t>
  </si>
  <si>
    <t xml:space="preserve"> CHICA WILMAR ANGEL</t>
  </si>
  <si>
    <t>NEIDER JOSE JORDAN LOPEZ</t>
  </si>
  <si>
    <t xml:space="preserve">INVER ASTORGA </t>
  </si>
  <si>
    <t>PORTERIA 24 HORAS</t>
  </si>
  <si>
    <t>VALOYES RIVAS CLEIDER</t>
  </si>
  <si>
    <t>ROGELIO ANTONIO CARRILLO AVILES</t>
  </si>
  <si>
    <t>CONQUISTADORES</t>
  </si>
  <si>
    <t>ASTORGA</t>
  </si>
  <si>
    <t>MONTOYA RIOS JOAQUIN EMILIO</t>
  </si>
  <si>
    <t xml:space="preserve">TORRES DE LA AMERICA </t>
  </si>
  <si>
    <t xml:space="preserve">RESTREPO FRANCO PEDRO JAIME </t>
  </si>
  <si>
    <t xml:space="preserve">MORENO ARIAS JUAN CARLOS </t>
  </si>
  <si>
    <t>TABORDA TABORDA LUIS EDUARDO</t>
  </si>
  <si>
    <t xml:space="preserve">ONE LIVING </t>
  </si>
  <si>
    <t>PORTERIA OBRA - SERVICIO 24 HORAS</t>
  </si>
  <si>
    <t>GUILLERMO SEGUNDO SOTELO AVILES</t>
  </si>
  <si>
    <t>ELDER AMID CHIMA JIMENEZ</t>
  </si>
  <si>
    <t>DELGADO MERCADO JUAN CARLOS</t>
  </si>
  <si>
    <t>0</t>
  </si>
  <si>
    <t>CONJUNTO RESIDENCIAL LOMA DEL BOSQUE</t>
  </si>
  <si>
    <t>JOSE MARIO RHENALS SIERRA</t>
  </si>
  <si>
    <t>MANCO  USUGA GILDARDO</t>
  </si>
  <si>
    <t>AGUDELO ALVAREZ ROGER ALEJANDRO</t>
  </si>
  <si>
    <t>ED. PALMACERA</t>
  </si>
  <si>
    <t>C.L BOSQUES</t>
  </si>
  <si>
    <t>ROJAS TRUJILLO SINDERMAN AGDENNEVETH</t>
  </si>
  <si>
    <t>EDIFICIO PALMACERA</t>
  </si>
  <si>
    <t>GOMEZ VASQUEZ  JAZMIN</t>
  </si>
  <si>
    <t>PEREZ MARIA LUZ BELIA</t>
  </si>
  <si>
    <t xml:space="preserve">CENTRAL DE MONITOREO </t>
  </si>
  <si>
    <t xml:space="preserve">OFICINAS CORAZA SEGURIDAD </t>
  </si>
  <si>
    <t xml:space="preserve">HENAO LOTERO JENNYFER </t>
  </si>
  <si>
    <t>DAHIANA ANDREA LARGO MANCO</t>
  </si>
  <si>
    <t>In</t>
  </si>
  <si>
    <t>NIDIA YAMILE MACIAS LOAIZA</t>
  </si>
  <si>
    <t>ELIANA CARDENAS TORRES</t>
  </si>
  <si>
    <t>JHOANA LOPEZ</t>
  </si>
  <si>
    <t>ALEAN BRAVO ISBELIS DAYANA</t>
  </si>
  <si>
    <t>SUP</t>
  </si>
  <si>
    <t xml:space="preserve">C.R. PROVINCIA DE TOSCANA </t>
  </si>
  <si>
    <t xml:space="preserve"> 18:00 a 06:00 horas</t>
  </si>
  <si>
    <t>GUISAO JUAN DIEGO</t>
  </si>
  <si>
    <t>AGUDELO LOPEZ JUAN FELIPE</t>
  </si>
  <si>
    <t xml:space="preserve">RIOS OSPINA CRISTOBAL DE JESUS </t>
  </si>
  <si>
    <t>CLINICA SAN JUAN DE DIOS</t>
  </si>
  <si>
    <t xml:space="preserve">DIANA CAROLINA OLANO ESPINOSA </t>
  </si>
  <si>
    <t xml:space="preserve">SANDRA MILENA PUERTA GARCES </t>
  </si>
  <si>
    <t xml:space="preserve">YEFERSON ALEJANDRO PEREZ AGUDELO </t>
  </si>
  <si>
    <t>JHONATAN SEPULVEDAD ALVAREZ</t>
  </si>
  <si>
    <t>CARLOS ARTURO RIOS AGUDELO</t>
  </si>
  <si>
    <t>ALZATE  CASTRO NATALIA ANDREA</t>
  </si>
  <si>
    <t>YONDER ARLEY SANCHEZ RUIZ</t>
  </si>
  <si>
    <t>CEJA REAL</t>
  </si>
  <si>
    <t>JOSE CAMILO AMAYA ROMERO</t>
  </si>
  <si>
    <t>SEBASTIAN GOMEZ LONDOÑO</t>
  </si>
  <si>
    <t>JORGE IVAN CEVALLOS RIOS</t>
  </si>
  <si>
    <t>VALLE CENTRAL</t>
  </si>
  <si>
    <t>HENAO MARIN JOSE RAUL</t>
  </si>
  <si>
    <t>CARLOS EDUARDO ARDILA CUELLAR</t>
  </si>
  <si>
    <t>CAMPESTRE REAL</t>
  </si>
  <si>
    <t xml:space="preserve">SUAREZ PEÑA FAIBER ANDRES </t>
  </si>
  <si>
    <t>LUIS MIGUEL CIRO RUIS</t>
  </si>
  <si>
    <t>JHON JAIRO MARIN RIVERA</t>
  </si>
  <si>
    <t>LUIS GUILLERMO MURILLO ECHEVERRY</t>
  </si>
  <si>
    <t>PRADO VERDE</t>
  </si>
  <si>
    <t>TORRES SAMPAYO JHON JAIRO</t>
  </si>
  <si>
    <t>RAMOS HERRERA JOSE ROBINSON</t>
  </si>
  <si>
    <t>PRD.VERDE</t>
  </si>
  <si>
    <t>S.QUIRAMA</t>
  </si>
  <si>
    <t xml:space="preserve">LONDOÑO LONDOÑO  JHON ALEXANDER </t>
  </si>
  <si>
    <t>N14</t>
  </si>
  <si>
    <t>N10</t>
  </si>
  <si>
    <t>D14</t>
  </si>
  <si>
    <t>CARISMA BELEN</t>
  </si>
  <si>
    <t>PORTERIA Y RONDA</t>
  </si>
  <si>
    <t>JUAN DAVID AGUAS MARTINEZ</t>
  </si>
  <si>
    <t>FLOREZ BEDOYA GUILLERMO</t>
  </si>
  <si>
    <t>GILBELTO OCAÑAS SUAREZ</t>
  </si>
  <si>
    <t>RENE ALFONSO MENESES SILVA</t>
  </si>
  <si>
    <t>ESTRADA OQUENDO SERGIO ANDRES</t>
  </si>
  <si>
    <t>SP</t>
  </si>
  <si>
    <t>ADOLFO LEON GARCIA</t>
  </si>
  <si>
    <t>VERDE VISTA</t>
  </si>
  <si>
    <t>PULGARIN CARMONA JORGE</t>
  </si>
  <si>
    <t>VANEGAS OSPINA LEONITH</t>
  </si>
  <si>
    <t>MUÑOZ CASTRO LEONEL</t>
  </si>
  <si>
    <t>CC PLAZA CALDAS</t>
  </si>
  <si>
    <t>QUINTANA LARGO YEISON YAIR</t>
  </si>
  <si>
    <t>CARIÑO SANTO</t>
  </si>
  <si>
    <t xml:space="preserve">CASTILLO ISAZA ALEXIS </t>
  </si>
  <si>
    <t>ED PUEBLA</t>
  </si>
  <si>
    <t>LARREA CANO SAMUEL</t>
  </si>
  <si>
    <t>N8</t>
  </si>
  <si>
    <t>TEATRO LIDO</t>
  </si>
  <si>
    <t>HINESTROZA ELPIDIO</t>
  </si>
  <si>
    <t>GIL SEPULVEDA OSCAR IVAN</t>
  </si>
  <si>
    <t>PLEX CORPORATIVO</t>
  </si>
  <si>
    <t>MARTINEZ ROJAS GELMAN EDUARDO</t>
  </si>
  <si>
    <t>MURILLO LONDOÑO HERNAN DARIO</t>
  </si>
  <si>
    <t>CC BERRIO</t>
  </si>
  <si>
    <t>JANER ANDRES PARRA</t>
  </si>
  <si>
    <t>07:00 a 19:00</t>
  </si>
  <si>
    <t>CC BOYACA</t>
  </si>
  <si>
    <t>JHON JAIRO MOLINA AGUDELO</t>
  </si>
  <si>
    <t>Abril</t>
  </si>
  <si>
    <t>ROBINSON ANTONIO USUGA CAMPO</t>
  </si>
  <si>
    <t>09:00 a 21:00</t>
  </si>
  <si>
    <t>CC VERACRUZ</t>
  </si>
  <si>
    <t>BERRIO OSORNO JOSE</t>
  </si>
  <si>
    <t>GOEZ  RUEDA MERARDO</t>
  </si>
  <si>
    <t>MONTOYA  CARVAJAL MAURICIO</t>
  </si>
  <si>
    <t xml:space="preserve">DAZA MEJIA JANE ALBERT </t>
  </si>
  <si>
    <t>BOHORQUEZ NAVARRO ARGEMIRO JOSE</t>
  </si>
  <si>
    <t>CABAS ACONCHA HENRRY</t>
  </si>
  <si>
    <t>CARLOS EULICES VALLE GAMARRA</t>
  </si>
  <si>
    <t>05:00 a 17:00</t>
  </si>
  <si>
    <t>06:00 a 18:00</t>
  </si>
  <si>
    <t>08:00 a 20:00</t>
  </si>
  <si>
    <t>10:00 a 22:00</t>
  </si>
  <si>
    <t>CONTROL CORAZA</t>
  </si>
  <si>
    <t>ARISTIZABAL GIRALDO JAIRO</t>
  </si>
  <si>
    <t>PINO CASTAÑO GUSTAVO DE JESUS</t>
  </si>
  <si>
    <t>YOSELYN DAHIANA HENAO AGUDELO</t>
  </si>
  <si>
    <t xml:space="preserve">      </t>
  </si>
  <si>
    <t>DISPONIBLES</t>
  </si>
  <si>
    <t>ZAPATA HECTOR FABIO</t>
  </si>
  <si>
    <t>BOLIVAR TAVERA MATEO</t>
  </si>
  <si>
    <t>DANIEL LOTERO MARIN</t>
  </si>
  <si>
    <t>CZ</t>
  </si>
  <si>
    <t>BERRIO CARO VALENTINA</t>
  </si>
  <si>
    <t>USUGA CARLOS MARIO</t>
  </si>
  <si>
    <t>PATIÑO FRANCO ALBERTO DE JESUS</t>
  </si>
  <si>
    <t>MOSQUERA MOSQUERA YOJAN CAMILO</t>
  </si>
  <si>
    <t>ORLANDO JOSE RADA MARQUEZ</t>
  </si>
  <si>
    <t>LOPEZ NORIEGA JUAN CAMILO</t>
  </si>
  <si>
    <t xml:space="preserve">LUIS ANTONIO SERNA MUÑOZ </t>
  </si>
  <si>
    <t>CHAVERRA SERNA LUIS DAVID</t>
  </si>
  <si>
    <t>JORGE STIVEN HINESTROZA DIAZ</t>
  </si>
  <si>
    <t>CUESTA MOSQUERA JHOAN YESID</t>
  </si>
  <si>
    <t>ANTONIO CAÑAS ABELARDO</t>
  </si>
  <si>
    <t>CESPEDES RESTREPO DANNY STIVEN</t>
  </si>
  <si>
    <t>HERNANDEZ MARTINEZ LUIS JAVIER</t>
  </si>
  <si>
    <t>HENAO JARAMILLO ANDRES FELIPE</t>
  </si>
  <si>
    <t>JUAN CARLOS MENDOZA ROJAS</t>
  </si>
  <si>
    <t>ARANGO ECHAVARRIA ORLANDO</t>
  </si>
  <si>
    <t>JOSE GREGORIO DIAZ RESTREPO</t>
  </si>
  <si>
    <t>ARIEL JOSE FLOREZ CASTILLO</t>
  </si>
  <si>
    <t>PINTO MORELO RICHARD</t>
  </si>
  <si>
    <t>GALVIS  CASTRO NICOLAS</t>
  </si>
  <si>
    <t xml:space="preserve">DIAZ ARENAS REINALDO  </t>
  </si>
  <si>
    <t>GARCES F WILLIAM E</t>
  </si>
  <si>
    <t xml:space="preserve">HOLGUIN CHICA LUIS </t>
  </si>
  <si>
    <t xml:space="preserve">AGUDELO LOAIZA LUIS </t>
  </si>
  <si>
    <t xml:space="preserve">GONZALEZ DURAN ISABEL </t>
  </si>
  <si>
    <t xml:space="preserve">ARCILA RAMIREZ BIBIANA </t>
  </si>
  <si>
    <t xml:space="preserve">PALACIO CANO NATALIA </t>
  </si>
  <si>
    <t xml:space="preserve">CASTAÑEDA QUINTERO MANUELA </t>
  </si>
  <si>
    <t xml:space="preserve">ECHEVERRI JUAN CARLOS </t>
  </si>
  <si>
    <t xml:space="preserve">MENESES ARROYAVE CESAR </t>
  </si>
  <si>
    <t xml:space="preserve">PARODY GONZALEZ ANDRES FELIPE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</si>
</sst>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0"/>
      <name val="Century Gothic"/>
      <family val="2"/>
    </font>
    <font>
      <b/>
      <sz val="11"/>
      <color theme="1"/>
      <name val="Century Gothic"/>
      <family val="2"/>
    </font>
    <font>
      <b/>
      <sz val="8"/>
      <name val="Century Gothic"/>
      <family val="2"/>
    </font>
    <font>
      <b/>
      <sz val="8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1"/>
      <color theme="0"/>
      <name val="Century Gothic"/>
      <family val="2"/>
    </font>
    <font>
      <sz val="11"/>
      <color rgb="FFFF0000"/>
      <name val="Century Gothic"/>
      <family val="2"/>
    </font>
    <font>
      <sz val="10"/>
      <color theme="1"/>
      <name val="Aptos Narrow"/>
      <family val="2"/>
    </font>
    <font>
      <sz val="9"/>
      <color theme="1"/>
      <name val="Century Gothic"/>
      <family val="2"/>
    </font>
    <font>
      <sz val="7"/>
      <color theme="1"/>
      <name val="Arial"/>
      <family val="2"/>
    </font>
    <font>
      <b/>
      <sz val="8"/>
      <color theme="1"/>
      <name val="Century Gothic"/>
      <family val="2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Century Gothic"/>
      <family val="2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sz val="7"/>
      <name val="Arial"/>
      <family val="2"/>
    </font>
    <font>
      <sz val="7"/>
      <color theme="1"/>
      <name val="Century Gothic"/>
      <family val="2"/>
    </font>
    <font>
      <b/>
      <sz val="14"/>
      <color theme="0"/>
      <name val="Century Gothic"/>
      <family val="2"/>
    </font>
    <font>
      <sz val="10"/>
      <name val="Century Gothic"/>
      <family val="2"/>
    </font>
    <font>
      <sz val="11"/>
      <color rgb="FF000000"/>
      <name val="Century Gothic"/>
      <family val="2"/>
    </font>
    <font>
      <b/>
      <sz val="14"/>
      <color theme="0"/>
      <name val="Aptos Narrow"/>
      <family val="2"/>
      <scheme val="minor"/>
    </font>
    <font>
      <sz val="8"/>
      <color rgb="FF000000"/>
      <name val="Calibri"/>
      <family val="2"/>
    </font>
    <font>
      <sz val="8"/>
      <color rgb="FF000000"/>
      <name val="Century Gothic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1FDB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0" borderId="0"/>
    <xf numFmtId="0" fontId="24" fillId="0" borderId="0"/>
  </cellStyleXfs>
  <cellXfs count="24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3" borderId="0" xfId="0" applyFill="1"/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4" borderId="6" xfId="0" applyFont="1" applyFill="1" applyBorder="1"/>
    <xf numFmtId="0" fontId="4" fillId="4" borderId="0" xfId="0" applyFont="1" applyFill="1"/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4" fillId="7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9" borderId="2" xfId="0" applyFont="1" applyFill="1" applyBorder="1"/>
    <xf numFmtId="0" fontId="13" fillId="10" borderId="2" xfId="0" applyFont="1" applyFill="1" applyBorder="1" applyAlignment="1">
      <alignment horizontal="center"/>
    </xf>
    <xf numFmtId="0" fontId="10" fillId="3" borderId="0" xfId="0" applyFont="1" applyFill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14" fillId="11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0" borderId="0" xfId="0" applyFont="1"/>
    <xf numFmtId="0" fontId="10" fillId="0" borderId="2" xfId="0" applyFont="1" applyBorder="1" applyAlignment="1">
      <alignment horizontal="right"/>
    </xf>
    <xf numFmtId="0" fontId="11" fillId="4" borderId="1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4" fillId="13" borderId="2" xfId="0" applyFont="1" applyFill="1" applyBorder="1"/>
    <xf numFmtId="0" fontId="11" fillId="3" borderId="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0" fillId="12" borderId="0" xfId="0" applyFont="1" applyFill="1"/>
    <xf numFmtId="0" fontId="15" fillId="4" borderId="13" xfId="0" applyFont="1" applyFill="1" applyBorder="1" applyAlignment="1">
      <alignment horizontal="center" vertical="center"/>
    </xf>
    <xf numFmtId="0" fontId="10" fillId="14" borderId="0" xfId="0" applyFont="1" applyFill="1"/>
    <xf numFmtId="0" fontId="11" fillId="12" borderId="2" xfId="0" applyFont="1" applyFill="1" applyBorder="1" applyAlignment="1">
      <alignment horizontal="center" vertical="center"/>
    </xf>
    <xf numFmtId="0" fontId="10" fillId="12" borderId="2" xfId="0" applyFont="1" applyFill="1" applyBorder="1"/>
    <xf numFmtId="0" fontId="9" fillId="0" borderId="13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5" borderId="22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12" borderId="26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7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1" fillId="16" borderId="27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/>
    </xf>
    <xf numFmtId="0" fontId="10" fillId="0" borderId="2" xfId="2" applyFont="1" applyBorder="1"/>
    <xf numFmtId="0" fontId="18" fillId="3" borderId="28" xfId="0" applyFont="1" applyFill="1" applyBorder="1" applyAlignment="1">
      <alignment horizontal="right"/>
    </xf>
    <xf numFmtId="0" fontId="5" fillId="3" borderId="29" xfId="1" applyFont="1" applyFill="1" applyBorder="1" applyAlignment="1">
      <alignment horizontal="left"/>
    </xf>
    <xf numFmtId="0" fontId="4" fillId="3" borderId="0" xfId="0" applyFont="1" applyFill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19" fillId="0" borderId="2" xfId="0" applyFont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10" fillId="17" borderId="0" xfId="0" applyFont="1" applyFill="1"/>
    <xf numFmtId="0" fontId="11" fillId="17" borderId="2" xfId="0" applyFont="1" applyFill="1" applyBorder="1" applyAlignment="1">
      <alignment horizontal="center" vertical="center"/>
    </xf>
    <xf numFmtId="0" fontId="10" fillId="18" borderId="0" xfId="0" applyFont="1" applyFill="1"/>
    <xf numFmtId="0" fontId="11" fillId="19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0" fillId="14" borderId="2" xfId="0" applyFont="1" applyFill="1" applyBorder="1"/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20" borderId="0" xfId="0" applyFont="1" applyFill="1"/>
    <xf numFmtId="0" fontId="11" fillId="0" borderId="1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/>
    </xf>
    <xf numFmtId="0" fontId="18" fillId="3" borderId="30" xfId="0" applyFont="1" applyFill="1" applyBorder="1" applyAlignment="1">
      <alignment horizontal="right" vertical="center"/>
    </xf>
    <xf numFmtId="0" fontId="18" fillId="3" borderId="31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22" fillId="20" borderId="14" xfId="0" applyFont="1" applyFill="1" applyBorder="1" applyAlignment="1">
      <alignment horizontal="center" vertical="center"/>
    </xf>
    <xf numFmtId="0" fontId="22" fillId="21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/>
    </xf>
    <xf numFmtId="0" fontId="10" fillId="3" borderId="13" xfId="0" applyFont="1" applyFill="1" applyBorder="1"/>
    <xf numFmtId="0" fontId="11" fillId="4" borderId="3" xfId="0" applyFont="1" applyFill="1" applyBorder="1" applyAlignment="1">
      <alignment horizontal="center" vertical="center"/>
    </xf>
    <xf numFmtId="0" fontId="11" fillId="22" borderId="2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23" fillId="15" borderId="32" xfId="0" applyFont="1" applyFill="1" applyBorder="1" applyAlignment="1">
      <alignment vertical="center"/>
    </xf>
    <xf numFmtId="0" fontId="23" fillId="15" borderId="33" xfId="0" applyFont="1" applyFill="1" applyBorder="1" applyAlignment="1">
      <alignment vertical="center"/>
    </xf>
    <xf numFmtId="0" fontId="22" fillId="20" borderId="12" xfId="0" applyFont="1" applyFill="1" applyBorder="1" applyAlignment="1">
      <alignment horizontal="center" vertical="center"/>
    </xf>
    <xf numFmtId="0" fontId="22" fillId="20" borderId="34" xfId="0" applyFont="1" applyFill="1" applyBorder="1" applyAlignment="1">
      <alignment horizontal="center" vertical="center"/>
    </xf>
    <xf numFmtId="0" fontId="22" fillId="20" borderId="18" xfId="0" applyFont="1" applyFill="1" applyBorder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0" fontId="17" fillId="6" borderId="3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25" fillId="6" borderId="2" xfId="3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20" borderId="12" xfId="0" applyFont="1" applyFill="1" applyBorder="1"/>
    <xf numFmtId="0" fontId="10" fillId="20" borderId="34" xfId="0" applyFont="1" applyFill="1" applyBorder="1"/>
    <xf numFmtId="0" fontId="10" fillId="20" borderId="18" xfId="0" applyFont="1" applyFill="1" applyBorder="1"/>
    <xf numFmtId="0" fontId="26" fillId="6" borderId="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1" fillId="6" borderId="2" xfId="3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27" fillId="23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4" xfId="0" applyFont="1" applyBorder="1"/>
    <xf numFmtId="0" fontId="26" fillId="6" borderId="14" xfId="3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26" fillId="6" borderId="13" xfId="3" applyFont="1" applyFill="1" applyBorder="1" applyAlignment="1">
      <alignment horizontal="center" vertical="center"/>
    </xf>
    <xf numFmtId="0" fontId="10" fillId="8" borderId="2" xfId="0" applyFont="1" applyFill="1" applyBorder="1"/>
    <xf numFmtId="0" fontId="11" fillId="24" borderId="2" xfId="0" applyFont="1" applyFill="1" applyBorder="1" applyAlignment="1">
      <alignment horizontal="center" vertical="center"/>
    </xf>
    <xf numFmtId="0" fontId="11" fillId="2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29" fillId="26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6" fillId="0" borderId="2" xfId="0" applyFont="1" applyBorder="1" applyAlignment="1">
      <alignment horizontal="center" vertical="center"/>
    </xf>
    <xf numFmtId="0" fontId="30" fillId="23" borderId="36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26" fillId="24" borderId="2" xfId="0" applyFont="1" applyFill="1" applyBorder="1" applyAlignment="1">
      <alignment horizontal="center" vertical="center"/>
    </xf>
    <xf numFmtId="0" fontId="17" fillId="12" borderId="20" xfId="0" applyFont="1" applyFill="1" applyBorder="1" applyAlignment="1">
      <alignment horizontal="center" vertical="center"/>
    </xf>
    <xf numFmtId="0" fontId="27" fillId="23" borderId="13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31" fillId="6" borderId="2" xfId="0" applyFont="1" applyFill="1" applyBorder="1"/>
    <xf numFmtId="0" fontId="31" fillId="6" borderId="2" xfId="0" applyFont="1" applyFill="1" applyBorder="1" applyAlignment="1">
      <alignment horizontal="left" indent="1"/>
    </xf>
    <xf numFmtId="0" fontId="26" fillId="0" borderId="16" xfId="0" applyFont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32" fillId="3" borderId="13" xfId="0" applyFont="1" applyFill="1" applyBorder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1" fillId="3" borderId="13" xfId="0" applyFont="1" applyFill="1" applyBorder="1"/>
    <xf numFmtId="0" fontId="31" fillId="3" borderId="2" xfId="0" applyFont="1" applyFill="1" applyBorder="1"/>
    <xf numFmtId="0" fontId="33" fillId="3" borderId="5" xfId="0" applyFont="1" applyFill="1" applyBorder="1"/>
    <xf numFmtId="0" fontId="33" fillId="3" borderId="13" xfId="0" applyFont="1" applyFill="1" applyBorder="1"/>
    <xf numFmtId="0" fontId="26" fillId="3" borderId="14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0" fontId="17" fillId="8" borderId="16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30" xfId="0" applyFont="1" applyBorder="1"/>
    <xf numFmtId="0" fontId="10" fillId="0" borderId="12" xfId="0" applyFont="1" applyBorder="1" applyAlignment="1">
      <alignment horizontal="right"/>
    </xf>
    <xf numFmtId="0" fontId="10" fillId="14" borderId="39" xfId="0" applyFont="1" applyFill="1" applyBorder="1" applyAlignment="1">
      <alignment horizontal="center"/>
    </xf>
    <xf numFmtId="0" fontId="10" fillId="14" borderId="39" xfId="0" applyFont="1" applyFill="1" applyBorder="1"/>
    <xf numFmtId="20" fontId="10" fillId="0" borderId="0" xfId="0" applyNumberFormat="1" applyFont="1"/>
    <xf numFmtId="0" fontId="26" fillId="27" borderId="2" xfId="0" applyFont="1" applyFill="1" applyBorder="1" applyAlignment="1">
      <alignment horizontal="center" vertical="center"/>
    </xf>
    <xf numFmtId="0" fontId="26" fillId="28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0" fillId="28" borderId="2" xfId="0" applyFont="1" applyFill="1" applyBorder="1"/>
    <xf numFmtId="0" fontId="10" fillId="27" borderId="2" xfId="0" applyFont="1" applyFill="1" applyBorder="1"/>
    <xf numFmtId="0" fontId="10" fillId="24" borderId="2" xfId="0" applyFont="1" applyFill="1" applyBorder="1"/>
    <xf numFmtId="0" fontId="30" fillId="23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5" fillId="3" borderId="2" xfId="3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34" fillId="0" borderId="28" xfId="0" applyFont="1" applyBorder="1"/>
    <xf numFmtId="0" fontId="35" fillId="3" borderId="30" xfId="1" applyFont="1" applyFill="1" applyBorder="1" applyAlignment="1">
      <alignment horizontal="left"/>
    </xf>
    <xf numFmtId="0" fontId="27" fillId="0" borderId="2" xfId="0" applyFont="1" applyBorder="1" applyAlignment="1">
      <alignment horizontal="center" vertical="center"/>
    </xf>
    <xf numFmtId="0" fontId="10" fillId="0" borderId="29" xfId="0" applyFont="1" applyBorder="1"/>
    <xf numFmtId="0" fontId="4" fillId="0" borderId="0" xfId="0" applyFont="1"/>
  </cellXfs>
  <cellStyles count="4">
    <cellStyle name="Normal" xfId="0" builtinId="0"/>
    <cellStyle name="Normal 2" xfId="3" xr:uid="{F6508537-7DC4-483A-A4C6-9C2C6FD74AE6}"/>
    <cellStyle name="Normal 6" xfId="2" xr:uid="{0E039772-EAF1-4269-B969-015AB9694A92}"/>
    <cellStyle name="Salida" xfId="1" builtinId="21"/>
  </cellStyles>
  <dxfs count="15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885825</xdr:colOff>
      <xdr:row>0</xdr:row>
      <xdr:rowOff>57150</xdr:rowOff>
    </xdr:from>
    <xdr:to>
      <xdr:col>6</xdr:col>
      <xdr:colOff>1080558</xdr:colOff>
      <xdr:row>4</xdr:row>
      <xdr:rowOff>179917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A320A9-5F6A-4425-ADDE-769D8C95C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7150"/>
          <a:ext cx="1137708" cy="892175"/>
        </a:xfrm>
        <a:prstGeom prst="rect">
          <a:avLst/>
        </a:prstGeom>
      </xdr:spPr>
    </xdr:pic>
    <xdr:clientData/>
  </xdr:twoCellAnchor>
  <xdr:oneCellAnchor>
    <xdr:from>
      <xdr:col>5</xdr:col>
      <xdr:colOff>896409</xdr:colOff>
      <xdr:row>24</xdr:row>
      <xdr:rowOff>31749</xdr:rowOff>
    </xdr:from>
    <xdr:ext cx="990600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AB4F55F9-0E62-4FD8-A870-68EFF98F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09" y="4632324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44</xdr:row>
      <xdr:rowOff>57150</xdr:rowOff>
    </xdr:from>
    <xdr:ext cx="990600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856B49DF-6C21-46D7-8E9C-E428190D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5344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71</xdr:row>
      <xdr:rowOff>57150</xdr:rowOff>
    </xdr:from>
    <xdr:ext cx="990600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195F173A-4E78-447B-8EF3-947A08347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7541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90</xdr:row>
      <xdr:rowOff>57150</xdr:rowOff>
    </xdr:from>
    <xdr:ext cx="990600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5395CF27-0895-486B-98FF-F18DF47F1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74212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111</xdr:row>
      <xdr:rowOff>57150</xdr:rowOff>
    </xdr:from>
    <xdr:ext cx="990600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56F8C0BA-96AE-4D9E-9E33-31EBD47A4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15074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132</xdr:row>
      <xdr:rowOff>57150</xdr:rowOff>
    </xdr:from>
    <xdr:ext cx="990600" cy="990600"/>
    <xdr:pic>
      <xdr:nvPicPr>
        <xdr:cNvPr id="8" name="Imagen 7">
          <a:extLst>
            <a:ext uri="{FF2B5EF4-FFF2-40B4-BE49-F238E27FC236}">
              <a16:creationId xmlns:a16="http://schemas.microsoft.com/office/drawing/2014/main" id="{3D79A88C-798A-470D-9808-F801641E5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55936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153</xdr:row>
      <xdr:rowOff>57150</xdr:rowOff>
    </xdr:from>
    <xdr:ext cx="990600" cy="990600"/>
    <xdr:pic>
      <xdr:nvPicPr>
        <xdr:cNvPr id="9" name="Imagen 8">
          <a:extLst>
            <a:ext uri="{FF2B5EF4-FFF2-40B4-BE49-F238E27FC236}">
              <a16:creationId xmlns:a16="http://schemas.microsoft.com/office/drawing/2014/main" id="{ACAD86B5-9D71-45C5-AD08-A3E701F5D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96799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172</xdr:row>
      <xdr:rowOff>57150</xdr:rowOff>
    </xdr:from>
    <xdr:ext cx="990600" cy="990600"/>
    <xdr:pic>
      <xdr:nvPicPr>
        <xdr:cNvPr id="10" name="Imagen 9">
          <a:extLst>
            <a:ext uri="{FF2B5EF4-FFF2-40B4-BE49-F238E27FC236}">
              <a16:creationId xmlns:a16="http://schemas.microsoft.com/office/drawing/2014/main" id="{CE3C0AE7-F63D-4841-AC21-4FBE526E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333470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199</xdr:row>
      <xdr:rowOff>57150</xdr:rowOff>
    </xdr:from>
    <xdr:ext cx="990600" cy="990600"/>
    <xdr:pic>
      <xdr:nvPicPr>
        <xdr:cNvPr id="11" name="Imagen 10">
          <a:extLst>
            <a:ext uri="{FF2B5EF4-FFF2-40B4-BE49-F238E27FC236}">
              <a16:creationId xmlns:a16="http://schemas.microsoft.com/office/drawing/2014/main" id="{436E298D-D166-4660-9793-593772F5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38566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220</xdr:row>
      <xdr:rowOff>57150</xdr:rowOff>
    </xdr:from>
    <xdr:ext cx="990600" cy="990600"/>
    <xdr:pic>
      <xdr:nvPicPr>
        <xdr:cNvPr id="12" name="Imagen 11">
          <a:extLst>
            <a:ext uri="{FF2B5EF4-FFF2-40B4-BE49-F238E27FC236}">
              <a16:creationId xmlns:a16="http://schemas.microsoft.com/office/drawing/2014/main" id="{36F06916-18C5-4730-A6DB-31F467F92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26815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240</xdr:row>
      <xdr:rowOff>57150</xdr:rowOff>
    </xdr:from>
    <xdr:ext cx="990600" cy="990600"/>
    <xdr:pic>
      <xdr:nvPicPr>
        <xdr:cNvPr id="13" name="Imagen 12">
          <a:extLst>
            <a:ext uri="{FF2B5EF4-FFF2-40B4-BE49-F238E27FC236}">
              <a16:creationId xmlns:a16="http://schemas.microsoft.com/office/drawing/2014/main" id="{81288355-11E7-4E15-ABD0-56BBDC6E9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6567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266</xdr:row>
      <xdr:rowOff>57150</xdr:rowOff>
    </xdr:from>
    <xdr:ext cx="990600" cy="990600"/>
    <xdr:pic>
      <xdr:nvPicPr>
        <xdr:cNvPr id="14" name="Imagen 13">
          <a:extLst>
            <a:ext uri="{FF2B5EF4-FFF2-40B4-BE49-F238E27FC236}">
              <a16:creationId xmlns:a16="http://schemas.microsoft.com/office/drawing/2014/main" id="{5856E614-3325-4CA8-95E7-5601BA06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15683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286</xdr:row>
      <xdr:rowOff>57150</xdr:rowOff>
    </xdr:from>
    <xdr:ext cx="990600" cy="990600"/>
    <xdr:pic>
      <xdr:nvPicPr>
        <xdr:cNvPr id="15" name="Imagen 14">
          <a:extLst>
            <a:ext uri="{FF2B5EF4-FFF2-40B4-BE49-F238E27FC236}">
              <a16:creationId xmlns:a16="http://schemas.microsoft.com/office/drawing/2014/main" id="{86866662-F0FB-4BCD-A553-CB18DA74F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54450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305</xdr:row>
      <xdr:rowOff>57150</xdr:rowOff>
    </xdr:from>
    <xdr:ext cx="990600" cy="990600"/>
    <xdr:pic>
      <xdr:nvPicPr>
        <xdr:cNvPr id="16" name="Imagen 15">
          <a:extLst>
            <a:ext uri="{FF2B5EF4-FFF2-40B4-BE49-F238E27FC236}">
              <a16:creationId xmlns:a16="http://schemas.microsoft.com/office/drawing/2014/main" id="{28E89BE8-EA88-44AF-A7C5-A5CF205E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91121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325</xdr:row>
      <xdr:rowOff>57150</xdr:rowOff>
    </xdr:from>
    <xdr:ext cx="990600" cy="990600"/>
    <xdr:pic>
      <xdr:nvPicPr>
        <xdr:cNvPr id="17" name="Imagen 16">
          <a:extLst>
            <a:ext uri="{FF2B5EF4-FFF2-40B4-BE49-F238E27FC236}">
              <a16:creationId xmlns:a16="http://schemas.microsoft.com/office/drawing/2014/main" id="{A8D1D3D3-1902-4F48-9C7E-ED9EAD359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629888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347</xdr:row>
      <xdr:rowOff>57150</xdr:rowOff>
    </xdr:from>
    <xdr:ext cx="990600" cy="990600"/>
    <xdr:pic>
      <xdr:nvPicPr>
        <xdr:cNvPr id="18" name="Imagen 17">
          <a:extLst>
            <a:ext uri="{FF2B5EF4-FFF2-40B4-BE49-F238E27FC236}">
              <a16:creationId xmlns:a16="http://schemas.microsoft.com/office/drawing/2014/main" id="{0E469148-A06E-43BC-A652-67626B9D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672846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369</xdr:row>
      <xdr:rowOff>57150</xdr:rowOff>
    </xdr:from>
    <xdr:ext cx="990600" cy="990600"/>
    <xdr:pic>
      <xdr:nvPicPr>
        <xdr:cNvPr id="19" name="Imagen 18">
          <a:extLst>
            <a:ext uri="{FF2B5EF4-FFF2-40B4-BE49-F238E27FC236}">
              <a16:creationId xmlns:a16="http://schemas.microsoft.com/office/drawing/2014/main" id="{1B4C49E7-9CDF-490D-B725-32730AB2D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715803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389</xdr:row>
      <xdr:rowOff>57150</xdr:rowOff>
    </xdr:from>
    <xdr:ext cx="990600" cy="990600"/>
    <xdr:pic>
      <xdr:nvPicPr>
        <xdr:cNvPr id="20" name="Imagen 19">
          <a:extLst>
            <a:ext uri="{FF2B5EF4-FFF2-40B4-BE49-F238E27FC236}">
              <a16:creationId xmlns:a16="http://schemas.microsoft.com/office/drawing/2014/main" id="{2A13238A-90DD-4B26-9DA2-0B7BD2B6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756856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416</xdr:row>
      <xdr:rowOff>57150</xdr:rowOff>
    </xdr:from>
    <xdr:ext cx="990600" cy="990600"/>
    <xdr:pic>
      <xdr:nvPicPr>
        <xdr:cNvPr id="21" name="Imagen 20">
          <a:extLst>
            <a:ext uri="{FF2B5EF4-FFF2-40B4-BE49-F238E27FC236}">
              <a16:creationId xmlns:a16="http://schemas.microsoft.com/office/drawing/2014/main" id="{7667A7A1-3CA6-4D23-9790-50BBB354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09053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444</xdr:row>
      <xdr:rowOff>57150</xdr:rowOff>
    </xdr:from>
    <xdr:ext cx="990600" cy="990600"/>
    <xdr:pic>
      <xdr:nvPicPr>
        <xdr:cNvPr id="22" name="Imagen 21">
          <a:extLst>
            <a:ext uri="{FF2B5EF4-FFF2-40B4-BE49-F238E27FC236}">
              <a16:creationId xmlns:a16="http://schemas.microsoft.com/office/drawing/2014/main" id="{07699F00-6D42-4F84-9E70-E759F1C7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63346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465</xdr:row>
      <xdr:rowOff>57150</xdr:rowOff>
    </xdr:from>
    <xdr:ext cx="990600" cy="990600"/>
    <xdr:pic>
      <xdr:nvPicPr>
        <xdr:cNvPr id="23" name="Imagen 22">
          <a:extLst>
            <a:ext uri="{FF2B5EF4-FFF2-40B4-BE49-F238E27FC236}">
              <a16:creationId xmlns:a16="http://schemas.microsoft.com/office/drawing/2014/main" id="{D36121D5-86DA-4668-80E6-3C0E918DA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04589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484</xdr:row>
      <xdr:rowOff>57150</xdr:rowOff>
    </xdr:from>
    <xdr:ext cx="990600" cy="990600"/>
    <xdr:pic>
      <xdr:nvPicPr>
        <xdr:cNvPr id="24" name="Imagen 23">
          <a:extLst>
            <a:ext uri="{FF2B5EF4-FFF2-40B4-BE49-F238E27FC236}">
              <a16:creationId xmlns:a16="http://schemas.microsoft.com/office/drawing/2014/main" id="{54171ED2-F896-464D-ADC1-3781A0E0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41260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507</xdr:row>
      <xdr:rowOff>57150</xdr:rowOff>
    </xdr:from>
    <xdr:ext cx="990600" cy="990600"/>
    <xdr:pic>
      <xdr:nvPicPr>
        <xdr:cNvPr id="25" name="Imagen 24">
          <a:extLst>
            <a:ext uri="{FF2B5EF4-FFF2-40B4-BE49-F238E27FC236}">
              <a16:creationId xmlns:a16="http://schemas.microsoft.com/office/drawing/2014/main" id="{66AFFC95-293B-417B-85D9-0D8BBC74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8002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530</xdr:row>
      <xdr:rowOff>57150</xdr:rowOff>
    </xdr:from>
    <xdr:ext cx="990600" cy="990600"/>
    <xdr:pic>
      <xdr:nvPicPr>
        <xdr:cNvPr id="26" name="Imagen 25">
          <a:extLst>
            <a:ext uri="{FF2B5EF4-FFF2-40B4-BE49-F238E27FC236}">
              <a16:creationId xmlns:a16="http://schemas.microsoft.com/office/drawing/2014/main" id="{8677C425-A45B-4794-A4F9-593A67C4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025080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949325</xdr:colOff>
      <xdr:row>575</xdr:row>
      <xdr:rowOff>10584</xdr:rowOff>
    </xdr:from>
    <xdr:ext cx="990600" cy="990600"/>
    <xdr:pic>
      <xdr:nvPicPr>
        <xdr:cNvPr id="27" name="Imagen 26">
          <a:extLst>
            <a:ext uri="{FF2B5EF4-FFF2-40B4-BE49-F238E27FC236}">
              <a16:creationId xmlns:a16="http://schemas.microsoft.com/office/drawing/2014/main" id="{78C6CF89-A919-4C2A-A1C1-933A2408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111529284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809625</xdr:colOff>
      <xdr:row>603</xdr:row>
      <xdr:rowOff>57150</xdr:rowOff>
    </xdr:from>
    <xdr:ext cx="990600" cy="990600"/>
    <xdr:pic>
      <xdr:nvPicPr>
        <xdr:cNvPr id="28" name="Imagen 27">
          <a:extLst>
            <a:ext uri="{FF2B5EF4-FFF2-40B4-BE49-F238E27FC236}">
              <a16:creationId xmlns:a16="http://schemas.microsoft.com/office/drawing/2014/main" id="{1A50D617-2DAB-4B11-A4A7-305E8475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172146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324908</xdr:colOff>
      <xdr:row>630</xdr:row>
      <xdr:rowOff>194733</xdr:rowOff>
    </xdr:from>
    <xdr:ext cx="990600" cy="990600"/>
    <xdr:pic>
      <xdr:nvPicPr>
        <xdr:cNvPr id="29" name="Imagen 28">
          <a:extLst>
            <a:ext uri="{FF2B5EF4-FFF2-40B4-BE49-F238E27FC236}">
              <a16:creationId xmlns:a16="http://schemas.microsoft.com/office/drawing/2014/main" id="{41B8C930-BEBC-439C-9699-80950744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08" y="122686233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668</xdr:row>
      <xdr:rowOff>57150</xdr:rowOff>
    </xdr:from>
    <xdr:ext cx="990600" cy="990600"/>
    <xdr:pic>
      <xdr:nvPicPr>
        <xdr:cNvPr id="30" name="Imagen 29">
          <a:extLst>
            <a:ext uri="{FF2B5EF4-FFF2-40B4-BE49-F238E27FC236}">
              <a16:creationId xmlns:a16="http://schemas.microsoft.com/office/drawing/2014/main" id="{69D2048F-EFA5-4BE7-B883-2C71F64B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00257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896408</xdr:colOff>
      <xdr:row>688</xdr:row>
      <xdr:rowOff>95250</xdr:rowOff>
    </xdr:from>
    <xdr:ext cx="990600" cy="990600"/>
    <xdr:pic>
      <xdr:nvPicPr>
        <xdr:cNvPr id="31" name="Imagen 30">
          <a:extLst>
            <a:ext uri="{FF2B5EF4-FFF2-40B4-BE49-F238E27FC236}">
              <a16:creationId xmlns:a16="http://schemas.microsoft.com/office/drawing/2014/main" id="{2B9ED9C5-5777-4B1F-B712-4ECC813C2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08" y="1337024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706</xdr:row>
      <xdr:rowOff>57150</xdr:rowOff>
    </xdr:from>
    <xdr:ext cx="990600" cy="990600"/>
    <xdr:pic>
      <xdr:nvPicPr>
        <xdr:cNvPr id="32" name="Imagen 31">
          <a:extLst>
            <a:ext uri="{FF2B5EF4-FFF2-40B4-BE49-F238E27FC236}">
              <a16:creationId xmlns:a16="http://schemas.microsoft.com/office/drawing/2014/main" id="{CF3CBA61-66DF-4D3C-A043-3133184F2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69123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732</xdr:row>
      <xdr:rowOff>57150</xdr:rowOff>
    </xdr:from>
    <xdr:ext cx="990600" cy="990600"/>
    <xdr:pic>
      <xdr:nvPicPr>
        <xdr:cNvPr id="33" name="Imagen 32">
          <a:extLst>
            <a:ext uri="{FF2B5EF4-FFF2-40B4-BE49-F238E27FC236}">
              <a16:creationId xmlns:a16="http://schemas.microsoft.com/office/drawing/2014/main" id="{D71185E4-CFC8-4F06-B7BE-AADE0581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1817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727075</xdr:colOff>
      <xdr:row>816</xdr:row>
      <xdr:rowOff>10584</xdr:rowOff>
    </xdr:from>
    <xdr:ext cx="990600" cy="990600"/>
    <xdr:pic>
      <xdr:nvPicPr>
        <xdr:cNvPr id="34" name="Imagen 33">
          <a:extLst>
            <a:ext uri="{FF2B5EF4-FFF2-40B4-BE49-F238E27FC236}">
              <a16:creationId xmlns:a16="http://schemas.microsoft.com/office/drawing/2014/main" id="{6F27FA42-92FE-456B-9D50-604DF9C1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075" y="157582659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827</xdr:row>
      <xdr:rowOff>57150</xdr:rowOff>
    </xdr:from>
    <xdr:ext cx="990600" cy="990600"/>
    <xdr:pic>
      <xdr:nvPicPr>
        <xdr:cNvPr id="35" name="Imagen 34">
          <a:extLst>
            <a:ext uri="{FF2B5EF4-FFF2-40B4-BE49-F238E27FC236}">
              <a16:creationId xmlns:a16="http://schemas.microsoft.com/office/drawing/2014/main" id="{81BB06C0-097C-4C63-A1F5-DA19600E2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9343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845</xdr:row>
      <xdr:rowOff>57150</xdr:rowOff>
    </xdr:from>
    <xdr:ext cx="990600" cy="990600"/>
    <xdr:pic>
      <xdr:nvPicPr>
        <xdr:cNvPr id="36" name="Imagen 35">
          <a:extLst>
            <a:ext uri="{FF2B5EF4-FFF2-40B4-BE49-F238E27FC236}">
              <a16:creationId xmlns:a16="http://schemas.microsoft.com/office/drawing/2014/main" id="{7EC25042-35B3-4696-8A63-F36579524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30013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856</xdr:row>
      <xdr:rowOff>57150</xdr:rowOff>
    </xdr:from>
    <xdr:ext cx="990600" cy="990600"/>
    <xdr:pic>
      <xdr:nvPicPr>
        <xdr:cNvPr id="37" name="Imagen 36">
          <a:extLst>
            <a:ext uri="{FF2B5EF4-FFF2-40B4-BE49-F238E27FC236}">
              <a16:creationId xmlns:a16="http://schemas.microsoft.com/office/drawing/2014/main" id="{E42F3F72-5C10-4E86-9ED2-A8D4DC62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56207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551</xdr:row>
      <xdr:rowOff>57150</xdr:rowOff>
    </xdr:from>
    <xdr:ext cx="990600" cy="990600"/>
    <xdr:pic>
      <xdr:nvPicPr>
        <xdr:cNvPr id="38" name="Imagen 37">
          <a:extLst>
            <a:ext uri="{FF2B5EF4-FFF2-40B4-BE49-F238E27FC236}">
              <a16:creationId xmlns:a16="http://schemas.microsoft.com/office/drawing/2014/main" id="{96A02FD7-B16F-4D07-8DE5-231D7C06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065942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789</xdr:row>
      <xdr:rowOff>57150</xdr:rowOff>
    </xdr:from>
    <xdr:ext cx="990600" cy="990600"/>
    <xdr:pic>
      <xdr:nvPicPr>
        <xdr:cNvPr id="39" name="Imagen 38">
          <a:extLst>
            <a:ext uri="{FF2B5EF4-FFF2-40B4-BE49-F238E27FC236}">
              <a16:creationId xmlns:a16="http://schemas.microsoft.com/office/drawing/2014/main" id="{16A59F03-30C1-4080-B42A-E47DB85C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24952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650</xdr:row>
      <xdr:rowOff>57150</xdr:rowOff>
    </xdr:from>
    <xdr:ext cx="990600" cy="990600"/>
    <xdr:pic>
      <xdr:nvPicPr>
        <xdr:cNvPr id="40" name="Imagen 39">
          <a:extLst>
            <a:ext uri="{FF2B5EF4-FFF2-40B4-BE49-F238E27FC236}">
              <a16:creationId xmlns:a16="http://schemas.microsoft.com/office/drawing/2014/main" id="{C2276191-F18E-43DA-87F8-84D2B10D6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264253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779</xdr:row>
      <xdr:rowOff>57150</xdr:rowOff>
    </xdr:from>
    <xdr:ext cx="990600" cy="990600"/>
    <xdr:pic>
      <xdr:nvPicPr>
        <xdr:cNvPr id="41" name="Imagen 40">
          <a:extLst>
            <a:ext uri="{FF2B5EF4-FFF2-40B4-BE49-F238E27FC236}">
              <a16:creationId xmlns:a16="http://schemas.microsoft.com/office/drawing/2014/main" id="{915153A8-AA70-416B-AA55-45E3A743A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05712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727075</xdr:colOff>
      <xdr:row>806</xdr:row>
      <xdr:rowOff>10584</xdr:rowOff>
    </xdr:from>
    <xdr:ext cx="990600" cy="990600"/>
    <xdr:pic>
      <xdr:nvPicPr>
        <xdr:cNvPr id="42" name="Imagen 41">
          <a:extLst>
            <a:ext uri="{FF2B5EF4-FFF2-40B4-BE49-F238E27FC236}">
              <a16:creationId xmlns:a16="http://schemas.microsoft.com/office/drawing/2014/main" id="{B6A7CB5D-3FDE-40E9-BFB8-62553728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075" y="155658609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751</xdr:row>
      <xdr:rowOff>57150</xdr:rowOff>
    </xdr:from>
    <xdr:ext cx="990600" cy="990600"/>
    <xdr:pic>
      <xdr:nvPicPr>
        <xdr:cNvPr id="43" name="Imagen 42">
          <a:extLst>
            <a:ext uri="{FF2B5EF4-FFF2-40B4-BE49-F238E27FC236}">
              <a16:creationId xmlns:a16="http://schemas.microsoft.com/office/drawing/2014/main" id="{0501C2C8-3202-4F8D-999A-4CCC718C8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52181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761</xdr:row>
      <xdr:rowOff>57150</xdr:rowOff>
    </xdr:from>
    <xdr:ext cx="990600" cy="990600"/>
    <xdr:pic>
      <xdr:nvPicPr>
        <xdr:cNvPr id="44" name="Imagen 43">
          <a:extLst>
            <a:ext uri="{FF2B5EF4-FFF2-40B4-BE49-F238E27FC236}">
              <a16:creationId xmlns:a16="http://schemas.microsoft.com/office/drawing/2014/main" id="{D5D6F4FC-BAEB-41E9-8F24-315966FEE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71422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770</xdr:row>
      <xdr:rowOff>57150</xdr:rowOff>
    </xdr:from>
    <xdr:ext cx="990600" cy="990600"/>
    <xdr:pic>
      <xdr:nvPicPr>
        <xdr:cNvPr id="45" name="Imagen 44">
          <a:extLst>
            <a:ext uri="{FF2B5EF4-FFF2-40B4-BE49-F238E27FC236}">
              <a16:creationId xmlns:a16="http://schemas.microsoft.com/office/drawing/2014/main" id="{2CB12D12-859C-486E-8495-9BBC2AD75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8856700"/>
          <a:ext cx="990600" cy="990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984B3-E694-45B5-8CA5-CB8ED28F4D21}" name="Tabla140" displayName="Tabla140" ref="A7:AQ12" totalsRowShown="0">
  <autoFilter ref="A7:AQ12" xr:uid="{00000000-0009-0000-0100-000001000000}"/>
  <tableColumns count="43">
    <tableColumn id="1" xr3:uid="{806B295E-7F58-479F-8BAB-05D6B7782158}" name="CLIENTE:"/>
    <tableColumn id="2" xr3:uid="{F7281021-CC7E-4708-A401-C5A28C6DA57B}" name="COD PUESTO"/>
    <tableColumn id="3" xr3:uid="{F015F66D-C1B1-48A3-B6E0-F761F781B936}" name="ZONA "/>
    <tableColumn id="4" xr3:uid="{692FA9A3-92A5-4716-8BAC-2C2C154DF53A}" name="DIRECCION"/>
    <tableColumn id="5" xr3:uid="{8B3BF189-3347-4257-91FD-DC51A643A030}" name="TIPO DE SERVICIO"/>
    <tableColumn id="6" xr3:uid="{45706004-A657-4457-9CA2-987801A1B067}" name="CEDULA " dataDxfId="1516"/>
    <tableColumn id="7" xr3:uid="{FDAD2565-4EE9-4EA4-BDFE-33522C7F1198}" name="APELLIDOS Y NOMBRES " dataDxfId="1515"/>
    <tableColumn id="8" xr3:uid="{1516ECF2-2DC2-4E77-9A5E-920978798A18}" name="AÑO" dataDxfId="1514"/>
    <tableColumn id="9" xr3:uid="{C9DEFA33-AE6B-4411-AFE6-7B6EF74A1A0D}" name="MES" dataDxfId="1513"/>
    <tableColumn id="10" xr3:uid="{79BD5AF6-F6F9-4569-ADE1-2105D69CB586}" name="1L" dataDxfId="1512">
      <calculatedColumnFormula>COUNTIF(J3:J5,"N12")</calculatedColumnFormula>
    </tableColumn>
    <tableColumn id="11" xr3:uid="{99F0C390-9A39-4103-B052-44EB4D6FDB37}" name="2M" dataDxfId="1511">
      <calculatedColumnFormula>COUNTIF(K3:K5,"N12")</calculatedColumnFormula>
    </tableColumn>
    <tableColumn id="12" xr3:uid="{BA5298ED-BDCB-4EEC-AC20-9FB473B8AD21}" name="3W" dataDxfId="1510">
      <calculatedColumnFormula>COUNTIF(L3:L5,"N12")</calculatedColumnFormula>
    </tableColumn>
    <tableColumn id="13" xr3:uid="{4A653AAF-48F0-4243-829B-995426174F5D}" name="4J" dataDxfId="1509">
      <calculatedColumnFormula>COUNTIF(M3:M5,"N12")</calculatedColumnFormula>
    </tableColumn>
    <tableColumn id="14" xr3:uid="{C2F7A7AC-5362-4492-8755-5E170D7862D5}" name="5V" dataDxfId="1508">
      <calculatedColumnFormula>COUNTIF(N3:N5,"N12")</calculatedColumnFormula>
    </tableColumn>
    <tableColumn id="15" xr3:uid="{C4C73645-3EF3-4173-A0B4-963AA020B1B4}" name="6S" dataDxfId="1507">
      <calculatedColumnFormula>COUNTIF(O3:O5,"N12")</calculatedColumnFormula>
    </tableColumn>
    <tableColumn id="16" xr3:uid="{8FE2642E-132A-4286-8C9C-6C958ECB6416}" name="7D" dataDxfId="1506">
      <calculatedColumnFormula>COUNTIF(P3:P5,"N12")</calculatedColumnFormula>
    </tableColumn>
    <tableColumn id="17" xr3:uid="{9A2D1D54-ECF1-4423-B654-E4C9F73C241D}" name="8L" dataDxfId="1505">
      <calculatedColumnFormula>COUNTIF(Q3:Q5,"N12")</calculatedColumnFormula>
    </tableColumn>
    <tableColumn id="18" xr3:uid="{6219C635-E77A-4ED8-9293-1950076B5926}" name="9M" dataDxfId="1504">
      <calculatedColumnFormula>COUNTIF(R3:R5,"N12")</calculatedColumnFormula>
    </tableColumn>
    <tableColumn id="19" xr3:uid="{BE9D38CD-1900-46AF-8C90-82959FDC0DEE}" name="10W" dataDxfId="1503">
      <calculatedColumnFormula>COUNTIF(S3:S5,"N12")</calculatedColumnFormula>
    </tableColumn>
    <tableColumn id="20" xr3:uid="{DAB08A04-2663-494F-965E-0023D229A125}" name="11J" dataDxfId="1502">
      <calculatedColumnFormula>COUNTIF(T3:T5,"N12")</calculatedColumnFormula>
    </tableColumn>
    <tableColumn id="21" xr3:uid="{30152422-E964-44E9-BA9D-4F927C542115}" name="12V" dataDxfId="1501">
      <calculatedColumnFormula>COUNTIF(U3:U5,"N12")</calculatedColumnFormula>
    </tableColumn>
    <tableColumn id="22" xr3:uid="{B7C0F95C-4309-46C8-86D6-BA50450C0A6E}" name="13S" dataDxfId="1500">
      <calculatedColumnFormula>COUNTIF(V3:V5,"N12")</calculatedColumnFormula>
    </tableColumn>
    <tableColumn id="23" xr3:uid="{5CDFDE78-6925-4B7D-BD74-768DF0EA6451}" name="14D" dataDxfId="1499">
      <calculatedColumnFormula>COUNTIF(W3:W5,"N12")</calculatedColumnFormula>
    </tableColumn>
    <tableColumn id="24" xr3:uid="{190ED320-EA26-4FEA-82E8-1B772A248CE1}" name="15L" dataDxfId="1498">
      <calculatedColumnFormula>COUNTIF(X3:X5,"N12")</calculatedColumnFormula>
    </tableColumn>
    <tableColumn id="25" xr3:uid="{10E32ECE-E3A6-4C73-8F84-1935F068F291}" name="16M" dataDxfId="1497">
      <calculatedColumnFormula>COUNTIF(Y3:Y5,"N12")</calculatedColumnFormula>
    </tableColumn>
    <tableColumn id="26" xr3:uid="{04FA946B-5031-442E-A08B-A70379741A71}" name="17W" dataDxfId="1496">
      <calculatedColumnFormula>COUNTIF(Z3:Z5,"N12")</calculatedColumnFormula>
    </tableColumn>
    <tableColumn id="27" xr3:uid="{0E485E2E-543C-47A9-A365-73CDED08958B}" name="18J" dataDxfId="1495">
      <calculatedColumnFormula>COUNTIF(AA3:AA5,"N12")</calculatedColumnFormula>
    </tableColumn>
    <tableColumn id="28" xr3:uid="{D2D78E12-B889-440B-836C-49AC6898FD21}" name="19V" dataDxfId="1494">
      <calculatedColumnFormula>COUNTIF(AB3:AB5,"N12")</calculatedColumnFormula>
    </tableColumn>
    <tableColumn id="29" xr3:uid="{A65AAD7B-113E-4357-85DB-A165B5FC5BA5}" name="20S" dataDxfId="1493">
      <calculatedColumnFormula>COUNTIF(AC3:AC5,"N12")</calculatedColumnFormula>
    </tableColumn>
    <tableColumn id="30" xr3:uid="{6276C42C-27A6-4DD6-816B-075873C61BB2}" name="21D" dataDxfId="1492">
      <calculatedColumnFormula>COUNTIF(AD3:AD5,"N12")</calculatedColumnFormula>
    </tableColumn>
    <tableColumn id="31" xr3:uid="{7C51443E-3063-4AC4-9EB4-FADF5BBA786B}" name="22L" dataDxfId="1491">
      <calculatedColumnFormula>COUNTIF(AE3:AE5,"N12")</calculatedColumnFormula>
    </tableColumn>
    <tableColumn id="32" xr3:uid="{9362C8C4-CDED-42C7-BAA3-CB9CB782FCB0}" name="23M" dataDxfId="1490">
      <calculatedColumnFormula>COUNTIF(AF3:AF5,"N12")</calculatedColumnFormula>
    </tableColumn>
    <tableColumn id="33" xr3:uid="{6902A369-E222-48F6-85D8-8FFA87832AE9}" name="24W" dataDxfId="1489">
      <calculatedColumnFormula>COUNTIF(AG3:AG5,"N12")</calculatedColumnFormula>
    </tableColumn>
    <tableColumn id="34" xr3:uid="{45BFF8EE-148F-4FE7-B659-6A8BD9145398}" name="25J" dataDxfId="1488">
      <calculatedColumnFormula>COUNTIF(AH3:AH5,"N12")</calculatedColumnFormula>
    </tableColumn>
    <tableColumn id="35" xr3:uid="{9F8A3C17-B452-40EE-8F38-87E109DD89C5}" name="26V" dataDxfId="1487">
      <calculatedColumnFormula>COUNTIF(AI3:AI5,"N12")</calculatedColumnFormula>
    </tableColumn>
    <tableColumn id="36" xr3:uid="{72D593C9-92B3-4376-B445-D47A02DA81BF}" name="27S" dataDxfId="1486">
      <calculatedColumnFormula>COUNTIF(AJ3:AJ5,"N12")</calculatedColumnFormula>
    </tableColumn>
    <tableColumn id="37" xr3:uid="{9D6A5773-5479-4A11-B19A-55BFC38BD1EB}" name="28D" dataDxfId="1485">
      <calculatedColumnFormula>COUNTIF(AK3:AK5,"N12")</calculatedColumnFormula>
    </tableColumn>
    <tableColumn id="38" xr3:uid="{9ADBFDE5-7419-40F6-842B-1B11D69ADA25}" name="29L" dataDxfId="1484">
      <calculatedColumnFormula>COUNTIF(AL3:AL5,"N12")</calculatedColumnFormula>
    </tableColumn>
    <tableColumn id="39" xr3:uid="{3FCC459D-F715-4D81-B1A1-40710EF8E472}" name="30M" dataDxfId="1483">
      <calculatedColumnFormula>COUNTIF(AM3:AM5,"N12")</calculatedColumnFormula>
    </tableColumn>
    <tableColumn id="40" xr3:uid="{BF1DF3B8-430A-42F5-A9A8-5297BCF6F67E}" name="31L" dataDxfId="1482">
      <calculatedColumnFormula>COUNTIF(AN3:AN4,"N12")</calculatedColumnFormula>
    </tableColumn>
    <tableColumn id="41" xr3:uid="{E0FD7594-E863-404D-B895-2FC8FB72CC66}" name="T. DIA" dataDxfId="1481">
      <calculatedColumnFormula>COUNTIF(Tabla140[[#This Row],[1L]:[31L]],"D12")</calculatedColumnFormula>
    </tableColumn>
    <tableColumn id="42" xr3:uid="{59096797-A6E5-443E-803C-5E26B1F3746B}" name="T. NOCHE" dataDxfId="1480">
      <calculatedColumnFormula>COUNTIF(Tabla140[[#This Row],[1L]:[31L]],"N12")</calculatedColumnFormula>
    </tableColumn>
    <tableColumn id="43" xr3:uid="{F76158D9-94A1-471A-B496-102E75CE9A2C}" name="T. DESCANSOS" dataDxfId="1479">
      <calculatedColumnFormula>COUNTBLANK(Tabla140[[#This Row],[1L]:[31L]])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07990-9F43-4EDD-9881-37E21F73DAD8}" name="Tabla1341" displayName="Tabla1341" ref="A13:AQ17" totalsRowShown="0">
  <autoFilter ref="A13:AQ17" xr:uid="{00000000-0009-0000-0100-000002000000}"/>
  <sortState xmlns:xlrd2="http://schemas.microsoft.com/office/spreadsheetml/2017/richdata2" ref="A14:AQ15">
    <sortCondition descending="1" ref="R13:R17"/>
  </sortState>
  <tableColumns count="43">
    <tableColumn id="1" xr3:uid="{DBF3EA66-23E2-4EB5-A786-D27C6BE69732}" name="CLIENTE:"/>
    <tableColumn id="2" xr3:uid="{B6630C11-1019-484B-990C-787422E01C03}" name="COD PUESTO"/>
    <tableColumn id="3" xr3:uid="{74D77DDB-5026-40C3-9CAE-3734BA5150A5}" name="ZONA "/>
    <tableColumn id="4" xr3:uid="{2F3FBEED-2320-4184-9109-103C1805F6F5}" name="DIRECCION"/>
    <tableColumn id="5" xr3:uid="{55016A31-2DBC-4B7D-9F28-FCAE4BAE7CB1}" name="TIPO DE SERVICIO"/>
    <tableColumn id="6" xr3:uid="{4A269FD0-6BE2-48D8-B190-72AB733711B4}" name="CEDULA " dataDxfId="1478"/>
    <tableColumn id="7" xr3:uid="{B65FBAB8-C320-4A23-BCFE-E60954C663D6}" name="APELLIDOS Y NOMBRES " dataDxfId="1477"/>
    <tableColumn id="8" xr3:uid="{4A2D8D94-6617-4BD6-8133-8A531EECE799}" name="AÑO" dataDxfId="1476"/>
    <tableColumn id="9" xr3:uid="{9885978C-9C3B-4D89-B765-2D5CDCB0314E}" name="MES" dataDxfId="1475"/>
    <tableColumn id="10" xr3:uid="{C51BE946-A352-44FD-9DCF-7766BA91D400}" name="1L" dataDxfId="1474">
      <calculatedColumnFormula>COUNTIF(J9:J12,"N12")</calculatedColumnFormula>
    </tableColumn>
    <tableColumn id="11" xr3:uid="{62C99BA4-9AB3-43EB-A4B3-E90101712858}" name="2M" dataDxfId="1473">
      <calculatedColumnFormula>COUNTIF(K9:K12,"N12")</calculatedColumnFormula>
    </tableColumn>
    <tableColumn id="12" xr3:uid="{991B3EE5-381D-4BAB-BC27-011760B60F1D}" name="3W" dataDxfId="1472">
      <calculatedColumnFormula>COUNTIF(L9:L12,"N12")</calculatedColumnFormula>
    </tableColumn>
    <tableColumn id="13" xr3:uid="{C2EE7DA1-6B54-460E-A730-456D0CA1FB0B}" name="4J" dataDxfId="1471">
      <calculatedColumnFormula>COUNTIF(M9:M12,"N12")</calculatedColumnFormula>
    </tableColumn>
    <tableColumn id="14" xr3:uid="{1E33FA3C-7075-4295-B546-1B9D2F1F9544}" name="5V" dataDxfId="1470">
      <calculatedColumnFormula>COUNTIF(N9:N12,"N12")</calculatedColumnFormula>
    </tableColumn>
    <tableColumn id="15" xr3:uid="{17DF884B-484D-4DE2-97C0-9D83A757E987}" name="6S" dataDxfId="1469">
      <calculatedColumnFormula>COUNTIF(O9:O12,"N12")</calculatedColumnFormula>
    </tableColumn>
    <tableColumn id="16" xr3:uid="{FEF31212-8D4A-4427-8FDE-445AEAD408D7}" name="7D" dataDxfId="1468">
      <calculatedColumnFormula>COUNTIF(P9:P12,"N12")</calculatedColumnFormula>
    </tableColumn>
    <tableColumn id="17" xr3:uid="{B0FBDBD6-61D0-4FF4-BC18-0B63903695D3}" name="8L" dataDxfId="1467">
      <calculatedColumnFormula>COUNTIF(Q9:Q12,"N12")</calculatedColumnFormula>
    </tableColumn>
    <tableColumn id="18" xr3:uid="{F45DD4D7-4360-4A72-B8EE-25588D659E30}" name="9M" dataDxfId="1466">
      <calculatedColumnFormula>COUNTIF(R9:R12,"N12")</calculatedColumnFormula>
    </tableColumn>
    <tableColumn id="19" xr3:uid="{B405826B-44E7-4B3E-9BBA-2702FAC30DF1}" name="10W" dataDxfId="1465">
      <calculatedColumnFormula>COUNTIF(S9:S12,"N12")</calculatedColumnFormula>
    </tableColumn>
    <tableColumn id="20" xr3:uid="{BD3CB932-3BF4-4767-A45C-BEC45018B693}" name="11J" dataDxfId="1464">
      <calculatedColumnFormula>COUNTIF(T9:T12,"N12")</calculatedColumnFormula>
    </tableColumn>
    <tableColumn id="21" xr3:uid="{2C5D601E-1340-459A-A8DF-FE55479FCB2D}" name="12V" dataDxfId="1463">
      <calculatedColumnFormula>COUNTIF(U9:U12,"N12")</calculatedColumnFormula>
    </tableColumn>
    <tableColumn id="22" xr3:uid="{CD9D8B42-3F75-45F6-B00C-A0870D31BF69}" name="13S" dataDxfId="1462">
      <calculatedColumnFormula>COUNTIF(V9:V12,"N12")</calculatedColumnFormula>
    </tableColumn>
    <tableColumn id="23" xr3:uid="{AFF57D94-575F-4F85-9426-1BD02F5FB779}" name="14D" dataDxfId="1461">
      <calculatedColumnFormula>COUNTIF(W9:W12,"N12")</calculatedColumnFormula>
    </tableColumn>
    <tableColumn id="24" xr3:uid="{3A5A8EB1-4477-432E-B861-082496727B21}" name="15L" dataDxfId="1460">
      <calculatedColumnFormula>COUNTIF(X9:X12,"N12")</calculatedColumnFormula>
    </tableColumn>
    <tableColumn id="25" xr3:uid="{56A41247-F803-46D1-937A-91F241BA98DE}" name="16M" dataDxfId="1459">
      <calculatedColumnFormula>COUNTIF(Y9:Y12,"N12")</calculatedColumnFormula>
    </tableColumn>
    <tableColumn id="26" xr3:uid="{D7B0585F-B72B-4FD8-ABBD-B40718DC3667}" name="17W" dataDxfId="1458">
      <calculatedColumnFormula>COUNTIF(Z9:Z12,"N12")</calculatedColumnFormula>
    </tableColumn>
    <tableColumn id="27" xr3:uid="{38E6309D-A266-456B-8163-A40609CBCDCF}" name="18J" dataDxfId="1457">
      <calculatedColumnFormula>COUNTIF(AA9:AA12,"N12")</calculatedColumnFormula>
    </tableColumn>
    <tableColumn id="28" xr3:uid="{13E89F77-CB53-4784-91B2-AE75601F8434}" name="19V" dataDxfId="1456">
      <calculatedColumnFormula>COUNTIF(AB9:AB12,"N12")</calculatedColumnFormula>
    </tableColumn>
    <tableColumn id="29" xr3:uid="{3BF8C047-53FB-4DCC-B6B6-3C19E57C429C}" name="20S" dataDxfId="1455">
      <calculatedColumnFormula>COUNTIF(AC9:AC12,"N12")</calculatedColumnFormula>
    </tableColumn>
    <tableColumn id="30" xr3:uid="{98790B83-42BF-46E1-8580-22CBC8C3F382}" name="21D" dataDxfId="1454">
      <calculatedColumnFormula>COUNTIF(AD9:AD12,"N12")</calculatedColumnFormula>
    </tableColumn>
    <tableColumn id="31" xr3:uid="{9131AF65-142A-47BD-9575-304D5B6EAEA7}" name="22L" dataDxfId="1453">
      <calculatedColumnFormula>COUNTIF(AE9:AE12,"N12")</calculatedColumnFormula>
    </tableColumn>
    <tableColumn id="32" xr3:uid="{B093C776-078F-4834-A2CF-E0745FDF19A6}" name="23M" dataDxfId="1452">
      <calculatedColumnFormula>COUNTIF(AF9:AF12,"N12")</calculatedColumnFormula>
    </tableColumn>
    <tableColumn id="33" xr3:uid="{F5787444-222D-4490-BE94-D07D9CAAAAC1}" name="24W" dataDxfId="1451">
      <calculatedColumnFormula>COUNTIF(AG9:AG12,"N12")</calculatedColumnFormula>
    </tableColumn>
    <tableColumn id="34" xr3:uid="{133707ED-3037-49BE-96E5-318531649140}" name="25J" dataDxfId="1450">
      <calculatedColumnFormula>COUNTIF(AH9:AH12,"N12")</calculatedColumnFormula>
    </tableColumn>
    <tableColumn id="35" xr3:uid="{0362EAAE-570E-4D6E-B55B-5952C69BE3A6}" name="26V" dataDxfId="1449">
      <calculatedColumnFormula>COUNTIF(AI9:AI12,"N12")</calculatedColumnFormula>
    </tableColumn>
    <tableColumn id="36" xr3:uid="{70B34D22-501D-41C9-8942-7AA7B471E8EA}" name="27S" dataDxfId="1448">
      <calculatedColumnFormula>COUNTIF(AJ9:AJ12,"N12")</calculatedColumnFormula>
    </tableColumn>
    <tableColumn id="37" xr3:uid="{E5F9A8DA-BD2F-45CD-B66A-69EBC27AFEFE}" name="28D" dataDxfId="1447">
      <calculatedColumnFormula>COUNTIF(AK9:AK12,"N12")</calculatedColumnFormula>
    </tableColumn>
    <tableColumn id="38" xr3:uid="{E1A632AA-9F2C-4EB8-883A-95F61663D704}" name="29L" dataDxfId="1446">
      <calculatedColumnFormula>COUNTIF(AL9:AL12,"N12")</calculatedColumnFormula>
    </tableColumn>
    <tableColumn id="39" xr3:uid="{13CAC130-86AC-4DE9-A1F4-D7A3FADFE197}" name="30M" dataDxfId="1445">
      <calculatedColumnFormula>COUNTIF(AM9:AM12,"N12")</calculatedColumnFormula>
    </tableColumn>
    <tableColumn id="40" xr3:uid="{08334AC4-8F70-4C74-8885-D6D75B52E9A7}" name="31D" dataDxfId="1444">
      <calculatedColumnFormula>COUNTIF(AN9:AN10,"N12")</calculatedColumnFormula>
    </tableColumn>
    <tableColumn id="41" xr3:uid="{56FF7C96-BF9F-491C-9D41-15C182ACBD4D}" name="T. DIA" dataDxfId="1443">
      <calculatedColumnFormula>COUNTIF(Tabla1341[[#This Row],[1L]:[31D]],"D12")</calculatedColumnFormula>
    </tableColumn>
    <tableColumn id="42" xr3:uid="{55C24B1F-1254-46CB-B093-6FE3B89A19C8}" name="T. NOCHE" dataDxfId="1442">
      <calculatedColumnFormula>COUNTIF(Tabla1341[[#This Row],[1L]:[31D]],"N12")</calculatedColumnFormula>
    </tableColumn>
    <tableColumn id="43" xr3:uid="{09FAD80B-AE24-4CF5-9DB4-3B063D4FA9CF}" name="T. DESCANSOS" dataDxfId="1441">
      <calculatedColumnFormula>COUNTBLANK(Tabla1341[[#This Row],[1L]:[31D]])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169720-5DBB-4B04-AEA1-11246DF31492}" name="Tabla14643" displayName="Tabla14643" ref="A31:AQ36" totalsRowShown="0">
  <autoFilter ref="A31:AQ36" xr:uid="{00000000-0009-0000-0100-000004000000}"/>
  <tableColumns count="43">
    <tableColumn id="1" xr3:uid="{7959475B-1FF1-43B1-85A7-CA968857EE4F}" name="CLIENTE:"/>
    <tableColumn id="2" xr3:uid="{45331A65-335A-4B4C-B605-98115E5F3315}" name="COD PUESTO"/>
    <tableColumn id="3" xr3:uid="{3D39E08D-6C6F-4F16-8C72-DC9690F5F127}" name="ZONA "/>
    <tableColumn id="4" xr3:uid="{7923E879-83BD-4657-BF8F-86AC32643151}" name="DIRECCION"/>
    <tableColumn id="5" xr3:uid="{483F0046-5736-4DE3-A241-385FAA9B03FD}" name="TIPO DE SERVICIO"/>
    <tableColumn id="6" xr3:uid="{2949C67B-5E45-44EA-BB7C-DB1C9906E21D}" name="CEDULA " dataDxfId="1440"/>
    <tableColumn id="7" xr3:uid="{7D755F5B-EE2B-4F6A-A042-D1F2FB64D06D}" name="APELLIDOS Y NOMBRES " dataDxfId="1439"/>
    <tableColumn id="8" xr3:uid="{8ADAE156-49A2-4264-A957-0B0AF53787B4}" name="AÑO" dataDxfId="1438"/>
    <tableColumn id="9" xr3:uid="{DE9AD32B-F90D-49C4-9110-32D52F4DE1DF}" name="MES" dataDxfId="1437"/>
    <tableColumn id="10" xr3:uid="{956AB96F-9719-4BB3-93FB-9E8C07B39D1D}" name="1L" dataDxfId="1436">
      <calculatedColumnFormula>COUNTIF(J28:J30,"N12")</calculatedColumnFormula>
    </tableColumn>
    <tableColumn id="11" xr3:uid="{4FC9CF62-7412-40A9-B1C7-49A1A8FA0E79}" name="2M" dataDxfId="1435">
      <calculatedColumnFormula>COUNTIF(K28:K30,"N12")</calculatedColumnFormula>
    </tableColumn>
    <tableColumn id="12" xr3:uid="{1EBF594B-9576-4ADC-BAA9-734B80EEE43E}" name="3W" dataDxfId="1434">
      <calculatedColumnFormula>COUNTIF(L28:L30,"N12")</calculatedColumnFormula>
    </tableColumn>
    <tableColumn id="13" xr3:uid="{0AEE8174-4A8A-4CD4-A495-7E7AC3B41DB6}" name="4J" dataDxfId="1433">
      <calculatedColumnFormula>COUNTIF(M28:M30,"N12")</calculatedColumnFormula>
    </tableColumn>
    <tableColumn id="14" xr3:uid="{AEFF438C-7DD6-493E-9106-2F277CAF36A5}" name="5V" dataDxfId="1432">
      <calculatedColumnFormula>COUNTIF(N28:N30,"N12")</calculatedColumnFormula>
    </tableColumn>
    <tableColumn id="15" xr3:uid="{39275FD8-AD7C-4929-AA43-5869AE4A1BE8}" name="6S" dataDxfId="1431">
      <calculatedColumnFormula>COUNTIF(O28:O30,"N12")</calculatedColumnFormula>
    </tableColumn>
    <tableColumn id="16" xr3:uid="{EEFC5CEB-6588-4F55-A351-37B6D4314C84}" name="7D" dataDxfId="1430">
      <calculatedColumnFormula>COUNTIF(P28:P30,"N12")</calculatedColumnFormula>
    </tableColumn>
    <tableColumn id="17" xr3:uid="{768E62AC-E4E5-435F-8117-263644087E14}" name="8L" dataDxfId="1429">
      <calculatedColumnFormula>COUNTIF(Q28:Q30,"N12")</calculatedColumnFormula>
    </tableColumn>
    <tableColumn id="18" xr3:uid="{253C37C9-E0AA-4172-9AF0-C7FEA5C747D0}" name="9M" dataDxfId="1428">
      <calculatedColumnFormula>COUNTIF(R28:R30,"N12")</calculatedColumnFormula>
    </tableColumn>
    <tableColumn id="19" xr3:uid="{F6E86477-5B8F-4E53-9EF6-175F250F15EF}" name="10W" dataDxfId="1427">
      <calculatedColumnFormula>COUNTIF(S28:S30,"N12")</calculatedColumnFormula>
    </tableColumn>
    <tableColumn id="20" xr3:uid="{709D8170-B702-4CBB-92EF-4083CB2B3D42}" name="11J" dataDxfId="1426">
      <calculatedColumnFormula>COUNTIF(T28:T30,"N12")</calculatedColumnFormula>
    </tableColumn>
    <tableColumn id="21" xr3:uid="{09B4DEE3-935B-405B-B901-9B73DBCD7397}" name="12V" dataDxfId="1425">
      <calculatedColumnFormula>COUNTIF(U28:U30,"N12")</calculatedColumnFormula>
    </tableColumn>
    <tableColumn id="22" xr3:uid="{A1E5EA9A-FB1C-4338-9538-08155472E213}" name="13S" dataDxfId="1424">
      <calculatedColumnFormula>COUNTIF(V28:V30,"N12")</calculatedColumnFormula>
    </tableColumn>
    <tableColumn id="23" xr3:uid="{6F5E57E3-75F8-4F07-BA50-5402672EB58A}" name="14D" dataDxfId="1423">
      <calculatedColumnFormula>COUNTIF(W28:W30,"N12")</calculatedColumnFormula>
    </tableColumn>
    <tableColumn id="24" xr3:uid="{27F7CDF7-5DCC-44F1-9DD2-351F543564A0}" name="15L" dataDxfId="1422">
      <calculatedColumnFormula>COUNTIF(X28:X30,"N12")</calculatedColumnFormula>
    </tableColumn>
    <tableColumn id="25" xr3:uid="{D31AE16A-65BB-4B18-B786-48A6C740BD43}" name="16M" dataDxfId="1421">
      <calculatedColumnFormula>COUNTIF(Y28:Y30,"N12")</calculatedColumnFormula>
    </tableColumn>
    <tableColumn id="26" xr3:uid="{CB2C133D-1321-4AC7-AA66-EA0CE1BA74CC}" name="17W" dataDxfId="1420">
      <calculatedColumnFormula>COUNTIF(Z28:Z30,"N12")</calculatedColumnFormula>
    </tableColumn>
    <tableColumn id="27" xr3:uid="{20C09E47-680B-4688-890D-77362949D2C3}" name="18J" dataDxfId="1419">
      <calculatedColumnFormula>COUNTIF(AA28:AA30,"N12")</calculatedColumnFormula>
    </tableColumn>
    <tableColumn id="28" xr3:uid="{75B51A1A-CF99-4182-B7CB-3A7BECF1B25E}" name="19V" dataDxfId="1418">
      <calculatedColumnFormula>COUNTIF(AB28:AB30,"N12")</calculatedColumnFormula>
    </tableColumn>
    <tableColumn id="29" xr3:uid="{0C890A7E-E6A9-4B09-879F-A172797FB87F}" name="20S" dataDxfId="1417">
      <calculatedColumnFormula>COUNTIF(AC28:AC30,"N12")</calculatedColumnFormula>
    </tableColumn>
    <tableColumn id="30" xr3:uid="{CA153241-47E0-4F79-B500-DE0BB9DCD14F}" name="21D" dataDxfId="1416">
      <calculatedColumnFormula>COUNTIF(AD28:AD30,"N12")</calculatedColumnFormula>
    </tableColumn>
    <tableColumn id="31" xr3:uid="{DE26C0A6-DE9F-465B-98BF-38E02D1F5617}" name="22L" dataDxfId="1415">
      <calculatedColumnFormula>COUNTIF(AE28:AE30,"N12")</calculatedColumnFormula>
    </tableColumn>
    <tableColumn id="32" xr3:uid="{EF6F4DF0-A6E3-4C3D-B8BB-F6DC87B4FAB3}" name="23M" dataDxfId="1414">
      <calculatedColumnFormula>COUNTIF(AF28:AF30,"N12")</calculatedColumnFormula>
    </tableColumn>
    <tableColumn id="33" xr3:uid="{E853BF27-F070-4DA5-A302-E0AC37F96234}" name="24W" dataDxfId="1413">
      <calculatedColumnFormula>COUNTIF(AG28:AG30,"N12")</calculatedColumnFormula>
    </tableColumn>
    <tableColumn id="34" xr3:uid="{F5DAEA29-373E-4558-B7CE-882E143B78D1}" name="25J" dataDxfId="1412">
      <calculatedColumnFormula>COUNTIF(AH28:AH30,"N12")</calculatedColumnFormula>
    </tableColumn>
    <tableColumn id="35" xr3:uid="{AD1D31B6-ED8E-4691-9546-EAD4E3176C08}" name="26V" dataDxfId="1411">
      <calculatedColumnFormula>COUNTIF(AI28:AI30,"N12")</calculatedColumnFormula>
    </tableColumn>
    <tableColumn id="36" xr3:uid="{0A6BAF69-2A89-438C-B5A8-3B0C729E286E}" name="27S" dataDxfId="1410">
      <calculatedColumnFormula>COUNTIF(AJ28:AJ30,"N12")</calculatedColumnFormula>
    </tableColumn>
    <tableColumn id="37" xr3:uid="{FC66D7B8-3E23-46DB-81A0-B89D96FC06E4}" name="28D" dataDxfId="1409">
      <calculatedColumnFormula>COUNTIF(AK28:AK30,"N12")</calculatedColumnFormula>
    </tableColumn>
    <tableColumn id="38" xr3:uid="{8DB994A1-6F90-4A58-9DF6-D258ECCB3923}" name="29L" dataDxfId="1408">
      <calculatedColumnFormula>COUNTIF(AL28:AL30,"N12")</calculatedColumnFormula>
    </tableColumn>
    <tableColumn id="39" xr3:uid="{C9B92FA7-6211-452A-9378-DE1EEC658E94}" name="30M" dataDxfId="1407">
      <calculatedColumnFormula>COUNTIF(AM28:AM30,"N12")</calculatedColumnFormula>
    </tableColumn>
    <tableColumn id="40" xr3:uid="{077C801D-A91A-4904-8CF1-0CB08D20C3EC}" name="31D" dataDxfId="1406">
      <calculatedColumnFormula>COUNTIF(AN28:AN30,"N12")</calculatedColumnFormula>
    </tableColumn>
    <tableColumn id="41" xr3:uid="{13CE4002-E86D-4A8C-B828-D80FD624B804}" name="T. DIA" dataDxfId="1405">
      <calculatedColumnFormula>COUNTIF(Tabla14643[[#This Row],[1L]:[31D]],"D12")</calculatedColumnFormula>
    </tableColumn>
    <tableColumn id="42" xr3:uid="{70622CAA-95DE-4693-950D-8CC793EB1459}" name="T. NOCHE" dataDxfId="1404">
      <calculatedColumnFormula>COUNTIF(Tabla14643[[#This Row],[1L]:[31D]],"N12")</calculatedColumnFormula>
    </tableColumn>
    <tableColumn id="43" xr3:uid="{B74DE0AE-A477-4301-8854-794F2C2C4D38}" name="T. DESCANSOS" dataDxfId="1403">
      <calculatedColumnFormula>COUNTBLANK(Tabla14643[[#This Row],[1L]:[31D]])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56607B-EE84-4ECD-BB02-4105D0F3E04A}" name="Tabla14744" displayName="Tabla14744" ref="A51:AQ57" totalsRowShown="0">
  <autoFilter ref="A51:AQ57" xr:uid="{00000000-0009-0000-0100-000005000000}"/>
  <tableColumns count="43">
    <tableColumn id="1" xr3:uid="{7BFE4F4B-DA29-4C50-9CDF-4D4E6B1116BF}" name="CLIENTE:"/>
    <tableColumn id="2" xr3:uid="{2A3D66D1-5459-42FB-ABA2-0289D6A49AEF}" name="COD PUESTO"/>
    <tableColumn id="3" xr3:uid="{BD4E328D-28C5-4D28-BA3F-C7CA6193D12D}" name="ZONA "/>
    <tableColumn id="4" xr3:uid="{4B192846-ACCF-4E39-8C80-324E06E33053}" name="DIRECCION"/>
    <tableColumn id="5" xr3:uid="{C38CCB43-E951-4396-80D7-4E79E775727F}" name="TIPO DE SERVICIO"/>
    <tableColumn id="6" xr3:uid="{E74BB721-E6E6-4CEA-A5C0-29B1CAF25564}" name="CEDULA " dataDxfId="1402"/>
    <tableColumn id="7" xr3:uid="{B30B19AE-9623-48C3-BB8E-BD23D8C5B546}" name="APELLIDOS Y NOMBRES " dataDxfId="1401"/>
    <tableColumn id="8" xr3:uid="{CAA6517C-4A72-4B15-811C-DC508A31CC71}" name="AÑO" dataDxfId="1400"/>
    <tableColumn id="9" xr3:uid="{1FA668A1-2E13-43D9-8BCF-C239B4C6C578}" name="MES" dataDxfId="1399"/>
    <tableColumn id="10" xr3:uid="{37FA2389-5A7C-4B32-B2D3-E1603197975A}" name="1L" dataDxfId="1398">
      <calculatedColumnFormula>COUNTIF(J47:J50,"N12")</calculatedColumnFormula>
    </tableColumn>
    <tableColumn id="11" xr3:uid="{43B28DFA-E7BA-40FC-8842-DE7D256B4752}" name="2M" dataDxfId="1397">
      <calculatedColumnFormula>COUNTIF(K47:K50,"N12")</calculatedColumnFormula>
    </tableColumn>
    <tableColumn id="12" xr3:uid="{002A0110-E6BD-4EDF-9F90-F57157E45C29}" name="3W" dataDxfId="1396">
      <calculatedColumnFormula>COUNTIF(L47:L50,"N12")</calculatedColumnFormula>
    </tableColumn>
    <tableColumn id="13" xr3:uid="{5FE37D8E-CF6D-4721-8431-CB6ABEAB8F2D}" name="4J" dataDxfId="1395">
      <calculatedColumnFormula>COUNTIF(M47:M50,"N12")</calculatedColumnFormula>
    </tableColumn>
    <tableColumn id="14" xr3:uid="{95BA1D82-B574-43C7-B347-5028F589F2BC}" name="5V" dataDxfId="1394">
      <calculatedColumnFormula>COUNTIF(N47:N50,"N12")</calculatedColumnFormula>
    </tableColumn>
    <tableColumn id="15" xr3:uid="{78DFD51A-74DB-4EB0-BE49-E57E68080B20}" name="6S" dataDxfId="1393">
      <calculatedColumnFormula>COUNTIF(O47:O50,"N12")</calculatedColumnFormula>
    </tableColumn>
    <tableColumn id="16" xr3:uid="{A40F37DF-0FAF-4A03-8404-DB8AE3DCEA89}" name="7D" dataDxfId="1392">
      <calculatedColumnFormula>COUNTIF(P47:P50,"N12")</calculatedColumnFormula>
    </tableColumn>
    <tableColumn id="17" xr3:uid="{0AD796F6-F921-4F05-A818-FD81551F33EC}" name="8L" dataDxfId="1391">
      <calculatedColumnFormula>COUNTIF(Q47:Q50,"N12")</calculatedColumnFormula>
    </tableColumn>
    <tableColumn id="18" xr3:uid="{D9237018-ADAB-4183-A442-B29F91673735}" name="9M" dataDxfId="1390">
      <calculatedColumnFormula>COUNTIF(R47:R50,"N12")</calculatedColumnFormula>
    </tableColumn>
    <tableColumn id="19" xr3:uid="{A66B19B5-E006-43BD-91C1-0640035BF20F}" name="10W" dataDxfId="1389">
      <calculatedColumnFormula>COUNTIF(S47:S50,"N12")</calculatedColumnFormula>
    </tableColumn>
    <tableColumn id="20" xr3:uid="{85D0055A-6FCC-40C2-AFC1-B0B7059728B8}" name="11J" dataDxfId="1388">
      <calculatedColumnFormula>COUNTIF(T47:T50,"N12")</calculatedColumnFormula>
    </tableColumn>
    <tableColumn id="21" xr3:uid="{69D6625C-CEBE-4D79-8BAC-20AFA00F5A22}" name="12V" dataDxfId="1387">
      <calculatedColumnFormula>COUNTIF(U47:U50,"N12")</calculatedColumnFormula>
    </tableColumn>
    <tableColumn id="22" xr3:uid="{3644733A-B031-4C26-B928-50ECEF24ACF5}" name="13S" dataDxfId="1386">
      <calculatedColumnFormula>COUNTIF(V47:V50,"N12")</calculatedColumnFormula>
    </tableColumn>
    <tableColumn id="23" xr3:uid="{FB86B9A7-A9B6-48D6-A453-4B25AEC17AAA}" name="14D" dataDxfId="1385">
      <calculatedColumnFormula>COUNTIF(W47:W50,"N12")</calculatedColumnFormula>
    </tableColumn>
    <tableColumn id="24" xr3:uid="{43E7E45B-26A8-40C2-AAC7-4F8131831511}" name="15L" dataDxfId="1384">
      <calculatedColumnFormula>COUNTIF(X47:X50,"N12")</calculatedColumnFormula>
    </tableColumn>
    <tableColumn id="25" xr3:uid="{975F31A4-9561-4D78-B12D-DE636D40559D}" name="16M" dataDxfId="1383">
      <calculatedColumnFormula>COUNTIF(Y47:Y50,"N12")</calculatedColumnFormula>
    </tableColumn>
    <tableColumn id="26" xr3:uid="{EDBC4013-6C93-40D0-B7AA-FB9F3CBA2EF4}" name="17W" dataDxfId="1382">
      <calculatedColumnFormula>COUNTIF(Z47:Z50,"N12")</calculatedColumnFormula>
    </tableColumn>
    <tableColumn id="27" xr3:uid="{AF30C3F8-D0F5-47EA-B9D2-A5725E1147C4}" name="18J" dataDxfId="1381">
      <calculatedColumnFormula>COUNTIF(AA47:AA50,"N12")</calculatedColumnFormula>
    </tableColumn>
    <tableColumn id="28" xr3:uid="{46BA9880-EE42-4AD8-B2A1-3EECBE370BCB}" name="19V" dataDxfId="1380">
      <calculatedColumnFormula>COUNTIF(AB47:AB50,"N12")</calculatedColumnFormula>
    </tableColumn>
    <tableColumn id="29" xr3:uid="{A6182247-ED95-4780-95A8-4C067B0DB449}" name="20S" dataDxfId="1379">
      <calculatedColumnFormula>COUNTIF(AC47:AC50,"N12")</calculatedColumnFormula>
    </tableColumn>
    <tableColumn id="30" xr3:uid="{C115B1E9-4FD5-4234-9F29-63CA0834A25A}" name="21D" dataDxfId="1378">
      <calculatedColumnFormula>COUNTIF(AD47:AD50,"N12")</calculatedColumnFormula>
    </tableColumn>
    <tableColumn id="31" xr3:uid="{2A4A571F-451D-41E3-8410-F91399DD371F}" name="22L" dataDxfId="1377">
      <calculatedColumnFormula>COUNTIF(AE47:AE50,"N12")</calculatedColumnFormula>
    </tableColumn>
    <tableColumn id="32" xr3:uid="{95283368-8299-4EF8-94E6-C6153E08757B}" name="23M" dataDxfId="1376">
      <calculatedColumnFormula>COUNTIF(AF47:AF50,"N12")</calculatedColumnFormula>
    </tableColumn>
    <tableColumn id="33" xr3:uid="{F9B443C2-2639-4BB4-ABA4-575B8F4E9E12}" name="24W" dataDxfId="1375">
      <calculatedColumnFormula>COUNTIF(AG47:AG50,"N12")</calculatedColumnFormula>
    </tableColumn>
    <tableColumn id="34" xr3:uid="{3BCC970F-CFED-469D-9D64-9B27DCA29783}" name="25J" dataDxfId="1374">
      <calculatedColumnFormula>COUNTIF(AH47:AH50,"N12")</calculatedColumnFormula>
    </tableColumn>
    <tableColumn id="35" xr3:uid="{0C873B71-F4DA-4C32-A92B-D38CEC645B6D}" name="26V" dataDxfId="1373">
      <calculatedColumnFormula>COUNTIF(AI47:AI50,"N12")</calculatedColumnFormula>
    </tableColumn>
    <tableColumn id="36" xr3:uid="{E0F91298-E983-4591-A7C2-C05A1AA81819}" name="27S" dataDxfId="1372">
      <calculatedColumnFormula>COUNTIF(AJ47:AJ50,"N12")</calculatedColumnFormula>
    </tableColumn>
    <tableColumn id="37" xr3:uid="{396F2691-3E16-4B49-86A2-F039D707FFDE}" name="28D" dataDxfId="1371">
      <calculatedColumnFormula>COUNTIF(AK47:AK50,"N12")</calculatedColumnFormula>
    </tableColumn>
    <tableColumn id="38" xr3:uid="{0FD66DA8-AD04-4D42-BE13-D20218400A4B}" name="29L" dataDxfId="1370">
      <calculatedColumnFormula>COUNTIF(AL47:AL50,"N12")</calculatedColumnFormula>
    </tableColumn>
    <tableColumn id="39" xr3:uid="{27F78276-8887-4F28-9771-60F1041B12D4}" name="30M" dataDxfId="1369">
      <calculatedColumnFormula>COUNTIF(AM47:AM50,"N12")</calculatedColumnFormula>
    </tableColumn>
    <tableColumn id="40" xr3:uid="{D7C0B23F-60DD-4909-9330-CA4A30A2299C}" name="31D" dataDxfId="1368">
      <calculatedColumnFormula>COUNTIF(AN47:AN50,"N12")</calculatedColumnFormula>
    </tableColumn>
    <tableColumn id="41" xr3:uid="{8865A8D1-EAE4-4D26-BA86-711280564504}" name="T. DIA" dataDxfId="1367">
      <calculatedColumnFormula>COUNTIF(Tabla14744[[#This Row],[1L]:[31D]],"D12")</calculatedColumnFormula>
    </tableColumn>
    <tableColumn id="42" xr3:uid="{3B5426E7-67B1-4FBE-9FF2-B184E1E9E0F6}" name="T. NOCHE" dataDxfId="1366">
      <calculatedColumnFormula>COUNTIF(Tabla14744[[#This Row],[1L]:[31D]],"N12")</calculatedColumnFormula>
    </tableColumn>
    <tableColumn id="43" xr3:uid="{0E4AA2A1-1F1D-4812-B2B6-364C27A78A73}" name="T. DESCANSOS" dataDxfId="1365">
      <calculatedColumnFormula>COUNTBLANK(Tabla14744[[#This Row],[1L]:[31D]])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E52B01-61FA-4B32-948F-2E86DD2F19EB}" name="Tabla147845" displayName="Tabla147845" ref="A78:AQ82" totalsRowShown="0">
  <autoFilter ref="A78:AQ82" xr:uid="{00000000-0009-0000-0100-000006000000}"/>
  <tableColumns count="43">
    <tableColumn id="1" xr3:uid="{C735534B-3902-467A-B0F3-3292772C4772}" name="CLIENTE:"/>
    <tableColumn id="2" xr3:uid="{05693CCC-13C5-4723-BE1A-E61D071AF362}" name="COD PUESTO"/>
    <tableColumn id="3" xr3:uid="{5878C0BD-02E5-4DDE-8D87-929D89D52359}" name="ZONA "/>
    <tableColumn id="4" xr3:uid="{7DB697EF-B794-41AF-B6AB-DB50D0CA63CF}" name="DIRECCION"/>
    <tableColumn id="5" xr3:uid="{ABDA5FEE-8D37-4957-B1BE-2BECF07B37CF}" name="TIPO DE SERVICIO"/>
    <tableColumn id="6" xr3:uid="{8EDFAC5B-39FD-4ED6-9FAC-510D1651D74B}" name="CEDULA " dataDxfId="1364"/>
    <tableColumn id="7" xr3:uid="{248B0285-CDA0-44A9-B515-3873645A3BAF}" name="APELLIDOS Y NOMBRES " dataDxfId="1363"/>
    <tableColumn id="8" xr3:uid="{411D13E6-89A1-4C6C-8342-F226859464E9}" name="AÑO" dataDxfId="1362"/>
    <tableColumn id="9" xr3:uid="{51D912D8-D455-4C6B-9B2E-322904F5241F}" name="MES" dataDxfId="1361"/>
    <tableColumn id="10" xr3:uid="{BAA867D6-60BC-42AE-9FE3-FF581240BB5B}" name="1L" dataDxfId="1360">
      <calculatedColumnFormula>COUNTIF(J76:J77,"N12")</calculatedColumnFormula>
    </tableColumn>
    <tableColumn id="11" xr3:uid="{F516918B-54B7-4D64-A7FD-6C36E4B94B3F}" name="2M" dataDxfId="1359">
      <calculatedColumnFormula>COUNTIF(K76:K77,"N12")</calculatedColumnFormula>
    </tableColumn>
    <tableColumn id="12" xr3:uid="{7F474BB7-5301-4101-ACBC-417ABE245A68}" name="3W" dataDxfId="1358">
      <calculatedColumnFormula>COUNTIF(L76:L77,"N12")</calculatedColumnFormula>
    </tableColumn>
    <tableColumn id="13" xr3:uid="{C9E2F6F3-B522-41C9-B015-5404FCBFDFD9}" name="4J" dataDxfId="1357">
      <calculatedColumnFormula>COUNTIF(M76:M77,"N12")</calculatedColumnFormula>
    </tableColumn>
    <tableColumn id="14" xr3:uid="{4DF1E3B3-99CB-49AF-8069-5F545D5DDDAB}" name="5V" dataDxfId="1356">
      <calculatedColumnFormula>COUNTIF(N76:N77,"N12")</calculatedColumnFormula>
    </tableColumn>
    <tableColumn id="15" xr3:uid="{BD296B7E-3DD0-4A90-8FFA-9212A85914D4}" name="6S" dataDxfId="1355">
      <calculatedColumnFormula>COUNTIF(O76:O77,"N12")</calculatedColumnFormula>
    </tableColumn>
    <tableColumn id="16" xr3:uid="{92D65BDA-B507-4911-AA45-19F2A744700A}" name="7D" dataDxfId="1354">
      <calculatedColumnFormula>COUNTIF(P76:P77,"N12")</calculatedColumnFormula>
    </tableColumn>
    <tableColumn id="17" xr3:uid="{D033B98F-BC90-42DB-8D06-A2478E801418}" name="8L" dataDxfId="1353">
      <calculatedColumnFormula>COUNTIF(Q76:Q77,"N12")</calculatedColumnFormula>
    </tableColumn>
    <tableColumn id="18" xr3:uid="{D8109E32-C64F-4A9E-B65F-E7580AB80C10}" name="9M" dataDxfId="1352">
      <calculatedColumnFormula>COUNTIF(R76:R77,"N12")</calculatedColumnFormula>
    </tableColumn>
    <tableColumn id="19" xr3:uid="{1E4B9E76-8487-4EC4-9DA7-4C94ED0E402D}" name="10W" dataDxfId="1351">
      <calculatedColumnFormula>COUNTIF(S76:S77,"N12")</calculatedColumnFormula>
    </tableColumn>
    <tableColumn id="20" xr3:uid="{B7F6B7EC-A288-492A-9EBF-AAB57021259A}" name="11J" dataDxfId="1350">
      <calculatedColumnFormula>COUNTIF(T76:T77,"N12")</calculatedColumnFormula>
    </tableColumn>
    <tableColumn id="21" xr3:uid="{EC19CEF6-6EAC-4186-9A0F-BB1772944F8E}" name="12V" dataDxfId="1349">
      <calculatedColumnFormula>COUNTIF(U76:U77,"N12")</calculatedColumnFormula>
    </tableColumn>
    <tableColumn id="22" xr3:uid="{852D98FF-5EEB-42C9-BD64-A6660B451ADD}" name="13S" dataDxfId="1348">
      <calculatedColumnFormula>COUNTIF(V76:V77,"N12")</calculatedColumnFormula>
    </tableColumn>
    <tableColumn id="23" xr3:uid="{FA34594C-F7AA-4C97-882E-CE25E5818793}" name="14D" dataDxfId="1347">
      <calculatedColumnFormula>COUNTIF(W76:W77,"N12")</calculatedColumnFormula>
    </tableColumn>
    <tableColumn id="24" xr3:uid="{CCD7C70A-B422-41C1-8A8C-9C56FF2AA721}" name="15L" dataDxfId="1346">
      <calculatedColumnFormula>COUNTIF(X76:X77,"N12")</calculatedColumnFormula>
    </tableColumn>
    <tableColumn id="25" xr3:uid="{A6B0BA05-87F8-45A1-9F15-F395CED8E50F}" name="16M" dataDxfId="1345">
      <calculatedColumnFormula>COUNTIF(Y76:Y77,"N12")</calculatedColumnFormula>
    </tableColumn>
    <tableColumn id="26" xr3:uid="{1E4F2E89-FA46-4726-BC06-C2B86506C578}" name="17W" dataDxfId="1344">
      <calculatedColumnFormula>COUNTIF(Z76:Z77,"N12")</calculatedColumnFormula>
    </tableColumn>
    <tableColumn id="27" xr3:uid="{925DC15C-2DC7-4724-8745-3B40C28837A8}" name="18J" dataDxfId="1343">
      <calculatedColumnFormula>COUNTIF(AA76:AA77,"N12")</calculatedColumnFormula>
    </tableColumn>
    <tableColumn id="28" xr3:uid="{1F8BAA14-C2A2-49B0-92FD-4C28E247C5A4}" name="19V" dataDxfId="1342">
      <calculatedColumnFormula>COUNTIF(AB76:AB77,"N12")</calculatedColumnFormula>
    </tableColumn>
    <tableColumn id="29" xr3:uid="{556CBC47-E68A-4798-B671-90DF78FB3506}" name="20S" dataDxfId="1341">
      <calculatedColumnFormula>COUNTIF(AC76:AC77,"N12")</calculatedColumnFormula>
    </tableColumn>
    <tableColumn id="30" xr3:uid="{C9285336-0136-4D11-829D-1C79FD722C13}" name="21D" dataDxfId="1340">
      <calculatedColumnFormula>COUNTIF(AD76:AD77,"N12")</calculatedColumnFormula>
    </tableColumn>
    <tableColumn id="31" xr3:uid="{19B4571F-9F97-4D10-BF66-0DDF74CDEFF5}" name="22L" dataDxfId="1339">
      <calculatedColumnFormula>COUNTIF(AE76:AE77,"N12")</calculatedColumnFormula>
    </tableColumn>
    <tableColumn id="32" xr3:uid="{CA43CE79-1AF8-4B99-8C4E-638C85572671}" name="23M" dataDxfId="1338">
      <calculatedColumnFormula>COUNTIF(AF76:AF77,"N12")</calculatedColumnFormula>
    </tableColumn>
    <tableColumn id="33" xr3:uid="{8B017E18-6D58-4940-8992-8ED3919549E0}" name="24W" dataDxfId="1337">
      <calculatedColumnFormula>COUNTIF(AG76:AG77,"N12")</calculatedColumnFormula>
    </tableColumn>
    <tableColumn id="34" xr3:uid="{7F769823-6321-4C21-829A-9A8ACEB8F059}" name="25J" dataDxfId="1336">
      <calculatedColumnFormula>COUNTIF(AH76:AH77,"N12")</calculatedColumnFormula>
    </tableColumn>
    <tableColumn id="35" xr3:uid="{803FF3CD-3F8D-4926-BF96-6D559B347837}" name="26V" dataDxfId="1335">
      <calculatedColumnFormula>COUNTIF(AI76:AI77,"N12")</calculatedColumnFormula>
    </tableColumn>
    <tableColumn id="36" xr3:uid="{EA7D0E06-04D6-49AD-B856-EA782ACF1A5D}" name="27S" dataDxfId="1334">
      <calculatedColumnFormula>COUNTIF(AJ76:AJ77,"N12")</calculatedColumnFormula>
    </tableColumn>
    <tableColumn id="37" xr3:uid="{38AAB967-D0BC-4224-8F4D-1E4D795D51FB}" name="28D" dataDxfId="1333">
      <calculatedColumnFormula>COUNTIF(AK76:AK77,"N12")</calculatedColumnFormula>
    </tableColumn>
    <tableColumn id="38" xr3:uid="{FC3D1447-CF8C-49AE-99A1-F7AE5BFBD368}" name="29L" dataDxfId="1332">
      <calculatedColumnFormula>COUNTIF(AL76:AL77,"N12")</calculatedColumnFormula>
    </tableColumn>
    <tableColumn id="39" xr3:uid="{25F180A8-321B-4311-8284-CE3FE5EFEEFB}" name="30M" dataDxfId="1331">
      <calculatedColumnFormula>COUNTIF(AM76:AM77,"N12")</calculatedColumnFormula>
    </tableColumn>
    <tableColumn id="40" xr3:uid="{15EAC195-43F7-4CC0-A77A-BFE0B58449EA}" name="31D" dataDxfId="1330">
      <calculatedColumnFormula>COUNTIF(AN76:AN77,"N12")</calculatedColumnFormula>
    </tableColumn>
    <tableColumn id="41" xr3:uid="{4984F389-776D-4C16-A701-B81B5F80238F}" name="T. DIA" dataDxfId="1329">
      <calculatedColumnFormula>COUNTIF(Tabla147845[[#This Row],[1L]:[31D]],"D12")</calculatedColumnFormula>
    </tableColumn>
    <tableColumn id="42" xr3:uid="{844BC85F-ECF5-403F-8CB6-D03791754B63}" name="T. NOCHE" dataDxfId="1328">
      <calculatedColumnFormula>COUNTIF(Tabla147845[[#This Row],[1L]:[31D]],"N12")</calculatedColumnFormula>
    </tableColumn>
    <tableColumn id="43" xr3:uid="{60BC9D06-B93C-4109-BC37-09F2717E9088}" name="T. DESCANSOS" dataDxfId="1327">
      <calculatedColumnFormula>COUNTBLANK(Tabla147845[[#This Row],[1L]:[31D]])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F029CB-5B01-4F5D-B64F-7FB7757AD485}" name="Tabla147946" displayName="Tabla147946" ref="A59:AQ63" totalsRowShown="0">
  <autoFilter ref="A59:AQ63" xr:uid="{00000000-0009-0000-0100-000007000000}"/>
  <tableColumns count="43">
    <tableColumn id="1" xr3:uid="{EFDF5B7C-3117-4738-9817-C5ADB3195F19}" name="CLIENTE:"/>
    <tableColumn id="2" xr3:uid="{50FFF4D1-8BFE-4FF7-B381-BD764E7DD35F}" name="COD PUESTO"/>
    <tableColumn id="3" xr3:uid="{B460D2D6-93FB-4940-A9B5-1B82B6316133}" name="ZONA "/>
    <tableColumn id="4" xr3:uid="{B2EFABD8-73E5-4593-8B49-233E25ADABEB}" name="DIRECCION"/>
    <tableColumn id="5" xr3:uid="{E38BC0AD-2C13-480F-AA98-5D052F066A2B}" name="TIPO DE SERVICIO"/>
    <tableColumn id="6" xr3:uid="{AE05AC3B-26A3-4490-8357-21AB295B94D4}" name="CEDULA " dataDxfId="1326"/>
    <tableColumn id="7" xr3:uid="{7D61BC55-5BF7-48F9-9643-D0EEBBCF42B6}" name="APELLIDOS Y NOMBRES " dataDxfId="1325"/>
    <tableColumn id="8" xr3:uid="{D822B347-EBC9-4B57-BC20-5762A069D5CF}" name="AÑO" dataDxfId="1324"/>
    <tableColumn id="9" xr3:uid="{027E10CD-55E1-4B9B-BF46-BEAEB94C1EBF}" name="MES" dataDxfId="1323"/>
    <tableColumn id="10" xr3:uid="{416587FD-E3E7-4711-A41A-4218AF713D38}" name="1L" dataDxfId="1322">
      <calculatedColumnFormula>COUNTIF(J57:J58,"N12")</calculatedColumnFormula>
    </tableColumn>
    <tableColumn id="11" xr3:uid="{AB5632CC-AC73-4C62-BB52-73EBB38F0F3D}" name="2M" dataDxfId="1321">
      <calculatedColumnFormula>COUNTIF(K57:K58,"N12")</calculatedColumnFormula>
    </tableColumn>
    <tableColumn id="12" xr3:uid="{3F7B8A4B-254F-45AB-8599-0E0364067EB3}" name="3W" dataDxfId="1320">
      <calculatedColumnFormula>COUNTIF(L57:L58,"N12")</calculatedColumnFormula>
    </tableColumn>
    <tableColumn id="13" xr3:uid="{4946F28E-9DAB-4BE6-8894-DF71EBBDFB09}" name="4J" dataDxfId="1319">
      <calculatedColumnFormula>COUNTIF(M57:M58,"N12")</calculatedColumnFormula>
    </tableColumn>
    <tableColumn id="14" xr3:uid="{C6D9A6CF-4231-46F8-B9EC-E8C26DBBAD32}" name="5V" dataDxfId="1318">
      <calculatedColumnFormula>COUNTIF(N57:N58,"N12")</calculatedColumnFormula>
    </tableColumn>
    <tableColumn id="15" xr3:uid="{428CBEBB-D0BC-48D9-B575-A922C9B51A97}" name="6S" dataDxfId="1317">
      <calculatedColumnFormula>COUNTIF(O57:O58,"N12")</calculatedColumnFormula>
    </tableColumn>
    <tableColumn id="16" xr3:uid="{06469554-4C83-4D56-86AF-0F2452A7E40B}" name="7D" dataDxfId="1316">
      <calculatedColumnFormula>COUNTIF(P57:P58,"N12")</calculatedColumnFormula>
    </tableColumn>
    <tableColumn id="17" xr3:uid="{0D44A729-75BD-43C2-A42E-4F66B3ABC31D}" name="8L" dataDxfId="1315">
      <calculatedColumnFormula>COUNTIF(Q57:Q58,"N12")</calculatedColumnFormula>
    </tableColumn>
    <tableColumn id="18" xr3:uid="{6DBDFADD-DE64-4C30-AFCA-EC7A85BCBBDA}" name="9M" dataDxfId="1314">
      <calculatedColumnFormula>COUNTIF(R57:R58,"N12")</calculatedColumnFormula>
    </tableColumn>
    <tableColumn id="19" xr3:uid="{710146AE-60B2-4BF6-8E3D-18EDBF840D23}" name="10W" dataDxfId="1313">
      <calculatedColumnFormula>COUNTIF(S57:S58,"N12")</calculatedColumnFormula>
    </tableColumn>
    <tableColumn id="20" xr3:uid="{7F1E77B0-8FA1-46BC-813A-374CD673BF36}" name="11J" dataDxfId="1312">
      <calculatedColumnFormula>COUNTIF(T57:T58,"N12")</calculatedColumnFormula>
    </tableColumn>
    <tableColumn id="21" xr3:uid="{82C5B140-379D-4D8E-A001-12B9AC45861B}" name="12V" dataDxfId="1311">
      <calculatedColumnFormula>COUNTIF(U57:U58,"N12")</calculatedColumnFormula>
    </tableColumn>
    <tableColumn id="22" xr3:uid="{5C41C31C-DD1F-4B37-AE39-4EBD73337F93}" name="13S" dataDxfId="1310">
      <calculatedColumnFormula>COUNTIF(V57:V58,"N12")</calculatedColumnFormula>
    </tableColumn>
    <tableColumn id="23" xr3:uid="{2DAE72A4-C9BB-4336-B67E-417D1B957DD0}" name="14D" dataDxfId="1309">
      <calculatedColumnFormula>COUNTIF(W57:W58,"N12")</calculatedColumnFormula>
    </tableColumn>
    <tableColumn id="24" xr3:uid="{D68C9B56-A57B-4A35-80A5-B157D466BE8B}" name="15L" dataDxfId="1308">
      <calculatedColumnFormula>COUNTIF(X57:X58,"N12")</calculatedColumnFormula>
    </tableColumn>
    <tableColumn id="25" xr3:uid="{8F95B0AE-90C0-4B99-8BE1-EE0A212189E7}" name="16M" dataDxfId="1307">
      <calculatedColumnFormula>COUNTIF(Y57:Y58,"N12")</calculatedColumnFormula>
    </tableColumn>
    <tableColumn id="26" xr3:uid="{1FD67428-680D-4C50-844B-5A7F7C8CF8EE}" name="17W" dataDxfId="1306">
      <calculatedColumnFormula>COUNTIF(Z57:Z58,"N12")</calculatedColumnFormula>
    </tableColumn>
    <tableColumn id="27" xr3:uid="{6F33F1D8-9C23-406E-A87B-BDF44BC2CEF3}" name="18J" dataDxfId="1305">
      <calculatedColumnFormula>COUNTIF(AA57:AA58,"N12")</calculatedColumnFormula>
    </tableColumn>
    <tableColumn id="28" xr3:uid="{361949AC-72D8-4D86-8CE1-2199698BCBE2}" name="19V" dataDxfId="1304">
      <calculatedColumnFormula>COUNTIF(AB57:AB58,"N12")</calculatedColumnFormula>
    </tableColumn>
    <tableColumn id="29" xr3:uid="{BB8413FB-B4E1-441A-A03E-B043E0DD1D2D}" name="20S" dataDxfId="1303">
      <calculatedColumnFormula>COUNTIF(AC57:AC58,"N12")</calculatedColumnFormula>
    </tableColumn>
    <tableColumn id="30" xr3:uid="{34E79A4C-37E1-4C12-9DD7-588B224D8BB0}" name="21D" dataDxfId="1302">
      <calculatedColumnFormula>COUNTIF(AD57:AD58,"N12")</calculatedColumnFormula>
    </tableColumn>
    <tableColumn id="31" xr3:uid="{FFCB6DEE-496C-442E-8FD3-BEEE54D196B2}" name="22L" dataDxfId="1301">
      <calculatedColumnFormula>COUNTIF(AE57:AE58,"N12")</calculatedColumnFormula>
    </tableColumn>
    <tableColumn id="32" xr3:uid="{85709D9C-3337-41E8-9621-E8AA8C00636C}" name="23M" dataDxfId="1300">
      <calculatedColumnFormula>COUNTIF(AF57:AF58,"N12")</calculatedColumnFormula>
    </tableColumn>
    <tableColumn id="33" xr3:uid="{C0A66DEE-94F1-4814-9FCA-A727090DB5DA}" name="24W" dataDxfId="1299">
      <calculatedColumnFormula>COUNTIF(AG57:AG58,"N12")</calculatedColumnFormula>
    </tableColumn>
    <tableColumn id="34" xr3:uid="{E50B3ABC-25E8-4103-99A5-5E6079BF077B}" name="25J" dataDxfId="1298">
      <calculatedColumnFormula>COUNTIF(AH57:AH58,"N12")</calculatedColumnFormula>
    </tableColumn>
    <tableColumn id="35" xr3:uid="{BE8A8162-AF86-4E09-BCF6-A50530E624F6}" name="26V" dataDxfId="1297">
      <calculatedColumnFormula>COUNTIF(AI57:AI58,"N12")</calculatedColumnFormula>
    </tableColumn>
    <tableColumn id="36" xr3:uid="{9D72AF87-4AAA-4E7F-B4F6-D632DE2A79F2}" name="27S" dataDxfId="1296">
      <calculatedColumnFormula>COUNTIF(AJ57:AJ58,"N12")</calculatedColumnFormula>
    </tableColumn>
    <tableColumn id="37" xr3:uid="{571E4057-5A39-4B8E-BA43-3969A2C8D735}" name="28D" dataDxfId="1295">
      <calculatedColumnFormula>COUNTIF(AK57:AK58,"N12")</calculatedColumnFormula>
    </tableColumn>
    <tableColumn id="38" xr3:uid="{AB081DAA-E61E-41CD-851B-AF76D9FA5BF3}" name="29L" dataDxfId="1294">
      <calculatedColumnFormula>COUNTIF(AL57:AL58,"N12")</calculatedColumnFormula>
    </tableColumn>
    <tableColumn id="39" xr3:uid="{7E6F742C-274C-46AA-85A7-DD2CDDF4760D}" name="30M" dataDxfId="1293">
      <calculatedColumnFormula>COUNTIF(AM57:AM58,"N12")</calculatedColumnFormula>
    </tableColumn>
    <tableColumn id="40" xr3:uid="{C5E7B477-F4B7-4AC2-8E49-C6AC4D1DB4F0}" name="31D" dataDxfId="1292">
      <calculatedColumnFormula>COUNTIF(AN57:AN58,"N12")</calculatedColumnFormula>
    </tableColumn>
    <tableColumn id="41" xr3:uid="{72877705-E4A0-43B9-9E93-BDCF8792FE33}" name="T. DIA" dataDxfId="1291">
      <calculatedColumnFormula>COUNTIF(Tabla147946[[#This Row],[1L]:[31D]],"D12")</calculatedColumnFormula>
    </tableColumn>
    <tableColumn id="42" xr3:uid="{7CB17F0F-EF2F-4706-AC9A-DC9D25E2214F}" name="T. NOCHE" dataDxfId="1290">
      <calculatedColumnFormula>COUNTIF(Tabla147946[[#This Row],[1L]:[31D]],"N12")</calculatedColumnFormula>
    </tableColumn>
    <tableColumn id="43" xr3:uid="{36059671-D60B-42C9-AB6F-024BF67018D4}" name="T. DESCANSOS" dataDxfId="1289">
      <calculatedColumnFormula>COUNTBLANK(Tabla147946[[#This Row],[1L]:[31D]])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202015-9BCA-4147-9846-3AD76355FF34}" name="Tabla1461047" displayName="Tabla1461047" ref="A97:AQ102" totalsRowShown="0">
  <autoFilter ref="A97:AQ102" xr:uid="{00000000-0009-0000-0100-000008000000}"/>
  <tableColumns count="43">
    <tableColumn id="1" xr3:uid="{D9D35D21-F1D0-47E6-A954-68B839659C10}" name="CLIENTE:"/>
    <tableColumn id="2" xr3:uid="{6E54536A-2B8F-403F-B4B0-9DB8CB593FE2}" name="COD PUESTO"/>
    <tableColumn id="3" xr3:uid="{6A5D6AE8-A233-4FC8-A571-9669E42F8A5F}" name="ZONA "/>
    <tableColumn id="4" xr3:uid="{B2E55A1A-8591-4650-B025-49D907E19CD3}" name="DIRECCION"/>
    <tableColumn id="5" xr3:uid="{1A4A5180-A42D-4CB2-BC75-770C11C2DE3D}" name="TIPO DE SERVICIO"/>
    <tableColumn id="6" xr3:uid="{94911A50-7DEE-4904-8EC3-03489AD485EE}" name="CEDULA " dataDxfId="1288"/>
    <tableColumn id="7" xr3:uid="{70578C16-841C-4120-9E0F-B3D51FF0BE18}" name="APELLIDOS Y NOMBRES " dataDxfId="1287"/>
    <tableColumn id="8" xr3:uid="{528B9033-48D1-4ECB-A711-F4E63CAC555E}" name="AÑO" dataDxfId="1286"/>
    <tableColumn id="9" xr3:uid="{A8F5B064-1F73-4EAD-9062-9659E80C8DD4}" name="MES" dataDxfId="1285"/>
    <tableColumn id="10" xr3:uid="{917F48AA-061F-4EB0-B1D9-BB25DD31A523}" name="1L" dataDxfId="1284">
      <calculatedColumnFormula>COUNTIF(J94:J96,"N12")</calculatedColumnFormula>
    </tableColumn>
    <tableColumn id="11" xr3:uid="{3BEC211C-B3A7-439A-A781-63EF5C401147}" name="2M" dataDxfId="1283">
      <calculatedColumnFormula>COUNTIF(K94:K96,"N12")</calculatedColumnFormula>
    </tableColumn>
    <tableColumn id="12" xr3:uid="{4DD7121B-669E-42A7-8078-7BB034B62EF1}" name="3W" dataDxfId="1282">
      <calculatedColumnFormula>COUNTIF(L94:L96,"N12")</calculatedColumnFormula>
    </tableColumn>
    <tableColumn id="13" xr3:uid="{DB2EFC41-BFD5-4193-88FF-7AA8C61E59EF}" name="4J" dataDxfId="1281">
      <calculatedColumnFormula>COUNTIF(M94:M96,"N12")</calculatedColumnFormula>
    </tableColumn>
    <tableColumn id="14" xr3:uid="{414FAC38-C3B8-4AF2-8C3B-A5F723F920B6}" name="5V" dataDxfId="1280">
      <calculatedColumnFormula>COUNTIF(N94:N96,"N12")</calculatedColumnFormula>
    </tableColumn>
    <tableColumn id="15" xr3:uid="{A4B40B22-D4DF-4326-B282-59B6E7AB9916}" name="6S" dataDxfId="1279">
      <calculatedColumnFormula>COUNTIF(O94:O96,"N12")</calculatedColumnFormula>
    </tableColumn>
    <tableColumn id="16" xr3:uid="{2687F7B7-1490-49BB-85DE-3C912A4CAEC3}" name="7D" dataDxfId="1278">
      <calculatedColumnFormula>COUNTIF(P94:P96,"N12")</calculatedColumnFormula>
    </tableColumn>
    <tableColumn id="17" xr3:uid="{A768C552-1099-4510-AF8B-6D9D48EA9C14}" name="8L" dataDxfId="1277">
      <calculatedColumnFormula>COUNTIF(Q94:Q96,"N12")</calculatedColumnFormula>
    </tableColumn>
    <tableColumn id="18" xr3:uid="{C6DD3F89-C9DA-4F15-85A2-56C7F56006D0}" name="9M" dataDxfId="1276">
      <calculatedColumnFormula>COUNTIF(R94:R96,"N12")</calculatedColumnFormula>
    </tableColumn>
    <tableColumn id="19" xr3:uid="{A7538995-502F-4B97-94EE-379F23B2BA3D}" name="10W" dataDxfId="1275">
      <calculatedColumnFormula>COUNTIF(S94:S96,"N12")</calculatedColumnFormula>
    </tableColumn>
    <tableColumn id="20" xr3:uid="{E08CBEAE-7FE9-4EBE-B3BA-2E24E7CE2EA6}" name="11J" dataDxfId="1274">
      <calculatedColumnFormula>COUNTIF(T94:T96,"N12")</calculatedColumnFormula>
    </tableColumn>
    <tableColumn id="21" xr3:uid="{41337391-8118-410A-8CAE-3AA710AA07EA}" name="12V" dataDxfId="1273">
      <calculatedColumnFormula>COUNTIF(U94:U96,"N12")</calculatedColumnFormula>
    </tableColumn>
    <tableColumn id="22" xr3:uid="{242A5B9E-A46A-488C-A2E3-2064A22BFAE1}" name="13S" dataDxfId="1272">
      <calculatedColumnFormula>COUNTIF(V94:V96,"N12")</calculatedColumnFormula>
    </tableColumn>
    <tableColumn id="23" xr3:uid="{E0D973E1-FE46-4581-B3A7-883FBA4BECCA}" name="14D" dataDxfId="1271">
      <calculatedColumnFormula>COUNTIF(W94:W96,"N12")</calculatedColumnFormula>
    </tableColumn>
    <tableColumn id="24" xr3:uid="{2B674A92-7822-42DC-B323-5960F970575C}" name="15L" dataDxfId="1270">
      <calculatedColumnFormula>COUNTIF(X94:X96,"N12")</calculatedColumnFormula>
    </tableColumn>
    <tableColumn id="25" xr3:uid="{0E954B16-EAD8-4FB6-9B0F-F0DE21ABE883}" name="16M" dataDxfId="1269">
      <calculatedColumnFormula>COUNTIF(Y94:Y96,"N12")</calculatedColumnFormula>
    </tableColumn>
    <tableColumn id="26" xr3:uid="{A844AA7C-1880-4830-912F-68F29CDCFE34}" name="17W" dataDxfId="1268">
      <calculatedColumnFormula>COUNTIF(Z94:Z96,"N12")</calculatedColumnFormula>
    </tableColumn>
    <tableColumn id="27" xr3:uid="{AE5B443F-7941-4371-91CF-9175A813E8E8}" name="18J" dataDxfId="1267">
      <calculatedColumnFormula>COUNTIF(AA94:AA96,"N12")</calculatedColumnFormula>
    </tableColumn>
    <tableColumn id="28" xr3:uid="{34A957FA-0BAF-4CB3-8419-1BDC538D1B06}" name="19V" dataDxfId="1266">
      <calculatedColumnFormula>COUNTIF(AB94:AB96,"N12")</calculatedColumnFormula>
    </tableColumn>
    <tableColumn id="29" xr3:uid="{01342B25-167C-4D9E-BB0E-83999B87599B}" name="20S" dataDxfId="1265">
      <calculatedColumnFormula>COUNTIF(AC94:AC96,"N12")</calculatedColumnFormula>
    </tableColumn>
    <tableColumn id="30" xr3:uid="{C61C3707-5F84-4787-ABA4-C3DFD78066E4}" name="21D" dataDxfId="1264">
      <calculatedColumnFormula>COUNTIF(AD94:AD96,"N12")</calculatedColumnFormula>
    </tableColumn>
    <tableColumn id="31" xr3:uid="{5B2DF5D4-C0E1-4EB0-9D0C-D2BF32C20216}" name="22L" dataDxfId="1263">
      <calculatedColumnFormula>COUNTIF(AE94:AE96,"N12")</calculatedColumnFormula>
    </tableColumn>
    <tableColumn id="32" xr3:uid="{038ED2EB-DC29-46D6-B682-02E2681C182D}" name="23M" dataDxfId="1262">
      <calculatedColumnFormula>COUNTIF(AF94:AF96,"N12")</calculatedColumnFormula>
    </tableColumn>
    <tableColumn id="33" xr3:uid="{F380A6BE-2EF4-44ED-AF9A-8257E5B2BBB9}" name="24W" dataDxfId="1261">
      <calculatedColumnFormula>COUNTIF(AG94:AG96,"N12")</calculatedColumnFormula>
    </tableColumn>
    <tableColumn id="34" xr3:uid="{01483302-0F41-45A8-948A-431B61B50561}" name="25J" dataDxfId="1260">
      <calculatedColumnFormula>COUNTIF(AH94:AH96,"N12")</calculatedColumnFormula>
    </tableColumn>
    <tableColumn id="35" xr3:uid="{2018ED9C-0593-4377-BC52-DE782974A7C7}" name="26V" dataDxfId="1259">
      <calculatedColumnFormula>COUNTIF(AI94:AI96,"N12")</calculatedColumnFormula>
    </tableColumn>
    <tableColumn id="36" xr3:uid="{DFB2B4B8-2F54-44B9-BF08-1D0511AC69B3}" name="27S" dataDxfId="1258">
      <calculatedColumnFormula>COUNTIF(AJ94:AJ96,"N12")</calculatedColumnFormula>
    </tableColumn>
    <tableColumn id="37" xr3:uid="{657441AF-439E-448D-A9AE-44561FA96E3A}" name="28D" dataDxfId="1257">
      <calculatedColumnFormula>COUNTIF(AK94:AK96,"N12")</calculatedColumnFormula>
    </tableColumn>
    <tableColumn id="38" xr3:uid="{B7419A2A-B292-48D5-8357-DA4CFC34A94A}" name="29L" dataDxfId="1256">
      <calculatedColumnFormula>COUNTIF(AL94:AL96,"N12")</calculatedColumnFormula>
    </tableColumn>
    <tableColumn id="39" xr3:uid="{19A38D17-7535-4BAD-92A3-7784967706FD}" name="30M" dataDxfId="1255">
      <calculatedColumnFormula>COUNTIF(AM94:AM96,"N12")</calculatedColumnFormula>
    </tableColumn>
    <tableColumn id="40" xr3:uid="{B36500CA-9C1B-4C48-B097-E8115C2307E9}" name="31D" dataDxfId="1254">
      <calculatedColumnFormula>COUNTIF(AN94:AN96,"N12")</calculatedColumnFormula>
    </tableColumn>
    <tableColumn id="41" xr3:uid="{6DB8D23B-3F20-45F7-B015-CAE41613BC5B}" name="T. DIA" dataDxfId="1253">
      <calculatedColumnFormula>COUNTIF(Tabla1461047[[#This Row],[1L]:[31D]],"D12")</calculatedColumnFormula>
    </tableColumn>
    <tableColumn id="42" xr3:uid="{B2C55B4F-F4C8-4125-BC9D-0492423FDA99}" name="T. NOCHE" dataDxfId="1252">
      <calculatedColumnFormula>COUNTIF(Tabla1461047[[#This Row],[1L]:[31D]],"N12")</calculatedColumnFormula>
    </tableColumn>
    <tableColumn id="43" xr3:uid="{A9270CC6-754E-423B-96E3-4EE7C7827D03}" name="T. DESCANSOS" dataDxfId="1251">
      <calculatedColumnFormula>COUNTBLANK(Tabla1461047[[#This Row],[1L]:[31D]])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4A36CE-AA4B-4488-8753-DAF9F750A5CB}" name="Tabla1461148" displayName="Tabla1461148" ref="A118:AQ125" totalsRowShown="0">
  <autoFilter ref="A118:AQ125" xr:uid="{00000000-0009-0000-0100-000009000000}"/>
  <tableColumns count="43">
    <tableColumn id="1" xr3:uid="{FD0C3848-5A62-47B8-BD60-BEC67A195D28}" name="CLIENTE:"/>
    <tableColumn id="2" xr3:uid="{918800D2-7CEB-485A-A2C5-F96F7F426E6C}" name="COD PUESTO"/>
    <tableColumn id="3" xr3:uid="{608FE1D8-EB7D-46FF-94CC-ECFF1F19FA22}" name="ZONA "/>
    <tableColumn id="4" xr3:uid="{75EE155F-6230-4C37-9FFD-DD5A981DA305}" name="DIRECCION"/>
    <tableColumn id="5" xr3:uid="{C960F83F-9B4F-495E-9A27-B25FDFC06017}" name="TIPO DE SERVICIO"/>
    <tableColumn id="6" xr3:uid="{4592B5D6-C4EC-4A80-AE99-36248A684510}" name="CEDULA " dataDxfId="1250"/>
    <tableColumn id="7" xr3:uid="{0DBB0091-40EB-42D8-A460-3983AEC02CB6}" name="APELLIDOS Y NOMBRES " dataDxfId="1249"/>
    <tableColumn id="8" xr3:uid="{D677D462-4586-43F9-A7CA-08E9A44FEC11}" name="AÑO" dataDxfId="1248"/>
    <tableColumn id="9" xr3:uid="{686C7204-22B2-430E-A8E6-81E3A568DF32}" name="MES" dataDxfId="1247"/>
    <tableColumn id="10" xr3:uid="{16FE3A0B-E3E1-4281-A22C-8953A53322EE}" name="1L" dataDxfId="1246">
      <calculatedColumnFormula>COUNTIF(J115:J117,"N12")</calculatedColumnFormula>
    </tableColumn>
    <tableColumn id="11" xr3:uid="{9E23A0B6-3091-4C02-ADB1-66C2EF3DD815}" name="2M" dataDxfId="1245">
      <calculatedColumnFormula>COUNTIF(K115:K117,"N12")</calculatedColumnFormula>
    </tableColumn>
    <tableColumn id="12" xr3:uid="{4957BBEB-8A7C-434F-849D-08787A05DFE7}" name="3W" dataDxfId="1244">
      <calculatedColumnFormula>COUNTIF(L115:L117,"N12")</calculatedColumnFormula>
    </tableColumn>
    <tableColumn id="13" xr3:uid="{AB351AED-2C1C-4167-88DB-7041D37773E7}" name="4J" dataDxfId="1243">
      <calculatedColumnFormula>COUNTIF(M115:M117,"N12")</calculatedColumnFormula>
    </tableColumn>
    <tableColumn id="14" xr3:uid="{BBCE993A-089D-436B-B6B3-FF019EE06DF2}" name="5V" dataDxfId="1242">
      <calculatedColumnFormula>COUNTIF(N115:N117,"N12")</calculatedColumnFormula>
    </tableColumn>
    <tableColumn id="15" xr3:uid="{A7EC97D7-8269-43B6-9660-B74C3A4ED2C0}" name="6S" dataDxfId="1241">
      <calculatedColumnFormula>COUNTIF(O115:O117,"N12")</calculatedColumnFormula>
    </tableColumn>
    <tableColumn id="16" xr3:uid="{1C99A721-FB57-4EC4-96C6-F8FAB61978AC}" name="7D" dataDxfId="1240">
      <calculatedColumnFormula>COUNTIF(P115:P117,"N12")</calculatedColumnFormula>
    </tableColumn>
    <tableColumn id="17" xr3:uid="{5C4424F2-3800-4144-BEA9-9412863594AA}" name="8L" dataDxfId="1239">
      <calculatedColumnFormula>COUNTIF(Q115:Q117,"N12")</calculatedColumnFormula>
    </tableColumn>
    <tableColumn id="18" xr3:uid="{2B4B914C-4520-4303-9E6A-86F9AE1BFAD5}" name="9M" dataDxfId="1238">
      <calculatedColumnFormula>COUNTIF(R115:R117,"N12")</calculatedColumnFormula>
    </tableColumn>
    <tableColumn id="19" xr3:uid="{15CA9D37-87D9-4C03-9A00-E4D53FA82018}" name="10W" dataDxfId="1237">
      <calculatedColumnFormula>COUNTIF(S115:S117,"N12")</calculatedColumnFormula>
    </tableColumn>
    <tableColumn id="20" xr3:uid="{5690F9B0-166D-478F-B9B5-14E6E7365B34}" name="11J" dataDxfId="1236">
      <calculatedColumnFormula>COUNTIF(T115:T117,"N12")</calculatedColumnFormula>
    </tableColumn>
    <tableColumn id="21" xr3:uid="{51170D8E-6CD8-4699-93A0-863324928E10}" name="12V" dataDxfId="1235">
      <calculatedColumnFormula>COUNTIF(U115:U117,"N12")</calculatedColumnFormula>
    </tableColumn>
    <tableColumn id="22" xr3:uid="{735EEDBA-D11E-4CC0-83EE-A7F453AC8464}" name="13S" dataDxfId="1234">
      <calculatedColumnFormula>COUNTIF(V115:V117,"N12")</calculatedColumnFormula>
    </tableColumn>
    <tableColumn id="23" xr3:uid="{B82F345E-5CB9-4DB1-9078-5BFC33EDE3FA}" name="14D" dataDxfId="1233">
      <calculatedColumnFormula>COUNTIF(W115:W117,"N12")</calculatedColumnFormula>
    </tableColumn>
    <tableColumn id="24" xr3:uid="{A3EE5AE1-83B4-4C58-BE99-B31B6450DA24}" name="15L" dataDxfId="1232">
      <calculatedColumnFormula>COUNTIF(X115:X117,"N12")</calculatedColumnFormula>
    </tableColumn>
    <tableColumn id="25" xr3:uid="{6D62F638-EF4E-4DDB-83C4-6BC9C6E08DE8}" name="16M" dataDxfId="1231">
      <calculatedColumnFormula>COUNTIF(Y115:Y117,"N12")</calculatedColumnFormula>
    </tableColumn>
    <tableColumn id="26" xr3:uid="{B59EC270-8802-453A-95AE-E1F158F61319}" name="17W" dataDxfId="1230">
      <calculatedColumnFormula>COUNTIF(Z115:Z117,"N12")</calculatedColumnFormula>
    </tableColumn>
    <tableColumn id="27" xr3:uid="{B57BB546-7BD1-437F-9EC9-651A0A116D77}" name="18J" dataDxfId="1229">
      <calculatedColumnFormula>COUNTIF(AA115:AA117,"N12")</calculatedColumnFormula>
    </tableColumn>
    <tableColumn id="28" xr3:uid="{033216E8-552D-4270-A9F1-84C693716921}" name="19V" dataDxfId="1228">
      <calculatedColumnFormula>COUNTIF(AB115:AB117,"N12")</calculatedColumnFormula>
    </tableColumn>
    <tableColumn id="29" xr3:uid="{924F52A2-B39E-4319-86DA-EB360AFCA9AF}" name="20S" dataDxfId="1227">
      <calculatedColumnFormula>COUNTIF(AC115:AC117,"N12")</calculatedColumnFormula>
    </tableColumn>
    <tableColumn id="30" xr3:uid="{AD72189F-256F-4689-AE21-5C5E6AB8BB02}" name="21D" dataDxfId="1226">
      <calculatedColumnFormula>COUNTIF(AD115:AD117,"N12")</calculatedColumnFormula>
    </tableColumn>
    <tableColumn id="31" xr3:uid="{789ABFDD-E764-44F7-99CF-132DDC260E19}" name="22L" dataDxfId="1225">
      <calculatedColumnFormula>COUNTIF(AE115:AE117,"N12")</calculatedColumnFormula>
    </tableColumn>
    <tableColumn id="32" xr3:uid="{CD13CF05-C966-46E4-8C7E-23411DD8516C}" name="23M" dataDxfId="1224">
      <calculatedColumnFormula>COUNTIF(AF115:AF117,"N12")</calculatedColumnFormula>
    </tableColumn>
    <tableColumn id="33" xr3:uid="{04F71EE7-C407-4F37-9A1C-1B67E6A6CF1E}" name="24W" dataDxfId="1223">
      <calculatedColumnFormula>COUNTIF(AG115:AG117,"N12")</calculatedColumnFormula>
    </tableColumn>
    <tableColumn id="34" xr3:uid="{BA9698DD-461C-467D-A8C8-5CDABADFD18B}" name="25J" dataDxfId="1222">
      <calculatedColumnFormula>COUNTIF(AH115:AH117,"N12")</calculatedColumnFormula>
    </tableColumn>
    <tableColumn id="35" xr3:uid="{C47FD0E0-ACDF-4289-AAC2-73F077631185}" name="26V" dataDxfId="1221">
      <calculatedColumnFormula>COUNTIF(AI115:AI117,"N12")</calculatedColumnFormula>
    </tableColumn>
    <tableColumn id="36" xr3:uid="{BFAF80C9-76F8-4773-82D9-FFBD6EA5A788}" name="27S" dataDxfId="1220">
      <calculatedColumnFormula>COUNTIF(AJ115:AJ117,"N12")</calculatedColumnFormula>
    </tableColumn>
    <tableColumn id="37" xr3:uid="{A7CB7E89-1701-407C-BFA6-53D0AAF961B4}" name="28D" dataDxfId="1219">
      <calculatedColumnFormula>COUNTIF(AK115:AK117,"N12")</calculatedColumnFormula>
    </tableColumn>
    <tableColumn id="38" xr3:uid="{A2892F7A-5C92-4779-B169-F04BFA2E7750}" name="29L" dataDxfId="1218">
      <calculatedColumnFormula>COUNTIF(AL115:AL117,"N12")</calculatedColumnFormula>
    </tableColumn>
    <tableColumn id="39" xr3:uid="{B17F1756-658D-4D11-BC96-D5780A7301EE}" name="30M" dataDxfId="1217">
      <calculatedColumnFormula>COUNTIF(AM115:AM117,"N12")</calculatedColumnFormula>
    </tableColumn>
    <tableColumn id="40" xr3:uid="{BECD6781-AAF0-41F9-A33F-DAD7661FD9D5}" name="31D" dataDxfId="1216">
      <calculatedColumnFormula>COUNTIF(AN115:AN117,"N12")</calculatedColumnFormula>
    </tableColumn>
    <tableColumn id="41" xr3:uid="{0CDC057E-CEC0-4AD8-9FEE-F812CACD0A4A}" name="T. DIA" dataDxfId="1215">
      <calculatedColumnFormula>COUNTIF(Tabla1461148[[#This Row],[1L]:[31D]],"D12")</calculatedColumnFormula>
    </tableColumn>
    <tableColumn id="42" xr3:uid="{705E005D-8F0C-48A0-B660-AFC80109E900}" name="T. NOCHE" dataDxfId="1214">
      <calculatedColumnFormula>COUNTIF(Tabla1461148[[#This Row],[1L]:[31D]],"N12")</calculatedColumnFormula>
    </tableColumn>
    <tableColumn id="43" xr3:uid="{A76DA0D3-FE28-4C6B-B0B9-0C3BB4924A50}" name="T. DESCANSOS" dataDxfId="1213">
      <calculatedColumnFormula>COUNTBLANK(Tabla1461148[[#This Row],[1L]:[31D]])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A6B3E3-E73E-40A5-A9E1-DF777AAA3629}" name="Tabla146111249" displayName="Tabla146111249" ref="A139:AQ145" totalsRowShown="0">
  <autoFilter ref="A139:AQ145" xr:uid="{00000000-0009-0000-0100-00000A000000}"/>
  <tableColumns count="43">
    <tableColumn id="1" xr3:uid="{1AECC623-8969-4C56-B862-054C093784EE}" name="CLIENTE:"/>
    <tableColumn id="2" xr3:uid="{2E6264BE-E80F-4400-A724-D13C41CFA401}" name="COD PUESTO"/>
    <tableColumn id="3" xr3:uid="{2A6B6A78-DB9A-422E-BC38-69E8941C902B}" name="ZONA "/>
    <tableColumn id="4" xr3:uid="{5A577341-9358-4142-BCC5-5B30DC08F71F}" name="DIRECCION"/>
    <tableColumn id="5" xr3:uid="{37FE6B8E-3C3E-4C89-89FE-8CBC8B297045}" name="TIPO DE SERVICIO"/>
    <tableColumn id="6" xr3:uid="{8C97246A-4891-451C-BD80-BAB5B6950949}" name="CEDULA " dataDxfId="1212"/>
    <tableColumn id="7" xr3:uid="{11026D96-9512-4FAB-8D92-6F64DE8ED17C}" name="APELLIDOS Y NOMBRES " dataDxfId="1211"/>
    <tableColumn id="8" xr3:uid="{F74C83C0-F115-48D7-9C94-183C167D7019}" name="AÑO" dataDxfId="1210"/>
    <tableColumn id="9" xr3:uid="{0E782F79-43BF-49A4-B86F-EDCA5BE869C3}" name="MES" dataDxfId="1209"/>
    <tableColumn id="10" xr3:uid="{711073F1-CA07-4AD8-AC03-22E8BC9792B2}" name="1L" dataDxfId="1208">
      <calculatedColumnFormula>COUNTIF(J136:J138,"N12")</calculatedColumnFormula>
    </tableColumn>
    <tableColumn id="11" xr3:uid="{83FD3AF6-4FE6-4241-8C0B-3F0D27111E94}" name="2M" dataDxfId="1207">
      <calculatedColumnFormula>COUNTIF(K136:K138,"N12")</calculatedColumnFormula>
    </tableColumn>
    <tableColumn id="12" xr3:uid="{8DF17FF4-0E23-4740-83E6-886C767650A6}" name="3W" dataDxfId="1206">
      <calculatedColumnFormula>COUNTIF(L136:L138,"N12")</calculatedColumnFormula>
    </tableColumn>
    <tableColumn id="13" xr3:uid="{095D4A19-7A03-4554-85C9-366E84ED7699}" name="4J" dataDxfId="1205">
      <calculatedColumnFormula>COUNTIF(M136:M138,"N12")</calculatedColumnFormula>
    </tableColumn>
    <tableColumn id="14" xr3:uid="{AE909DA2-741E-4E6A-B152-EF3566463F23}" name="5V" dataDxfId="1204">
      <calculatedColumnFormula>COUNTIF(N136:N138,"N12")</calculatedColumnFormula>
    </tableColumn>
    <tableColumn id="15" xr3:uid="{9031ECD7-D4B6-4DFF-AA66-35543A698EB0}" name="6S" dataDxfId="1203">
      <calculatedColumnFormula>COUNTIF(O136:O138,"N12")</calculatedColumnFormula>
    </tableColumn>
    <tableColumn id="16" xr3:uid="{45B3F22C-D4F9-41F6-BC40-54588D0DA1B7}" name="7D" dataDxfId="1202">
      <calculatedColumnFormula>COUNTIF(P136:P138,"N12")</calculatedColumnFormula>
    </tableColumn>
    <tableColumn id="17" xr3:uid="{C8D0A888-B93B-4B06-8534-D9BBCF303AD4}" name="8L" dataDxfId="1201">
      <calculatedColumnFormula>COUNTIF(Q136:Q138,"N12")</calculatedColumnFormula>
    </tableColumn>
    <tableColumn id="18" xr3:uid="{47537481-2ED8-4CDB-AE3E-A32F3EEE5308}" name="9M" dataDxfId="1200">
      <calculatedColumnFormula>COUNTIF(R136:R138,"N12")</calculatedColumnFormula>
    </tableColumn>
    <tableColumn id="19" xr3:uid="{0FF27690-3BEA-458C-B8E9-90B54F3FD455}" name="10W" dataDxfId="1199">
      <calculatedColumnFormula>COUNTIF(S136:S138,"N12")</calculatedColumnFormula>
    </tableColumn>
    <tableColumn id="20" xr3:uid="{EEC8E6D9-A01D-4F3E-9D9B-BA65240E2E02}" name="11J" dataDxfId="1198">
      <calculatedColumnFormula>COUNTIF(T136:T138,"N12")</calculatedColumnFormula>
    </tableColumn>
    <tableColumn id="21" xr3:uid="{E67E9278-F805-4F39-994C-F7DF8F5B658A}" name="12V" dataDxfId="1197">
      <calculatedColumnFormula>COUNTIF(U136:U138,"N12")</calculatedColumnFormula>
    </tableColumn>
    <tableColumn id="22" xr3:uid="{1059B28E-955B-4C8E-907B-114BFEE49079}" name="13S" dataDxfId="1196">
      <calculatedColumnFormula>COUNTIF(V136:V138,"N12")</calculatedColumnFormula>
    </tableColumn>
    <tableColumn id="23" xr3:uid="{F8A30831-EE67-4649-AF7F-E1DDC18C93F7}" name="14D" dataDxfId="1195">
      <calculatedColumnFormula>COUNTIF(W136:W138,"N12")</calculatedColumnFormula>
    </tableColumn>
    <tableColumn id="24" xr3:uid="{F6BD8D65-7801-46E3-82E7-B770F37362EC}" name="15L" dataDxfId="1194">
      <calculatedColumnFormula>COUNTIF(X136:X138,"N12")</calculatedColumnFormula>
    </tableColumn>
    <tableColumn id="25" xr3:uid="{6A239E13-84A4-4F64-B079-B2C83DCCABA3}" name="16M" dataDxfId="1193">
      <calculatedColumnFormula>COUNTIF(Y136:Y138,"N12")</calculatedColumnFormula>
    </tableColumn>
    <tableColumn id="26" xr3:uid="{16BABC5C-FD85-458E-9F33-EF65DAFDFED2}" name="17W" dataDxfId="1192">
      <calculatedColumnFormula>COUNTIF(Z136:Z138,"N12")</calculatedColumnFormula>
    </tableColumn>
    <tableColumn id="27" xr3:uid="{86D7D58A-62AE-4BBD-8FD0-6CA3149FD4BE}" name="18J" dataDxfId="1191">
      <calculatedColumnFormula>COUNTIF(AA136:AA138,"N12")</calculatedColumnFormula>
    </tableColumn>
    <tableColumn id="28" xr3:uid="{D9AC2D08-9544-4764-997F-6AE0E195209A}" name="19V" dataDxfId="1190">
      <calculatedColumnFormula>COUNTIF(AB136:AB138,"N12")</calculatedColumnFormula>
    </tableColumn>
    <tableColumn id="29" xr3:uid="{3310DA57-E20E-40A9-AC2A-5C0381A75618}" name="20S" dataDxfId="1189">
      <calculatedColumnFormula>COUNTIF(AC136:AC138,"N12")</calculatedColumnFormula>
    </tableColumn>
    <tableColumn id="30" xr3:uid="{1F3D81A9-5089-4095-9BE0-92C9440CD7ED}" name="21D" dataDxfId="1188">
      <calculatedColumnFormula>COUNTIF(AD136:AD138,"N12")</calculatedColumnFormula>
    </tableColumn>
    <tableColumn id="31" xr3:uid="{E38C31DB-1E53-4C05-B21E-C02A92B3FB51}" name="22L" dataDxfId="1187">
      <calculatedColumnFormula>COUNTIF(AE136:AE138,"N12")</calculatedColumnFormula>
    </tableColumn>
    <tableColumn id="32" xr3:uid="{CF6C6E75-2488-444B-AF9C-BB2BC2C42F69}" name="23M" dataDxfId="1186">
      <calculatedColumnFormula>COUNTIF(AF136:AF138,"N12")</calculatedColumnFormula>
    </tableColumn>
    <tableColumn id="33" xr3:uid="{89B3E666-8622-4F48-9549-11EFC3445313}" name="24W" dataDxfId="1185">
      <calculatedColumnFormula>COUNTIF(AG136:AG138,"N12")</calculatedColumnFormula>
    </tableColumn>
    <tableColumn id="34" xr3:uid="{52F30369-27F1-44C9-949B-0D82BC80FDF2}" name="25J" dataDxfId="1184">
      <calculatedColumnFormula>COUNTIF(AH136:AH138,"N12")</calculatedColumnFormula>
    </tableColumn>
    <tableColumn id="35" xr3:uid="{33B82CE6-500A-4BBD-9985-CED3296F27D6}" name="26V" dataDxfId="1183">
      <calculatedColumnFormula>COUNTIF(AI136:AI138,"N12")</calculatedColumnFormula>
    </tableColumn>
    <tableColumn id="36" xr3:uid="{B0333909-139F-4C4B-B18D-1B1E76A08640}" name="27S" dataDxfId="1182">
      <calculatedColumnFormula>COUNTIF(AJ136:AJ138,"N12")</calculatedColumnFormula>
    </tableColumn>
    <tableColumn id="37" xr3:uid="{5160B69D-C5F5-4752-A180-2B916B63F1DA}" name="28D" dataDxfId="1181">
      <calculatedColumnFormula>COUNTIF(AK136:AK138,"N12")</calculatedColumnFormula>
    </tableColumn>
    <tableColumn id="38" xr3:uid="{8DC266B4-1E7F-4DAA-8185-DCC47CC3C8E0}" name="29L" dataDxfId="1180">
      <calculatedColumnFormula>COUNTIF(AL136:AL138,"N12")</calculatedColumnFormula>
    </tableColumn>
    <tableColumn id="39" xr3:uid="{98E03EA9-B44E-4586-843D-BEFEA69FA9FC}" name="30M" dataDxfId="1179">
      <calculatedColumnFormula>COUNTIF(AM136:AM138,"N12")</calculatedColumnFormula>
    </tableColumn>
    <tableColumn id="40" xr3:uid="{8277839D-9837-4324-9A8D-88CA8E032B1D}" name="31D" dataDxfId="1178">
      <calculatedColumnFormula>COUNTIF(AN136:AN138,"N12")</calculatedColumnFormula>
    </tableColumn>
    <tableColumn id="41" xr3:uid="{9B90E4CA-B497-4953-B022-4290F4BE741B}" name="T. DIA" dataDxfId="1177">
      <calculatedColumnFormula>COUNTIF(Tabla146111249[[#This Row],[1L]:[31D]],"D12")</calculatedColumnFormula>
    </tableColumn>
    <tableColumn id="42" xr3:uid="{6F93748C-325E-4D42-BB8D-581A06B493A8}" name="T. NOCHE" dataDxfId="1176">
      <calculatedColumnFormula>COUNTIF(Tabla146111249[[#This Row],[1L]:[31D]],"N12")</calculatedColumnFormula>
    </tableColumn>
    <tableColumn id="43" xr3:uid="{BB58C888-9AC7-4763-93ED-052DBA14AA8A}" name="T. DESCANSOS" dataDxfId="1175">
      <calculatedColumnFormula>COUNTBLANK(Tabla146111249[[#This Row],[1L]:[31D]])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A25FD3-A606-4FEC-B953-7E76D734B439}" name="Tabla146111350" displayName="Tabla146111350" ref="A160:AQ165" totalsRowShown="0">
  <autoFilter ref="A160:AQ165" xr:uid="{00000000-0009-0000-0100-00000B000000}"/>
  <tableColumns count="43">
    <tableColumn id="1" xr3:uid="{9AF4D38E-EDDC-48B1-BF2C-C5646D5E48A8}" name="CLIENTE:"/>
    <tableColumn id="2" xr3:uid="{DDCF0259-6901-4764-85E1-62390793EF1A}" name="COD PUESTO"/>
    <tableColumn id="3" xr3:uid="{95F36998-CFF0-4C1F-A3B4-B4BBB0DBA392}" name="ZONA "/>
    <tableColumn id="4" xr3:uid="{3E4376C5-FD30-4AED-A3A9-3FD05886C538}" name="DIRECCION"/>
    <tableColumn id="5" xr3:uid="{D5C50635-434C-4A6A-9911-49BF77B8ACAF}" name="TIPO DE SERVICIO"/>
    <tableColumn id="6" xr3:uid="{EB46CFAA-2DEE-49F8-8804-06405A8EB301}" name="CEDULA " dataDxfId="1174"/>
    <tableColumn id="7" xr3:uid="{FE26451F-34ED-4E07-A9F6-FF3C8EF94BB5}" name="APELLIDOS Y NOMBRES " dataDxfId="1173"/>
    <tableColumn id="8" xr3:uid="{B97F0F0F-EE88-4D9D-AF90-DBD8923BB4E6}" name="AÑO" dataDxfId="1172"/>
    <tableColumn id="9" xr3:uid="{6D6F77C3-DF72-4651-97CF-85CDECDEA428}" name="MES" dataDxfId="1171"/>
    <tableColumn id="10" xr3:uid="{3F537DB2-C948-42B5-A54B-423DC51EDDB5}" name="1L" dataDxfId="1170">
      <calculatedColumnFormula>COUNTIF(J156:J159,"N12")</calculatedColumnFormula>
    </tableColumn>
    <tableColumn id="11" xr3:uid="{39886BD1-3EF7-4E7F-BD41-37CB15952EC2}" name="2M" dataDxfId="1169">
      <calculatedColumnFormula>COUNTIF(K156:K159,"N12")</calculatedColumnFormula>
    </tableColumn>
    <tableColumn id="12" xr3:uid="{540F1671-088B-4869-BB1A-B316FE918814}" name="3W" dataDxfId="1168">
      <calculatedColumnFormula>COUNTIF(L156:L159,"N12")</calculatedColumnFormula>
    </tableColumn>
    <tableColumn id="13" xr3:uid="{9516BD13-51A3-4E50-BD89-E9FDB7CEDC37}" name="4J" dataDxfId="1167">
      <calculatedColumnFormula>COUNTIF(M156:M159,"N12")</calculatedColumnFormula>
    </tableColumn>
    <tableColumn id="14" xr3:uid="{5863D997-51B2-4321-9DE2-DCE9D80CF34A}" name="5V" dataDxfId="1166">
      <calculatedColumnFormula>COUNTIF(N156:N159,"N12")</calculatedColumnFormula>
    </tableColumn>
    <tableColumn id="15" xr3:uid="{75FEE1BA-7257-464B-97E8-62CED34E1528}" name="6S" dataDxfId="1165">
      <calculatedColumnFormula>COUNTIF(O156:O159,"N12")</calculatedColumnFormula>
    </tableColumn>
    <tableColumn id="16" xr3:uid="{5BB75A55-F63A-40D4-8937-764C79BAAE74}" name="7D" dataDxfId="1164">
      <calculatedColumnFormula>COUNTIF(P156:P159,"N12")</calculatedColumnFormula>
    </tableColumn>
    <tableColumn id="17" xr3:uid="{CB0ABF3C-7414-4245-BF11-D869AD7C9293}" name="8L" dataDxfId="1163">
      <calculatedColumnFormula>COUNTIF(Q156:Q159,"N12")</calculatedColumnFormula>
    </tableColumn>
    <tableColumn id="18" xr3:uid="{2822F9E6-8FBF-489F-9118-589077052A9C}" name="9M" dataDxfId="1162">
      <calculatedColumnFormula>COUNTIF(R156:R159,"N12")</calculatedColumnFormula>
    </tableColumn>
    <tableColumn id="19" xr3:uid="{FAE35AF0-5801-4709-95DA-B75DFFC3821E}" name="10W" dataDxfId="1161">
      <calculatedColumnFormula>COUNTIF(S156:S159,"N12")</calculatedColumnFormula>
    </tableColumn>
    <tableColumn id="20" xr3:uid="{7007B4C5-1422-429F-97BE-796050335827}" name="11J" dataDxfId="1160">
      <calculatedColumnFormula>COUNTIF(T156:T159,"N12")</calculatedColumnFormula>
    </tableColumn>
    <tableColumn id="21" xr3:uid="{F6E38582-7B2F-4752-9616-1B219C3C6555}" name="12V" dataDxfId="1159">
      <calculatedColumnFormula>COUNTIF(U156:U159,"N12")</calculatedColumnFormula>
    </tableColumn>
    <tableColumn id="22" xr3:uid="{A20B82D4-B821-4C4D-A9AB-06D63084D381}" name="13S" dataDxfId="1158">
      <calculatedColumnFormula>COUNTIF(V156:V159,"N12")</calculatedColumnFormula>
    </tableColumn>
    <tableColumn id="23" xr3:uid="{B0152A3B-1C56-40E3-91F3-0B890C60F54F}" name="14D" dataDxfId="1157">
      <calculatedColumnFormula>COUNTIF(W156:W159,"N12")</calculatedColumnFormula>
    </tableColumn>
    <tableColumn id="24" xr3:uid="{2350D14D-98B0-4955-92A0-B6723FD4AA04}" name="15L" dataDxfId="1156">
      <calculatedColumnFormula>COUNTIF(X156:X159,"N12")</calculatedColumnFormula>
    </tableColumn>
    <tableColumn id="25" xr3:uid="{8142C433-58D1-4DB7-8615-F74DD63D1BD6}" name="16M" dataDxfId="1155">
      <calculatedColumnFormula>COUNTIF(Y156:Y159,"N12")</calculatedColumnFormula>
    </tableColumn>
    <tableColumn id="26" xr3:uid="{0EB89BC1-689C-4046-B942-7360DFD0613B}" name="17W" dataDxfId="1154">
      <calculatedColumnFormula>COUNTIF(Z156:Z159,"N12")</calculatedColumnFormula>
    </tableColumn>
    <tableColumn id="27" xr3:uid="{72091C3A-3B61-4FC7-8CE4-00841BAE0EF8}" name="18J" dataDxfId="1153">
      <calculatedColumnFormula>COUNTIF(AA156:AA159,"N12")</calculatedColumnFormula>
    </tableColumn>
    <tableColumn id="28" xr3:uid="{1E16E282-A98B-4C49-BBCB-EBAD87F3716B}" name="19V" dataDxfId="1152">
      <calculatedColumnFormula>COUNTIF(AB156:AB159,"N12")</calculatedColumnFormula>
    </tableColumn>
    <tableColumn id="29" xr3:uid="{86D5141B-3381-4436-8AEA-90EBE2E93562}" name="20S" dataDxfId="1151">
      <calculatedColumnFormula>COUNTIF(AC156:AC159,"N12")</calculatedColumnFormula>
    </tableColumn>
    <tableColumn id="30" xr3:uid="{D22F8765-9BE2-4C0C-A760-6896488F430C}" name="21D" dataDxfId="1150">
      <calculatedColumnFormula>COUNTIF(AD156:AD159,"N12")</calculatedColumnFormula>
    </tableColumn>
    <tableColumn id="31" xr3:uid="{607E902F-17DA-45F0-8B20-C30969A1E8A3}" name="22L" dataDxfId="1149">
      <calculatedColumnFormula>COUNTIF(AE156:AE159,"N12")</calculatedColumnFormula>
    </tableColumn>
    <tableColumn id="32" xr3:uid="{4DE61695-701C-4843-BA63-C4AB95833927}" name="23M" dataDxfId="1148">
      <calculatedColumnFormula>COUNTIF(AF156:AF159,"N12")</calculatedColumnFormula>
    </tableColumn>
    <tableColumn id="33" xr3:uid="{6071F261-DD92-4F08-9848-D24C01C0ACF4}" name="24W" dataDxfId="1147">
      <calculatedColumnFormula>COUNTIF(AG156:AG159,"N12")</calculatedColumnFormula>
    </tableColumn>
    <tableColumn id="34" xr3:uid="{051DF78E-69E9-496D-AAB4-C2B6F103043C}" name="25J" dataDxfId="1146">
      <calculatedColumnFormula>COUNTIF(AH156:AH159,"N12")</calculatedColumnFormula>
    </tableColumn>
    <tableColumn id="35" xr3:uid="{3FCD3A88-C501-4DA6-A79E-82F60414ECD7}" name="26V" dataDxfId="1145">
      <calculatedColumnFormula>COUNTIF(AI156:AI159,"N12")</calculatedColumnFormula>
    </tableColumn>
    <tableColumn id="36" xr3:uid="{78900020-076B-4473-895B-F1B7B556A6D9}" name="27S" dataDxfId="1144">
      <calculatedColumnFormula>COUNTIF(AJ156:AJ159,"N12")</calculatedColumnFormula>
    </tableColumn>
    <tableColumn id="37" xr3:uid="{561BA854-EDD7-4808-AA88-C30FEE6D9B45}" name="28D" dataDxfId="1143">
      <calculatedColumnFormula>COUNTIF(AK156:AK159,"N12")</calculatedColumnFormula>
    </tableColumn>
    <tableColumn id="38" xr3:uid="{30F65DA6-10A5-475A-9881-A436172DCD05}" name="29L" dataDxfId="1142">
      <calculatedColumnFormula>COUNTIF(AL156:AL159,"N12")</calculatedColumnFormula>
    </tableColumn>
    <tableColumn id="39" xr3:uid="{8F8F0980-BE9A-4788-9698-FBDA20714C8B}" name="30M" dataDxfId="1141">
      <calculatedColumnFormula>COUNTIF(AM156:AM159,"N12")</calculatedColumnFormula>
    </tableColumn>
    <tableColumn id="40" xr3:uid="{FE4A955E-86FB-416A-8B2A-F00E0B7439C8}" name="31D" dataDxfId="1140">
      <calculatedColumnFormula>COUNTIF(AN156:AN159,"N12")</calculatedColumnFormula>
    </tableColumn>
    <tableColumn id="41" xr3:uid="{3D632437-7D5D-4FDF-B9F5-FB36407A4EBB}" name="T. DIA" dataDxfId="1139">
      <calculatedColumnFormula>COUNTIF(Tabla146111350[[#This Row],[1L]:[31D]],"D12")</calculatedColumnFormula>
    </tableColumn>
    <tableColumn id="42" xr3:uid="{2800D658-2672-473D-A076-2EC62A678FD2}" name="T. NOCHE" dataDxfId="1138">
      <calculatedColumnFormula>COUNTIF(Tabla146111350[[#This Row],[1L]:[31D]],"N12")</calculatedColumnFormula>
    </tableColumn>
    <tableColumn id="43" xr3:uid="{1C4F5E2F-BDB6-4BCB-B242-25E5F11A8AB5}" name="T. DESCANSOS" dataDxfId="1137">
      <calculatedColumnFormula>COUNTBLANK(Tabla146111350[[#This Row],[1L]:[31D]])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1DB4B4-24A7-420A-B25E-A196AB133BD3}" name="Tabla14611131451" displayName="Tabla14611131451" ref="A179:AQ184" totalsRowShown="0">
  <autoFilter ref="A179:AQ184" xr:uid="{00000000-0009-0000-0100-00000C000000}"/>
  <tableColumns count="43">
    <tableColumn id="1" xr3:uid="{314171F8-17D3-49FA-97A7-2F8899F8BB35}" name="CLIENTE:"/>
    <tableColumn id="2" xr3:uid="{9F9CB416-5BEB-499B-952D-0387EFBCE72E}" name="COD PUESTO"/>
    <tableColumn id="3" xr3:uid="{6E10E927-3AAE-45CB-BBDB-748543C7A135}" name="ZONA "/>
    <tableColumn id="4" xr3:uid="{48FBDF8D-612F-49D7-8623-70B373475DAD}" name="DIRECCION"/>
    <tableColumn id="5" xr3:uid="{5A05A812-3630-4105-BABF-970447206D29}" name="TIPO DE SERVICIO"/>
    <tableColumn id="6" xr3:uid="{9DC89820-C369-43B6-A14E-F86BF7D4038E}" name="CEDULA " dataDxfId="1136"/>
    <tableColumn id="7" xr3:uid="{B0CBA735-09D0-40EF-96A9-1448509E9324}" name="APELLIDOS Y NOMBRES " dataDxfId="1135"/>
    <tableColumn id="8" xr3:uid="{BB7DA98F-B48D-4980-B2E5-FC62AF9BD17C}" name="AÑO" dataDxfId="1134"/>
    <tableColumn id="9" xr3:uid="{A870AF06-4DAF-4CF3-8C77-B804BE1C7047}" name="MES" dataDxfId="1133"/>
    <tableColumn id="10" xr3:uid="{17C3AA1D-8BD6-48F8-95B1-E918F41E4880}" name="1L" dataDxfId="1132">
      <calculatedColumnFormula>COUNTIF(J175:J178,"N12")</calculatedColumnFormula>
    </tableColumn>
    <tableColumn id="11" xr3:uid="{294D001A-8876-441D-8023-D28D6797FCE5}" name="2M" dataDxfId="1131">
      <calculatedColumnFormula>COUNTIF(K175:K178,"N12")</calculatedColumnFormula>
    </tableColumn>
    <tableColumn id="12" xr3:uid="{6A615BF6-3013-4AB2-BBA2-578E742B59BE}" name="3W" dataDxfId="1130">
      <calculatedColumnFormula>COUNTIF(L175:L178,"N12")</calculatedColumnFormula>
    </tableColumn>
    <tableColumn id="13" xr3:uid="{F73824C6-F308-4ECB-9316-DADCFB8756F4}" name="4J" dataDxfId="1129">
      <calculatedColumnFormula>COUNTIF(M175:M178,"N12")</calculatedColumnFormula>
    </tableColumn>
    <tableColumn id="14" xr3:uid="{E045E285-6153-47A4-8232-093B0420AAFD}" name="5V" dataDxfId="1128">
      <calculatedColumnFormula>COUNTIF(N175:N178,"N12")</calculatedColumnFormula>
    </tableColumn>
    <tableColumn id="15" xr3:uid="{15398F0E-CCB9-41B5-89AF-59B19126E07B}" name="6S" dataDxfId="1127">
      <calculatedColumnFormula>COUNTIF(O175:O178,"N12")</calculatedColumnFormula>
    </tableColumn>
    <tableColumn id="16" xr3:uid="{0CAC9A6B-B619-4958-AB1E-A1B98E7406BA}" name="7D" dataDxfId="1126">
      <calculatedColumnFormula>COUNTIF(P175:P178,"N12")</calculatedColumnFormula>
    </tableColumn>
    <tableColumn id="17" xr3:uid="{06B6F165-9662-4707-89FA-920C837B9CC5}" name="8L" dataDxfId="1125">
      <calculatedColumnFormula>COUNTIF(Q175:Q178,"N12")</calculatedColumnFormula>
    </tableColumn>
    <tableColumn id="18" xr3:uid="{E6ACEED0-EE65-4ADF-BECA-73C05A7D43BF}" name="9M" dataDxfId="1124">
      <calculatedColumnFormula>COUNTIF(R175:R178,"N12")</calculatedColumnFormula>
    </tableColumn>
    <tableColumn id="19" xr3:uid="{CC5C2DAB-7859-45B5-962D-5ADB4056E216}" name="10W" dataDxfId="1123">
      <calculatedColumnFormula>COUNTIF(S175:S178,"N12")</calculatedColumnFormula>
    </tableColumn>
    <tableColumn id="20" xr3:uid="{6C97189A-AF81-4D4D-B373-6DEAB3C5C09E}" name="11J" dataDxfId="1122">
      <calculatedColumnFormula>COUNTIF(T175:T178,"N12")</calculatedColumnFormula>
    </tableColumn>
    <tableColumn id="21" xr3:uid="{41C4F72F-255E-4D08-97EF-260629ECE9B6}" name="12V" dataDxfId="1121">
      <calculatedColumnFormula>COUNTIF(U175:U178,"N12")</calculatedColumnFormula>
    </tableColumn>
    <tableColumn id="22" xr3:uid="{16500280-B1B1-4BB9-B4BB-0A700D85631E}" name="13S" dataDxfId="1120">
      <calculatedColumnFormula>COUNTIF(V175:V178,"N12")</calculatedColumnFormula>
    </tableColumn>
    <tableColumn id="23" xr3:uid="{181AD62D-6258-471C-B351-3696B1499A2C}" name="14D" dataDxfId="1119">
      <calculatedColumnFormula>COUNTIF(W175:W178,"N12")</calculatedColumnFormula>
    </tableColumn>
    <tableColumn id="24" xr3:uid="{5DA3F49A-1AB9-458F-B8F7-09357B929426}" name="15L" dataDxfId="1118">
      <calculatedColumnFormula>COUNTIF(X175:X178,"N12")</calculatedColumnFormula>
    </tableColumn>
    <tableColumn id="25" xr3:uid="{8DEEBD99-1D11-423F-8317-6C57761725CB}" name="16M" dataDxfId="1117">
      <calculatedColumnFormula>COUNTIF(Y175:Y178,"N12")</calculatedColumnFormula>
    </tableColumn>
    <tableColumn id="26" xr3:uid="{DD87FAC6-8E8A-4D45-B9FE-F8E4165E6965}" name="17W" dataDxfId="1116">
      <calculatedColumnFormula>COUNTIF(Z175:Z178,"N12")</calculatedColumnFormula>
    </tableColumn>
    <tableColumn id="27" xr3:uid="{CC7505C5-202F-41A3-94BF-24C8664999E7}" name="18J" dataDxfId="1115">
      <calculatedColumnFormula>COUNTIF(AA175:AA178,"N12")</calculatedColumnFormula>
    </tableColumn>
    <tableColumn id="28" xr3:uid="{A2B012F6-CCA1-4022-BB48-96B5036C744D}" name="19V" dataDxfId="1114">
      <calculatedColumnFormula>COUNTIF(AB175:AB178,"N12")</calculatedColumnFormula>
    </tableColumn>
    <tableColumn id="29" xr3:uid="{7FBA5B18-D097-4249-A344-CF464DED5669}" name="20S" dataDxfId="1113">
      <calculatedColumnFormula>COUNTIF(AC175:AC178,"N12")</calculatedColumnFormula>
    </tableColumn>
    <tableColumn id="30" xr3:uid="{EE3BAEDC-E63C-4FBF-93A0-B768721955CE}" name="21D" dataDxfId="1112">
      <calculatedColumnFormula>COUNTIF(AD175:AD178,"N12")</calculatedColumnFormula>
    </tableColumn>
    <tableColumn id="31" xr3:uid="{1C073D28-D88D-4D40-812C-FA01B95D2C4F}" name="22L" dataDxfId="1111">
      <calculatedColumnFormula>COUNTIF(AE175:AE178,"N12")</calculatedColumnFormula>
    </tableColumn>
    <tableColumn id="32" xr3:uid="{01094136-499E-4CC4-BAFF-39EDCA7ED608}" name="23M" dataDxfId="1110">
      <calculatedColumnFormula>COUNTIF(AF175:AF178,"N12")</calculatedColumnFormula>
    </tableColumn>
    <tableColumn id="33" xr3:uid="{2604154C-F579-4B95-8297-174CC17C64F6}" name="24W" dataDxfId="1109">
      <calculatedColumnFormula>COUNTIF(AG175:AG178,"N12")</calculatedColumnFormula>
    </tableColumn>
    <tableColumn id="34" xr3:uid="{D9AD21A9-8E85-43E9-A103-E17379B6E797}" name="25J" dataDxfId="1108">
      <calculatedColumnFormula>COUNTIF(AH175:AH178,"N12")</calculatedColumnFormula>
    </tableColumn>
    <tableColumn id="35" xr3:uid="{7BE1D305-B4EB-499E-9962-A12B426FDF16}" name="26V" dataDxfId="1107">
      <calculatedColumnFormula>COUNTIF(AI175:AI178,"N12")</calculatedColumnFormula>
    </tableColumn>
    <tableColumn id="36" xr3:uid="{89A2D1BD-6E9B-493E-A064-5DC7BD3E7A5F}" name="27S" dataDxfId="1106">
      <calculatedColumnFormula>COUNTIF(AJ175:AJ178,"N12")</calculatedColumnFormula>
    </tableColumn>
    <tableColumn id="37" xr3:uid="{7759A9D5-FA00-4EA0-851D-C6203F2B5780}" name="28D" dataDxfId="1105">
      <calculatedColumnFormula>COUNTIF(AK175:AK178,"N12")</calculatedColumnFormula>
    </tableColumn>
    <tableColumn id="38" xr3:uid="{C6C76A90-B620-4689-8966-92336FBA50E4}" name="29L" dataDxfId="1104">
      <calculatedColumnFormula>COUNTIF(AL175:AL178,"N12")</calculatedColumnFormula>
    </tableColumn>
    <tableColumn id="39" xr3:uid="{EB0E7941-2CD3-4244-BC0C-E29C79B5A774}" name="30M" dataDxfId="1103">
      <calculatedColumnFormula>COUNTIF(AM175:AM178,"N12")</calculatedColumnFormula>
    </tableColumn>
    <tableColumn id="40" xr3:uid="{7AD29E07-E65C-4171-B1E9-DB9B6E90F5DC}" name="31D" dataDxfId="1102">
      <calculatedColumnFormula>COUNTIF(AN175:AN178,"N12")</calculatedColumnFormula>
    </tableColumn>
    <tableColumn id="41" xr3:uid="{B081480A-2AC5-4704-B5C5-F881BE519B07}" name="T. DIA" dataDxfId="1101">
      <calculatedColumnFormula>COUNTIF(Tabla14611131451[[#This Row],[1L]:[31D]],"D12")</calculatedColumnFormula>
    </tableColumn>
    <tableColumn id="42" xr3:uid="{CBDA07A2-9C80-4452-92CE-FD268625CD09}" name="T. NOCHE" dataDxfId="1100">
      <calculatedColumnFormula>COUNTIF(Tabla14611131451[[#This Row],[1L]:[31D]],"N12")</calculatedColumnFormula>
    </tableColumn>
    <tableColumn id="43" xr3:uid="{554E9494-EF4A-4767-857C-23EAE03961A1}" name="T. DESCANSOS" dataDxfId="1099">
      <calculatedColumnFormula>COUNTBLANK(Tabla14611131451[[#This Row],[1L]:[31D]])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3D1E26-A9A2-42C4-A35A-980700D3059E}" name="Tabla1461113141552" displayName="Tabla1461113141552" ref="A186:AQ191" totalsRowShown="0">
  <autoFilter ref="A186:AQ191" xr:uid="{00000000-0009-0000-0100-00000D000000}"/>
  <tableColumns count="43">
    <tableColumn id="1" xr3:uid="{2E9074E1-3172-4340-9957-08441FA3422E}" name="CLIENTE:"/>
    <tableColumn id="2" xr3:uid="{D9271F7C-C80C-49CA-9673-3C95E8C0AC1F}" name="COD PUESTO"/>
    <tableColumn id="3" xr3:uid="{9CB6970F-C7A3-4B48-9CED-D3E6770845C5}" name="ZONA "/>
    <tableColumn id="4" xr3:uid="{BE227AAD-302A-4EF4-B4F8-8DD604DBE966}" name="DIRECCION"/>
    <tableColumn id="5" xr3:uid="{40557546-2FCC-4096-A6D0-1C208A9821C2}" name="TIPO DE SERVICIO"/>
    <tableColumn id="6" xr3:uid="{0DC77419-A2C1-4BB6-A9F6-DF938A7B279A}" name="CEDULA " dataDxfId="1098"/>
    <tableColumn id="7" xr3:uid="{C6961CEE-AC02-4470-95BF-694A6976DF70}" name="APELLIDOS Y NOMBRES " dataDxfId="1097"/>
    <tableColumn id="8" xr3:uid="{F1EB5D3A-CC89-4DF5-80EB-341667D80D21}" name="AÑO" dataDxfId="1096"/>
    <tableColumn id="9" xr3:uid="{B01DBC5A-8A87-466D-8F61-74B31A74D31A}" name="MES" dataDxfId="1095"/>
    <tableColumn id="10" xr3:uid="{4992DF2F-897E-4436-AF8E-ADADE6347BE2}" name="1L" dataDxfId="1094">
      <calculatedColumnFormula>COUNTIF(J183:J185,"N12")</calculatedColumnFormula>
    </tableColumn>
    <tableColumn id="11" xr3:uid="{23485041-EDFC-4A0C-AC90-C00F061385A7}" name="2M" dataDxfId="1093">
      <calculatedColumnFormula>COUNTIF(K183:K185,"N12")</calculatedColumnFormula>
    </tableColumn>
    <tableColumn id="12" xr3:uid="{9B27CC50-05FE-49E3-BD5E-B9C1EF8766A2}" name="3W" dataDxfId="1092">
      <calculatedColumnFormula>COUNTIF(L183:L185,"N12")</calculatedColumnFormula>
    </tableColumn>
    <tableColumn id="13" xr3:uid="{78F5CF25-BD51-44A9-A849-6F4E06B12369}" name="4J" dataDxfId="1091">
      <calculatedColumnFormula>COUNTIF(M183:M185,"N12")</calculatedColumnFormula>
    </tableColumn>
    <tableColumn id="14" xr3:uid="{7366127A-039F-44E7-866C-FFE6BA4E5D7E}" name="5V" dataDxfId="1090">
      <calculatedColumnFormula>COUNTIF(N183:N185,"N12")</calculatedColumnFormula>
    </tableColumn>
    <tableColumn id="15" xr3:uid="{4A9F156E-F1C6-4919-9BA6-0D9E31EFF2B1}" name="6S" dataDxfId="1089">
      <calculatedColumnFormula>COUNTIF(O183:O185,"N12")</calculatedColumnFormula>
    </tableColumn>
    <tableColumn id="16" xr3:uid="{28313F7A-13F5-4919-9450-42CF5C288418}" name="7D" dataDxfId="1088">
      <calculatedColumnFormula>COUNTIF(P183:P185,"N12")</calculatedColumnFormula>
    </tableColumn>
    <tableColumn id="17" xr3:uid="{86033BD6-E551-43DE-B676-7E74876049CB}" name="8L" dataDxfId="1087">
      <calculatedColumnFormula>COUNTIF(Q183:Q185,"N12")</calculatedColumnFormula>
    </tableColumn>
    <tableColumn id="18" xr3:uid="{14CC41F8-6531-4113-8081-5FF71FB8DA2B}" name="9M" dataDxfId="1086">
      <calculatedColumnFormula>COUNTIF(R183:R185,"N12")</calculatedColumnFormula>
    </tableColumn>
    <tableColumn id="19" xr3:uid="{23E3FBAD-0976-49FE-BE6A-0B77B1E835DC}" name="10W" dataDxfId="1085">
      <calculatedColumnFormula>COUNTIF(S183:S185,"N12")</calculatedColumnFormula>
    </tableColumn>
    <tableColumn id="20" xr3:uid="{D464EF9E-6B00-4A8B-BC6F-4EC5919C565E}" name="11J" dataDxfId="1084">
      <calculatedColumnFormula>COUNTIF(T183:T185,"N12")</calculatedColumnFormula>
    </tableColumn>
    <tableColumn id="21" xr3:uid="{951556BF-4626-49AA-92DD-6807ABE6BB3C}" name="12V" dataDxfId="1083">
      <calculatedColumnFormula>COUNTIF(U183:U185,"N12")</calculatedColumnFormula>
    </tableColumn>
    <tableColumn id="22" xr3:uid="{E66FA60C-97DA-4585-991C-DE73D39CEDAA}" name="13S" dataDxfId="1082">
      <calculatedColumnFormula>COUNTIF(V183:V185,"N12")</calculatedColumnFormula>
    </tableColumn>
    <tableColumn id="23" xr3:uid="{C2407858-09A2-4954-B4F3-D352BFA5533B}" name="14D" dataDxfId="1081">
      <calculatedColumnFormula>COUNTIF(W183:W185,"N12")</calculatedColumnFormula>
    </tableColumn>
    <tableColumn id="24" xr3:uid="{3558E25B-96BF-4C07-BD1F-35F5E706BDC2}" name="15L" dataDxfId="1080">
      <calculatedColumnFormula>COUNTIF(X183:X185,"N12")</calculatedColumnFormula>
    </tableColumn>
    <tableColumn id="25" xr3:uid="{0AB838A5-F957-4D00-974E-0044B4018FFF}" name="16M" dataDxfId="1079">
      <calculatedColumnFormula>COUNTIF(Y183:Y185,"N12")</calculatedColumnFormula>
    </tableColumn>
    <tableColumn id="26" xr3:uid="{0DFB120C-4D9A-44EF-AEC1-D9AECBD5B259}" name="17W" dataDxfId="1078">
      <calculatedColumnFormula>COUNTIF(Z183:Z185,"N12")</calculatedColumnFormula>
    </tableColumn>
    <tableColumn id="27" xr3:uid="{0050E7A5-00CC-4621-A6DF-157E2BC7E586}" name="18J" dataDxfId="1077">
      <calculatedColumnFormula>COUNTIF(AA183:AA185,"N12")</calculatedColumnFormula>
    </tableColumn>
    <tableColumn id="28" xr3:uid="{73BE38F8-177E-4CDF-A075-3BF10AE802F3}" name="19V" dataDxfId="1076">
      <calculatedColumnFormula>COUNTIF(AB183:AB185,"N12")</calculatedColumnFormula>
    </tableColumn>
    <tableColumn id="29" xr3:uid="{B9BDCB77-F119-4B23-B5AD-F97C5743E709}" name="20S" dataDxfId="1075">
      <calculatedColumnFormula>COUNTIF(AC183:AC185,"N12")</calculatedColumnFormula>
    </tableColumn>
    <tableColumn id="30" xr3:uid="{6A67DF30-B922-43B9-A15A-A40ACA052DF7}" name="21D" dataDxfId="1074">
      <calculatedColumnFormula>COUNTIF(AD183:AD185,"N12")</calculatedColumnFormula>
    </tableColumn>
    <tableColumn id="31" xr3:uid="{D2CBE8B2-9983-42D6-A06B-6193BAE8900F}" name="22L" dataDxfId="1073">
      <calculatedColumnFormula>COUNTIF(AE183:AE185,"N12")</calculatedColumnFormula>
    </tableColumn>
    <tableColumn id="32" xr3:uid="{DF99F80D-1F16-450F-9092-521ED80C82B8}" name="23M" dataDxfId="1072">
      <calculatedColumnFormula>COUNTIF(AF183:AF185,"N12")</calculatedColumnFormula>
    </tableColumn>
    <tableColumn id="33" xr3:uid="{A1C21C00-2F51-4BF1-9941-3E4E1ABD1D65}" name="24W" dataDxfId="1071">
      <calculatedColumnFormula>COUNTIF(AG183:AG185,"N12")</calculatedColumnFormula>
    </tableColumn>
    <tableColumn id="34" xr3:uid="{3BC3A0D6-3A65-4666-8327-5234A15521B9}" name="25J" dataDxfId="1070">
      <calculatedColumnFormula>COUNTIF(AH183:AH185,"N12")</calculatedColumnFormula>
    </tableColumn>
    <tableColumn id="35" xr3:uid="{18C89CC9-D70E-4664-B219-16055E9820F7}" name="26V" dataDxfId="1069">
      <calculatedColumnFormula>COUNTIF(AI183:AI185,"N12")</calculatedColumnFormula>
    </tableColumn>
    <tableColumn id="36" xr3:uid="{876B9C29-1CE1-40DC-89C8-6428FD6373A3}" name="27S" dataDxfId="1068">
      <calculatedColumnFormula>COUNTIF(AJ183:AJ185,"N12")</calculatedColumnFormula>
    </tableColumn>
    <tableColumn id="37" xr3:uid="{8DB9BB99-188A-411B-BFE2-0705D90D05ED}" name="28D" dataDxfId="1067">
      <calculatedColumnFormula>COUNTIF(AK183:AK185,"N12")</calculatedColumnFormula>
    </tableColumn>
    <tableColumn id="38" xr3:uid="{F0CC2485-7096-49FC-9175-8871D2ECD8DF}" name="29L" dataDxfId="1066">
      <calculatedColumnFormula>COUNTIF(AL183:AL185,"N12")</calculatedColumnFormula>
    </tableColumn>
    <tableColumn id="39" xr3:uid="{E4206097-DBEE-41D9-8496-9D8E52356664}" name="30M" dataDxfId="1065">
      <calculatedColumnFormula>COUNTIF(AM183:AM185,"N12")</calculatedColumnFormula>
    </tableColumn>
    <tableColumn id="40" xr3:uid="{3C2EB0B0-855E-414F-84BB-1406C283713F}" name="31D" dataDxfId="1064">
      <calculatedColumnFormula>COUNTIF(AN185:AN185,"N12")</calculatedColumnFormula>
    </tableColumn>
    <tableColumn id="41" xr3:uid="{A3B1C9BF-82D9-49C4-9FF0-F7F23D82B562}" name="T. DIA" dataDxfId="1063">
      <calculatedColumnFormula>COUNTIF(Tabla1461113141552[[#This Row],[1L]:[31D]],"D12")</calculatedColumnFormula>
    </tableColumn>
    <tableColumn id="42" xr3:uid="{0374769A-AD03-4084-8F4C-AD696E9AA6E0}" name="T. NOCHE" dataDxfId="1062">
      <calculatedColumnFormula>COUNTIF(Tabla1461113141552[[#This Row],[1L]:[31D]],"N12")</calculatedColumnFormula>
    </tableColumn>
    <tableColumn id="43" xr3:uid="{51649697-3613-4424-B5AD-EF142D3E4986}" name="T. DESCANSOS" dataDxfId="1061">
      <calculatedColumnFormula>COUNTBLANK(Tabla1461113141552[[#This Row],[1L]:[31D]])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6B6BDE-D32A-492E-8182-9079027A3F4C}" name="Tabla14611131653" displayName="Tabla14611131653" ref="A206:AQ212" totalsRowShown="0">
  <autoFilter ref="A206:AQ212" xr:uid="{00000000-0009-0000-0100-00000E000000}"/>
  <tableColumns count="43">
    <tableColumn id="1" xr3:uid="{1AF436AA-286F-4FF9-ACFD-EFDCC7C55375}" name="CLIENTE:"/>
    <tableColumn id="2" xr3:uid="{C7579D02-AC78-422D-90EE-C1008875D66E}" name="COD PUESTO"/>
    <tableColumn id="3" xr3:uid="{F59E0129-C421-468B-B697-F5798EA966A7}" name="ZONA "/>
    <tableColumn id="4" xr3:uid="{DD764682-0387-44E6-B5E6-3EE8CF5F0627}" name="DIRECCION"/>
    <tableColumn id="5" xr3:uid="{E0BA2BF0-F6C7-4DEC-B06F-873F552A0E6E}" name="TIPO DE SERVICIO"/>
    <tableColumn id="6" xr3:uid="{125DFC5D-1FAD-46AB-B0A6-7FD02FCC535B}" name="CEDULA " dataDxfId="1060"/>
    <tableColumn id="7" xr3:uid="{1276FFF3-0282-4981-A89F-A8C4ED18893A}" name="APELLIDOS Y NOMBRES " dataDxfId="1059"/>
    <tableColumn id="8" xr3:uid="{09D780EC-ECD7-4E69-9C59-68492CADDEC0}" name="AÑO" dataDxfId="1058"/>
    <tableColumn id="9" xr3:uid="{AC9C91C0-6D25-4457-9DB7-D921E0A8BCF5}" name="MES" dataDxfId="1057"/>
    <tableColumn id="10" xr3:uid="{1038F008-0C0A-43EF-9014-823101D1B652}" name="1L" dataDxfId="1056">
      <calculatedColumnFormula>COUNTIF(J203:J205,"N12")</calculatedColumnFormula>
    </tableColumn>
    <tableColumn id="11" xr3:uid="{D62FF56E-F1C5-4678-9FA8-B833B6224DC4}" name="2M" dataDxfId="1055">
      <calculatedColumnFormula>COUNTIF(K203:K205,"N12")</calculatedColumnFormula>
    </tableColumn>
    <tableColumn id="12" xr3:uid="{B0016FDD-3EF1-45C3-A957-BF54F8CFB3C3}" name="3W" dataDxfId="1054">
      <calculatedColumnFormula>COUNTIF(L203:L205,"N12")</calculatedColumnFormula>
    </tableColumn>
    <tableColumn id="13" xr3:uid="{A4B0C14D-2916-4990-B111-85013A18203F}" name="4J" dataDxfId="1053">
      <calculatedColumnFormula>COUNTIF(M203:M205,"N12")</calculatedColumnFormula>
    </tableColumn>
    <tableColumn id="14" xr3:uid="{D2A97BEE-AAB2-4B12-A1A8-F5718C0AB0E0}" name="5V" dataDxfId="1052">
      <calculatedColumnFormula>COUNTIF(N203:N205,"N12")</calculatedColumnFormula>
    </tableColumn>
    <tableColumn id="15" xr3:uid="{DAA62B50-1CBD-4CD5-BF25-03F81D2F39CB}" name="6S" dataDxfId="1051">
      <calculatedColumnFormula>COUNTIF(O203:O205,"N12")</calculatedColumnFormula>
    </tableColumn>
    <tableColumn id="16" xr3:uid="{6E59390D-4A0E-4082-87D6-A072F459C330}" name="7D" dataDxfId="1050">
      <calculatedColumnFormula>COUNTIF(P203:P205,"N12")</calculatedColumnFormula>
    </tableColumn>
    <tableColumn id="17" xr3:uid="{AE4280EE-C529-48C3-8147-54D6E8A99071}" name="8L" dataDxfId="1049">
      <calculatedColumnFormula>COUNTIF(Q203:Q205,"N12")</calculatedColumnFormula>
    </tableColumn>
    <tableColumn id="18" xr3:uid="{1A6A2D55-31A3-4B83-827E-AE7EFE9F1DB1}" name="9M" dataDxfId="1048">
      <calculatedColumnFormula>COUNTIF(R203:R205,"N12")</calculatedColumnFormula>
    </tableColumn>
    <tableColumn id="19" xr3:uid="{40FB8C7F-5BBC-4D58-BDA9-25097B8D0278}" name="10W" dataDxfId="1047">
      <calculatedColumnFormula>COUNTIF(S203:S205,"N12")</calculatedColumnFormula>
    </tableColumn>
    <tableColumn id="20" xr3:uid="{FEF527E0-89D2-409D-806B-4A0E3E53EA87}" name="11J" dataDxfId="1046">
      <calculatedColumnFormula>COUNTIF(T203:T205,"N12")</calculatedColumnFormula>
    </tableColumn>
    <tableColumn id="21" xr3:uid="{73795179-64AD-45E5-990B-8D42A3896AC1}" name="12V" dataDxfId="1045">
      <calculatedColumnFormula>COUNTIF(U203:U205,"N12")</calculatedColumnFormula>
    </tableColumn>
    <tableColumn id="22" xr3:uid="{F5B1E849-F22F-4B22-A8CB-F45F72BC7679}" name="13S" dataDxfId="1044">
      <calculatedColumnFormula>COUNTIF(V203:V205,"N12")</calculatedColumnFormula>
    </tableColumn>
    <tableColumn id="23" xr3:uid="{7148A70F-43ED-4E1E-BDF9-C20AE1AF4514}" name="14D" dataDxfId="1043">
      <calculatedColumnFormula>COUNTIF(W203:W205,"N12")</calculatedColumnFormula>
    </tableColumn>
    <tableColumn id="24" xr3:uid="{7321A02A-2963-45FC-AE9C-7FE494181BB2}" name="15L" dataDxfId="1042">
      <calculatedColumnFormula>COUNTIF(X203:X205,"N12")</calculatedColumnFormula>
    </tableColumn>
    <tableColumn id="25" xr3:uid="{8B85403E-0F3A-4BC4-8EB8-CC27B31111B5}" name="16M" dataDxfId="1041">
      <calculatedColumnFormula>COUNTIF(Y203:Y205,"N12")</calculatedColumnFormula>
    </tableColumn>
    <tableColumn id="26" xr3:uid="{99CD969A-FA92-4FB8-9057-20D1F22D9DC1}" name="17W" dataDxfId="1040">
      <calculatedColumnFormula>COUNTIF(Z203:Z205,"N12")</calculatedColumnFormula>
    </tableColumn>
    <tableColumn id="27" xr3:uid="{4D1CEC3E-8B6B-4713-BFFC-AE375CD16167}" name="18J" dataDxfId="1039">
      <calculatedColumnFormula>COUNTIF(AA203:AA205,"N12")</calculatedColumnFormula>
    </tableColumn>
    <tableColumn id="28" xr3:uid="{06CB356F-CE59-4E18-A44A-EB93F6518DF8}" name="19V" dataDxfId="1038">
      <calculatedColumnFormula>COUNTIF(AB203:AB205,"N12")</calculatedColumnFormula>
    </tableColumn>
    <tableColumn id="29" xr3:uid="{74E52FEF-44BB-4167-81C6-586F223D4DE9}" name="20S" dataDxfId="1037">
      <calculatedColumnFormula>COUNTIF(AC203:AC205,"N12")</calculatedColumnFormula>
    </tableColumn>
    <tableColumn id="30" xr3:uid="{3EF9168C-A25A-4080-8D4A-CE90E5420B0E}" name="21D" dataDxfId="1036">
      <calculatedColumnFormula>COUNTIF(AD203:AD205,"N12")</calculatedColumnFormula>
    </tableColumn>
    <tableColumn id="31" xr3:uid="{B8E3C361-7354-4133-A88C-810C6BE656DF}" name="22L" dataDxfId="1035">
      <calculatedColumnFormula>COUNTIF(AE203:AE205,"N12")</calculatedColumnFormula>
    </tableColumn>
    <tableColumn id="32" xr3:uid="{22F061DA-92D8-47F5-A5B8-8371D35FF7A8}" name="23M" dataDxfId="1034">
      <calculatedColumnFormula>COUNTIF(AF203:AF205,"N12")</calculatedColumnFormula>
    </tableColumn>
    <tableColumn id="33" xr3:uid="{87338F43-FE08-4474-9679-A026D34DE9AC}" name="24W" dataDxfId="1033">
      <calculatedColumnFormula>COUNTIF(AG203:AG205,"N12")</calculatedColumnFormula>
    </tableColumn>
    <tableColumn id="34" xr3:uid="{CF8B2760-7839-4A82-B42D-527DBB603AF9}" name="25J" dataDxfId="1032">
      <calculatedColumnFormula>COUNTIF(AH203:AH205,"N12")</calculatedColumnFormula>
    </tableColumn>
    <tableColumn id="35" xr3:uid="{13CD1710-F0DD-43FA-82B4-16533CF215B2}" name="26V" dataDxfId="1031">
      <calculatedColumnFormula>COUNTIF(AI203:AI205,"N12")</calculatedColumnFormula>
    </tableColumn>
    <tableColumn id="36" xr3:uid="{C35D45A3-DF8B-47DD-B510-7F3DA1FAF6EA}" name="27S" dataDxfId="1030">
      <calculatedColumnFormula>COUNTIF(AJ203:AJ205,"N12")</calculatedColumnFormula>
    </tableColumn>
    <tableColumn id="37" xr3:uid="{75116A4C-34E9-4208-9C50-B052246E682D}" name="28D" dataDxfId="1029">
      <calculatedColumnFormula>COUNTIF(AK203:AK205,"N12")</calculatedColumnFormula>
    </tableColumn>
    <tableColumn id="38" xr3:uid="{27730618-3BB9-414A-82DC-E668D4D571E5}" name="29L" dataDxfId="1028">
      <calculatedColumnFormula>COUNTIF(AL203:AL205,"N12")</calculatedColumnFormula>
    </tableColumn>
    <tableColumn id="39" xr3:uid="{7CFA3DEC-3DD5-4326-830D-E8747F8703A2}" name="30M" dataDxfId="1027">
      <calculatedColumnFormula>COUNTIF(AM203:AM205,"N12")</calculatedColumnFormula>
    </tableColumn>
    <tableColumn id="40" xr3:uid="{29A6308E-24DF-4AE5-8BD0-D9333A117400}" name="31D" dataDxfId="1026">
      <calculatedColumnFormula>COUNTIF(AN203:AN205,"N12")</calculatedColumnFormula>
    </tableColumn>
    <tableColumn id="41" xr3:uid="{8EF634CA-7FD4-4FF9-8673-8B87E02F5E11}" name="T. DIA" dataDxfId="1025">
      <calculatedColumnFormula>COUNTIF(Tabla14611131653[[#This Row],[1L]:[31D]],"D12")</calculatedColumnFormula>
    </tableColumn>
    <tableColumn id="42" xr3:uid="{38AC4812-7B87-4E89-916A-BD5ED0B4CA96}" name="T. NOCHE" dataDxfId="1024">
      <calculatedColumnFormula>COUNTIF(Tabla14611131653[[#This Row],[1L]:[31D]],"N12")</calculatedColumnFormula>
    </tableColumn>
    <tableColumn id="43" xr3:uid="{33828F0C-D116-44D4-9EBD-A2792BCB5F25}" name="T. DESCANSOS" dataDxfId="1023">
      <calculatedColumnFormula>COUNTBLANK(Tabla14611131653[[#This Row],[1L]:[31D]])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5154C3-2DFD-4857-BBA6-A94776CCAB64}" name="Tabla1461113161754" displayName="Tabla1461113161754" ref="A227:AQ232" totalsRowShown="0">
  <autoFilter ref="A227:AQ232" xr:uid="{00000000-0009-0000-0100-00000F000000}"/>
  <tableColumns count="43">
    <tableColumn id="1" xr3:uid="{6B0DE075-B269-4811-AA4C-61303058439D}" name="CLIENTE:"/>
    <tableColumn id="2" xr3:uid="{AE8A940E-956F-4CC5-992F-2BB6BB9D26C3}" name="COD PUESTO"/>
    <tableColumn id="3" xr3:uid="{BF0C1E36-BD78-4B99-9C2E-1D5D4729A38C}" name="ZONA "/>
    <tableColumn id="4" xr3:uid="{3C9C285F-619B-4F2C-8313-CD9605F99137}" name="DIRECCION"/>
    <tableColumn id="5" xr3:uid="{FC3B82EA-82D8-45F1-93DC-3516C0658C20}" name="TIPO DE SERVICIO"/>
    <tableColumn id="6" xr3:uid="{05B02A86-9C26-46C3-8AF2-ED1823613812}" name="CEDULA " dataDxfId="1022"/>
    <tableColumn id="7" xr3:uid="{6217A24D-EEFB-4F2A-BAC5-9E8C302A1C43}" name="APELLIDOS Y NOMBRES " dataDxfId="1021"/>
    <tableColumn id="8" xr3:uid="{FEEF2ED8-715B-419A-8011-0F183D5E640A}" name="AÑO" dataDxfId="1020"/>
    <tableColumn id="9" xr3:uid="{0EC52DB1-1D69-4B3C-BF82-B1E93806A93F}" name="MES" dataDxfId="1019"/>
    <tableColumn id="10" xr3:uid="{D1C527E0-9153-4542-9888-9CD38F78ADC5}" name="1L" dataDxfId="1018">
      <calculatedColumnFormula>COUNTIF(J224:J226,"N12")</calculatedColumnFormula>
    </tableColumn>
    <tableColumn id="11" xr3:uid="{24509321-BFAE-4D0F-9CA0-EDB4BC474490}" name="2M" dataDxfId="1017">
      <calculatedColumnFormula>COUNTIF(K224:K226,"N12")</calculatedColumnFormula>
    </tableColumn>
    <tableColumn id="12" xr3:uid="{5348F989-D116-44F6-84F8-0CDF0AE34EAB}" name="3W" dataDxfId="1016">
      <calculatedColumnFormula>COUNTIF(L224:L226,"N12")</calculatedColumnFormula>
    </tableColumn>
    <tableColumn id="13" xr3:uid="{072685B2-8CBA-4D59-BA62-B275A662E622}" name="4J" dataDxfId="1015">
      <calculatedColumnFormula>COUNTIF(M224:M226,"N12")</calculatedColumnFormula>
    </tableColumn>
    <tableColumn id="14" xr3:uid="{5F1E089B-638D-4946-ACBE-61E43A0F3BA9}" name="5V" dataDxfId="1014">
      <calculatedColumnFormula>COUNTIF(N224:N226,"N12")</calculatedColumnFormula>
    </tableColumn>
    <tableColumn id="15" xr3:uid="{197AB89B-B564-4282-ACFF-8D1FAF46F6F7}" name="6S" dataDxfId="1013">
      <calculatedColumnFormula>COUNTIF(O224:O226,"N12")</calculatedColumnFormula>
    </tableColumn>
    <tableColumn id="16" xr3:uid="{2950B89D-03FE-4FDA-AF40-DE958766BC8F}" name="7D" dataDxfId="1012">
      <calculatedColumnFormula>COUNTIF(P224:P226,"N12")</calculatedColumnFormula>
    </tableColumn>
    <tableColumn id="17" xr3:uid="{27575C0D-21B5-4549-B60E-EDB486DF1DE1}" name="8L" dataDxfId="1011">
      <calculatedColumnFormula>COUNTIF(Q224:Q226,"N12")</calculatedColumnFormula>
    </tableColumn>
    <tableColumn id="18" xr3:uid="{9A77AC90-1E30-4BF6-AFBD-FCFD701D9BCE}" name="9M" dataDxfId="1010">
      <calculatedColumnFormula>COUNTIF(R224:R226,"N12")</calculatedColumnFormula>
    </tableColumn>
    <tableColumn id="19" xr3:uid="{96D96CD3-1A8F-464E-BB6F-7DDD480CEF6D}" name="10W" dataDxfId="1009">
      <calculatedColumnFormula>COUNTIF(S224:S226,"N12")</calculatedColumnFormula>
    </tableColumn>
    <tableColumn id="20" xr3:uid="{E9D7E834-1AEB-488F-89C1-F1E39B439CC5}" name="11J" dataDxfId="1008">
      <calculatedColumnFormula>COUNTIF(T224:T226,"N12")</calculatedColumnFormula>
    </tableColumn>
    <tableColumn id="21" xr3:uid="{44A592EE-F999-4B92-B36F-B9CEBCF64E9E}" name="12V" dataDxfId="1007">
      <calculatedColumnFormula>COUNTIF(U224:U226,"N12")</calculatedColumnFormula>
    </tableColumn>
    <tableColumn id="22" xr3:uid="{55E6EEAB-8931-47F5-8F52-F0138CC90FD7}" name="13S" dataDxfId="1006">
      <calculatedColumnFormula>COUNTIF(V224:V226,"N12")</calculatedColumnFormula>
    </tableColumn>
    <tableColumn id="23" xr3:uid="{D63D1C1F-2405-40D3-9AFE-5690DE941F21}" name="14D" dataDxfId="1005">
      <calculatedColumnFormula>COUNTIF(W224:W226,"N12")</calculatedColumnFormula>
    </tableColumn>
    <tableColumn id="24" xr3:uid="{D9357C56-12C7-4A5E-B625-A6AD5A3CEB91}" name="15L" dataDxfId="1004">
      <calculatedColumnFormula>COUNTIF(X224:X226,"N12")</calculatedColumnFormula>
    </tableColumn>
    <tableColumn id="25" xr3:uid="{83A81972-F309-4CBB-8178-F8F6B5CF130C}" name="16M" dataDxfId="1003">
      <calculatedColumnFormula>COUNTIF(Y224:Y226,"N12")</calculatedColumnFormula>
    </tableColumn>
    <tableColumn id="26" xr3:uid="{BF7CFD76-0262-43CE-8380-88561C9F5BCA}" name="17W" dataDxfId="1002">
      <calculatedColumnFormula>COUNTIF(Z224:Z226,"N12")</calculatedColumnFormula>
    </tableColumn>
    <tableColumn id="27" xr3:uid="{BAE76246-A57E-4CBD-9B90-8B9B3FECD202}" name="18J" dataDxfId="1001">
      <calculatedColumnFormula>COUNTIF(AA224:AA226,"N12")</calculatedColumnFormula>
    </tableColumn>
    <tableColumn id="28" xr3:uid="{39E2FF24-2B55-4DE8-A1F1-DF0BC1E0B1CF}" name="19V" dataDxfId="1000">
      <calculatedColumnFormula>COUNTIF(AB224:AB226,"N12")</calculatedColumnFormula>
    </tableColumn>
    <tableColumn id="29" xr3:uid="{B721BFFC-3DDD-4547-B2CC-0388A35A3418}" name="20S" dataDxfId="999">
      <calculatedColumnFormula>COUNTIF(AC224:AC226,"N12")</calculatedColumnFormula>
    </tableColumn>
    <tableColumn id="30" xr3:uid="{A9DCEC64-436E-4B5E-9940-B4CF4597C52D}" name="21D" dataDxfId="998">
      <calculatedColumnFormula>COUNTIF(AD224:AD226,"N12")</calculatedColumnFormula>
    </tableColumn>
    <tableColumn id="31" xr3:uid="{00F0AA1D-DF06-416B-9F93-9E21E6E3F2FC}" name="22L" dataDxfId="997">
      <calculatedColumnFormula>COUNTIF(AE224:AE226,"N12")</calculatedColumnFormula>
    </tableColumn>
    <tableColumn id="32" xr3:uid="{99F35C74-489A-46FB-B772-4DFEB7FCFA31}" name="23M" dataDxfId="996">
      <calculatedColumnFormula>COUNTIF(AF224:AF226,"N12")</calculatedColumnFormula>
    </tableColumn>
    <tableColumn id="33" xr3:uid="{F65FAE14-042C-477D-A98D-2E32EC362E2B}" name="24W" dataDxfId="995">
      <calculatedColumnFormula>COUNTIF(AG224:AG226,"N12")</calculatedColumnFormula>
    </tableColumn>
    <tableColumn id="34" xr3:uid="{A255F1DE-7A2F-4D92-82CA-0A123CB7AD25}" name="25J" dataDxfId="994">
      <calculatedColumnFormula>COUNTIF(AH224:AH226,"N12")</calculatedColumnFormula>
    </tableColumn>
    <tableColumn id="35" xr3:uid="{766B95DF-BA28-4FA6-8202-ABD07CE72B20}" name="26V" dataDxfId="993">
      <calculatedColumnFormula>COUNTIF(AI224:AI226,"N12")</calculatedColumnFormula>
    </tableColumn>
    <tableColumn id="36" xr3:uid="{49DA2DD5-439A-4D0A-A55F-8C12ADD6E5AF}" name="27S" dataDxfId="992">
      <calculatedColumnFormula>COUNTIF(AJ224:AJ226,"N12")</calculatedColumnFormula>
    </tableColumn>
    <tableColumn id="37" xr3:uid="{1DCE4CDF-C9DC-47E0-9FCE-F820B1708274}" name="28D" dataDxfId="991">
      <calculatedColumnFormula>COUNTIF(AK224:AK226,"N12")</calculatedColumnFormula>
    </tableColumn>
    <tableColumn id="38" xr3:uid="{864EF327-3A14-4763-855D-FA5F81D00BB5}" name="29L" dataDxfId="990">
      <calculatedColumnFormula>COUNTIF(AL224:AL226,"N12")</calculatedColumnFormula>
    </tableColumn>
    <tableColumn id="39" xr3:uid="{F82D4F9D-B429-4C93-85D0-714E5F11DD2E}" name="30M" dataDxfId="989">
      <calculatedColumnFormula>COUNTIF(AM224:AM226,"N12")</calculatedColumnFormula>
    </tableColumn>
    <tableColumn id="40" xr3:uid="{1FFBE48E-CA2C-426E-B295-A8059401E9C1}" name="31D" dataDxfId="988">
      <calculatedColumnFormula>COUNTIF(AN224:AN226,"N12")</calculatedColumnFormula>
    </tableColumn>
    <tableColumn id="41" xr3:uid="{FEFB1C79-6517-407A-A73C-46DBE08E46D4}" name="T. DIA" dataDxfId="987">
      <calculatedColumnFormula>COUNTIF(Tabla1461113161754[[#This Row],[1L]:[31D]],"D12")</calculatedColumnFormula>
    </tableColumn>
    <tableColumn id="42" xr3:uid="{D41C08A4-F0DA-474F-AB95-DB7CFF5D0A81}" name="T. NOCHE" dataDxfId="986">
      <calculatedColumnFormula>COUNTIF(Tabla1461113161754[[#This Row],[1L]:[31D]],"N12")</calculatedColumnFormula>
    </tableColumn>
    <tableColumn id="43" xr3:uid="{A9936956-193A-4706-907F-D4C18EC6FC82}" name="T. DESCANSOS" dataDxfId="985">
      <calculatedColumnFormula>COUNTBLANK(Tabla1461113161754[[#This Row],[1L]:[31D]])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4AD058-828F-4284-900B-A3B0D312A593}" name="Tabla146111316171855" displayName="Tabla146111316171855" ref="A247:AQ252" totalsRowShown="0">
  <autoFilter ref="A247:AQ252" xr:uid="{00000000-0009-0000-0100-000010000000}"/>
  <tableColumns count="43">
    <tableColumn id="1" xr3:uid="{98BD0DC1-9C73-4F96-A2A8-FC32CA5BCAF0}" name="CLIENTE:"/>
    <tableColumn id="2" xr3:uid="{73B2B384-B8EC-43C7-A537-0E838E3A7085}" name="COD PUESTO"/>
    <tableColumn id="3" xr3:uid="{A41987EF-7606-4BAA-A09C-D22D1B139637}" name="ZONA "/>
    <tableColumn id="4" xr3:uid="{391A8672-E4BB-4EEC-AC1C-7BE6EC706EA1}" name="DIRECCION"/>
    <tableColumn id="5" xr3:uid="{2B3A472A-1423-4745-B577-B2846247E924}" name="TIPO DE SERVICIO"/>
    <tableColumn id="6" xr3:uid="{09DCE8FF-CE14-4194-A4AD-CB111546DF08}" name="CEDULA " dataDxfId="984"/>
    <tableColumn id="7" xr3:uid="{2A8B65F6-7E48-4042-BA7A-226F44602B45}" name="APELLIDOS Y NOMBRES " dataDxfId="983"/>
    <tableColumn id="8" xr3:uid="{2F0BA479-479C-4653-B86D-93A9791290F9}" name="AÑO" dataDxfId="982"/>
    <tableColumn id="9" xr3:uid="{F0ED3E2F-AB68-468E-B7C0-2E1E645836E2}" name="MES" dataDxfId="981"/>
    <tableColumn id="10" xr3:uid="{30DD0A64-A976-4A57-A121-53C12C2D311A}" name="1L" dataDxfId="980">
      <calculatedColumnFormula>COUNTIF(J244:J246,"N12")</calculatedColumnFormula>
    </tableColumn>
    <tableColumn id="11" xr3:uid="{3F9A8447-7F28-42A3-8BD7-C28865CB5D67}" name="2M" dataDxfId="979">
      <calculatedColumnFormula>COUNTIF(K244:K246,"N12")</calculatedColumnFormula>
    </tableColumn>
    <tableColumn id="12" xr3:uid="{7E3E31AD-0C79-4736-928E-B053F670FC91}" name="3W" dataDxfId="978">
      <calculatedColumnFormula>COUNTIF(L244:L246,"N12")</calculatedColumnFormula>
    </tableColumn>
    <tableColumn id="13" xr3:uid="{BA2A95DD-9FA9-4B79-885C-F62962AEAFA8}" name="4J" dataDxfId="977">
      <calculatedColumnFormula>COUNTIF(M244:M246,"N12")</calculatedColumnFormula>
    </tableColumn>
    <tableColumn id="14" xr3:uid="{0CF3D3C0-F808-430C-90C4-60961B06AE6D}" name="5V" dataDxfId="976">
      <calculatedColumnFormula>COUNTIF(N244:N246,"N12")</calculatedColumnFormula>
    </tableColumn>
    <tableColumn id="15" xr3:uid="{545CCFA5-B63F-4DBE-A5E2-7BDFC7BCB081}" name="6S" dataDxfId="975">
      <calculatedColumnFormula>COUNTIF(O244:O246,"N12")</calculatedColumnFormula>
    </tableColumn>
    <tableColumn id="16" xr3:uid="{6D4E2ABF-22DF-4E07-BEC5-046AD5ABDA07}" name="7D" dataDxfId="974">
      <calculatedColumnFormula>COUNTIF(P244:P246,"N12")</calculatedColumnFormula>
    </tableColumn>
    <tableColumn id="17" xr3:uid="{201952B6-3C4B-49A9-950B-A01E5F0F2009}" name="8L" dataDxfId="973">
      <calculatedColumnFormula>COUNTIF(Q244:Q246,"N12")</calculatedColumnFormula>
    </tableColumn>
    <tableColumn id="18" xr3:uid="{259E3796-95E9-431D-8C64-218071C1B016}" name="9M" dataDxfId="972">
      <calculatedColumnFormula>COUNTIF(R244:R246,"N12")</calculatedColumnFormula>
    </tableColumn>
    <tableColumn id="19" xr3:uid="{0AC9745C-C2D0-4393-9E03-08DBC00BA506}" name="10W" dataDxfId="971">
      <calculatedColumnFormula>COUNTIF(S244:S246,"N12")</calculatedColumnFormula>
    </tableColumn>
    <tableColumn id="20" xr3:uid="{78690FDB-A595-45EB-8444-8F5760BA07EF}" name="11J" dataDxfId="970">
      <calculatedColumnFormula>COUNTIF(T244:T246,"N12")</calculatedColumnFormula>
    </tableColumn>
    <tableColumn id="21" xr3:uid="{92279F76-2730-426E-8B00-47239AE6016C}" name="12V" dataDxfId="969">
      <calculatedColumnFormula>COUNTIF(U244:U246,"N12")</calculatedColumnFormula>
    </tableColumn>
    <tableColumn id="22" xr3:uid="{B272DC02-5B63-40A8-80B0-2B209026A77C}" name="13S" dataDxfId="968">
      <calculatedColumnFormula>COUNTIF(V244:V246,"N12")</calculatedColumnFormula>
    </tableColumn>
    <tableColumn id="23" xr3:uid="{75DF9959-BF03-4C2D-B553-5F201145348C}" name="14D" dataDxfId="967">
      <calculatedColumnFormula>COUNTIF(W244:W246,"N12")</calculatedColumnFormula>
    </tableColumn>
    <tableColumn id="24" xr3:uid="{EEFDCE99-1B26-40AD-933A-F501C6309C5C}" name="15L" dataDxfId="966">
      <calculatedColumnFormula>COUNTIF(X244:X246,"N12")</calculatedColumnFormula>
    </tableColumn>
    <tableColumn id="25" xr3:uid="{E4EFB866-3799-4A0F-824F-456ABB1C4C90}" name="16M" dataDxfId="965">
      <calculatedColumnFormula>COUNTIF(Y244:Y246,"N12")</calculatedColumnFormula>
    </tableColumn>
    <tableColumn id="26" xr3:uid="{D0E36430-0761-4311-A298-65C1476023C0}" name="17W" dataDxfId="964">
      <calculatedColumnFormula>COUNTIF(Z244:Z246,"N12")</calculatedColumnFormula>
    </tableColumn>
    <tableColumn id="27" xr3:uid="{3D1F1594-D0D0-4315-92AF-ABDAF5469D8C}" name="18J" dataDxfId="963">
      <calculatedColumnFormula>COUNTIF(AA244:AA246,"N12")</calculatedColumnFormula>
    </tableColumn>
    <tableColumn id="28" xr3:uid="{947B5BCF-2C14-4D7A-A87E-1956EAC3267C}" name="19V" dataDxfId="962">
      <calculatedColumnFormula>COUNTIF(AB244:AB246,"N12")</calculatedColumnFormula>
    </tableColumn>
    <tableColumn id="29" xr3:uid="{BF8AA8B6-9ADF-4D61-A647-FCD12EC88577}" name="20S" dataDxfId="961">
      <calculatedColumnFormula>COUNTIF(AC244:AC246,"N12")</calculatedColumnFormula>
    </tableColumn>
    <tableColumn id="30" xr3:uid="{1FA3375E-3955-4748-985E-441A408C0470}" name="21D" dataDxfId="960">
      <calculatedColumnFormula>COUNTIF(AD244:AD246,"N12")</calculatedColumnFormula>
    </tableColumn>
    <tableColumn id="31" xr3:uid="{BD18AE3E-2854-4509-97C5-3E1F6658DF14}" name="22L" dataDxfId="959">
      <calculatedColumnFormula>COUNTIF(AE244:AE246,"N12")</calculatedColumnFormula>
    </tableColumn>
    <tableColumn id="32" xr3:uid="{BA2C0394-B0F7-4B19-9558-9D2EA5E71B3D}" name="23M" dataDxfId="958">
      <calculatedColumnFormula>COUNTIF(AF244:AF246,"N12")</calculatedColumnFormula>
    </tableColumn>
    <tableColumn id="33" xr3:uid="{51BE166B-F1BE-4F34-94EF-0F43B1D61408}" name="24W" dataDxfId="957">
      <calculatedColumnFormula>COUNTIF(AG244:AG246,"N12")</calculatedColumnFormula>
    </tableColumn>
    <tableColumn id="34" xr3:uid="{CD91A0EE-21BF-4258-A184-78F6F8487FF7}" name="25J" dataDxfId="956">
      <calculatedColumnFormula>COUNTIF(AH244:AH246,"N12")</calculatedColumnFormula>
    </tableColumn>
    <tableColumn id="35" xr3:uid="{D72593C0-522B-47D0-AEB9-3F5A3D902520}" name="26V" dataDxfId="955">
      <calculatedColumnFormula>COUNTIF(AI244:AI246,"N12")</calculatedColumnFormula>
    </tableColumn>
    <tableColumn id="36" xr3:uid="{C7BB15C2-BD64-4A43-A6AE-0DD8AFDC0F97}" name="27S" dataDxfId="954">
      <calculatedColumnFormula>COUNTIF(AJ244:AJ246,"N12")</calculatedColumnFormula>
    </tableColumn>
    <tableColumn id="37" xr3:uid="{DA496647-1DA2-4C56-BB71-B93A7AD94BF3}" name="28D" dataDxfId="953">
      <calculatedColumnFormula>COUNTIF(AK244:AK246,"N12")</calculatedColumnFormula>
    </tableColumn>
    <tableColumn id="38" xr3:uid="{3AF460A9-63DE-4009-BE65-FE4FCC465B8D}" name="29L" dataDxfId="952">
      <calculatedColumnFormula>COUNTIF(AL244:AL246,"N12")</calculatedColumnFormula>
    </tableColumn>
    <tableColumn id="39" xr3:uid="{AEDFE7EF-ED05-4F28-B0C1-96B25E963ED5}" name="30M" dataDxfId="951">
      <calculatedColumnFormula>COUNTIF(AM244:AM246,"N12")</calculatedColumnFormula>
    </tableColumn>
    <tableColumn id="40" xr3:uid="{F981AA08-BB85-4BA8-98EA-1A352E241382}" name="31D" dataDxfId="950">
      <calculatedColumnFormula>COUNTIF(AN244:AN246,"N12")</calculatedColumnFormula>
    </tableColumn>
    <tableColumn id="41" xr3:uid="{DC65A60B-A3CB-43A6-8498-50045B87F697}" name="T. DIA" dataDxfId="949">
      <calculatedColumnFormula>COUNTIF(Tabla146111316171855[[#This Row],[1L]:[31D]],"D12")</calculatedColumnFormula>
    </tableColumn>
    <tableColumn id="42" xr3:uid="{82A7C2F7-5674-4CCC-9F3B-D993006786E3}" name="T. NOCHE" dataDxfId="948">
      <calculatedColumnFormula>COUNTIF(Tabla146111316171855[[#This Row],[1L]:[31D]],"N12")</calculatedColumnFormula>
    </tableColumn>
    <tableColumn id="43" xr3:uid="{72D9A41B-1263-42FB-8A93-8E01EA8BFC2D}" name="T. DESCANSOS" dataDxfId="947">
      <calculatedColumnFormula>COUNTBLANK(Tabla146111316171855[[#This Row],[1L]:[31D]])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1A3367-9C5D-4654-AD10-7FDD77349602}" name="Tabla14611131617181956" displayName="Tabla14611131617181956" ref="A253:AQ257" totalsRowShown="0">
  <autoFilter ref="A253:AQ257" xr:uid="{00000000-0009-0000-0100-000011000000}"/>
  <tableColumns count="43">
    <tableColumn id="1" xr3:uid="{59059D42-49DD-478A-A5A4-397E06326618}" name="CLIENTE:"/>
    <tableColumn id="2" xr3:uid="{15C81A99-BBFC-4A25-9373-4C98245D44AF}" name="COD PUESTO"/>
    <tableColumn id="3" xr3:uid="{E12CCCB2-3DAF-4D6A-9494-CC58B25A52EA}" name="ZONA "/>
    <tableColumn id="4" xr3:uid="{951A96FD-8152-488E-85A5-3012E9BEE512}" name="DIRECCION"/>
    <tableColumn id="5" xr3:uid="{AA077028-3B45-4A40-8212-AF6A2335A348}" name="TIPO DE SERVICIO"/>
    <tableColumn id="6" xr3:uid="{25E7B6F5-952A-4412-9CCA-75BEA816BA57}" name="CEDULA " dataDxfId="946"/>
    <tableColumn id="7" xr3:uid="{0395564B-B41B-40BB-84BB-C9DA3D9774C7}" name="APELLIDOS Y NOMBRES " dataDxfId="945"/>
    <tableColumn id="8" xr3:uid="{AB71D99F-6AE6-413F-A5C2-1EA428460DDB}" name="AÑO" dataDxfId="944"/>
    <tableColumn id="9" xr3:uid="{1FECCB91-22EB-4DF0-9179-15CD6E310365}" name="MES" dataDxfId="943"/>
    <tableColumn id="10" xr3:uid="{263698A1-6AE3-4E4B-B27C-384FF8DFB253}" name="1L" dataDxfId="942">
      <calculatedColumnFormula>COUNTIF(J252:J252,"N12")</calculatedColumnFormula>
    </tableColumn>
    <tableColumn id="11" xr3:uid="{7D1F42BA-23FB-423A-ACDC-B382D04EB6D5}" name="2M" dataDxfId="941">
      <calculatedColumnFormula>COUNTIF(K252:K252,"N12")</calculatedColumnFormula>
    </tableColumn>
    <tableColumn id="12" xr3:uid="{AE7A5C31-6073-4646-8496-40B75AC58E37}" name="3W" dataDxfId="940">
      <calculatedColumnFormula>COUNTIF(L252:L252,"N12")</calculatedColumnFormula>
    </tableColumn>
    <tableColumn id="13" xr3:uid="{AB3F336D-EE4B-40C5-B68A-109641A04B53}" name="4J" dataDxfId="939">
      <calculatedColumnFormula>COUNTIF(M252:M252,"N12")</calculatedColumnFormula>
    </tableColumn>
    <tableColumn id="14" xr3:uid="{D2B1A643-62C1-418D-821A-9DC77A47F73F}" name="5V" dataDxfId="938">
      <calculatedColumnFormula>COUNTIF(N252:N252,"N12")</calculatedColumnFormula>
    </tableColumn>
    <tableColumn id="15" xr3:uid="{9EE9E3AD-8EA6-4E1D-931F-B69FAA94B567}" name="6S" dataDxfId="937">
      <calculatedColumnFormula>COUNTIF(O252:O252,"N12")</calculatedColumnFormula>
    </tableColumn>
    <tableColumn id="16" xr3:uid="{22225C15-5DDF-419F-B60D-D61A761B8C0A}" name="7D" dataDxfId="936">
      <calculatedColumnFormula>COUNTIF(P252:P252,"N12")</calculatedColumnFormula>
    </tableColumn>
    <tableColumn id="17" xr3:uid="{DAA8BC6B-A211-4D88-922A-B6D20B009E7A}" name="8L" dataDxfId="935">
      <calculatedColumnFormula>COUNTIF(Q252:Q252,"N12")</calculatedColumnFormula>
    </tableColumn>
    <tableColumn id="18" xr3:uid="{E461CCE0-6864-4040-B109-EE3BAC130558}" name="9M" dataDxfId="934">
      <calculatedColumnFormula>COUNTIF(R252:R252,"N12")</calculatedColumnFormula>
    </tableColumn>
    <tableColumn id="19" xr3:uid="{86E583BD-67CD-4CAE-8D36-A72BD33180B5}" name="10W" dataDxfId="933">
      <calculatedColumnFormula>COUNTIF(S252:S252,"N12")</calculatedColumnFormula>
    </tableColumn>
    <tableColumn id="20" xr3:uid="{2103C659-F724-46C8-A0F9-669FD74EC8F5}" name="11J" dataDxfId="932">
      <calculatedColumnFormula>COUNTIF(T252:T252,"N12")</calculatedColumnFormula>
    </tableColumn>
    <tableColumn id="21" xr3:uid="{8D290A87-D9F8-419D-8D21-EEF95DA3C653}" name="12V" dataDxfId="931">
      <calculatedColumnFormula>COUNTIF(U252:U252,"N12")</calculatedColumnFormula>
    </tableColumn>
    <tableColumn id="22" xr3:uid="{844EA5BD-CB33-41F1-8308-FCFDEB191286}" name="13S" dataDxfId="930">
      <calculatedColumnFormula>COUNTIF(V252:V252,"N12")</calculatedColumnFormula>
    </tableColumn>
    <tableColumn id="23" xr3:uid="{97948427-1B25-404D-BAB1-BBA0E27DC7DF}" name="14D" dataDxfId="929">
      <calculatedColumnFormula>COUNTIF(W252:W252,"N12")</calculatedColumnFormula>
    </tableColumn>
    <tableColumn id="24" xr3:uid="{F90A2CB8-B829-40BE-898C-F8F89600B5EA}" name="15L" dataDxfId="928">
      <calculatedColumnFormula>COUNTIF(X252:X252,"N12")</calculatedColumnFormula>
    </tableColumn>
    <tableColumn id="25" xr3:uid="{3F85BB5A-B51C-4003-AAB6-E24446FF2421}" name="16M" dataDxfId="927">
      <calculatedColumnFormula>COUNTIF(Y252:Y252,"N12")</calculatedColumnFormula>
    </tableColumn>
    <tableColumn id="26" xr3:uid="{CDB45D7D-9211-41D0-8ED5-3FE882D9AD11}" name="17W" dataDxfId="926">
      <calculatedColumnFormula>COUNTIF(Z252:Z252,"N12")</calculatedColumnFormula>
    </tableColumn>
    <tableColumn id="27" xr3:uid="{B9CFFC8E-690E-4729-9B60-60A2D09BCE26}" name="18J" dataDxfId="925">
      <calculatedColumnFormula>COUNTIF(AA252:AA252,"N12")</calculatedColumnFormula>
    </tableColumn>
    <tableColumn id="28" xr3:uid="{CDC1F420-5DB6-4EBA-896C-640F37AEBF45}" name="19V" dataDxfId="924">
      <calculatedColumnFormula>COUNTIF(AB252:AB252,"N12")</calculatedColumnFormula>
    </tableColumn>
    <tableColumn id="29" xr3:uid="{1C0F5F24-34C5-4C9B-9DAC-73DDE2DB9616}" name="20S" dataDxfId="923">
      <calculatedColumnFormula>COUNTIF(AC252:AC252,"N12")</calculatedColumnFormula>
    </tableColumn>
    <tableColumn id="30" xr3:uid="{5D68F11E-AB30-44F4-A797-3B4A5E84057C}" name="21D" dataDxfId="922">
      <calculatedColumnFormula>COUNTIF(AD252:AD252,"N12")</calculatedColumnFormula>
    </tableColumn>
    <tableColumn id="31" xr3:uid="{73ADD2DD-732A-441E-A3B5-8E9BE7A98CBF}" name="22L" dataDxfId="921">
      <calculatedColumnFormula>COUNTIF(AE252:AE252,"N12")</calculatedColumnFormula>
    </tableColumn>
    <tableColumn id="32" xr3:uid="{68C45D68-676B-455A-8B61-E21E1DB29B92}" name="23M" dataDxfId="920">
      <calculatedColumnFormula>COUNTIF(AF252:AF252,"N12")</calculatedColumnFormula>
    </tableColumn>
    <tableColumn id="33" xr3:uid="{EA258213-6B32-4E6D-BCF4-22D56855E641}" name="24W" dataDxfId="919">
      <calculatedColumnFormula>COUNTIF(AG252:AG252,"N12")</calculatedColumnFormula>
    </tableColumn>
    <tableColumn id="34" xr3:uid="{81C20446-ED29-41B6-A577-BD346B92FBA6}" name="25J" dataDxfId="918">
      <calculatedColumnFormula>COUNTIF(AH252:AH252,"N12")</calculatedColumnFormula>
    </tableColumn>
    <tableColumn id="35" xr3:uid="{6B59E709-50FB-4336-B932-F27A8920BA75}" name="26V" dataDxfId="917">
      <calculatedColumnFormula>COUNTIF(AI252:AI252,"N12")</calculatedColumnFormula>
    </tableColumn>
    <tableColumn id="36" xr3:uid="{AB72D58D-9644-428B-9808-51B82AA85628}" name="27S" dataDxfId="916">
      <calculatedColumnFormula>COUNTIF(AJ252:AJ252,"N12")</calculatedColumnFormula>
    </tableColumn>
    <tableColumn id="37" xr3:uid="{1D46A415-6F50-4BCD-9A83-0C0E60B299C6}" name="28D" dataDxfId="915">
      <calculatedColumnFormula>COUNTIF(AK252:AK252,"N12")</calculatedColumnFormula>
    </tableColumn>
    <tableColumn id="38" xr3:uid="{CCDF86A2-252F-45A7-BA2B-D89DDBF42898}" name="29L" dataDxfId="914">
      <calculatedColumnFormula>COUNTIF(AL252:AL252,"N12")</calculatedColumnFormula>
    </tableColumn>
    <tableColumn id="39" xr3:uid="{E42FBC9B-58CB-484D-8A35-975A40D5EDF8}" name="30M" dataDxfId="913">
      <calculatedColumnFormula>COUNTIF(AM252:AM252,"N12")</calculatedColumnFormula>
    </tableColumn>
    <tableColumn id="40" xr3:uid="{936A8326-FA43-4E81-B329-E6D66EEEFCB9}" name="31D" dataDxfId="912">
      <calculatedColumnFormula>COUNTIF(AN252:AN252,"N12")</calculatedColumnFormula>
    </tableColumn>
    <tableColumn id="41" xr3:uid="{9F50D5CA-84AC-43BE-A21D-662B1868F39D}" name="T. DIA" dataDxfId="911">
      <calculatedColumnFormula>COUNTIF(Tabla14611131617181956[[#This Row],[1L]:[31D]],"D12")</calculatedColumnFormula>
    </tableColumn>
    <tableColumn id="42" xr3:uid="{0CAF7F25-3346-4013-8123-C42BFD38DAF5}" name="T. NOCHE" dataDxfId="910">
      <calculatedColumnFormula>COUNTIF(Tabla14611131617181956[[#This Row],[1L]:[31D]],"N12")</calculatedColumnFormula>
    </tableColumn>
    <tableColumn id="43" xr3:uid="{E25416FD-50BE-4851-8417-F9522FEF76FF}" name="T. DESCANSOS" dataDxfId="909">
      <calculatedColumnFormula>COUNTBLANK(Tabla14611131617181956[[#This Row],[1L]:[31D]])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2F3FB8-ABDB-4387-964F-E3852B1957DE}" name="Tabla14611131617182057" displayName="Tabla14611131617182057" ref="A273:AQ278" totalsRowShown="0">
  <autoFilter ref="A273:AQ278" xr:uid="{00000000-0009-0000-0100-000012000000}"/>
  <tableColumns count="43">
    <tableColumn id="1" xr3:uid="{1FDA2735-EAFA-411F-8CB0-EB989F1AC0E4}" name="CLIENTE:"/>
    <tableColumn id="2" xr3:uid="{EAD84D12-9931-4A82-9CA7-008BC8E1F15E}" name="COD PUESTO"/>
    <tableColumn id="3" xr3:uid="{38CCB2B0-8BEF-4F9E-8636-BB58F13CE9E2}" name="ZONA "/>
    <tableColumn id="4" xr3:uid="{1FFE4BBD-685F-4735-9562-A47BF08154D6}" name="DIRECCION"/>
    <tableColumn id="5" xr3:uid="{92A336A8-A6F8-4C4F-ADFB-AF2A18D6A866}" name="TIPO DE SERVICIO"/>
    <tableColumn id="6" xr3:uid="{64416E9B-9CB3-49B6-B402-76D847697846}" name="CEDULA " dataDxfId="908"/>
    <tableColumn id="7" xr3:uid="{6AB36671-7120-4379-975F-E20295C7A290}" name="APELLIDOS Y NOMBRES " dataDxfId="907"/>
    <tableColumn id="8" xr3:uid="{49D0F087-9473-4744-9064-F2B9D7D1F8E2}" name="AÑO" dataDxfId="906"/>
    <tableColumn id="9" xr3:uid="{7CCA1F95-9EAC-43D8-9525-81FD966B6023}" name="MES" dataDxfId="905"/>
    <tableColumn id="10" xr3:uid="{20ECA04C-D6FA-45D6-96B7-454D954B80E9}" name="1L" dataDxfId="904">
      <calculatedColumnFormula>COUNTIF(J270:J272,"N12")</calculatedColumnFormula>
    </tableColumn>
    <tableColumn id="11" xr3:uid="{92D834E5-E3F8-44A1-B0A8-409E006527F3}" name="2M" dataDxfId="903">
      <calculatedColumnFormula>COUNTIF(K270:K272,"N12")</calculatedColumnFormula>
    </tableColumn>
    <tableColumn id="12" xr3:uid="{BD806B91-C7AE-420D-96A7-2761BA8502A2}" name="3W" dataDxfId="902">
      <calculatedColumnFormula>COUNTIF(L270:L272,"N12")</calculatedColumnFormula>
    </tableColumn>
    <tableColumn id="13" xr3:uid="{BCC54337-FB69-4775-83FE-1E87FA4818DC}" name="4J" dataDxfId="901">
      <calculatedColumnFormula>COUNTIF(M270:M272,"N12")</calculatedColumnFormula>
    </tableColumn>
    <tableColumn id="14" xr3:uid="{F5E956FB-9428-4B9A-AB81-542460B342A5}" name="5V" dataDxfId="900">
      <calculatedColumnFormula>COUNTIF(N270:N272,"N12")</calculatedColumnFormula>
    </tableColumn>
    <tableColumn id="15" xr3:uid="{C821536B-EEAF-4DA0-BF39-A28FE81FB545}" name="6S" dataDxfId="899">
      <calculatedColumnFormula>COUNTIF(O270:O272,"N12")</calculatedColumnFormula>
    </tableColumn>
    <tableColumn id="16" xr3:uid="{7BD1825A-4733-49B3-8631-99543E2CC0BC}" name="7D" dataDxfId="898">
      <calculatedColumnFormula>COUNTIF(P270:P272,"N12")</calculatedColumnFormula>
    </tableColumn>
    <tableColumn id="17" xr3:uid="{2DC9F48F-0F7D-4564-B815-972C57286A5B}" name="8L" dataDxfId="897">
      <calculatedColumnFormula>COUNTIF(Q270:Q272,"N12")</calculatedColumnFormula>
    </tableColumn>
    <tableColumn id="18" xr3:uid="{153D9425-F2F2-40F2-B736-9B3120D50647}" name="9M" dataDxfId="896">
      <calculatedColumnFormula>COUNTIF(R270:R272,"N12")</calculatedColumnFormula>
    </tableColumn>
    <tableColumn id="19" xr3:uid="{3E4190C3-2AD5-4B8F-8519-5D84626CA709}" name="10W" dataDxfId="895">
      <calculatedColumnFormula>COUNTIF(S270:S272,"N12")</calculatedColumnFormula>
    </tableColumn>
    <tableColumn id="20" xr3:uid="{D7400289-AE4E-4225-A16D-DF7C2DCABFBA}" name="11J" dataDxfId="894">
      <calculatedColumnFormula>COUNTIF(T270:T272,"N12")</calculatedColumnFormula>
    </tableColumn>
    <tableColumn id="21" xr3:uid="{662F272B-2E4A-40D5-A416-0CFC9285C519}" name="12V" dataDxfId="893">
      <calculatedColumnFormula>COUNTIF(U270:U272,"N12")</calculatedColumnFormula>
    </tableColumn>
    <tableColumn id="22" xr3:uid="{091F6B2B-EF3C-43D8-979C-E96D2CE9AA1C}" name="13S" dataDxfId="892">
      <calculatedColumnFormula>COUNTIF(V270:V272,"N12")</calculatedColumnFormula>
    </tableColumn>
    <tableColumn id="23" xr3:uid="{E9F6FA9C-98BF-4500-ABC5-E4C55572F350}" name="14D" dataDxfId="891">
      <calculatedColumnFormula>COUNTIF(W270:W272,"N12")</calculatedColumnFormula>
    </tableColumn>
    <tableColumn id="24" xr3:uid="{BF849D46-DD81-4DCF-957F-F9F91799001E}" name="15L" dataDxfId="890">
      <calculatedColumnFormula>COUNTIF(X270:X272,"N12")</calculatedColumnFormula>
    </tableColumn>
    <tableColumn id="25" xr3:uid="{F297D466-6689-41B0-A852-E7A1C717F301}" name="16M" dataDxfId="889">
      <calculatedColumnFormula>COUNTIF(Y270:Y272,"N12")</calculatedColumnFormula>
    </tableColumn>
    <tableColumn id="26" xr3:uid="{003B54F0-CF83-403A-841A-7FDC69D54851}" name="17W" dataDxfId="888">
      <calculatedColumnFormula>COUNTIF(Z270:Z272,"N12")</calculatedColumnFormula>
    </tableColumn>
    <tableColumn id="27" xr3:uid="{374C29E2-74B5-4246-835F-5480B06AEDCC}" name="18J" dataDxfId="887">
      <calculatedColumnFormula>COUNTIF(AA270:AA272,"N12")</calculatedColumnFormula>
    </tableColumn>
    <tableColumn id="28" xr3:uid="{FE176ABA-63CF-4600-8CF8-FBA910DC9CE8}" name="19V" dataDxfId="886">
      <calculatedColumnFormula>COUNTIF(AB270:AB272,"N12")</calculatedColumnFormula>
    </tableColumn>
    <tableColumn id="29" xr3:uid="{DFAD54D6-B246-44CE-85BE-BEFED93E7ACF}" name="20S" dataDxfId="885">
      <calculatedColumnFormula>COUNTIF(AC270:AC272,"N12")</calculatedColumnFormula>
    </tableColumn>
    <tableColumn id="30" xr3:uid="{625FFC4B-9C84-44D4-8764-ABAAB1800BBA}" name="21D" dataDxfId="884">
      <calculatedColumnFormula>COUNTIF(AD270:AD272,"N12")</calculatedColumnFormula>
    </tableColumn>
    <tableColumn id="31" xr3:uid="{2D3B0066-2D81-4AC7-955C-F0009100385E}" name="22L" dataDxfId="883">
      <calculatedColumnFormula>COUNTIF(AE270:AE272,"N12")</calculatedColumnFormula>
    </tableColumn>
    <tableColumn id="32" xr3:uid="{058B04F7-E1CF-4408-AC56-B12F756024FB}" name="23M" dataDxfId="882">
      <calculatedColumnFormula>COUNTIF(AF270:AF272,"N12")</calculatedColumnFormula>
    </tableColumn>
    <tableColumn id="33" xr3:uid="{BC88AEC7-C6B3-49D4-9D64-F702747C836D}" name="24W" dataDxfId="881">
      <calculatedColumnFormula>COUNTIF(AG270:AG272,"N12")</calculatedColumnFormula>
    </tableColumn>
    <tableColumn id="34" xr3:uid="{0E45C35E-89B2-4320-A19A-3F88524A668E}" name="25J" dataDxfId="880">
      <calculatedColumnFormula>COUNTIF(AH270:AH272,"N12")</calculatedColumnFormula>
    </tableColumn>
    <tableColumn id="35" xr3:uid="{05A9D956-7C82-40D0-839E-3DE096C0BAA7}" name="26V" dataDxfId="879">
      <calculatedColumnFormula>COUNTIF(AI270:AI272,"N12")</calculatedColumnFormula>
    </tableColumn>
    <tableColumn id="36" xr3:uid="{57178C84-4823-45FC-8A32-273651A23CAB}" name="27S" dataDxfId="878">
      <calculatedColumnFormula>COUNTIF(AJ270:AJ272,"N12")</calculatedColumnFormula>
    </tableColumn>
    <tableColumn id="37" xr3:uid="{F11E8C8B-F463-49F0-9881-AFCD52BA6824}" name="28D" dataDxfId="877">
      <calculatedColumnFormula>COUNTIF(AK270:AK272,"N12")</calculatedColumnFormula>
    </tableColumn>
    <tableColumn id="38" xr3:uid="{4D3CD67A-513C-47A9-93C8-039946A90252}" name="29L" dataDxfId="876">
      <calculatedColumnFormula>COUNTIF(AL270:AL272,"N12")</calculatedColumnFormula>
    </tableColumn>
    <tableColumn id="39" xr3:uid="{6FE0A579-5366-486A-B7E3-7ABA0101EBC7}" name="30M" dataDxfId="875">
      <calculatedColumnFormula>COUNTIF(AM270:AM272,"N12")</calculatedColumnFormula>
    </tableColumn>
    <tableColumn id="40" xr3:uid="{EFB6E7D4-DEA6-464E-8FED-DBFE9C7C196F}" name="31D" dataDxfId="874">
      <calculatedColumnFormula>COUNTIF(AN270:AN272,"N12")</calculatedColumnFormula>
    </tableColumn>
    <tableColumn id="41" xr3:uid="{B6E8DF36-9D42-4F31-B537-9A28EDC0A20E}" name="T. DIA" dataDxfId="873">
      <calculatedColumnFormula>COUNTIF(Tabla14611131617182057[[#This Row],[1L]:[31D]],"D12")</calculatedColumnFormula>
    </tableColumn>
    <tableColumn id="42" xr3:uid="{82127198-5411-4BC2-A5CE-C4225FAE0CB4}" name="T. NOCHE" dataDxfId="872">
      <calculatedColumnFormula>COUNTIF(Tabla14611131617182057[[#This Row],[1L]:[31D]],"N12")</calculatedColumnFormula>
    </tableColumn>
    <tableColumn id="43" xr3:uid="{2B0B1E4A-14C1-499B-B4E8-76E957B40A7E}" name="T. DESCANSOS" dataDxfId="871">
      <calculatedColumnFormula>COUNTBLANK(Tabla14611131617182057[[#This Row],[1L]:[31D]])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22CAE5-CE69-4281-8FFD-B3CCFDA2E032}" name="Tabla1461113161718202258" displayName="Tabla1461113161718202258" ref="A293:AQ298" totalsRowShown="0">
  <autoFilter ref="A293:AQ298" xr:uid="{00000000-0009-0000-0100-000013000000}"/>
  <tableColumns count="43">
    <tableColumn id="1" xr3:uid="{575F3783-7C28-4E48-986F-7A28C9BC4870}" name="CLIENTE:"/>
    <tableColumn id="2" xr3:uid="{730A4F52-5A26-4FF9-A9DB-1CD619171C6E}" name="COD PUESTO"/>
    <tableColumn id="3" xr3:uid="{A6FBDF4F-4DC6-45C6-97F5-8FFB5824F00B}" name="ZONA "/>
    <tableColumn id="4" xr3:uid="{EB88FAB6-215E-4C5A-9525-081299C8D999}" name="DIRECCION"/>
    <tableColumn id="5" xr3:uid="{AD892F20-84B9-4624-92EE-670E6ECD2F3D}" name="TIPO DE SERVICIO"/>
    <tableColumn id="6" xr3:uid="{29B4394B-06AD-4188-B121-389362A8E489}" name="CEDULA " dataDxfId="870"/>
    <tableColumn id="7" xr3:uid="{27F14AFC-5801-447D-A658-3CE3BFB77147}" name="APELLIDOS Y NOMBRES " dataDxfId="869"/>
    <tableColumn id="8" xr3:uid="{62410780-E640-4834-888D-D0CD769F552C}" name="AÑO" dataDxfId="868"/>
    <tableColumn id="9" xr3:uid="{5EEDC6BB-40AC-4816-B91A-98DA93CDC1A5}" name="MES" dataDxfId="867"/>
    <tableColumn id="10" xr3:uid="{6E5CBBA7-8900-4AAE-ABD0-F936C81AE98D}" name="1L" dataDxfId="866">
      <calculatedColumnFormula>COUNTIF(J290:J292,"N12")</calculatedColumnFormula>
    </tableColumn>
    <tableColumn id="11" xr3:uid="{2BA25402-35A9-43AF-9DDE-3444CC16EF43}" name="2M" dataDxfId="865">
      <calculatedColumnFormula>COUNTIF(K290:K292,"N12")</calculatedColumnFormula>
    </tableColumn>
    <tableColumn id="12" xr3:uid="{6A774EE8-1A95-4DA7-8144-57F92E173C24}" name="3W" dataDxfId="864">
      <calculatedColumnFormula>COUNTIF(L290:L292,"N12")</calculatedColumnFormula>
    </tableColumn>
    <tableColumn id="13" xr3:uid="{CEB768D3-5892-4B71-8876-5D82A29E03D9}" name="4J" dataDxfId="863">
      <calculatedColumnFormula>COUNTIF(M290:M292,"N12")</calculatedColumnFormula>
    </tableColumn>
    <tableColumn id="14" xr3:uid="{C90D6941-076C-403E-B1CE-9ED900377F3F}" name="5V" dataDxfId="862">
      <calculatedColumnFormula>COUNTIF(N290:N292,"N12")</calculatedColumnFormula>
    </tableColumn>
    <tableColumn id="15" xr3:uid="{21615762-7CA7-441B-A055-6981481CDB03}" name="6S" dataDxfId="861">
      <calculatedColumnFormula>COUNTIF(O290:O292,"N12")</calculatedColumnFormula>
    </tableColumn>
    <tableColumn id="16" xr3:uid="{47C23643-3EBE-45B6-A04F-F54516AABE06}" name="7D" dataDxfId="860">
      <calculatedColumnFormula>COUNTIF(P290:P292,"N12")</calculatedColumnFormula>
    </tableColumn>
    <tableColumn id="17" xr3:uid="{206F2061-0FC1-4992-815B-A5598B5844A6}" name="8L" dataDxfId="859">
      <calculatedColumnFormula>COUNTIF(Q290:Q292,"N12")</calculatedColumnFormula>
    </tableColumn>
    <tableColumn id="18" xr3:uid="{611EA740-2D96-4530-ADA5-83E530761C1B}" name="9M" dataDxfId="858">
      <calculatedColumnFormula>COUNTIF(R290:R292,"N12")</calculatedColumnFormula>
    </tableColumn>
    <tableColumn id="19" xr3:uid="{C5948BCA-8168-485F-B101-382ECFC4C6A2}" name="10W" dataDxfId="857">
      <calculatedColumnFormula>COUNTIF(S290:S292,"N12")</calculatedColumnFormula>
    </tableColumn>
    <tableColumn id="20" xr3:uid="{D60A41D4-0256-45AB-8C19-3BD2C9867869}" name="11J" dataDxfId="856">
      <calculatedColumnFormula>COUNTIF(T290:T292,"N12")</calculatedColumnFormula>
    </tableColumn>
    <tableColumn id="21" xr3:uid="{C8112859-51C1-42C6-BAF1-0946447F7A76}" name="12V" dataDxfId="855">
      <calculatedColumnFormula>COUNTIF(U290:U292,"N12")</calculatedColumnFormula>
    </tableColumn>
    <tableColumn id="22" xr3:uid="{EFB35027-42E2-40C3-92C9-D04EEE1EA877}" name="13S" dataDxfId="854">
      <calculatedColumnFormula>COUNTIF(V290:V292,"N12")</calculatedColumnFormula>
    </tableColumn>
    <tableColumn id="23" xr3:uid="{079824E7-30EA-4CE5-B7A0-0C8F9BDDDBFA}" name="14D" dataDxfId="853">
      <calculatedColumnFormula>COUNTIF(W290:W292,"N12")</calculatedColumnFormula>
    </tableColumn>
    <tableColumn id="24" xr3:uid="{03FC33FE-F953-451D-8AD2-E8A78BB582F2}" name="15L" dataDxfId="852">
      <calculatedColumnFormula>COUNTIF(X290:X292,"N12")</calculatedColumnFormula>
    </tableColumn>
    <tableColumn id="25" xr3:uid="{0187FF8A-38DA-4487-A63D-5F1E7CDE3E8B}" name="16M" dataDxfId="851">
      <calculatedColumnFormula>COUNTIF(Y290:Y292,"N12")</calculatedColumnFormula>
    </tableColumn>
    <tableColumn id="26" xr3:uid="{C0CB304C-DD46-4E37-9370-6D9B910092D6}" name="17W" dataDxfId="850">
      <calculatedColumnFormula>COUNTIF(Z290:Z292,"N12")</calculatedColumnFormula>
    </tableColumn>
    <tableColumn id="27" xr3:uid="{64E0FDF6-D5E0-4247-BF32-AB7A81DD8051}" name="18J" dataDxfId="849">
      <calculatedColumnFormula>COUNTIF(AA290:AA292,"N12")</calculatedColumnFormula>
    </tableColumn>
    <tableColumn id="28" xr3:uid="{9BCEE1A8-177F-442D-84B1-5C3489C8DFF8}" name="19V" dataDxfId="848">
      <calculatedColumnFormula>COUNTIF(AB290:AB292,"N12")</calculatedColumnFormula>
    </tableColumn>
    <tableColumn id="29" xr3:uid="{F4A82E8F-6656-4107-AEC2-4E1A07EF85A8}" name="20S" dataDxfId="847">
      <calculatedColumnFormula>COUNTIF(AC290:AC292,"N12")</calculatedColumnFormula>
    </tableColumn>
    <tableColumn id="30" xr3:uid="{2AD60C83-A7DB-490A-AB5B-712DB39E669B}" name="21D" dataDxfId="846">
      <calculatedColumnFormula>COUNTIF(AD290:AD292,"N12")</calculatedColumnFormula>
    </tableColumn>
    <tableColumn id="31" xr3:uid="{146DABFF-9CC7-4302-B99D-AE0728CD0666}" name="22L" dataDxfId="845">
      <calculatedColumnFormula>COUNTIF(AE290:AE292,"N12")</calculatedColumnFormula>
    </tableColumn>
    <tableColumn id="32" xr3:uid="{B53E98B3-607B-4958-B02B-7A7B33288BE0}" name="23M" dataDxfId="844">
      <calculatedColumnFormula>COUNTIF(AF290:AF292,"N12")</calculatedColumnFormula>
    </tableColumn>
    <tableColumn id="33" xr3:uid="{F84C54EF-98A4-4427-B4CA-492EBFBB3219}" name="24W" dataDxfId="843">
      <calculatedColumnFormula>COUNTIF(AG290:AG292,"N12")</calculatedColumnFormula>
    </tableColumn>
    <tableColumn id="34" xr3:uid="{4F075707-7A39-4788-9C51-A0033E1B5C6D}" name="25J" dataDxfId="842">
      <calculatedColumnFormula>COUNTIF(AH290:AH292,"N12")</calculatedColumnFormula>
    </tableColumn>
    <tableColumn id="35" xr3:uid="{CFFA7D8F-F0C9-408F-B3BD-690390DAE8A2}" name="26V" dataDxfId="841">
      <calculatedColumnFormula>COUNTIF(AI290:AI292,"N12")</calculatedColumnFormula>
    </tableColumn>
    <tableColumn id="36" xr3:uid="{7EE08AD9-F6D8-4B0F-ADF8-BBA0CDDBC2D4}" name="27S" dataDxfId="840">
      <calculatedColumnFormula>COUNTIF(AJ290:AJ292,"N12")</calculatedColumnFormula>
    </tableColumn>
    <tableColumn id="37" xr3:uid="{FF675668-1B4D-4A03-AD46-ECF629CDE93E}" name="28D" dataDxfId="839">
      <calculatedColumnFormula>COUNTIF(AK290:AK292,"N12")</calculatedColumnFormula>
    </tableColumn>
    <tableColumn id="38" xr3:uid="{E8849D7F-8E38-4F74-9A0E-33922BD99823}" name="29L" dataDxfId="838">
      <calculatedColumnFormula>COUNTIF(AL290:AL292,"N12")</calculatedColumnFormula>
    </tableColumn>
    <tableColumn id="39" xr3:uid="{0935BB86-F580-45B3-BD93-2B7BBD3D74D6}" name="30M" dataDxfId="837">
      <calculatedColumnFormula>COUNTIF(AM290:AM292,"N12")</calculatedColumnFormula>
    </tableColumn>
    <tableColumn id="40" xr3:uid="{4C0456FB-9438-4183-A032-3CA64ACEBB96}" name="31D" dataDxfId="836">
      <calculatedColumnFormula>COUNTIF(AN290:AN292,"N12")</calculatedColumnFormula>
    </tableColumn>
    <tableColumn id="41" xr3:uid="{32EC21CB-D4F4-4566-BE57-20B3FCABF3F2}" name="T. DIA" dataDxfId="835">
      <calculatedColumnFormula>COUNTIF(Tabla1461113161718202258[[#This Row],[1L]:[31D]],"D12")</calculatedColumnFormula>
    </tableColumn>
    <tableColumn id="42" xr3:uid="{77DA21C8-457E-4B4C-8F54-13D093FFE218}" name="T. NOCHE" dataDxfId="834">
      <calculatedColumnFormula>COUNTIF(Tabla1461113161718202258[[#This Row],[1L]:[31D]],"N12")</calculatedColumnFormula>
    </tableColumn>
    <tableColumn id="43" xr3:uid="{0224C794-E3FD-42E3-96DA-587BEEE1CAF8}" name="T. DESCANSOS" dataDxfId="833">
      <calculatedColumnFormula>COUNTBLANK(Tabla1461113161718202258[[#This Row],[1L]:[31D]])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5F54E33-1540-420D-9B2D-B4DE45CAAA56}" name="Tabla1461113161718202459" displayName="Tabla1461113161718202459" ref="A312:AQ317" totalsRowShown="0">
  <autoFilter ref="A312:AQ317" xr:uid="{00000000-0009-0000-0100-000014000000}"/>
  <tableColumns count="43">
    <tableColumn id="1" xr3:uid="{1BC5FC99-BD39-499C-B970-0C96FDA08E74}" name="CLIENTE:"/>
    <tableColumn id="2" xr3:uid="{6BDE0A6E-18A0-41DA-9445-06456611C2E6}" name="COD PUESTO"/>
    <tableColumn id="3" xr3:uid="{09DD6F96-3057-4F3A-AACA-B52FBDA1758E}" name="ZONA "/>
    <tableColumn id="4" xr3:uid="{A1BBD10D-688A-4DCF-9DE2-9D7D41EAC557}" name="DIRECCION"/>
    <tableColumn id="5" xr3:uid="{6CF169C0-3CE0-4674-BB8A-6AB6805F5B86}" name="TIPO DE SERVICIO"/>
    <tableColumn id="6" xr3:uid="{70EC0F77-47BD-425C-8EB7-B373A1E6E409}" name="CEDULA " dataDxfId="832"/>
    <tableColumn id="7" xr3:uid="{6F02BE49-AAE5-4D01-A7E2-A919AFEE7714}" name="APELLIDOS Y NOMBRES " dataDxfId="831"/>
    <tableColumn id="8" xr3:uid="{10EB6C18-E5B5-4D81-9F41-8A2CD9AC68F8}" name="AÑO" dataDxfId="830"/>
    <tableColumn id="9" xr3:uid="{94AD52CA-27DF-4C59-A976-8072CFACE567}" name="MES" dataDxfId="829"/>
    <tableColumn id="10" xr3:uid="{227F0873-34ED-4E5B-8AAC-0DCF83B723AC}" name="1L" dataDxfId="828">
      <calculatedColumnFormula>COUNTIF(J309:J311,"N12")</calculatedColumnFormula>
    </tableColumn>
    <tableColumn id="11" xr3:uid="{987BE896-435A-4FD4-9463-4C3082A3BFC5}" name="2M" dataDxfId="827">
      <calculatedColumnFormula>COUNTIF(K309:K311,"N12")</calculatedColumnFormula>
    </tableColumn>
    <tableColumn id="12" xr3:uid="{67F11F55-EA4D-4160-91D7-D1BC8B57DDC6}" name="3W" dataDxfId="826">
      <calculatedColumnFormula>COUNTIF(L309:L311,"N12")</calculatedColumnFormula>
    </tableColumn>
    <tableColumn id="13" xr3:uid="{F6CEA2CA-D29B-4BEB-A93D-86355AEA2C71}" name="4J" dataDxfId="825">
      <calculatedColumnFormula>COUNTIF(M309:M311,"N12")</calculatedColumnFormula>
    </tableColumn>
    <tableColumn id="14" xr3:uid="{86E378B0-95DE-4E51-8BDA-C412D096C657}" name="5V" dataDxfId="824">
      <calculatedColumnFormula>COUNTIF(N309:N311,"N12")</calculatedColumnFormula>
    </tableColumn>
    <tableColumn id="15" xr3:uid="{6CFB38AB-E280-4D01-8292-93027C6B077B}" name="6S" dataDxfId="823">
      <calculatedColumnFormula>COUNTIF(O309:O311,"N12")</calculatedColumnFormula>
    </tableColumn>
    <tableColumn id="16" xr3:uid="{AF513E8C-7042-46DF-AB51-51D50CC7A4EA}" name="7D" dataDxfId="822">
      <calculatedColumnFormula>COUNTIF(P309:P311,"N12")</calculatedColumnFormula>
    </tableColumn>
    <tableColumn id="17" xr3:uid="{5F5A9A61-15D5-47F1-9DAD-2C162E5FAC4D}" name="8L" dataDxfId="821">
      <calculatedColumnFormula>COUNTIF(Q309:Q311,"N12")</calculatedColumnFormula>
    </tableColumn>
    <tableColumn id="18" xr3:uid="{EA785ABC-1827-4881-B479-E6620556D3B4}" name="9M" dataDxfId="820">
      <calculatedColumnFormula>COUNTIF(R309:R311,"N12")</calculatedColumnFormula>
    </tableColumn>
    <tableColumn id="19" xr3:uid="{59910B3F-D4F8-46CC-83D3-5DE592DF89B2}" name="10W" dataDxfId="819">
      <calculatedColumnFormula>COUNTIF(S309:S311,"N12")</calculatedColumnFormula>
    </tableColumn>
    <tableColumn id="20" xr3:uid="{075671F2-7A68-43DC-9969-B8968DFEC0F6}" name="11J" dataDxfId="818">
      <calculatedColumnFormula>COUNTIF(T309:T311,"N12")</calculatedColumnFormula>
    </tableColumn>
    <tableColumn id="21" xr3:uid="{C3A4E4A0-48F9-4B57-BEED-B2EF12E594C4}" name="12V" dataDxfId="817">
      <calculatedColumnFormula>COUNTIF(U309:U311,"N12")</calculatedColumnFormula>
    </tableColumn>
    <tableColumn id="22" xr3:uid="{59761AB4-97B4-433B-B6BD-F942FE346F84}" name="13S" dataDxfId="816">
      <calculatedColumnFormula>COUNTIF(V309:V311,"N12")</calculatedColumnFormula>
    </tableColumn>
    <tableColumn id="23" xr3:uid="{A204ADE3-5A68-460C-9105-5FE025F5E9F4}" name="14D" dataDxfId="815">
      <calculatedColumnFormula>COUNTIF(W309:W311,"N12")</calculatedColumnFormula>
    </tableColumn>
    <tableColumn id="24" xr3:uid="{5FD988A7-642F-44FF-9080-632CFE920F39}" name="15L" dataDxfId="814">
      <calculatedColumnFormula>COUNTIF(X309:X311,"N12")</calculatedColumnFormula>
    </tableColumn>
    <tableColumn id="25" xr3:uid="{8AADDC72-54D1-4896-A424-24D5F5D8AA51}" name="16M" dataDxfId="813">
      <calculatedColumnFormula>COUNTIF(Y309:Y311,"N12")</calculatedColumnFormula>
    </tableColumn>
    <tableColumn id="26" xr3:uid="{BBEF9D04-ED82-4D49-9230-94E17FF30CFF}" name="17W" dataDxfId="812">
      <calculatedColumnFormula>COUNTIF(Z309:Z311,"N12")</calculatedColumnFormula>
    </tableColumn>
    <tableColumn id="27" xr3:uid="{8644A5C5-EE0C-4F2F-9168-C3F9F8E8048E}" name="18J" dataDxfId="811">
      <calculatedColumnFormula>COUNTIF(AA309:AA311,"N12")</calculatedColumnFormula>
    </tableColumn>
    <tableColumn id="28" xr3:uid="{D0FD74A2-68C3-4D1D-A7F4-568D68E1DD7B}" name="19V" dataDxfId="810">
      <calculatedColumnFormula>COUNTIF(AB309:AB311,"N12")</calculatedColumnFormula>
    </tableColumn>
    <tableColumn id="29" xr3:uid="{619A8276-81AE-4499-AD6E-E36EFB38094C}" name="20S" dataDxfId="809">
      <calculatedColumnFormula>COUNTIF(AC309:AC311,"N12")</calculatedColumnFormula>
    </tableColumn>
    <tableColumn id="30" xr3:uid="{259663AB-2CB5-466E-98E1-171BD69ABE3E}" name="21D" dataDxfId="808">
      <calculatedColumnFormula>COUNTIF(AD309:AD311,"N12")</calculatedColumnFormula>
    </tableColumn>
    <tableColumn id="31" xr3:uid="{ACD891CB-8229-4F1C-808F-973D7F90F37C}" name="22L" dataDxfId="807">
      <calculatedColumnFormula>COUNTIF(AE309:AE311,"N12")</calculatedColumnFormula>
    </tableColumn>
    <tableColumn id="32" xr3:uid="{CD159DB6-244A-4C3F-9A56-7A2B78783916}" name="23M" dataDxfId="806">
      <calculatedColumnFormula>COUNTIF(AF309:AF311,"N12")</calculatedColumnFormula>
    </tableColumn>
    <tableColumn id="33" xr3:uid="{8E3F1A6A-DDF9-4B24-9265-51871A7A792C}" name="24W" dataDxfId="805">
      <calculatedColumnFormula>COUNTIF(AG309:AG311,"N12")</calculatedColumnFormula>
    </tableColumn>
    <tableColumn id="34" xr3:uid="{A1328889-12AC-4376-904C-77A91F5CA9AD}" name="25J" dataDxfId="804">
      <calculatedColumnFormula>COUNTIF(AH309:AH311,"N12")</calculatedColumnFormula>
    </tableColumn>
    <tableColumn id="35" xr3:uid="{03BD41DC-A107-468C-894A-356B333AB570}" name="26V" dataDxfId="803">
      <calculatedColumnFormula>COUNTIF(AI309:AI311,"N12")</calculatedColumnFormula>
    </tableColumn>
    <tableColumn id="36" xr3:uid="{539BBB0F-BBC7-4156-9C5E-C1114460CBF1}" name="27S" dataDxfId="802">
      <calculatedColumnFormula>COUNTIF(AJ309:AJ311,"N12")</calculatedColumnFormula>
    </tableColumn>
    <tableColumn id="37" xr3:uid="{0C6CEC62-C8B3-4BE4-99E4-B3A535ECA277}" name="28D" dataDxfId="801">
      <calculatedColumnFormula>COUNTIF(AK309:AK311,"N12")</calculatedColumnFormula>
    </tableColumn>
    <tableColumn id="38" xr3:uid="{756D23F7-6DAB-4AD9-A0B5-64415A362E40}" name="29L" dataDxfId="800">
      <calculatedColumnFormula>COUNTIF(AL309:AL311,"N12")</calculatedColumnFormula>
    </tableColumn>
    <tableColumn id="39" xr3:uid="{3162C3C5-2FEF-430F-ABC2-6FD38816AA93}" name="30M" dataDxfId="799">
      <calculatedColumnFormula>COUNTIF(AM309:AM311,"N12")</calculatedColumnFormula>
    </tableColumn>
    <tableColumn id="40" xr3:uid="{07643F22-85DA-41E0-B98C-F28EA6523E9B}" name="31D" dataDxfId="798">
      <calculatedColumnFormula>COUNTIF(AN309:AN311,"N12")</calculatedColumnFormula>
    </tableColumn>
    <tableColumn id="41" xr3:uid="{698A1DB9-627D-4740-94BC-4207ADDBA151}" name="T. DIA" dataDxfId="797">
      <calculatedColumnFormula>COUNTIF(Tabla1461113161718202459[[#This Row],[1L]:[31D]],"D12")</calculatedColumnFormula>
    </tableColumn>
    <tableColumn id="42" xr3:uid="{084AE6B5-29BE-4AE8-A8A4-1CEE624EFEB2}" name="T. NOCHE" dataDxfId="796">
      <calculatedColumnFormula>COUNTIF(Tabla1461113161718202459[[#This Row],[1L]:[31D]],"N12")</calculatedColumnFormula>
    </tableColumn>
    <tableColumn id="43" xr3:uid="{BFCE817A-5137-4D0F-8048-4862EDBB4CF9}" name="T. DESCANSOS" dataDxfId="795">
      <calculatedColumnFormula>COUNTBLANK(Tabla1461113161718202459[[#This Row],[1L]:[31D]])</calculatedColumnFormula>
    </tableColumn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C1A79EA-96A3-4DBA-BDCD-9151165CE951}" name="Tabla146111316171820242760" displayName="Tabla146111316171820242760" ref="A332:AQ339" totalsRowShown="0">
  <autoFilter ref="A332:AQ339" xr:uid="{00000000-0009-0000-0100-000015000000}"/>
  <tableColumns count="43">
    <tableColumn id="1" xr3:uid="{CDAD99E9-59A3-47B4-ACD6-62DE27EA24F6}" name="CLIENTE:"/>
    <tableColumn id="2" xr3:uid="{A7BE4AD1-58E9-4AC2-8C43-88FA64AFD677}" name="COD PUESTO"/>
    <tableColumn id="3" xr3:uid="{1363FCB9-8D66-4432-91AF-B9102A7687B5}" name="ZONA "/>
    <tableColumn id="4" xr3:uid="{E8D0D298-3FDD-4990-A686-CA05C7CD39D4}" name="DIRECCION"/>
    <tableColumn id="5" xr3:uid="{B3DC8BC1-824D-4402-A975-6931FD196095}" name="TIPO DE SERVICIO"/>
    <tableColumn id="6" xr3:uid="{B510598D-7586-453A-B5BC-3F9E58F9614A}" name="CEDULA " dataDxfId="794"/>
    <tableColumn id="7" xr3:uid="{E340D544-54B3-43D7-A198-460D56DB3BC0}" name="APELLIDOS Y NOMBRES " dataDxfId="793"/>
    <tableColumn id="8" xr3:uid="{368B096B-C9A1-4253-B460-03FDECE1E1F7}" name="AÑO" dataDxfId="792"/>
    <tableColumn id="9" xr3:uid="{60C75B71-A821-4CC4-A6DA-29356E1CC6AA}" name="MES" dataDxfId="791"/>
    <tableColumn id="10" xr3:uid="{5BF0D5F8-E431-4AA0-846E-D19D8BB9CB54}" name="1L" dataDxfId="790">
      <calculatedColumnFormula>COUNTIF(J328:J331,"N12")</calculatedColumnFormula>
    </tableColumn>
    <tableColumn id="11" xr3:uid="{E9F17421-07B1-4AEA-8B26-7CAB9EF4E9AD}" name="2M" dataDxfId="789">
      <calculatedColumnFormula>COUNTIF(K328:K331,"N12")</calculatedColumnFormula>
    </tableColumn>
    <tableColumn id="12" xr3:uid="{7F6448C7-41EC-4613-8D20-AC4A7F8AAAD2}" name="3W" dataDxfId="788">
      <calculatedColumnFormula>COUNTIF(L328:L331,"N12")</calculatedColumnFormula>
    </tableColumn>
    <tableColumn id="13" xr3:uid="{215A3E94-3858-4DC3-9E54-D7C1F33DE532}" name="4J" dataDxfId="787">
      <calculatedColumnFormula>COUNTIF(M328:M331,"N12")</calculatedColumnFormula>
    </tableColumn>
    <tableColumn id="14" xr3:uid="{1A0A0B6B-E792-4620-AEAD-C07228523861}" name="5V" dataDxfId="786">
      <calculatedColumnFormula>COUNTIF(N328:N331,"N12")</calculatedColumnFormula>
    </tableColumn>
    <tableColumn id="15" xr3:uid="{730FB6D3-2315-474B-9A0B-C5FB08390DCB}" name="6S" dataDxfId="785">
      <calculatedColumnFormula>COUNTIF(O328:O331,"N12")</calculatedColumnFormula>
    </tableColumn>
    <tableColumn id="16" xr3:uid="{76200EF2-F08D-4BE3-8A79-9C5165A8B097}" name="7D" dataDxfId="784">
      <calculatedColumnFormula>COUNTIF(P328:P331,"N12")</calculatedColumnFormula>
    </tableColumn>
    <tableColumn id="17" xr3:uid="{1E142BF3-32B6-4178-B5F8-BA3B27BC33D3}" name="8L" dataDxfId="783">
      <calculatedColumnFormula>COUNTIF(Q328:Q331,"N12")</calculatedColumnFormula>
    </tableColumn>
    <tableColumn id="18" xr3:uid="{6BAEFC86-4C62-4DC4-BA7B-72A8858BD2E2}" name="9M" dataDxfId="782">
      <calculatedColumnFormula>COUNTIF(R328:R331,"N12")</calculatedColumnFormula>
    </tableColumn>
    <tableColumn id="19" xr3:uid="{0D82FB4D-8274-42FB-8DA9-55478015CDD9}" name="10W" dataDxfId="781">
      <calculatedColumnFormula>COUNTIF(S328:S331,"N12")</calculatedColumnFormula>
    </tableColumn>
    <tableColumn id="20" xr3:uid="{39FE541F-948F-45CD-A5A4-22187314A838}" name="11J" dataDxfId="780">
      <calculatedColumnFormula>COUNTIF(T328:T331,"N12")</calculatedColumnFormula>
    </tableColumn>
    <tableColumn id="21" xr3:uid="{C2E6862C-DB41-4DF1-9FB3-43791C3AA187}" name="12V" dataDxfId="779">
      <calculatedColumnFormula>COUNTIF(U328:U331,"N12")</calculatedColumnFormula>
    </tableColumn>
    <tableColumn id="22" xr3:uid="{9DA37FB1-4D07-4B0A-AA9B-DA3315ED3EEC}" name="13S" dataDxfId="778">
      <calculatedColumnFormula>COUNTIF(V328:V331,"N12")</calculatedColumnFormula>
    </tableColumn>
    <tableColumn id="23" xr3:uid="{E471ED10-17B4-4FA0-97ED-F61829FAA36E}" name="14D" dataDxfId="777">
      <calculatedColumnFormula>COUNTIF(W328:W331,"N12")</calculatedColumnFormula>
    </tableColumn>
    <tableColumn id="24" xr3:uid="{CC0BE320-D2D6-4086-801E-7DD6F2ED3E1E}" name="15L" dataDxfId="776">
      <calculatedColumnFormula>COUNTIF(X328:X331,"N12")</calculatedColumnFormula>
    </tableColumn>
    <tableColumn id="25" xr3:uid="{5E573D5B-9FF5-4001-BB12-5167877050CB}" name="16M" dataDxfId="775">
      <calculatedColumnFormula>COUNTIF(Y328:Y331,"N12")</calculatedColumnFormula>
    </tableColumn>
    <tableColumn id="26" xr3:uid="{43BCA51F-289B-434A-BB28-0120CAF56534}" name="17W" dataDxfId="774">
      <calculatedColumnFormula>COUNTIF(Z328:Z331,"N12")</calculatedColumnFormula>
    </tableColumn>
    <tableColumn id="27" xr3:uid="{229FABCD-543C-41B3-A255-D872E20255C6}" name="18J" dataDxfId="773">
      <calculatedColumnFormula>COUNTIF(AA328:AA331,"N12")</calculatedColumnFormula>
    </tableColumn>
    <tableColumn id="28" xr3:uid="{98DEDBDA-1FC1-4735-9B9F-9891476A657B}" name="19V" dataDxfId="772">
      <calculatedColumnFormula>COUNTIF(AB328:AB331,"N12")</calculatedColumnFormula>
    </tableColumn>
    <tableColumn id="29" xr3:uid="{AA15FE2E-1DDF-4BAC-9473-85E09BFC4034}" name="20S" dataDxfId="771">
      <calculatedColumnFormula>COUNTIF(AC328:AC331,"N12")</calculatedColumnFormula>
    </tableColumn>
    <tableColumn id="30" xr3:uid="{573C34A5-BFF3-4186-B050-C3E7F27A75A7}" name="21D" dataDxfId="770">
      <calculatedColumnFormula>COUNTIF(AD328:AD331,"N12")</calculatedColumnFormula>
    </tableColumn>
    <tableColumn id="31" xr3:uid="{AF272051-4EFE-44F3-BBF6-B983AFAD4071}" name="22L" dataDxfId="769">
      <calculatedColumnFormula>COUNTIF(AE328:AE331,"N12")</calculatedColumnFormula>
    </tableColumn>
    <tableColumn id="32" xr3:uid="{6B377F29-CB62-43D6-AC01-78A010C98F3E}" name="23M" dataDxfId="768">
      <calculatedColumnFormula>COUNTIF(AF328:AF331,"N12")</calculatedColumnFormula>
    </tableColumn>
    <tableColumn id="33" xr3:uid="{980ACC6E-17CF-46FC-BC6B-AD1F3C23E375}" name="24W" dataDxfId="767">
      <calculatedColumnFormula>COUNTIF(AG328:AG331,"N12")</calculatedColumnFormula>
    </tableColumn>
    <tableColumn id="34" xr3:uid="{5447BB21-FA13-4678-BADA-5A70CCDA9FE8}" name="25J" dataDxfId="766">
      <calculatedColumnFormula>COUNTIF(AH328:AH331,"N12")</calculatedColumnFormula>
    </tableColumn>
    <tableColumn id="35" xr3:uid="{8BAEBC50-4EA3-49A1-9A94-7119021E9F5F}" name="26V" dataDxfId="765">
      <calculatedColumnFormula>COUNTIF(AI328:AI331,"N12")</calculatedColumnFormula>
    </tableColumn>
    <tableColumn id="36" xr3:uid="{5187FEC4-D009-48F7-87BE-2970737A1CB2}" name="27S" dataDxfId="764">
      <calculatedColumnFormula>COUNTIF(AJ328:AJ331,"N12")</calculatedColumnFormula>
    </tableColumn>
    <tableColumn id="37" xr3:uid="{BBE743A8-8431-451B-9217-FBF87608CC66}" name="28D" dataDxfId="763">
      <calculatedColumnFormula>COUNTIF(AK328:AK331,"N12")</calculatedColumnFormula>
    </tableColumn>
    <tableColumn id="38" xr3:uid="{319DD605-8DF4-40F1-9D0A-2D38DB1DA1FA}" name="29L" dataDxfId="762">
      <calculatedColumnFormula>COUNTIF(AL328:AL331,"N12")</calculatedColumnFormula>
    </tableColumn>
    <tableColumn id="39" xr3:uid="{D42C4989-819F-4265-92C0-D51FA1EC93C3}" name="30M" dataDxfId="761">
      <calculatedColumnFormula>COUNTIF(AM328:AM331,"N12")</calculatedColumnFormula>
    </tableColumn>
    <tableColumn id="40" xr3:uid="{E17B0FB0-1084-4E04-97DD-F65749A18669}" name="31D" dataDxfId="760">
      <calculatedColumnFormula>COUNTIF(AN328:AN331,"N12")</calculatedColumnFormula>
    </tableColumn>
    <tableColumn id="41" xr3:uid="{3E923199-4081-4865-B04F-BC5B72F00D14}" name="T. DIA" dataDxfId="759"/>
    <tableColumn id="42" xr3:uid="{AFDEA330-5747-4BD0-8DA4-C6D2B092E627}" name="T. NOCHE" dataDxfId="758"/>
    <tableColumn id="43" xr3:uid="{0255F0E9-B3AA-47E7-8E06-3A98B597F105}" name="T. DESCANSOS" dataDxfId="757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5E8D43-0D70-48F9-ACB5-E55801A38A8E}" name="Tabla14611131617182024272861" displayName="Tabla14611131617182024272861" ref="A354:AQ361" totalsRowShown="0">
  <autoFilter ref="A354:AQ361" xr:uid="{00000000-0009-0000-0100-000016000000}"/>
  <tableColumns count="43">
    <tableColumn id="1" xr3:uid="{21341C34-8D89-4BD6-8F73-DD2DDAB98630}" name="CLIENTE:"/>
    <tableColumn id="2" xr3:uid="{018AF83F-294A-4A35-BEEF-03186ACB4433}" name="COD PUESTO"/>
    <tableColumn id="3" xr3:uid="{842D1287-10F2-49E8-B6F6-DE22AD7EB426}" name="ZONA "/>
    <tableColumn id="4" xr3:uid="{8EB4E598-A88F-495F-8924-CA3EB373E0BC}" name="DIRECCION"/>
    <tableColumn id="5" xr3:uid="{55EF7E7C-1652-4847-8D1B-8B86EB56F578}" name="TIPO DE SERVICIO"/>
    <tableColumn id="6" xr3:uid="{72BF9868-20B2-4704-899F-091D4FB7FD65}" name="CEDULA " dataDxfId="756"/>
    <tableColumn id="7" xr3:uid="{6D0E4C10-209D-483F-95F0-3B0114AA472B}" name="APELLIDOS Y NOMBRES " dataDxfId="755"/>
    <tableColumn id="8" xr3:uid="{A2CC485B-0060-43D2-A1C6-ABF06268BF90}" name="AÑO" dataDxfId="754"/>
    <tableColumn id="9" xr3:uid="{215028D2-07FD-4534-AD9F-1105710D9759}" name="MES" dataDxfId="753"/>
    <tableColumn id="10" xr3:uid="{FCEEE76E-93F6-4ADD-AAA8-2BE108AAD6F9}" name="1L" dataDxfId="752">
      <calculatedColumnFormula>COUNTIF(J351:J353,"N12")</calculatedColumnFormula>
    </tableColumn>
    <tableColumn id="11" xr3:uid="{4C723577-1A46-4237-BB66-571E4413AF69}" name="2M" dataDxfId="751">
      <calculatedColumnFormula>COUNTIF(K351:K353,"N12")</calculatedColumnFormula>
    </tableColumn>
    <tableColumn id="12" xr3:uid="{B81D517C-3BB8-409A-9719-EBD4351E797B}" name="3W" dataDxfId="750">
      <calculatedColumnFormula>COUNTIF(L351:L353,"N12")</calculatedColumnFormula>
    </tableColumn>
    <tableColumn id="13" xr3:uid="{B97888B5-9AA5-4CDC-83BA-5241E3285317}" name="4J" dataDxfId="749">
      <calculatedColumnFormula>COUNTIF(M351:M353,"N12")</calculatedColumnFormula>
    </tableColumn>
    <tableColumn id="14" xr3:uid="{05F0986B-5311-478E-A3AB-BE30A183EF77}" name="5V" dataDxfId="748">
      <calculatedColumnFormula>COUNTIF(N351:N353,"N12")</calculatedColumnFormula>
    </tableColumn>
    <tableColumn id="15" xr3:uid="{D94AA2F4-7249-4B7C-98ED-D26D0E0A88DE}" name="6S" dataDxfId="747">
      <calculatedColumnFormula>COUNTIF(O351:O353,"N12")</calculatedColumnFormula>
    </tableColumn>
    <tableColumn id="16" xr3:uid="{6F3D084A-E158-43F4-8EDE-492F14AAC915}" name="7D" dataDxfId="746">
      <calculatedColumnFormula>COUNTIF(P351:P353,"N12")</calculatedColumnFormula>
    </tableColumn>
    <tableColumn id="17" xr3:uid="{6E1FB1E6-9544-4E09-9F21-E710807F8ED8}" name="8L" dataDxfId="745">
      <calculatedColumnFormula>COUNTIF(Q351:Q353,"N12")</calculatedColumnFormula>
    </tableColumn>
    <tableColumn id="18" xr3:uid="{B5C2B4CC-2825-4482-BEA8-7CE4FC0F5F80}" name="9M" dataDxfId="744">
      <calculatedColumnFormula>COUNTIF(R351:R353,"N12")</calculatedColumnFormula>
    </tableColumn>
    <tableColumn id="19" xr3:uid="{3CBDCA35-C75A-4E92-B076-7CC7B8F9FCA4}" name="10W" dataDxfId="743">
      <calculatedColumnFormula>COUNTIF(S351:S353,"N12")</calculatedColumnFormula>
    </tableColumn>
    <tableColumn id="20" xr3:uid="{3B36EE06-2852-4C3A-962D-E5B6153F1E78}" name="11J" dataDxfId="742">
      <calculatedColumnFormula>COUNTIF(T351:T353,"N12")</calculatedColumnFormula>
    </tableColumn>
    <tableColumn id="21" xr3:uid="{6B503F6E-1F65-4CCF-A980-16E2365F4437}" name="12V" dataDxfId="741">
      <calculatedColumnFormula>COUNTIF(U351:U353,"N12")</calculatedColumnFormula>
    </tableColumn>
    <tableColumn id="22" xr3:uid="{9D089573-35FD-459E-81C7-C43B90CE30F2}" name="13S" dataDxfId="740">
      <calculatedColumnFormula>COUNTIF(V351:V353,"N12")</calculatedColumnFormula>
    </tableColumn>
    <tableColumn id="23" xr3:uid="{E2EC3398-E826-4E5A-BD72-4512ABB7B494}" name="14D" dataDxfId="739">
      <calculatedColumnFormula>COUNTIF(W351:W353,"N12")</calculatedColumnFormula>
    </tableColumn>
    <tableColumn id="24" xr3:uid="{A6FFAF0C-E9F6-46DF-BB5B-21E133538F31}" name="15L" dataDxfId="738">
      <calculatedColumnFormula>COUNTIF(X351:X353,"N12")</calculatedColumnFormula>
    </tableColumn>
    <tableColumn id="25" xr3:uid="{8D102897-DE79-4DBF-8CA4-DFAF05C94A97}" name="16M" dataDxfId="737">
      <calculatedColumnFormula>COUNTIF(Y351:Y353,"N12")</calculatedColumnFormula>
    </tableColumn>
    <tableColumn id="26" xr3:uid="{9CE15988-F5D7-4E72-9DA7-4AFA79CD152A}" name="17W" dataDxfId="736">
      <calculatedColumnFormula>COUNTIF(Z351:Z353,"N12")</calculatedColumnFormula>
    </tableColumn>
    <tableColumn id="27" xr3:uid="{7A9FD08B-B7DD-4BEB-9AFB-B2B6E3A52FA2}" name="18J" dataDxfId="735">
      <calculatedColumnFormula>COUNTIF(AA351:AA353,"N12")</calculatedColumnFormula>
    </tableColumn>
    <tableColumn id="28" xr3:uid="{A6F59327-1E8E-4B23-B98B-0D134546EDA8}" name="19V" dataDxfId="734">
      <calculatedColumnFormula>COUNTIF(AB351:AB353,"N12")</calculatedColumnFormula>
    </tableColumn>
    <tableColumn id="29" xr3:uid="{3BCEDBE3-74A6-47C2-A9A4-5284D556A0B0}" name="20S" dataDxfId="733">
      <calculatedColumnFormula>COUNTIF(AC351:AC353,"N12")</calculatedColumnFormula>
    </tableColumn>
    <tableColumn id="30" xr3:uid="{452126A3-CC86-4934-8D01-68B8AF74D98F}" name="21D" dataDxfId="732">
      <calculatedColumnFormula>COUNTIF(AD351:AD353,"N12")</calculatedColumnFormula>
    </tableColumn>
    <tableColumn id="31" xr3:uid="{9D610AC1-90B7-42E4-A718-40B5CC637094}" name="22L" dataDxfId="731">
      <calculatedColumnFormula>COUNTIF(AE351:AE353,"N12")</calculatedColumnFormula>
    </tableColumn>
    <tableColumn id="32" xr3:uid="{52D5D100-C9C6-4D1C-844B-B15EC1F24DD9}" name="23M" dataDxfId="730">
      <calculatedColumnFormula>COUNTIF(AF351:AF353,"N12")</calculatedColumnFormula>
    </tableColumn>
    <tableColumn id="33" xr3:uid="{C5E0C819-B1D3-4D04-8182-41F49DB90ED2}" name="24W" dataDxfId="729">
      <calculatedColumnFormula>COUNTIF(AG351:AG353,"N12")</calculatedColumnFormula>
    </tableColumn>
    <tableColumn id="34" xr3:uid="{C130D37D-D59A-4D63-AA6B-6380FCBEDFF3}" name="25J" dataDxfId="728">
      <calculatedColumnFormula>COUNTIF(AH351:AH353,"N12")</calculatedColumnFormula>
    </tableColumn>
    <tableColumn id="35" xr3:uid="{668C1E12-F0CC-4AB3-A675-129F9D61FD82}" name="26V" dataDxfId="727">
      <calculatedColumnFormula>COUNTIF(AI351:AI353,"N12")</calculatedColumnFormula>
    </tableColumn>
    <tableColumn id="36" xr3:uid="{B9D17FC1-0A59-4FB6-A6CD-06DB61588BC6}" name="27S" dataDxfId="726">
      <calculatedColumnFormula>COUNTIF(AJ351:AJ353,"N12")</calculatedColumnFormula>
    </tableColumn>
    <tableColumn id="37" xr3:uid="{D6374116-7CEB-4C75-B225-AD94BB247FE5}" name="28D" dataDxfId="725">
      <calculatedColumnFormula>COUNTIF(AK351:AK353,"N12")</calculatedColumnFormula>
    </tableColumn>
    <tableColumn id="38" xr3:uid="{B0AD5283-9D23-4526-98E3-43E64FC34EE4}" name="29L" dataDxfId="724">
      <calculatedColumnFormula>COUNTIF(AL351:AL353,"N12")</calculatedColumnFormula>
    </tableColumn>
    <tableColumn id="39" xr3:uid="{B6872CB7-8C9C-4B5E-9358-1984CEAC4C15}" name="30M" dataDxfId="723">
      <calculatedColumnFormula>COUNTIF(AM351:AM353,"N12")</calculatedColumnFormula>
    </tableColumn>
    <tableColumn id="40" xr3:uid="{1C024AC2-F9D4-4362-9722-9EE97D310573}" name="31D" dataDxfId="722">
      <calculatedColumnFormula>COUNTIF(AN351:AN353,"N12")</calculatedColumnFormula>
    </tableColumn>
    <tableColumn id="41" xr3:uid="{A297B3F1-EF54-402B-8931-72F5EC4ADEAC}" name="T. DIA" dataDxfId="721">
      <calculatedColumnFormula>COUNTIF(Tabla14611131617182024272861[[#This Row],[1L]:[31D]],"D12")</calculatedColumnFormula>
    </tableColumn>
    <tableColumn id="42" xr3:uid="{C0D56E9D-7795-4274-9517-4806C484A49B}" name="T. NOCHE" dataDxfId="720">
      <calculatedColumnFormula>COUNTIF(Tabla14611131617182024272861[[#This Row],[1L]:[31D]],"N12")</calculatedColumnFormula>
    </tableColumn>
    <tableColumn id="43" xr3:uid="{7C686B63-37D5-4DDC-86AF-29C0FC5F1A84}" name="T. DESCANSOS" dataDxfId="719">
      <calculatedColumnFormula>COUNTBLANK(Tabla14611131617182024272861[[#This Row],[1L]:[31D]])</calculatedColumnFormula>
    </tableColumn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D516B72-B6B3-435E-B8DF-156B2077E662}" name="Tabla1461113161718202427282962" displayName="Tabla1461113161718202427282962" ref="A376:AQ382" totalsRowShown="0">
  <autoFilter ref="A376:AQ382" xr:uid="{00000000-0009-0000-0100-000017000000}"/>
  <tableColumns count="43">
    <tableColumn id="1" xr3:uid="{BFA44EEE-D4FB-465A-B277-C8F7B63DF562}" name="CLIENTE:"/>
    <tableColumn id="2" xr3:uid="{37126764-17EF-4DF5-A832-93CAED27A6B3}" name="COD PUESTO"/>
    <tableColumn id="3" xr3:uid="{D218FAC4-FBE7-4A2E-A606-E3E0C27ED41A}" name="ZONA "/>
    <tableColumn id="4" xr3:uid="{C156BDB4-A800-465E-ADEA-FFDFC161960D}" name="DIRECCION"/>
    <tableColumn id="5" xr3:uid="{9004DE87-F617-4BFE-923C-FBD6296E3801}" name="TIPO DE SERVICIO"/>
    <tableColumn id="6" xr3:uid="{3380E45C-9237-49A7-ADA3-CF98396DFF81}" name="CEDULA " dataDxfId="718"/>
    <tableColumn id="7" xr3:uid="{73B3D8BC-4385-4C66-99B5-81DB4ED79289}" name="APELLIDOS Y NOMBRES " dataDxfId="717"/>
    <tableColumn id="8" xr3:uid="{8D111FE3-A4D1-480A-8DF1-ECD9833DA280}" name="AÑO" dataDxfId="716"/>
    <tableColumn id="9" xr3:uid="{13F42D9E-F0AB-4F04-976E-EDB3DE9110A4}" name="MES" dataDxfId="715"/>
    <tableColumn id="10" xr3:uid="{37957E9B-6C09-4275-BE27-86EE174BB9F1}" name="1L" dataDxfId="714">
      <calculatedColumnFormula>COUNTIF(J373:J375,"N12")</calculatedColumnFormula>
    </tableColumn>
    <tableColumn id="11" xr3:uid="{AE74538B-4F3F-4C2C-98A3-C9C3FBBB7C2A}" name="2M" dataDxfId="713">
      <calculatedColumnFormula>COUNTIF(K373:K375,"N12")</calculatedColumnFormula>
    </tableColumn>
    <tableColumn id="12" xr3:uid="{930124FF-D0A7-4731-9809-DDBB61006976}" name="3W" dataDxfId="712">
      <calculatedColumnFormula>COUNTIF(L373:L375,"N12")</calculatedColumnFormula>
    </tableColumn>
    <tableColumn id="13" xr3:uid="{A1A5388F-D3E8-48DD-81F0-CE0805C16D89}" name="4J" dataDxfId="711">
      <calculatedColumnFormula>COUNTIF(M373:M375,"N12")</calculatedColumnFormula>
    </tableColumn>
    <tableColumn id="14" xr3:uid="{1CE4144D-B75A-424C-BF35-8C890578FEF2}" name="5V" dataDxfId="710">
      <calculatedColumnFormula>COUNTIF(N373:N375,"N12")</calculatedColumnFormula>
    </tableColumn>
    <tableColumn id="15" xr3:uid="{4010300D-D88C-4220-B1EE-8ADFE7F53A99}" name="6S" dataDxfId="709">
      <calculatedColumnFormula>COUNTIF(O373:O375,"N12")</calculatedColumnFormula>
    </tableColumn>
    <tableColumn id="16" xr3:uid="{7F03A11A-1F30-4424-ADEA-52D06FAA3660}" name="7D" dataDxfId="708">
      <calculatedColumnFormula>COUNTIF(P373:P375,"N12")</calculatedColumnFormula>
    </tableColumn>
    <tableColumn id="17" xr3:uid="{465AAEAC-3094-479F-AD0B-1DF70F06A1C6}" name="8L" dataDxfId="707">
      <calculatedColumnFormula>COUNTIF(Q373:Q375,"N12")</calculatedColumnFormula>
    </tableColumn>
    <tableColumn id="18" xr3:uid="{13C75E7F-E9F8-4750-A198-B8D1CE106E51}" name="9M" dataDxfId="706">
      <calculatedColumnFormula>COUNTIF(R373:R375,"N12")</calculatedColumnFormula>
    </tableColumn>
    <tableColumn id="19" xr3:uid="{3708585C-281B-4C16-ABAE-744E9C7F59EB}" name="10W" dataDxfId="705">
      <calculatedColumnFormula>COUNTIF(S373:S375,"N12")</calculatedColumnFormula>
    </tableColumn>
    <tableColumn id="20" xr3:uid="{4DD704A4-E9D5-4210-8235-16EB66566741}" name="11J" dataDxfId="704">
      <calculatedColumnFormula>COUNTIF(T373:T375,"N12")</calculatedColumnFormula>
    </tableColumn>
    <tableColumn id="21" xr3:uid="{62DA5709-35D2-4C3A-84C3-E928C4B9CD09}" name="12V" dataDxfId="703">
      <calculatedColumnFormula>COUNTIF(U373:U375,"N12")</calculatedColumnFormula>
    </tableColumn>
    <tableColumn id="22" xr3:uid="{38514641-B494-40AD-A045-A756A5B31989}" name="13S" dataDxfId="702">
      <calculatedColumnFormula>COUNTIF(V373:V375,"N12")</calculatedColumnFormula>
    </tableColumn>
    <tableColumn id="23" xr3:uid="{43B70F5E-8361-453B-AC33-7B4FB9C0098A}" name="14D" dataDxfId="701">
      <calculatedColumnFormula>COUNTIF(W373:W375,"N12")</calculatedColumnFormula>
    </tableColumn>
    <tableColumn id="24" xr3:uid="{D8227398-C431-4226-BF0F-6FE1390256AB}" name="15L" dataDxfId="700">
      <calculatedColumnFormula>COUNTIF(X373:X375,"N12")</calculatedColumnFormula>
    </tableColumn>
    <tableColumn id="25" xr3:uid="{67E2D074-4858-410A-8E1C-9F868A37C329}" name="16M" dataDxfId="699">
      <calculatedColumnFormula>COUNTIF(Y373:Y375,"N12")</calculatedColumnFormula>
    </tableColumn>
    <tableColumn id="26" xr3:uid="{8F0E6305-659B-4DF5-A7CD-F272333A72B7}" name="17W" dataDxfId="698">
      <calculatedColumnFormula>COUNTIF(Z373:Z375,"N12")</calculatedColumnFormula>
    </tableColumn>
    <tableColumn id="27" xr3:uid="{08D496A8-C3E8-4FF7-ADB5-378C03186D37}" name="18J" dataDxfId="697">
      <calculatedColumnFormula>COUNTIF(AA373:AA375,"N12")</calculatedColumnFormula>
    </tableColumn>
    <tableColumn id="28" xr3:uid="{2A5633D0-0508-445F-94C9-F3F68FDE777F}" name="19V" dataDxfId="696">
      <calculatedColumnFormula>COUNTIF(AB373:AB375,"N12")</calculatedColumnFormula>
    </tableColumn>
    <tableColumn id="29" xr3:uid="{8398EE3C-4C43-4C6C-BD1D-DF6B0135EB2D}" name="20S" dataDxfId="695">
      <calculatedColumnFormula>COUNTIF(AC373:AC375,"N12")</calculatedColumnFormula>
    </tableColumn>
    <tableColumn id="30" xr3:uid="{7C68524E-BE65-4E53-8EB9-22C3302680E7}" name="21D" dataDxfId="694">
      <calculatedColumnFormula>COUNTIF(AD373:AD375,"N12")</calculatedColumnFormula>
    </tableColumn>
    <tableColumn id="31" xr3:uid="{56A35704-F8E6-47B7-9492-6EE1C838ACA3}" name="22L" dataDxfId="693">
      <calculatedColumnFormula>COUNTIF(AE373:AE375,"N12")</calculatedColumnFormula>
    </tableColumn>
    <tableColumn id="32" xr3:uid="{C052AAB7-89FF-45C8-8232-BDD2F91DA8E2}" name="23M" dataDxfId="692">
      <calculatedColumnFormula>COUNTIF(AF373:AF375,"N12")</calculatedColumnFormula>
    </tableColumn>
    <tableColumn id="33" xr3:uid="{C78CABB5-0572-4F29-AD52-AB1F42724761}" name="24W" dataDxfId="691">
      <calculatedColumnFormula>COUNTIF(AG373:AG375,"N12")</calculatedColumnFormula>
    </tableColumn>
    <tableColumn id="34" xr3:uid="{016B3F80-B9F8-49B4-A0EB-28D94FF18FD3}" name="25J" dataDxfId="690">
      <calculatedColumnFormula>COUNTIF(AH373:AH375,"N12")</calculatedColumnFormula>
    </tableColumn>
    <tableColumn id="35" xr3:uid="{5F3A01A2-4A89-4F7E-91FF-B18FF1765765}" name="26V" dataDxfId="689">
      <calculatedColumnFormula>COUNTIF(AI373:AI375,"N12")</calculatedColumnFormula>
    </tableColumn>
    <tableColumn id="36" xr3:uid="{8C54F10E-3AF0-4744-8259-C83CA6D98867}" name="27S" dataDxfId="688">
      <calculatedColumnFormula>COUNTIF(AJ373:AJ375,"N12")</calculatedColumnFormula>
    </tableColumn>
    <tableColumn id="37" xr3:uid="{4C0CF54E-13C4-4924-BBF9-E9758C0AEA9D}" name="28D" dataDxfId="687">
      <calculatedColumnFormula>COUNTIF(AK373:AK375,"N12")</calculatedColumnFormula>
    </tableColumn>
    <tableColumn id="38" xr3:uid="{54F75C89-255F-4D7B-8DF7-9F4242572672}" name="29L" dataDxfId="686">
      <calculatedColumnFormula>COUNTIF(AL373:AL375,"N12")</calculatedColumnFormula>
    </tableColumn>
    <tableColumn id="39" xr3:uid="{665CA3C0-F805-4623-94EB-0AA52D99CAE2}" name="30M" dataDxfId="685">
      <calculatedColumnFormula>COUNTIF(AM373:AM375,"N12")</calculatedColumnFormula>
    </tableColumn>
    <tableColumn id="40" xr3:uid="{6901EB79-8AD7-4F4A-93AA-766F5DB04362}" name="31D" dataDxfId="684">
      <calculatedColumnFormula>COUNTIF(AN373:AN375,"N12")</calculatedColumnFormula>
    </tableColumn>
    <tableColumn id="41" xr3:uid="{C08093FE-FA06-4C1F-8ED2-5A197055A0A8}" name="T. DIA" dataDxfId="683">
      <calculatedColumnFormula>COUNTIF(Tabla1461113161718202427282962[[#This Row],[1L]:[31D]],"D12")</calculatedColumnFormula>
    </tableColumn>
    <tableColumn id="42" xr3:uid="{E1020DA8-E1D8-4641-AB25-C0B2A6FEBEE7}" name="T. NOCHE" dataDxfId="682">
      <calculatedColumnFormula>COUNTIF(Tabla1461113161718202427282962[[#This Row],[1L]:[31D]],"N12")</calculatedColumnFormula>
    </tableColumn>
    <tableColumn id="43" xr3:uid="{03A4C36D-DA90-4CA3-BD31-B8C15FEE5433}" name="T. DESCANSOS" dataDxfId="681">
      <calculatedColumnFormula>COUNTBLANK(Tabla1461113161718202427282962[[#This Row],[1L]:[31D]])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612062A-88CB-4B2C-8087-63EB922CC0E4}" name="Tabla146111316171820242728293063" displayName="Tabla146111316171820242728293063" ref="A396:AQ402" totalsRowShown="0">
  <autoFilter ref="A396:AQ402" xr:uid="{00000000-0009-0000-0100-000018000000}"/>
  <tableColumns count="43">
    <tableColumn id="1" xr3:uid="{52935D97-640F-457D-8E52-844345A1FF69}" name="CLIENTE:"/>
    <tableColumn id="2" xr3:uid="{1A0CE0AE-C1D1-4418-A4CE-8A5976D01468}" name="COD PUESTO"/>
    <tableColumn id="3" xr3:uid="{A7349864-83C3-4EC9-821E-32F185BDD2EE}" name="ZONA "/>
    <tableColumn id="4" xr3:uid="{1CE29B44-31C1-44CE-BD3F-795D5918C1AA}" name="DIRECCION"/>
    <tableColumn id="5" xr3:uid="{0F28719F-49A9-4CE1-B67A-9AEC277FCBB8}" name="TIPO DE SERVICIO"/>
    <tableColumn id="6" xr3:uid="{FAF1327A-E6AD-4913-B401-91B2FEB6E8FD}" name="CEDULA " dataDxfId="680"/>
    <tableColumn id="7" xr3:uid="{67E4BE47-7851-4800-AEB3-7083EE02B1EA}" name="APELLIDOS Y NOMBRES " dataDxfId="679"/>
    <tableColumn id="8" xr3:uid="{A47F6567-491C-459B-8004-B1931C110F2B}" name="AÑO" dataDxfId="678"/>
    <tableColumn id="9" xr3:uid="{25D1EEFF-5069-4B4E-8741-588C0DC62263}" name="MES" dataDxfId="677"/>
    <tableColumn id="10" xr3:uid="{0046089F-F2FF-47C3-B63F-B77DE719AF60}" name="1L" dataDxfId="676">
      <calculatedColumnFormula>COUNTIF(J393:J395,"N12")</calculatedColumnFormula>
    </tableColumn>
    <tableColumn id="11" xr3:uid="{3730B887-8D00-42CA-AD80-08634FE0C701}" name="2M" dataDxfId="675">
      <calculatedColumnFormula>COUNTIF(K393:K395,"N12")</calculatedColumnFormula>
    </tableColumn>
    <tableColumn id="12" xr3:uid="{1095FDB0-96CD-47AA-B747-A4A44AA3CAE5}" name="3W" dataDxfId="674">
      <calculatedColumnFormula>COUNTIF(L393:L395,"N12")</calculatedColumnFormula>
    </tableColumn>
    <tableColumn id="13" xr3:uid="{33771806-D4F9-46EA-B0AF-6C1B619C49D2}" name="4J" dataDxfId="673">
      <calculatedColumnFormula>COUNTIF(M393:M395,"N12")</calculatedColumnFormula>
    </tableColumn>
    <tableColumn id="14" xr3:uid="{A9DEE619-7F58-4A29-95FE-613082861E67}" name="5V" dataDxfId="672">
      <calculatedColumnFormula>COUNTIF(N393:N395,"N12")</calculatedColumnFormula>
    </tableColumn>
    <tableColumn id="15" xr3:uid="{33AF3F53-3453-4968-AFDE-5625871E49E8}" name="6S" dataDxfId="671">
      <calculatedColumnFormula>COUNTIF(O393:O395,"N12")</calculatedColumnFormula>
    </tableColumn>
    <tableColumn id="16" xr3:uid="{D3213621-EFD8-4551-A09C-4CDC837C1A88}" name="7D" dataDxfId="670">
      <calculatedColumnFormula>COUNTIF(P393:P395,"N12")</calculatedColumnFormula>
    </tableColumn>
    <tableColumn id="17" xr3:uid="{71F0251F-E364-4420-AE16-30AAC8869303}" name="8L" dataDxfId="669">
      <calculatedColumnFormula>COUNTIF(Q393:Q395,"N12")</calculatedColumnFormula>
    </tableColumn>
    <tableColumn id="18" xr3:uid="{B18CDFF2-7C8C-4596-B10A-C989FE8FE82C}" name="9M" dataDxfId="668">
      <calculatedColumnFormula>COUNTIF(R393:R395,"N12")</calculatedColumnFormula>
    </tableColumn>
    <tableColumn id="19" xr3:uid="{EE38619D-2EBA-4E44-8114-D4DF7AEA7AC4}" name="10W" dataDxfId="667">
      <calculatedColumnFormula>COUNTIF(S393:S395,"N12")</calculatedColumnFormula>
    </tableColumn>
    <tableColumn id="20" xr3:uid="{38D5A523-0494-4C7A-BB6A-15AAB0ABD846}" name="11J" dataDxfId="666">
      <calculatedColumnFormula>COUNTIF(T393:T395,"N12")</calculatedColumnFormula>
    </tableColumn>
    <tableColumn id="21" xr3:uid="{3D277BA8-15C6-468A-94CC-85BCEB7D7CC4}" name="12V" dataDxfId="665">
      <calculatedColumnFormula>COUNTIF(U393:U395,"N12")</calculatedColumnFormula>
    </tableColumn>
    <tableColumn id="22" xr3:uid="{32C22E4A-3DA4-4B99-9322-986960A561EC}" name="13S" dataDxfId="664">
      <calculatedColumnFormula>COUNTIF(V393:V395,"N12")</calculatedColumnFormula>
    </tableColumn>
    <tableColumn id="23" xr3:uid="{95357AE9-1D7C-4EB8-BE56-8D2C5CCB7DB5}" name="14D" dataDxfId="663">
      <calculatedColumnFormula>COUNTIF(W393:W395,"N12")</calculatedColumnFormula>
    </tableColumn>
    <tableColumn id="24" xr3:uid="{E19EAA31-E396-4807-9C57-B4A66DDC2EA3}" name="15L" dataDxfId="662">
      <calculatedColumnFormula>COUNTIF(X393:X395,"N12")</calculatedColumnFormula>
    </tableColumn>
    <tableColumn id="25" xr3:uid="{E823F4AA-632B-4031-9065-8C42C61A1F79}" name="16M" dataDxfId="661">
      <calculatedColumnFormula>COUNTIF(Y393:Y395,"N12")</calculatedColumnFormula>
    </tableColumn>
    <tableColumn id="26" xr3:uid="{4E4FE587-A09D-4BA8-A96C-0DFA392F7C71}" name="17W" dataDxfId="660">
      <calculatedColumnFormula>COUNTIF(Z393:Z395,"N12")</calculatedColumnFormula>
    </tableColumn>
    <tableColumn id="27" xr3:uid="{93BC4AB8-7400-4C95-833B-682DF2CE198C}" name="18J" dataDxfId="659">
      <calculatedColumnFormula>COUNTIF(AA393:AA395,"N12")</calculatedColumnFormula>
    </tableColumn>
    <tableColumn id="28" xr3:uid="{4888EE9D-D855-4732-B8D9-67E8A8758F02}" name="19V" dataDxfId="658">
      <calculatedColumnFormula>COUNTIF(AB393:AB395,"N12")</calculatedColumnFormula>
    </tableColumn>
    <tableColumn id="29" xr3:uid="{7AC31849-CD8C-4612-82D1-C28483BC4128}" name="20S" dataDxfId="657">
      <calculatedColumnFormula>COUNTIF(AC393:AC395,"N12")</calculatedColumnFormula>
    </tableColumn>
    <tableColumn id="30" xr3:uid="{5BAFA559-B837-4423-ADC1-0711EF4DE86D}" name="21D" dataDxfId="656">
      <calculatedColumnFormula>COUNTIF(AD393:AD395,"N12")</calculatedColumnFormula>
    </tableColumn>
    <tableColumn id="31" xr3:uid="{1D2C7FA5-D98F-4D73-9512-982C6DE77F95}" name="22L" dataDxfId="655">
      <calculatedColumnFormula>COUNTIF(AE393:AE395,"N12")</calculatedColumnFormula>
    </tableColumn>
    <tableColumn id="32" xr3:uid="{1A6C8D5D-3AD0-4303-AEE5-2A787D555BBF}" name="23M" dataDxfId="654">
      <calculatedColumnFormula>COUNTIF(AF393:AF395,"N12")</calculatedColumnFormula>
    </tableColumn>
    <tableColumn id="33" xr3:uid="{B50DAC96-9C56-4AB0-AA2B-D73DB02F1867}" name="24W" dataDxfId="653">
      <calculatedColumnFormula>COUNTIF(AG393:AG395,"N12")</calculatedColumnFormula>
    </tableColumn>
    <tableColumn id="34" xr3:uid="{4866D0B8-F6EC-41E7-A943-929F08D14C57}" name="25J" dataDxfId="652">
      <calculatedColumnFormula>COUNTIF(AH393:AH395,"N12")</calculatedColumnFormula>
    </tableColumn>
    <tableColumn id="35" xr3:uid="{96385025-D6D2-4F1F-9B49-EC421615D4D5}" name="26V" dataDxfId="651">
      <calculatedColumnFormula>COUNTIF(AI393:AI395,"N12")</calculatedColumnFormula>
    </tableColumn>
    <tableColumn id="36" xr3:uid="{9F529B71-C701-4B14-BCCC-296FD5E3606A}" name="27S" dataDxfId="650">
      <calculatedColumnFormula>COUNTIF(AJ393:AJ395,"N12")</calculatedColumnFormula>
    </tableColumn>
    <tableColumn id="37" xr3:uid="{068CD0C4-75A0-4361-8C68-C6A0D38E70A3}" name="28D" dataDxfId="649">
      <calculatedColumnFormula>COUNTIF(AK393:AK395,"N12")</calculatedColumnFormula>
    </tableColumn>
    <tableColumn id="38" xr3:uid="{3C96DBFB-2516-4E17-94FE-C458152A2658}" name="29L" dataDxfId="648">
      <calculatedColumnFormula>COUNTIF(AL393:AL395,"N12")</calculatedColumnFormula>
    </tableColumn>
    <tableColumn id="39" xr3:uid="{38EAA4F5-F17E-44F7-9B15-741DBFC5A7FE}" name="30M" dataDxfId="647">
      <calculatedColumnFormula>COUNTIF(AM393:AM395,"N12")</calculatedColumnFormula>
    </tableColumn>
    <tableColumn id="40" xr3:uid="{7CEB4F0F-4DD4-4F4D-87AF-AEBFBD138EB6}" name="31D" dataDxfId="646">
      <calculatedColumnFormula>COUNTIF(AN393:AN395,"N12")</calculatedColumnFormula>
    </tableColumn>
    <tableColumn id="41" xr3:uid="{7B94B219-F605-46E3-98F0-2A4AC7F46BF5}" name="T. DIA" dataDxfId="645">
      <calculatedColumnFormula>COUNTIF(Tabla146111316171820242728293063[[#This Row],[1L]:[31D]],"D12")</calculatedColumnFormula>
    </tableColumn>
    <tableColumn id="42" xr3:uid="{B508812C-9561-4EF4-A0EE-4E7067B05AF6}" name="T. NOCHE" dataDxfId="644">
      <calculatedColumnFormula>COUNTIF(Tabla146111316171820242728293063[[#This Row],[1L]:[31D]],"N12")</calculatedColumnFormula>
    </tableColumn>
    <tableColumn id="43" xr3:uid="{271A526A-87C6-4A49-87DF-098FEB042D56}" name="T. DESCANSOS" dataDxfId="643">
      <calculatedColumnFormula>COUNTBLANK(Tabla146111316171820242728293063[[#This Row],[1L]:[31D]])</calculatedColumnFormula>
    </tableColumn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EE13E5C-68DA-4734-9440-01CEFA65A52E}" name="Tabla14611131617182024272829303164" displayName="Tabla14611131617182024272829303164" ref="A404:AQ408" totalsRowShown="0">
  <autoFilter ref="A404:AQ408" xr:uid="{00000000-0009-0000-0100-000019000000}"/>
  <tableColumns count="43">
    <tableColumn id="1" xr3:uid="{AECE87E2-5905-47F4-8872-A09650EFBB47}" name="CLIENTE:"/>
    <tableColumn id="2" xr3:uid="{5B8B707A-F9CD-4CE8-961A-DE1424FDD9F2}" name="COD PUESTO"/>
    <tableColumn id="3" xr3:uid="{64CA8F56-355C-450E-8A70-72C715DA4AE0}" name="ZONA "/>
    <tableColumn id="4" xr3:uid="{1C0C0324-2997-4979-857E-C3168E1E0553}" name="DIRECCION"/>
    <tableColumn id="5" xr3:uid="{2B4C246B-3331-4FD3-A0EF-278E2EBB77A0}" name="TIPO DE SERVICIO"/>
    <tableColumn id="6" xr3:uid="{1C675900-275B-49B4-B400-CE81B2CA423C}" name="CEDULA " dataDxfId="642"/>
    <tableColumn id="7" xr3:uid="{FEA46E9E-8A59-4319-8D47-1B498F328EA3}" name="APELLIDOS Y NOMBRES " dataDxfId="641"/>
    <tableColumn id="8" xr3:uid="{1E349B65-58C0-41FB-9FCA-672B9A2C1CEC}" name="AÑO" dataDxfId="640"/>
    <tableColumn id="9" xr3:uid="{C3149C9D-E3C3-4CF5-91F1-3A3C015B9692}" name="MES" dataDxfId="639"/>
    <tableColumn id="10" xr3:uid="{415724CD-0D9E-4872-9E15-72A86ED986F4}" name="1L" dataDxfId="638">
      <calculatedColumnFormula>COUNTIF(J402:J403,"N12")</calculatedColumnFormula>
    </tableColumn>
    <tableColumn id="11" xr3:uid="{E1F0471B-E132-45CF-AA22-F99B69855DF2}" name="2M" dataDxfId="637">
      <calculatedColumnFormula>COUNTIF(K402:K403,"N12")</calculatedColumnFormula>
    </tableColumn>
    <tableColumn id="12" xr3:uid="{EF4CEA6B-056D-4DDC-BBBA-251201DB368D}" name="3W" dataDxfId="636">
      <calculatedColumnFormula>COUNTIF(L402:L403,"N12")</calculatedColumnFormula>
    </tableColumn>
    <tableColumn id="13" xr3:uid="{5D70E974-8157-4733-A0B2-35C130DD00AB}" name="4J" dataDxfId="635">
      <calculatedColumnFormula>COUNTIF(M402:M403,"N12")</calculatedColumnFormula>
    </tableColumn>
    <tableColumn id="14" xr3:uid="{66ED6711-9F34-486E-98AB-8B7D401236CE}" name="5V" dataDxfId="634">
      <calculatedColumnFormula>COUNTIF(N402:N403,"N12")</calculatedColumnFormula>
    </tableColumn>
    <tableColumn id="15" xr3:uid="{22ACFDE9-30AA-4317-9708-17DF07D025B5}" name="6S" dataDxfId="633">
      <calculatedColumnFormula>COUNTIF(O402:O403,"N12")</calculatedColumnFormula>
    </tableColumn>
    <tableColumn id="16" xr3:uid="{772CD098-9097-4EA1-9C4F-DFC0D9C22517}" name="7D" dataDxfId="632">
      <calculatedColumnFormula>COUNTIF(P402:P403,"N12")</calculatedColumnFormula>
    </tableColumn>
    <tableColumn id="17" xr3:uid="{0CA6C98B-8493-4C8C-9134-DC6DB00F073D}" name="8L" dataDxfId="631">
      <calculatedColumnFormula>COUNTIF(Q402:Q403,"N12")</calculatedColumnFormula>
    </tableColumn>
    <tableColumn id="18" xr3:uid="{0CD35BC1-BBDF-4AEC-9FA4-1529A47A96A9}" name="9M" dataDxfId="630">
      <calculatedColumnFormula>COUNTIF(R402:R403,"N12")</calculatedColumnFormula>
    </tableColumn>
    <tableColumn id="19" xr3:uid="{3B49CDC4-308A-4927-AA9F-89F30A2EC7F0}" name="10W" dataDxfId="629">
      <calculatedColumnFormula>COUNTIF(S402:S403,"N12")</calculatedColumnFormula>
    </tableColumn>
    <tableColumn id="20" xr3:uid="{5DDC4DB9-8D5B-446E-BDBA-25BFA12FF348}" name="11J" dataDxfId="628">
      <calculatedColumnFormula>COUNTIF(T402:T403,"N12")</calculatedColumnFormula>
    </tableColumn>
    <tableColumn id="21" xr3:uid="{118FBFD7-406F-4DBE-8749-4416CCD9CA6A}" name="12V" dataDxfId="627">
      <calculatedColumnFormula>COUNTIF(U402:U403,"N12")</calculatedColumnFormula>
    </tableColumn>
    <tableColumn id="22" xr3:uid="{0224F458-8AC2-4417-B6E7-5278F326AB10}" name="13S" dataDxfId="626">
      <calculatedColumnFormula>COUNTIF(V402:V403,"N12")</calculatedColumnFormula>
    </tableColumn>
    <tableColumn id="23" xr3:uid="{B3F6BB6C-C307-4903-BD71-39990F41F92D}" name="14D" dataDxfId="625">
      <calculatedColumnFormula>COUNTIF(W402:W403,"N12")</calculatedColumnFormula>
    </tableColumn>
    <tableColumn id="24" xr3:uid="{E2370426-B697-49F7-B0CF-FC64A491D6D8}" name="15L" dataDxfId="624">
      <calculatedColumnFormula>COUNTIF(X402:X403,"N12")</calculatedColumnFormula>
    </tableColumn>
    <tableColumn id="25" xr3:uid="{EDB0EA4B-0FA4-4FCF-852B-8CDB1F00F5B9}" name="16M" dataDxfId="623">
      <calculatedColumnFormula>COUNTIF(Y402:Y403,"N12")</calculatedColumnFormula>
    </tableColumn>
    <tableColumn id="26" xr3:uid="{BB6E5ECF-87B6-4078-8ABA-30B6FE4E9CD9}" name="17W" dataDxfId="622">
      <calculatedColumnFormula>COUNTIF(Z402:Z403,"N12")</calculatedColumnFormula>
    </tableColumn>
    <tableColumn id="27" xr3:uid="{29397483-BC81-4E6D-A52F-F3CB6DDFE0A3}" name="18J" dataDxfId="621">
      <calculatedColumnFormula>COUNTIF(AA402:AA403,"N12")</calculatedColumnFormula>
    </tableColumn>
    <tableColumn id="28" xr3:uid="{623C00F5-5F9D-4397-8FA6-DDFB10B7C09F}" name="19V" dataDxfId="620">
      <calculatedColumnFormula>COUNTIF(AB402:AB403,"N12")</calculatedColumnFormula>
    </tableColumn>
    <tableColumn id="29" xr3:uid="{0CA3B5AC-FB24-4A01-ABCC-C9C7AED115CB}" name="20S" dataDxfId="619">
      <calculatedColumnFormula>COUNTIF(AC402:AC403,"N12")</calculatedColumnFormula>
    </tableColumn>
    <tableColumn id="30" xr3:uid="{FF99DA74-0B43-4D5A-B2C2-CC76CC15622E}" name="21D" dataDxfId="618">
      <calculatedColumnFormula>COUNTIF(AD402:AD403,"N12")</calculatedColumnFormula>
    </tableColumn>
    <tableColumn id="31" xr3:uid="{DBF87B37-351B-4880-AF58-5E4159F13E5B}" name="22L" dataDxfId="617">
      <calculatedColumnFormula>COUNTIF(AE402:AE403,"N12")</calculatedColumnFormula>
    </tableColumn>
    <tableColumn id="32" xr3:uid="{23827CF5-55B6-47B2-A09D-EBDB724F5742}" name="23M" dataDxfId="616">
      <calculatedColumnFormula>COUNTIF(AF402:AF403,"N12")</calculatedColumnFormula>
    </tableColumn>
    <tableColumn id="33" xr3:uid="{6E4FED12-F6E9-45A6-B5A9-7BAED0416050}" name="24W" dataDxfId="615">
      <calculatedColumnFormula>COUNTIF(AG402:AG403,"N12")</calculatedColumnFormula>
    </tableColumn>
    <tableColumn id="34" xr3:uid="{C5B66FE2-8A44-4DF2-B178-4868A657E9E6}" name="25J" dataDxfId="614">
      <calculatedColumnFormula>COUNTIF(AH402:AH403,"N12")</calculatedColumnFormula>
    </tableColumn>
    <tableColumn id="35" xr3:uid="{FBF59B4F-E8D4-4513-965C-02891CE1CE3D}" name="26V" dataDxfId="613">
      <calculatedColumnFormula>COUNTIF(AI402:AI403,"N12")</calculatedColumnFormula>
    </tableColumn>
    <tableColumn id="36" xr3:uid="{F04977EF-FE25-43D4-BD25-F0D00019390F}" name="27S" dataDxfId="612">
      <calculatedColumnFormula>COUNTIF(AJ402:AJ403,"N12")</calculatedColumnFormula>
    </tableColumn>
    <tableColumn id="37" xr3:uid="{18B466EB-AFA5-4CE4-B42E-6F9FD3B9B762}" name="28D" dataDxfId="611">
      <calculatedColumnFormula>COUNTIF(AK402:AK403,"N12")</calculatedColumnFormula>
    </tableColumn>
    <tableColumn id="38" xr3:uid="{3C4FC3C5-0A6B-4F8D-AADF-82ED17A56305}" name="29L" dataDxfId="610">
      <calculatedColumnFormula>COUNTIF(AL402:AL403,"N12")</calculatedColumnFormula>
    </tableColumn>
    <tableColumn id="39" xr3:uid="{BBE7FCB5-A87E-43D7-BDF7-7DDC4BB5B989}" name="30M" dataDxfId="609">
      <calculatedColumnFormula>COUNTIF(AM402:AM403,"N12")</calculatedColumnFormula>
    </tableColumn>
    <tableColumn id="40" xr3:uid="{F8613CB0-A093-4D0B-A0DD-FED7C41814E6}" name="31D" dataDxfId="608">
      <calculatedColumnFormula>COUNTIF(AN402:AN403,"N12")</calculatedColumnFormula>
    </tableColumn>
    <tableColumn id="41" xr3:uid="{02E8EBE6-63AD-486C-B4C9-6CE94472827C}" name="T. DIA" dataDxfId="607">
      <calculatedColumnFormula>COUNTIF(Tabla14611131617182024272829303164[[#This Row],[1L]:[31D]],"D12")</calculatedColumnFormula>
    </tableColumn>
    <tableColumn id="42" xr3:uid="{1EEF8E09-E245-477E-85C2-E9C0CA1ADFC2}" name="T. NOCHE" dataDxfId="606">
      <calculatedColumnFormula>COUNTIF(Tabla14611131617182024272829303164[[#This Row],[1L]:[31D]],"N12")</calculatedColumnFormula>
    </tableColumn>
    <tableColumn id="43" xr3:uid="{08FD0D2D-2322-4668-A4F0-F7113FB4053B}" name="T. DESCANSOS" dataDxfId="605">
      <calculatedColumnFormula>COUNTBLANK(Tabla14611131617182024272829303164[[#This Row],[1L]:[31D]])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7E1A9E9-9F4E-4141-8BB3-56F8E7A38209}" name="Tabla14611131617182024272829303265" displayName="Tabla14611131617182024272829303265" ref="A423:AQ429" totalsRowShown="0">
  <autoFilter ref="A423:AQ429" xr:uid="{00000000-0009-0000-0100-00001A000000}"/>
  <tableColumns count="43">
    <tableColumn id="1" xr3:uid="{3C4C309D-9CC8-4EF1-90E9-80ACE8484163}" name="CLIENTE:"/>
    <tableColumn id="2" xr3:uid="{1A95979B-30E4-4A86-81A3-03D5DF4D022F}" name="COD PUESTO"/>
    <tableColumn id="3" xr3:uid="{19EA93D4-28B7-4A29-ABA4-5CFCAB489B81}" name="ZONA "/>
    <tableColumn id="4" xr3:uid="{8307787B-0D93-4891-A7B7-AC44F87E30FB}" name="DIRECCION"/>
    <tableColumn id="5" xr3:uid="{F27F5800-5453-4632-B735-0EABCC90043D}" name="TIPO DE SERVICIO"/>
    <tableColumn id="6" xr3:uid="{A100E71C-9769-4E5E-A851-8432A0647330}" name="CEDULA " dataDxfId="604"/>
    <tableColumn id="7" xr3:uid="{96A50C2C-53C3-43A2-993A-7D427E77C6BE}" name="APELLIDOS Y NOMBRES " dataDxfId="603"/>
    <tableColumn id="8" xr3:uid="{A709B755-AFA2-4E0B-B91A-6428066D9934}" name="AÑO" dataDxfId="602"/>
    <tableColumn id="9" xr3:uid="{599791E3-BC99-41D3-907D-AD5022501DD3}" name="MES" dataDxfId="601"/>
    <tableColumn id="10" xr3:uid="{19AA3525-BAE5-4EE1-97B5-14495904D525}" name="1L" dataDxfId="600">
      <calculatedColumnFormula>COUNTIF(J420:J422,"N12")</calculatedColumnFormula>
    </tableColumn>
    <tableColumn id="11" xr3:uid="{F912B7EC-9D98-49A5-A9C8-A54832873FA0}" name="2M" dataDxfId="599">
      <calculatedColumnFormula>COUNTIF(K420:K422,"N12")</calculatedColumnFormula>
    </tableColumn>
    <tableColumn id="12" xr3:uid="{85359DCA-E884-41F1-AC99-00D0547DC2A4}" name="3W" dataDxfId="598">
      <calculatedColumnFormula>COUNTIF(L420:L422,"N12")</calculatedColumnFormula>
    </tableColumn>
    <tableColumn id="13" xr3:uid="{BD71AA80-DE71-4303-9F17-E66C215E3D26}" name="4J" dataDxfId="597">
      <calculatedColumnFormula>COUNTIF(M420:M422,"N12")</calculatedColumnFormula>
    </tableColumn>
    <tableColumn id="14" xr3:uid="{E98A2DDF-3A18-4B6D-95A4-AB8EF355E2CA}" name="5V" dataDxfId="596">
      <calculatedColumnFormula>COUNTIF(N420:N422,"N12")</calculatedColumnFormula>
    </tableColumn>
    <tableColumn id="15" xr3:uid="{ADB2CC22-28C1-47CE-B402-F29AF6D2025D}" name="6S" dataDxfId="595">
      <calculatedColumnFormula>COUNTIF(O420:O422,"N12")</calculatedColumnFormula>
    </tableColumn>
    <tableColumn id="16" xr3:uid="{9CD596D0-B644-4DEC-8870-F040CF6BFC37}" name="7D" dataDxfId="594">
      <calculatedColumnFormula>COUNTIF(P420:P422,"N12")</calculatedColumnFormula>
    </tableColumn>
    <tableColumn id="17" xr3:uid="{53737EAF-BC07-4652-B6F4-BF4956180BE6}" name="8L" dataDxfId="593">
      <calculatedColumnFormula>COUNTIF(Q420:Q422,"N12")</calculatedColumnFormula>
    </tableColumn>
    <tableColumn id="18" xr3:uid="{083BBC63-EDC8-41CB-B24C-004BF688165D}" name="9M" dataDxfId="592">
      <calculatedColumnFormula>COUNTIF(R420:R422,"N12")</calculatedColumnFormula>
    </tableColumn>
    <tableColumn id="19" xr3:uid="{349F6D00-EA0D-4FED-9CC5-B1BA1E86B7B8}" name="10W" dataDxfId="591">
      <calculatedColumnFormula>COUNTIF(S420:S422,"N12")</calculatedColumnFormula>
    </tableColumn>
    <tableColumn id="20" xr3:uid="{8A745C18-9D0F-43E7-A9A8-0FD65ECA70B1}" name="11J" dataDxfId="590">
      <calculatedColumnFormula>COUNTIF(T420:T422,"N12")</calculatedColumnFormula>
    </tableColumn>
    <tableColumn id="21" xr3:uid="{2F2198D5-FB3A-407B-89CB-0846056E4412}" name="12V" dataDxfId="589">
      <calculatedColumnFormula>COUNTIF(U420:U422,"N12")</calculatedColumnFormula>
    </tableColumn>
    <tableColumn id="22" xr3:uid="{53F9584D-2777-4948-9DD4-4B2D55D37D91}" name="13S" dataDxfId="588">
      <calculatedColumnFormula>COUNTIF(V420:V422,"N12")</calculatedColumnFormula>
    </tableColumn>
    <tableColumn id="23" xr3:uid="{FDBD0030-8113-4FFC-BDB1-B9ADAD79F9FC}" name="14D" dataDxfId="587">
      <calculatedColumnFormula>COUNTIF(W420:W422,"N12")</calculatedColumnFormula>
    </tableColumn>
    <tableColumn id="24" xr3:uid="{6769CF91-0F53-427E-92A5-E4AFB6129D75}" name="15L" dataDxfId="586">
      <calculatedColumnFormula>COUNTIF(X420:X422,"N12")</calculatedColumnFormula>
    </tableColumn>
    <tableColumn id="25" xr3:uid="{7F9F026F-AF93-4FB2-B4DC-E3B6BF569CF6}" name="16M" dataDxfId="585">
      <calculatedColumnFormula>COUNTIF(Y420:Y422,"N12")</calculatedColumnFormula>
    </tableColumn>
    <tableColumn id="26" xr3:uid="{35DD1856-5AB9-41DA-B464-51B1A2A5E870}" name="17W" dataDxfId="584">
      <calculatedColumnFormula>COUNTIF(Z420:Z422,"N12")</calculatedColumnFormula>
    </tableColumn>
    <tableColumn id="27" xr3:uid="{7B4A4E97-C045-4BF4-9945-9CB407735C7B}" name="18J" dataDxfId="583">
      <calculatedColumnFormula>COUNTIF(AA420:AA422,"N12")</calculatedColumnFormula>
    </tableColumn>
    <tableColumn id="28" xr3:uid="{C72868C6-AE3F-4B57-83BA-FD7ACAED6CB5}" name="19V" dataDxfId="582">
      <calculatedColumnFormula>COUNTIF(AB420:AB422,"N12")</calculatedColumnFormula>
    </tableColumn>
    <tableColumn id="29" xr3:uid="{3B68C98F-6410-47EA-8041-256A45147E0B}" name="20S" dataDxfId="581">
      <calculatedColumnFormula>COUNTIF(AC420:AC422,"N12")</calculatedColumnFormula>
    </tableColumn>
    <tableColumn id="30" xr3:uid="{4BB01C47-9D3E-4AC4-B59F-63738488944C}" name="21D" dataDxfId="580">
      <calculatedColumnFormula>COUNTIF(AD420:AD422,"N12")</calculatedColumnFormula>
    </tableColumn>
    <tableColumn id="31" xr3:uid="{25CBCD69-FF0D-4888-8E76-327078264875}" name="22L" dataDxfId="579">
      <calculatedColumnFormula>COUNTIF(AE420:AE422,"N12")</calculatedColumnFormula>
    </tableColumn>
    <tableColumn id="32" xr3:uid="{65A706B1-3AD2-4A5F-80C7-49CE4D57D326}" name="23M" dataDxfId="578">
      <calculatedColumnFormula>COUNTIF(AF420:AF422,"N12")</calculatedColumnFormula>
    </tableColumn>
    <tableColumn id="33" xr3:uid="{6D7F3427-7EE2-4101-AB1C-53182EBCCFE0}" name="24W" dataDxfId="577">
      <calculatedColumnFormula>COUNTIF(AG420:AG422,"N12")</calculatedColumnFormula>
    </tableColumn>
    <tableColumn id="34" xr3:uid="{184234FD-94BA-4CAC-A91E-CBD63749A1C3}" name="25J" dataDxfId="576">
      <calculatedColumnFormula>COUNTIF(AH420:AH422,"N12")</calculatedColumnFormula>
    </tableColumn>
    <tableColumn id="35" xr3:uid="{FE7950AA-093E-49AF-9DD3-CDFBE4DE7792}" name="26V" dataDxfId="575">
      <calculatedColumnFormula>COUNTIF(AI420:AI422,"N12")</calculatedColumnFormula>
    </tableColumn>
    <tableColumn id="36" xr3:uid="{D4F06EC0-7F3A-4355-870B-4D9D460CF57B}" name="27S" dataDxfId="574">
      <calculatedColumnFormula>COUNTIF(AJ420:AJ422,"N12")</calculatedColumnFormula>
    </tableColumn>
    <tableColumn id="37" xr3:uid="{5996F026-D83D-414A-A6EE-40DB7D7D57C8}" name="28D" dataDxfId="573">
      <calculatedColumnFormula>COUNTIF(AK420:AK422,"N12")</calculatedColumnFormula>
    </tableColumn>
    <tableColumn id="38" xr3:uid="{17D3FE1C-85B9-421C-A0D0-A92BEB4B4345}" name="29L" dataDxfId="572">
      <calculatedColumnFormula>COUNTIF(AL420:AL422,"N12")</calculatedColumnFormula>
    </tableColumn>
    <tableColumn id="39" xr3:uid="{B47BD8DA-C482-4762-ADE3-C6EA69E39C50}" name="30M" dataDxfId="571">
      <calculatedColumnFormula>COUNTIF(AM420:AM422,"N12")</calculatedColumnFormula>
    </tableColumn>
    <tableColumn id="40" xr3:uid="{C8A9BFFE-037F-492B-8B77-1205B3B979D7}" name="31D" dataDxfId="570">
      <calculatedColumnFormula>COUNTIF(AN420:AN422,"N12")</calculatedColumnFormula>
    </tableColumn>
    <tableColumn id="41" xr3:uid="{F00BDE23-F3F6-48A8-A34E-54A8101E6304}" name="T. DIA" dataDxfId="569">
      <calculatedColumnFormula>COUNTIF(Tabla14611131617182024272829303265[[#This Row],[1L]:[31D]],"D12")</calculatedColumnFormula>
    </tableColumn>
    <tableColumn id="42" xr3:uid="{F6F7B5FE-844D-48DE-9907-C0CD3B3CFE68}" name="T. NOCHE" dataDxfId="568">
      <calculatedColumnFormula>COUNTIF(Tabla14611131617182024272829303265[[#This Row],[1L]:[31D]],"N12")</calculatedColumnFormula>
    </tableColumn>
    <tableColumn id="43" xr3:uid="{25C432B2-57C8-4376-A18A-FFC95AD641BF}" name="T. DESCANSOS" dataDxfId="567">
      <calculatedColumnFormula>COUNTBLANK(Tabla14611131617182024272829303265[[#This Row],[1L]:[31D]])</calculatedColumnFormula>
    </tableColumn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C6DBB36-5012-4E93-8E75-29B0020F5522}" name="Tabla1461113161718202427282930313366" displayName="Tabla1461113161718202427282930313366" ref="A430:AQ436" totalsRowShown="0">
  <autoFilter ref="A430:AQ436" xr:uid="{00000000-0009-0000-0100-00001B000000}"/>
  <tableColumns count="43">
    <tableColumn id="1" xr3:uid="{631602E3-1B03-4CD3-BA84-D4FFDCF2E165}" name="CLIENTE:"/>
    <tableColumn id="2" xr3:uid="{F9542B0B-A1B3-48FF-A356-7C4BA43C723B}" name="COD PUESTO"/>
    <tableColumn id="3" xr3:uid="{D564EECC-C9E9-4BC8-A6DB-0F1937083C4D}" name="ZONA "/>
    <tableColumn id="4" xr3:uid="{32EE438D-003C-42F7-BA9C-EB58873F501B}" name="DIRECCION"/>
    <tableColumn id="5" xr3:uid="{3097147A-7B63-4724-904A-C56826C98D8D}" name="TIPO DE SERVICIO"/>
    <tableColumn id="6" xr3:uid="{3197D5AD-91B1-48E3-9FEB-1115DE11570F}" name="CEDULA " dataDxfId="566"/>
    <tableColumn id="7" xr3:uid="{BFD3AD86-A689-44A2-85D0-10D26B901C7F}" name="APELLIDOS Y NOMBRES " dataDxfId="565"/>
    <tableColumn id="8" xr3:uid="{6D66C36E-47D7-4312-8D4D-61F29353A0D2}" name="AÑO" dataDxfId="564"/>
    <tableColumn id="9" xr3:uid="{7CF299DD-602D-47D3-B4CA-DB3F0BC95088}" name="MES" dataDxfId="563"/>
    <tableColumn id="10" xr3:uid="{F289B21C-CBBB-451C-9FEF-DAACB422DBAC}" name="1L" dataDxfId="562">
      <calculatedColumnFormula>COUNTIF(J426:J429,"N12")</calculatedColumnFormula>
    </tableColumn>
    <tableColumn id="11" xr3:uid="{282A47C3-F10F-488B-966C-A97E46357737}" name="2M" dataDxfId="561">
      <calculatedColumnFormula>COUNTIF(K426:K429,"N12")</calculatedColumnFormula>
    </tableColumn>
    <tableColumn id="12" xr3:uid="{3E4AC677-949E-468D-AFDE-CE2ECFE80A5A}" name="3W" dataDxfId="560">
      <calculatedColumnFormula>COUNTIF(L426:L429,"N12")</calculatedColumnFormula>
    </tableColumn>
    <tableColumn id="13" xr3:uid="{58BFDA28-8D7D-4B8E-87DB-B88A49F0CD87}" name="4J" dataDxfId="559">
      <calculatedColumnFormula>COUNTIF(M426:M429,"N12")</calculatedColumnFormula>
    </tableColumn>
    <tableColumn id="14" xr3:uid="{45E6D668-A746-43CF-A7FB-C3B830CA4296}" name="5V" dataDxfId="558">
      <calculatedColumnFormula>COUNTIF(N426:N429,"N12")</calculatedColumnFormula>
    </tableColumn>
    <tableColumn id="15" xr3:uid="{5380E6D8-5232-4335-9FBC-CD7CF5E01C4A}" name="6S" dataDxfId="557">
      <calculatedColumnFormula>COUNTIF(O426:O429,"N12")</calculatedColumnFormula>
    </tableColumn>
    <tableColumn id="16" xr3:uid="{9C70EDFE-CCCE-4230-9DE3-ECA94ED1B335}" name="7D" dataDxfId="556">
      <calculatedColumnFormula>COUNTIF(P426:P429,"N12")</calculatedColumnFormula>
    </tableColumn>
    <tableColumn id="17" xr3:uid="{C4E122AB-878B-4D5C-B853-53A3489690E4}" name="8L" dataDxfId="555">
      <calculatedColumnFormula>COUNTIF(Q426:Q429,"N12")</calculatedColumnFormula>
    </tableColumn>
    <tableColumn id="18" xr3:uid="{A0E9FD56-7C3F-46D1-93B5-F25FA771C0A1}" name="9M" dataDxfId="554">
      <calculatedColumnFormula>COUNTIF(R426:R429,"N12")</calculatedColumnFormula>
    </tableColumn>
    <tableColumn id="19" xr3:uid="{65CDCF6D-9859-4AE8-B906-B1851AA0EE01}" name="10W" dataDxfId="553">
      <calculatedColumnFormula>COUNTIF(S426:S429,"N12")</calculatedColumnFormula>
    </tableColumn>
    <tableColumn id="20" xr3:uid="{37EE8D7F-3351-4072-B786-C9A47102A3BF}" name="11J" dataDxfId="552">
      <calculatedColumnFormula>COUNTIF(T426:T429,"N12")</calculatedColumnFormula>
    </tableColumn>
    <tableColumn id="21" xr3:uid="{51C987D1-82D5-40E5-8DD0-01418C9C5969}" name="12V" dataDxfId="551">
      <calculatedColumnFormula>COUNTIF(U426:U429,"N12")</calculatedColumnFormula>
    </tableColumn>
    <tableColumn id="22" xr3:uid="{16EE73BA-C1FC-4262-89B8-91FA1E193E6C}" name="13S" dataDxfId="550">
      <calculatedColumnFormula>COUNTIF(V426:V429,"N12")</calculatedColumnFormula>
    </tableColumn>
    <tableColumn id="23" xr3:uid="{3D22F8F8-D124-4ABE-8A36-7768F8E031D4}" name="14D" dataDxfId="549">
      <calculatedColumnFormula>COUNTIF(W426:W429,"N12")</calculatedColumnFormula>
    </tableColumn>
    <tableColumn id="24" xr3:uid="{16F01BE3-FE74-4E12-8E64-3E454AA2A2E4}" name="15L" dataDxfId="548">
      <calculatedColumnFormula>COUNTIF(X426:X429,"N12")</calculatedColumnFormula>
    </tableColumn>
    <tableColumn id="25" xr3:uid="{5BDE8DA3-7181-4EA2-B795-C5849A99BF7B}" name="16M" dataDxfId="547">
      <calculatedColumnFormula>COUNTIF(Y426:Y429,"N12")</calculatedColumnFormula>
    </tableColumn>
    <tableColumn id="26" xr3:uid="{60D66DBE-535D-4F53-9C0D-5F60943B6DCE}" name="17W" dataDxfId="546">
      <calculatedColumnFormula>COUNTIF(Z426:Z429,"N12")</calculatedColumnFormula>
    </tableColumn>
    <tableColumn id="27" xr3:uid="{DA7C63EA-5474-4DEF-B23B-CB65B6529C84}" name="18J" dataDxfId="545">
      <calculatedColumnFormula>COUNTIF(AA426:AA429,"N12")</calculatedColumnFormula>
    </tableColumn>
    <tableColumn id="28" xr3:uid="{13D5025E-48C5-4EE6-88C7-2B6D801604D9}" name="19V" dataDxfId="544">
      <calculatedColumnFormula>COUNTIF(AB426:AB429,"N12")</calculatedColumnFormula>
    </tableColumn>
    <tableColumn id="29" xr3:uid="{AA2C11FF-320F-4429-8E50-0DB9F8FAC8C7}" name="20S" dataDxfId="543">
      <calculatedColumnFormula>COUNTIF(AC426:AC429,"N12")</calculatedColumnFormula>
    </tableColumn>
    <tableColumn id="30" xr3:uid="{7C50C8A2-DB0B-4DCB-B244-20095E6CC019}" name="21D" dataDxfId="542">
      <calculatedColumnFormula>COUNTIF(AD426:AD429,"N12")</calculatedColumnFormula>
    </tableColumn>
    <tableColumn id="31" xr3:uid="{AC847C5E-7C80-4690-8CBE-055D891F5B6F}" name="22L" dataDxfId="541">
      <calculatedColumnFormula>COUNTIF(AE426:AE429,"N12")</calculatedColumnFormula>
    </tableColumn>
    <tableColumn id="32" xr3:uid="{D637EA54-6364-465E-91B5-21D7D3D400D9}" name="23M" dataDxfId="540">
      <calculatedColumnFormula>COUNTIF(AF426:AF429,"N12")</calculatedColumnFormula>
    </tableColumn>
    <tableColumn id="33" xr3:uid="{A5BB5EC8-4FFE-4866-AEB5-23BC7548C069}" name="24W" dataDxfId="539">
      <calculatedColumnFormula>COUNTIF(AG426:AG429,"N12")</calculatedColumnFormula>
    </tableColumn>
    <tableColumn id="34" xr3:uid="{544BDF97-DC99-49A1-AE7B-E82325E91FEF}" name="25J" dataDxfId="538">
      <calculatedColumnFormula>COUNTIF(AH426:AH429,"N12")</calculatedColumnFormula>
    </tableColumn>
    <tableColumn id="35" xr3:uid="{E4300133-C3E1-4B67-852E-A1DA7658E625}" name="26V" dataDxfId="537">
      <calculatedColumnFormula>COUNTIF(AI426:AI429,"N12")</calculatedColumnFormula>
    </tableColumn>
    <tableColumn id="36" xr3:uid="{7672CD75-0DC3-461A-B50F-65B13E13859F}" name="27S" dataDxfId="536">
      <calculatedColumnFormula>COUNTIF(AJ426:AJ429,"N12")</calculatedColumnFormula>
    </tableColumn>
    <tableColumn id="37" xr3:uid="{4BD9C9FC-634F-41C4-AE60-DA3174571357}" name="28D" dataDxfId="535">
      <calculatedColumnFormula>COUNTIF(AK426:AK429,"N12")</calculatedColumnFormula>
    </tableColumn>
    <tableColumn id="38" xr3:uid="{CC673084-D655-48B2-9E62-B4E44FA5B30D}" name="29L" dataDxfId="534">
      <calculatedColumnFormula>COUNTIF(AL426:AL429,"N12")</calculatedColumnFormula>
    </tableColumn>
    <tableColumn id="39" xr3:uid="{F1D61865-5EE2-422E-948A-13DC1D6E4488}" name="30M" dataDxfId="533">
      <calculatedColumnFormula>COUNTIF(AM426:AM429,"N12")</calculatedColumnFormula>
    </tableColumn>
    <tableColumn id="40" xr3:uid="{FC3C5E9F-C894-47AF-B45D-9FE9471980DB}" name="31D" dataDxfId="532">
      <calculatedColumnFormula>COUNTIF(AN426:AN429,"N12")</calculatedColumnFormula>
    </tableColumn>
    <tableColumn id="41" xr3:uid="{13E05DA3-FC71-4BA5-8C2A-DFACA4AA61E4}" name="T. DIA" dataDxfId="531">
      <calculatedColumnFormula>COUNTIF(Tabla1461113161718202427282930313366[[#This Row],[1L]:[31D]],"D12")</calculatedColumnFormula>
    </tableColumn>
    <tableColumn id="42" xr3:uid="{810C3122-C082-4232-91BB-4C0F08A985C5}" name="T. NOCHE" dataDxfId="530">
      <calculatedColumnFormula>COUNTIF(Tabla1461113161718202427282930313366[[#This Row],[1L]:[31D]],"N12")</calculatedColumnFormula>
    </tableColumn>
    <tableColumn id="43" xr3:uid="{1166336D-300F-4679-B345-7D15D9DFB1FC}" name="T. DESCANSOS" dataDxfId="529">
      <calculatedColumnFormula>COUNTBLANK(Tabla1461113161718202427282930313366[[#This Row],[1L]:[31D]])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7B2BF40-C5A6-481E-A2F8-A17210F86E65}" name="Tabla1461113161718202427282930323467" displayName="Tabla1461113161718202427282930323467" ref="A451:AQ457" totalsRowShown="0">
  <autoFilter ref="A451:AQ457" xr:uid="{00000000-0009-0000-0100-00001C000000}"/>
  <tableColumns count="43">
    <tableColumn id="1" xr3:uid="{4BE1750A-EA25-42A5-BF7B-50C750B7F97D}" name="CLIENTE:"/>
    <tableColumn id="2" xr3:uid="{8477A4EC-B178-4541-A8E8-2C24A94B2565}" name="COD PUESTO"/>
    <tableColumn id="3" xr3:uid="{D0219956-711C-43E6-9D17-D583D9DA9A1A}" name="ZONA "/>
    <tableColumn id="4" xr3:uid="{35CC8DB9-9991-4F16-B5E9-BC0067B799C0}" name="DIRECCION"/>
    <tableColumn id="5" xr3:uid="{BA8690C1-4AE4-465F-BD3A-30EB7BCF0DF0}" name="TIPO DE SERVICIO"/>
    <tableColumn id="6" xr3:uid="{BD84F4DF-271E-4C2C-985A-9724488E62AA}" name="CEDULA " dataDxfId="528"/>
    <tableColumn id="7" xr3:uid="{3E222F5B-DD7E-417C-9E12-FB24E4192657}" name="APELLIDOS Y NOMBRES " dataDxfId="527"/>
    <tableColumn id="8" xr3:uid="{399262A4-7AC2-4432-9708-B66AA0151039}" name="AÑO" dataDxfId="526"/>
    <tableColumn id="9" xr3:uid="{5FD59C98-196D-4B70-8B56-0380E6FBB961}" name="MES" dataDxfId="525"/>
    <tableColumn id="10" xr3:uid="{C08FB4CE-B619-4928-BA51-B033694EBCD1}" name="1L" dataDxfId="524">
      <calculatedColumnFormula>COUNTIF(J447:J450,"N12")</calculatedColumnFormula>
    </tableColumn>
    <tableColumn id="11" xr3:uid="{334C6EFF-CF32-4689-821A-658191AD05F6}" name="2M" dataDxfId="523">
      <calculatedColumnFormula>COUNTIF(K447:K450,"N12")</calculatedColumnFormula>
    </tableColumn>
    <tableColumn id="12" xr3:uid="{5A302421-CA63-44CE-A830-7C95EF6DCFD6}" name="3W" dataDxfId="522">
      <calculatedColumnFormula>COUNTIF(L447:L450,"N12")</calculatedColumnFormula>
    </tableColumn>
    <tableColumn id="13" xr3:uid="{39D374DF-A4D4-4723-8D09-884BDDF9935F}" name="4J" dataDxfId="521">
      <calculatedColumnFormula>COUNTIF(M447:M450,"N12")</calculatedColumnFormula>
    </tableColumn>
    <tableColumn id="14" xr3:uid="{BA45CC62-D96B-4239-969B-3EF056741100}" name="5V" dataDxfId="520">
      <calculatedColumnFormula>COUNTIF(N447:N450,"N12")</calculatedColumnFormula>
    </tableColumn>
    <tableColumn id="15" xr3:uid="{0541C9D1-F86C-45B8-A6C8-D16F96AD1D08}" name="6S" dataDxfId="519">
      <calculatedColumnFormula>COUNTIF(O447:O450,"N12")</calculatedColumnFormula>
    </tableColumn>
    <tableColumn id="16" xr3:uid="{C6FFA338-C974-42EA-88D2-5DE39532BBC7}" name="7D" dataDxfId="518">
      <calculatedColumnFormula>COUNTIF(P447:P450,"N12")</calculatedColumnFormula>
    </tableColumn>
    <tableColumn id="17" xr3:uid="{6755A3A7-B2EE-4DE1-A49E-F6BA649317C9}" name="8L" dataDxfId="517">
      <calculatedColumnFormula>COUNTIF(Q447:Q450,"N12")</calculatedColumnFormula>
    </tableColumn>
    <tableColumn id="18" xr3:uid="{F86AE54B-001C-4D06-9AD0-B2D7F3C354ED}" name="9M" dataDxfId="516">
      <calculatedColumnFormula>COUNTIF(R447:R450,"N12")</calculatedColumnFormula>
    </tableColumn>
    <tableColumn id="19" xr3:uid="{45F977C6-7E7C-45B9-9EA5-447D77B94535}" name="10W" dataDxfId="515">
      <calculatedColumnFormula>COUNTIF(S447:S450,"N12")</calculatedColumnFormula>
    </tableColumn>
    <tableColumn id="20" xr3:uid="{4405CD11-2AD4-42AB-86D6-658426431792}" name="11J" dataDxfId="514">
      <calculatedColumnFormula>COUNTIF(T447:T450,"N12")</calculatedColumnFormula>
    </tableColumn>
    <tableColumn id="21" xr3:uid="{680666E9-2080-40A6-A1DB-81D80022DE2D}" name="12V" dataDxfId="513">
      <calculatedColumnFormula>COUNTIF(U447:U450,"N12")</calculatedColumnFormula>
    </tableColumn>
    <tableColumn id="22" xr3:uid="{7DCC99CF-54BE-46CF-9A0F-6BBAB91631D5}" name="13S" dataDxfId="512">
      <calculatedColumnFormula>COUNTIF(V447:V450,"N12")</calculatedColumnFormula>
    </tableColumn>
    <tableColumn id="23" xr3:uid="{E35A98BF-0F36-4B1F-A272-25187EF67B73}" name="14D" dataDxfId="511">
      <calculatedColumnFormula>COUNTIF(W447:W450,"N12")</calculatedColumnFormula>
    </tableColumn>
    <tableColumn id="24" xr3:uid="{9D15A7B6-DD65-4EC4-82A6-9503670AA8EC}" name="15L" dataDxfId="510">
      <calculatedColumnFormula>COUNTIF(X447:X450,"N12")</calculatedColumnFormula>
    </tableColumn>
    <tableColumn id="25" xr3:uid="{62F79F01-DF91-438F-8D1A-A739BFDC9C2E}" name="16M" dataDxfId="509">
      <calculatedColumnFormula>COUNTIF(Y447:Y450,"N12")</calculatedColumnFormula>
    </tableColumn>
    <tableColumn id="26" xr3:uid="{3F108EA1-A672-420A-82C0-7206ADE2C9BF}" name="17W" dataDxfId="508">
      <calculatedColumnFormula>COUNTIF(Z447:Z450,"N12")</calculatedColumnFormula>
    </tableColumn>
    <tableColumn id="27" xr3:uid="{DD883391-79E5-4105-B3D8-EFD9B684EA7C}" name="18J" dataDxfId="507">
      <calculatedColumnFormula>COUNTIF(AA447:AA450,"N12")</calculatedColumnFormula>
    </tableColumn>
    <tableColumn id="28" xr3:uid="{228273AD-8D6D-4F30-8691-CB82876ECACC}" name="19V" dataDxfId="506">
      <calculatedColumnFormula>COUNTIF(AB447:AB450,"N12")</calculatedColumnFormula>
    </tableColumn>
    <tableColumn id="29" xr3:uid="{E1F4A77C-1523-42AB-9DFB-6342A295E4A3}" name="20S" dataDxfId="505">
      <calculatedColumnFormula>COUNTIF(AC447:AC450,"N12")</calculatedColumnFormula>
    </tableColumn>
    <tableColumn id="30" xr3:uid="{C1F0DDF3-0AAF-4639-AB0D-EA1730B56A4D}" name="21D" dataDxfId="504">
      <calculatedColumnFormula>COUNTIF(AD447:AD450,"N12")</calculatedColumnFormula>
    </tableColumn>
    <tableColumn id="31" xr3:uid="{A5636483-07F2-4EBA-8AB9-17C38F8ABA15}" name="22L" dataDxfId="503">
      <calculatedColumnFormula>COUNTIF(AE447:AE450,"N12")</calculatedColumnFormula>
    </tableColumn>
    <tableColumn id="32" xr3:uid="{4CEE0A69-F54C-430E-BA11-1E7DFFFB33CB}" name="23M" dataDxfId="502">
      <calculatedColumnFormula>COUNTIF(AF447:AF450,"N12")</calculatedColumnFormula>
    </tableColumn>
    <tableColumn id="33" xr3:uid="{26CDFB7F-7C58-4A7F-A3CD-809FD71DB7EB}" name="24W" dataDxfId="501">
      <calculatedColumnFormula>COUNTIF(AG447:AG450,"N12")</calculatedColumnFormula>
    </tableColumn>
    <tableColumn id="34" xr3:uid="{70A8396C-A3AF-4884-AC87-3851DFA7D2F0}" name="25J" dataDxfId="500">
      <calculatedColumnFormula>COUNTIF(AH447:AH450,"N12")</calculatedColumnFormula>
    </tableColumn>
    <tableColumn id="35" xr3:uid="{6BE5B907-E6FB-41EC-8171-4CE6939BA7D8}" name="26V" dataDxfId="499">
      <calculatedColumnFormula>COUNTIF(AI447:AI450,"N12")</calculatedColumnFormula>
    </tableColumn>
    <tableColumn id="36" xr3:uid="{37045889-EF6B-4602-B596-4E24F5FDB2C4}" name="27S" dataDxfId="498">
      <calculatedColumnFormula>COUNTIF(AJ447:AJ450,"N12")</calculatedColumnFormula>
    </tableColumn>
    <tableColumn id="37" xr3:uid="{98EE1804-5096-4E89-9E13-A67A82F73613}" name="28D" dataDxfId="497">
      <calculatedColumnFormula>COUNTIF(AK448:AK450,"N12")</calculatedColumnFormula>
    </tableColumn>
    <tableColumn id="38" xr3:uid="{55F3A62F-E92E-4224-B137-1CB6EB338CDF}" name="29L" dataDxfId="496">
      <calculatedColumnFormula>COUNTIF(AL447:AL450,"N12")</calculatedColumnFormula>
    </tableColumn>
    <tableColumn id="39" xr3:uid="{A6C5DAA2-E4B1-4BC9-A064-8DFBD5B21471}" name="30M" dataDxfId="495">
      <calculatedColumnFormula>COUNTIF(AM447:AM450,"N12")</calculatedColumnFormula>
    </tableColumn>
    <tableColumn id="40" xr3:uid="{5E5C4790-3D28-4342-8F14-993E2C443124}" name="31D" dataDxfId="494">
      <calculatedColumnFormula>COUNTIF(AN447:AN450,"N12")</calculatedColumnFormula>
    </tableColumn>
    <tableColumn id="41" xr3:uid="{58B922A3-EECD-4DDF-8E6E-3372F6BF5E44}" name="T. DIA" dataDxfId="493">
      <calculatedColumnFormula>COUNTIF(Tabla1461113161718202427282930323467[[#This Row],[1L]:[31D]],"D12")</calculatedColumnFormula>
    </tableColumn>
    <tableColumn id="42" xr3:uid="{A87451B2-D282-4730-909E-5B0FD16AB642}" name="T. NOCHE" dataDxfId="492">
      <calculatedColumnFormula>COUNTIF(Tabla1461113161718202427282930323467[[#This Row],[1L]:[31D]],"N12")</calculatedColumnFormula>
    </tableColumn>
    <tableColumn id="43" xr3:uid="{2DCE7693-77F7-40A7-AC75-90339E126833}" name="T. DESCANSOS" dataDxfId="491">
      <calculatedColumnFormula>COUNTBLANK(Tabla1461113161718202427282930323467[[#This Row],[1L]:[31D]])</calculatedColumnFormula>
    </tableColumn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84EA79A-BA75-4243-BB2C-3226FEEDB683}" name="Tabla146111316171820242728293032343768" displayName="Tabla146111316171820242728293032343768" ref="A472:AQ477" totalsRowShown="0">
  <autoFilter ref="A472:AQ477" xr:uid="{00000000-0009-0000-0100-00001D000000}"/>
  <tableColumns count="43">
    <tableColumn id="1" xr3:uid="{4C1E4686-DB26-4FF1-A50F-D75FC4BA27EB}" name="CLIENTE:"/>
    <tableColumn id="2" xr3:uid="{8721BDE6-5AE8-48DE-8688-1E7DE4371412}" name="COD PUESTO"/>
    <tableColumn id="3" xr3:uid="{F9428772-C0CD-4BF8-8831-55A0021C21BF}" name="ZONA "/>
    <tableColumn id="4" xr3:uid="{315E2A82-37CE-4C43-A4CC-E738617466F9}" name="DIRECCION"/>
    <tableColumn id="5" xr3:uid="{B5AD7788-02F0-42AC-A678-64F8772CC946}" name="TIPO DE SERVICIO"/>
    <tableColumn id="6" xr3:uid="{72A86B1E-2531-49AF-9D4F-0149EFB8FA4A}" name="CEDULA " dataDxfId="490"/>
    <tableColumn id="7" xr3:uid="{3F349938-9217-4867-8DA7-494373119D7E}" name="APELLIDOS Y NOMBRES " dataDxfId="489"/>
    <tableColumn id="8" xr3:uid="{EB8A38BE-51A5-4924-8127-D8030D5B7550}" name="AÑO" dataDxfId="488"/>
    <tableColumn id="9" xr3:uid="{2F8FA7BF-2E33-4744-8229-D7A3EEB5D881}" name="MES" dataDxfId="487"/>
    <tableColumn id="10" xr3:uid="{A6F100AD-B1F6-479E-AF07-3634E7CFD601}" name="1L" dataDxfId="486">
      <calculatedColumnFormula>COUNTIF(J469:J471,"N12")</calculatedColumnFormula>
    </tableColumn>
    <tableColumn id="11" xr3:uid="{0FF35B6C-308C-4F7D-B874-914906D00661}" name="2M" dataDxfId="485">
      <calculatedColumnFormula>COUNTIF(K469:K471,"N12")</calculatedColumnFormula>
    </tableColumn>
    <tableColumn id="12" xr3:uid="{5665F5DB-3835-4047-9086-1E3E0497D4D1}" name="3W" dataDxfId="484">
      <calculatedColumnFormula>COUNTIF(L469:L471,"N12")</calculatedColumnFormula>
    </tableColumn>
    <tableColumn id="13" xr3:uid="{8B114ED2-61BC-4B86-847F-C98C96289588}" name="4J" dataDxfId="483">
      <calculatedColumnFormula>COUNTIF(M469:M471,"N12")</calculatedColumnFormula>
    </tableColumn>
    <tableColumn id="14" xr3:uid="{04526413-803A-4DEC-8C8B-E6AB55E0D908}" name="5V" dataDxfId="482">
      <calculatedColumnFormula>COUNTIF(N469:N471,"N12")</calculatedColumnFormula>
    </tableColumn>
    <tableColumn id="15" xr3:uid="{2BA382AF-34E9-43A7-97E0-3AC7C54FCEFD}" name="6S" dataDxfId="481">
      <calculatedColumnFormula>COUNTIF(O469:O471,"N12")</calculatedColumnFormula>
    </tableColumn>
    <tableColumn id="16" xr3:uid="{8E937BC6-8544-4938-9F11-F2C6D251D673}" name="7D" dataDxfId="480">
      <calculatedColumnFormula>COUNTIF(P469:P471,"N12")</calculatedColumnFormula>
    </tableColumn>
    <tableColumn id="17" xr3:uid="{CA652B40-C80F-4984-A2E0-38C8CCE9C1AE}" name="8L" dataDxfId="479">
      <calculatedColumnFormula>COUNTIF(Q469:Q471,"N12")</calculatedColumnFormula>
    </tableColumn>
    <tableColumn id="18" xr3:uid="{4203FFD6-DF24-4D87-ADD3-05CEE8A4D8C0}" name="9M" dataDxfId="478">
      <calculatedColumnFormula>COUNTIF(R469:R471,"N12")</calculatedColumnFormula>
    </tableColumn>
    <tableColumn id="19" xr3:uid="{E036FD30-A97B-4D73-97FB-9A557C974B6E}" name="10W" dataDxfId="477">
      <calculatedColumnFormula>COUNTIF(S469:S471,"N12")</calculatedColumnFormula>
    </tableColumn>
    <tableColumn id="20" xr3:uid="{0CF240D9-8D64-465B-8328-99140EFA3CF0}" name="11J" dataDxfId="476">
      <calculatedColumnFormula>COUNTIF(T469:T471,"N12")</calculatedColumnFormula>
    </tableColumn>
    <tableColumn id="21" xr3:uid="{A665B1BC-1476-4F60-9630-249374E6E6EC}" name="12V" dataDxfId="475">
      <calculatedColumnFormula>COUNTIF(U469:U471,"N12")</calculatedColumnFormula>
    </tableColumn>
    <tableColumn id="22" xr3:uid="{EC8E3404-8C24-450A-8740-1B7584A64FD7}" name="13S" dataDxfId="474">
      <calculatedColumnFormula>COUNTIF(V469:V471,"N12")</calculatedColumnFormula>
    </tableColumn>
    <tableColumn id="23" xr3:uid="{58B95807-E214-4793-962C-7D17091A5C44}" name="14D" dataDxfId="473">
      <calculatedColumnFormula>COUNTIF(W469:W471,"N12")</calculatedColumnFormula>
    </tableColumn>
    <tableColumn id="24" xr3:uid="{28921519-990A-451D-BDA8-1A48631FB8F9}" name="15L" dataDxfId="472">
      <calculatedColumnFormula>COUNTIF(X469:X471,"N12")</calculatedColumnFormula>
    </tableColumn>
    <tableColumn id="25" xr3:uid="{F5942A70-1436-4D5A-A1F8-4D882DAE87AE}" name="16M" dataDxfId="471">
      <calculatedColumnFormula>COUNTIF(Y469:Y471,"N12")</calculatedColumnFormula>
    </tableColumn>
    <tableColumn id="26" xr3:uid="{83C44EAF-9FA9-44CC-BF5E-579F3646C30D}" name="17W" dataDxfId="470">
      <calculatedColumnFormula>COUNTIF(Z469:Z471,"N12")</calculatedColumnFormula>
    </tableColumn>
    <tableColumn id="27" xr3:uid="{229E92C1-B826-425E-964D-F53AE9C58A5E}" name="18J" dataDxfId="469">
      <calculatedColumnFormula>COUNTIF(AA469:AA471,"N12")</calculatedColumnFormula>
    </tableColumn>
    <tableColumn id="28" xr3:uid="{C6417108-30FB-46F8-A35C-74CD20111A0A}" name="19V" dataDxfId="468">
      <calculatedColumnFormula>COUNTIF(AB469:AB471,"N12")</calculatedColumnFormula>
    </tableColumn>
    <tableColumn id="29" xr3:uid="{CB20DE9C-A15D-4E64-B99B-8C6CE1DFF741}" name="20S" dataDxfId="467">
      <calculatedColumnFormula>COUNTIF(AC469:AC471,"N12")</calculatedColumnFormula>
    </tableColumn>
    <tableColumn id="30" xr3:uid="{2AFA6703-4B8F-44DD-9E6A-87537B5422B9}" name="21D" dataDxfId="466">
      <calculatedColumnFormula>COUNTIF(AD469:AD471,"N12")</calculatedColumnFormula>
    </tableColumn>
    <tableColumn id="31" xr3:uid="{E9125CC8-0E3F-498E-9853-FAEBAE80E248}" name="22L" dataDxfId="465">
      <calculatedColumnFormula>COUNTIF(AE469:AE471,"N12")</calculatedColumnFormula>
    </tableColumn>
    <tableColumn id="32" xr3:uid="{9C5E74A5-C18C-4958-83EC-74818AD781E5}" name="23M" dataDxfId="464">
      <calculatedColumnFormula>COUNTIF(AF469:AF471,"N12")</calculatedColumnFormula>
    </tableColumn>
    <tableColumn id="33" xr3:uid="{27C13F69-907A-4DD6-B922-7C62D54CD780}" name="24W" dataDxfId="463">
      <calculatedColumnFormula>COUNTIF(AG469:AG471,"N12")</calculatedColumnFormula>
    </tableColumn>
    <tableColumn id="34" xr3:uid="{00DA22B9-BCDA-49A6-B16E-1F7C62530385}" name="25J" dataDxfId="462">
      <calculatedColumnFormula>COUNTIF(AH469:AH471,"N12")</calculatedColumnFormula>
    </tableColumn>
    <tableColumn id="35" xr3:uid="{2383B393-1855-4441-9042-FA3B40BF2E26}" name="26V" dataDxfId="461">
      <calculatedColumnFormula>COUNTIF(AI469:AI471,"N12")</calculatedColumnFormula>
    </tableColumn>
    <tableColumn id="36" xr3:uid="{FE545BF0-7CD8-488C-839F-85C6900425C3}" name="27S" dataDxfId="460">
      <calculatedColumnFormula>COUNTIF(AJ469:AJ471,"N12")</calculatedColumnFormula>
    </tableColumn>
    <tableColumn id="37" xr3:uid="{3053BC6D-06C1-4A2B-9178-E7F01DF44391}" name="28D" dataDxfId="459">
      <calculatedColumnFormula>COUNTIF(AK469:AK471,"N12")</calculatedColumnFormula>
    </tableColumn>
    <tableColumn id="38" xr3:uid="{19C337B0-BC0C-49E3-A554-46744353B767}" name="29L" dataDxfId="458">
      <calculatedColumnFormula>COUNTIF(AL469:AL471,"N12")</calculatedColumnFormula>
    </tableColumn>
    <tableColumn id="39" xr3:uid="{E3A4453D-915A-4F3A-ABD6-2718F5E58C78}" name="30M" dataDxfId="457">
      <calculatedColumnFormula>COUNTIF(AM469:AM471,"N12")</calculatedColumnFormula>
    </tableColumn>
    <tableColumn id="40" xr3:uid="{4768D658-8B4C-4F56-A328-C71F8C8EA6CF}" name="31D" dataDxfId="456">
      <calculatedColumnFormula>COUNTIF(AN469:AN471,"N12")</calculatedColumnFormula>
    </tableColumn>
    <tableColumn id="41" xr3:uid="{49E8CA9F-9611-4A5E-8E53-DC3ADEFDCAA8}" name="T. DIA" dataDxfId="455">
      <calculatedColumnFormula>COUNTIF(Tabla146111316171820242728293032343768[[#This Row],[1L]:[31D]],"D12")</calculatedColumnFormula>
    </tableColumn>
    <tableColumn id="42" xr3:uid="{71911584-ADD7-4761-BC9D-349122E55EFA}" name="T. NOCHE" dataDxfId="454">
      <calculatedColumnFormula>COUNTIF(Tabla146111316171820242728293032343768[[#This Row],[1L]:[31D]],"N12")</calculatedColumnFormula>
    </tableColumn>
    <tableColumn id="43" xr3:uid="{4EE3001B-8E16-4E26-B2E0-A41E0C0C95A5}" name="T. DESCANSOS" dataDxfId="453">
      <calculatedColumnFormula>COUNTBLANK(Tabla146111316171820242728293032343768[[#This Row],[1L]:[31D]])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0A222DE-D6DB-4C2E-91FE-4C14258DE189}" name="Tabla14611131617182024272829303234373869" displayName="Tabla14611131617182024272829303234373869" ref="A491:AQ497" totalsRowShown="0">
  <autoFilter ref="A491:AQ497" xr:uid="{00000000-0009-0000-0100-00001E000000}"/>
  <tableColumns count="43">
    <tableColumn id="1" xr3:uid="{5DD6E9A8-6903-4295-AA37-C231947D045F}" name="CLIENTE:"/>
    <tableColumn id="2" xr3:uid="{F7AEFDA8-0E78-4A74-949F-68E8CE7C1248}" name="COD PUESTO"/>
    <tableColumn id="3" xr3:uid="{91D56C00-1AE4-4A9C-A3D4-1013CF11F9CF}" name="ZONA "/>
    <tableColumn id="4" xr3:uid="{5B558888-3951-4D1D-AA8D-BB1C39699C4A}" name="DIRECCION"/>
    <tableColumn id="5" xr3:uid="{DF0A64D1-33AC-4DBE-A651-7FAD643493BA}" name="TIPO DE SERVICIO"/>
    <tableColumn id="6" xr3:uid="{8B0F6DC7-22CA-4841-B452-DBA793126A21}" name="CEDULA " dataDxfId="452"/>
    <tableColumn id="7" xr3:uid="{673FD324-C127-4117-BEC3-15648CF8A065}" name="APELLIDOS Y NOMBRES " dataDxfId="451"/>
    <tableColumn id="8" xr3:uid="{E69963BA-B1B9-4AFE-B6CF-41AF545FFA91}" name="AÑO" dataDxfId="450"/>
    <tableColumn id="9" xr3:uid="{CA93C4F2-30EC-4C08-AB2B-8B29C8373661}" name="MES" dataDxfId="449"/>
    <tableColumn id="10" xr3:uid="{7F20005A-BCE5-4E43-AB69-EFA11DFF5D50}" name="1L" dataDxfId="448">
      <calculatedColumnFormula>COUNTIF(J488:J490,"N12")</calculatedColumnFormula>
    </tableColumn>
    <tableColumn id="11" xr3:uid="{E60A84B0-C7C8-40EE-A91A-3ED59B076345}" name="2M" dataDxfId="447">
      <calculatedColumnFormula>COUNTIF(K488:K490,"N12")</calculatedColumnFormula>
    </tableColumn>
    <tableColumn id="12" xr3:uid="{A82C81C0-6932-4A96-9DD4-BAF7D28B62C8}" name="3W" dataDxfId="446">
      <calculatedColumnFormula>COUNTIF(L488:L490,"N12")</calculatedColumnFormula>
    </tableColumn>
    <tableColumn id="13" xr3:uid="{55B595B2-CBDD-42A3-BED6-168E2DEC8A8B}" name="4J" dataDxfId="445">
      <calculatedColumnFormula>COUNTIF(M488:M490,"N12")</calculatedColumnFormula>
    </tableColumn>
    <tableColumn id="14" xr3:uid="{C407EB85-D1C5-414A-8C59-E0DA194B074C}" name="5V" dataDxfId="444">
      <calculatedColumnFormula>COUNTIF(N488:N490,"N12")</calculatedColumnFormula>
    </tableColumn>
    <tableColumn id="15" xr3:uid="{8115132F-E84E-40E5-9B40-F675A55059A9}" name="6S" dataDxfId="443">
      <calculatedColumnFormula>COUNTIF(O488:O490,"N12")</calculatedColumnFormula>
    </tableColumn>
    <tableColumn id="16" xr3:uid="{176C94AD-6B5B-40E2-95AC-2B17AE59859B}" name="7D" dataDxfId="442">
      <calculatedColumnFormula>COUNTIF(P488:P490,"N12")</calculatedColumnFormula>
    </tableColumn>
    <tableColumn id="17" xr3:uid="{67BB02C9-8719-4DED-9C3B-0DF2AE458424}" name="8L" dataDxfId="441">
      <calculatedColumnFormula>COUNTIF(Q488:Q490,"N12")</calculatedColumnFormula>
    </tableColumn>
    <tableColumn id="18" xr3:uid="{2CDD2776-724A-4242-8307-40DEFBFA9204}" name="9M" dataDxfId="440">
      <calculatedColumnFormula>COUNTIF(R488:R490,"N12")</calculatedColumnFormula>
    </tableColumn>
    <tableColumn id="19" xr3:uid="{3765A6AC-736F-4A39-8245-190E2C57C376}" name="10W" dataDxfId="439">
      <calculatedColumnFormula>COUNTIF(S488:S490,"N12")</calculatedColumnFormula>
    </tableColumn>
    <tableColumn id="20" xr3:uid="{52B63EE7-0794-46A8-83ED-E049511CDE44}" name="11J" dataDxfId="438">
      <calculatedColumnFormula>COUNTIF(T488:T490,"N12")</calculatedColumnFormula>
    </tableColumn>
    <tableColumn id="21" xr3:uid="{8AD194D4-EEE8-4FF4-A270-202F9E94C414}" name="12V" dataDxfId="437">
      <calculatedColumnFormula>COUNTIF(U488:U490,"N12")</calculatedColumnFormula>
    </tableColumn>
    <tableColumn id="22" xr3:uid="{68373126-74E8-4A06-A044-F86DA25BF4D9}" name="13S" dataDxfId="436">
      <calculatedColumnFormula>COUNTIF(V488:V490,"N12")</calculatedColumnFormula>
    </tableColumn>
    <tableColumn id="23" xr3:uid="{EC274D1D-C574-4647-915D-D92CCD43483B}" name="14D" dataDxfId="435">
      <calculatedColumnFormula>COUNTIF(W488:W490,"N12")</calculatedColumnFormula>
    </tableColumn>
    <tableColumn id="24" xr3:uid="{A1BD39A8-A173-439E-8663-E3BECBF829B7}" name="15L" dataDxfId="434">
      <calculatedColumnFormula>COUNTIF(X488:X490,"N12")</calculatedColumnFormula>
    </tableColumn>
    <tableColumn id="25" xr3:uid="{8A895141-B75A-40C5-BD3B-41B2F917D71C}" name="16M" dataDxfId="433">
      <calculatedColumnFormula>COUNTIF(Y488:Y490,"N12")</calculatedColumnFormula>
    </tableColumn>
    <tableColumn id="26" xr3:uid="{FC25A648-32DC-455B-838F-624E8AEAC1A1}" name="17W" dataDxfId="432">
      <calculatedColumnFormula>COUNTIF(Z488:Z490,"N12")</calculatedColumnFormula>
    </tableColumn>
    <tableColumn id="27" xr3:uid="{F52570C8-537B-44DB-95F1-090A04AE058A}" name="18J" dataDxfId="431">
      <calculatedColumnFormula>COUNTIF(AA488:AA490,"N12")</calculatedColumnFormula>
    </tableColumn>
    <tableColumn id="28" xr3:uid="{99D1FCF0-6CAA-4D53-99F4-7245B6EDC2A0}" name="19V" dataDxfId="430">
      <calculatedColumnFormula>COUNTIF(AB488:AB490,"N12")</calculatedColumnFormula>
    </tableColumn>
    <tableColumn id="29" xr3:uid="{EEB9C159-C27C-4A44-8A55-C0751D29783A}" name="20S" dataDxfId="429">
      <calculatedColumnFormula>COUNTIF(AC488:AC490,"N12")</calculatedColumnFormula>
    </tableColumn>
    <tableColumn id="30" xr3:uid="{BC66370F-9361-4FEE-9334-EEF8F5DFA98E}" name="21D" dataDxfId="428">
      <calculatedColumnFormula>COUNTIF(AD488:AD490,"N12")</calculatedColumnFormula>
    </tableColumn>
    <tableColumn id="31" xr3:uid="{6CB3B379-7BFF-4164-B0BE-2704A4A90298}" name="22L" dataDxfId="427">
      <calculatedColumnFormula>COUNTIF(AE488:AE490,"N12")</calculatedColumnFormula>
    </tableColumn>
    <tableColumn id="32" xr3:uid="{C0A88F5C-0E27-4FC3-AAC9-DFD55BFA2E0F}" name="23M" dataDxfId="426">
      <calculatedColumnFormula>COUNTIF(AF488:AF490,"N12")</calculatedColumnFormula>
    </tableColumn>
    <tableColumn id="33" xr3:uid="{58B98679-5993-4313-B023-92D0367920FB}" name="24W" dataDxfId="425">
      <calculatedColumnFormula>COUNTIF(AG488:AG490,"N12")</calculatedColumnFormula>
    </tableColumn>
    <tableColumn id="34" xr3:uid="{1F795AF8-E2BA-4622-9F04-109E1C0629DA}" name="25J" dataDxfId="424">
      <calculatedColumnFormula>COUNTIF(AH488:AH490,"N12")</calculatedColumnFormula>
    </tableColumn>
    <tableColumn id="35" xr3:uid="{776B3EA3-E11C-4272-9639-E42D89C0A4DE}" name="26V" dataDxfId="423">
      <calculatedColumnFormula>COUNTIF(AI488:AI490,"N12")</calculatedColumnFormula>
    </tableColumn>
    <tableColumn id="36" xr3:uid="{1DB1D2F8-B1C9-4618-8845-793E532382BA}" name="27S" dataDxfId="422">
      <calculatedColumnFormula>COUNTIF(AJ488:AJ490,"N12")</calculatedColumnFormula>
    </tableColumn>
    <tableColumn id="37" xr3:uid="{EA635CE3-AAA8-42AC-A134-7374D9CCB5F4}" name="28D" dataDxfId="421">
      <calculatedColumnFormula>COUNTIF(AK488:AK490,"N12")</calculatedColumnFormula>
    </tableColumn>
    <tableColumn id="38" xr3:uid="{DE0D2065-8E8F-4E11-9069-E7752FC84FEB}" name="29L" dataDxfId="420">
      <calculatedColumnFormula>COUNTIF(AL488:AL490,"N12")</calculatedColumnFormula>
    </tableColumn>
    <tableColumn id="39" xr3:uid="{F1E155A1-238D-4EBA-A1E4-4B18F76CAB23}" name="30M" dataDxfId="419">
      <calculatedColumnFormula>COUNTIF(AM488:AM490,"N12")</calculatedColumnFormula>
    </tableColumn>
    <tableColumn id="40" xr3:uid="{F58B4A3F-7385-4E08-837D-03AC24563877}" name="31D" dataDxfId="418">
      <calculatedColumnFormula>COUNTIF(AN488:AN490,"N12")</calculatedColumnFormula>
    </tableColumn>
    <tableColumn id="41" xr3:uid="{ECD5EA0A-19BD-4C1A-91B9-14B70C7C4AD0}" name="T. DIA" dataDxfId="417">
      <calculatedColumnFormula>COUNTIF(Tabla14611131617182024272829303234373869[[#This Row],[1L]:[31D]],"D12")</calculatedColumnFormula>
    </tableColumn>
    <tableColumn id="42" xr3:uid="{4CB29671-A4BD-4B13-809A-CC12A3A046A2}" name="T. NOCHE" dataDxfId="416">
      <calculatedColumnFormula>COUNTIF(Tabla14611131617182024272829303234373869[[#This Row],[1L]:[31D]],"N12")</calculatedColumnFormula>
    </tableColumn>
    <tableColumn id="43" xr3:uid="{0E242CFC-E986-4784-B276-43087AE4B36B}" name="T. DESCANSOS" dataDxfId="415">
      <calculatedColumnFormula>COUNTBLANK(Tabla14611131617182024272829303234373869[[#This Row],[1L]:[31D]])</calculatedColumnFormula>
    </tableColumn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7485286-758D-452F-8972-3729A2241CC6}" name="Tabla1461113161718202427282930323437383970" displayName="Tabla1461113161718202427282930323437383970" ref="A498:AQ500" totalsRowShown="0">
  <autoFilter ref="A498:AQ500" xr:uid="{00000000-0009-0000-0100-00001F000000}"/>
  <tableColumns count="43">
    <tableColumn id="1" xr3:uid="{23214500-3A13-40E6-B32C-06F1A6B7EEE6}" name="CLIENTE:"/>
    <tableColumn id="2" xr3:uid="{1F710128-CB34-4EF0-A0EE-76F9EFA0938C}" name="COD PUESTO"/>
    <tableColumn id="3" xr3:uid="{3F750603-8688-4B3B-BC55-30871C7ADA6A}" name="ZONA "/>
    <tableColumn id="4" xr3:uid="{09030E07-07E5-41C6-8403-C50E02BD26DB}" name="DIRECCION"/>
    <tableColumn id="5" xr3:uid="{0E6FE62A-0BAE-41B9-8883-10262CD85C41}" name="TIPO DE SERVICIO"/>
    <tableColumn id="6" xr3:uid="{9CDD5E6F-ED7C-426B-80BC-B1E5B8047078}" name="0" dataDxfId="414"/>
    <tableColumn id="7" xr3:uid="{5D883B8B-5133-4C2E-834F-C0BC40CD200A}" name="APELLIDOS Y NOMBRES " dataDxfId="413"/>
    <tableColumn id="8" xr3:uid="{08116720-4E72-47CB-9850-2B3BE5ED39C0}" name="AÑO" dataDxfId="412"/>
    <tableColumn id="9" xr3:uid="{F48018A9-1FBF-43C4-8F21-ACEC5C3648EE}" name="MES" dataDxfId="411"/>
    <tableColumn id="10" xr3:uid="{9BA09412-25CF-42B4-91C6-2115CC911DB2}" name="1L" dataDxfId="410">
      <calculatedColumnFormula>COUNTIF(#REF!,"N12")</calculatedColumnFormula>
    </tableColumn>
    <tableColumn id="11" xr3:uid="{E48780EA-C42E-47AA-8C1D-8854F57F9C2F}" name="2M" dataDxfId="409">
      <calculatedColumnFormula>COUNTIF(#REF!,"N12")</calculatedColumnFormula>
    </tableColumn>
    <tableColumn id="12" xr3:uid="{90C67D07-788C-4611-966C-002AD44D21FE}" name="3W" dataDxfId="408">
      <calculatedColumnFormula>COUNTIF(#REF!,"N12")</calculatedColumnFormula>
    </tableColumn>
    <tableColumn id="13" xr3:uid="{258EF7BA-50CD-488F-9DDF-C974F2933293}" name="4J" dataDxfId="407">
      <calculatedColumnFormula>COUNTIF(#REF!,"N12")</calculatedColumnFormula>
    </tableColumn>
    <tableColumn id="14" xr3:uid="{C9D8C21E-B186-497D-BB61-E25F52C3B4DA}" name="5V" dataDxfId="406">
      <calculatedColumnFormula>COUNTIF(#REF!,"N12")</calculatedColumnFormula>
    </tableColumn>
    <tableColumn id="15" xr3:uid="{0824FE9F-AEB9-4D77-971B-0857CDCE2CFE}" name="6S" dataDxfId="405">
      <calculatedColumnFormula>COUNTIF(#REF!,"N12")</calculatedColumnFormula>
    </tableColumn>
    <tableColumn id="16" xr3:uid="{2E568D15-CB52-4433-8A3B-29E679CD7D20}" name="7D" dataDxfId="404">
      <calculatedColumnFormula>COUNTIF(#REF!,"N12")</calculatedColumnFormula>
    </tableColumn>
    <tableColumn id="17" xr3:uid="{B6FAC7DC-873D-47DF-BFCD-741F178A015C}" name="8L" dataDxfId="403">
      <calculatedColumnFormula>COUNTIF(#REF!,"N12")</calculatedColumnFormula>
    </tableColumn>
    <tableColumn id="18" xr3:uid="{CCB2E577-2439-41B9-A7F8-273D95AE69B3}" name="9M" dataDxfId="402">
      <calculatedColumnFormula>COUNTIF(#REF!,"N12")</calculatedColumnFormula>
    </tableColumn>
    <tableColumn id="19" xr3:uid="{27B40E76-8436-4A7E-A480-9FD1E4BDBCC8}" name="10W" dataDxfId="401">
      <calculatedColumnFormula>COUNTIF(#REF!,"N12")</calculatedColumnFormula>
    </tableColumn>
    <tableColumn id="20" xr3:uid="{EBC8DAAE-0E12-4252-B5EF-0DAC8CFCE3BD}" name="11J" dataDxfId="400">
      <calculatedColumnFormula>COUNTIF(#REF!,"N12")</calculatedColumnFormula>
    </tableColumn>
    <tableColumn id="21" xr3:uid="{68F507A0-B0F6-494A-B129-F39DE051A293}" name="12V" dataDxfId="399">
      <calculatedColumnFormula>COUNTIF(#REF!,"N12")</calculatedColumnFormula>
    </tableColumn>
    <tableColumn id="22" xr3:uid="{96B26F94-01C7-41CC-8141-9F1ED5F1B652}" name="13S" dataDxfId="398">
      <calculatedColumnFormula>COUNTIF(#REF!,"N12")</calculatedColumnFormula>
    </tableColumn>
    <tableColumn id="23" xr3:uid="{E2C33BE0-8C10-413F-8194-CE3900CE8C4F}" name="14D" dataDxfId="397">
      <calculatedColumnFormula>COUNTIF(#REF!,"N12")</calculatedColumnFormula>
    </tableColumn>
    <tableColumn id="24" xr3:uid="{3051E18E-FBB1-452D-82AA-57EE3262C047}" name="15L" dataDxfId="396">
      <calculatedColumnFormula>COUNTIF(#REF!,"N12")</calculatedColumnFormula>
    </tableColumn>
    <tableColumn id="25" xr3:uid="{73C3DF95-8E68-40D7-BC5B-3038EE76C642}" name="16M" dataDxfId="395">
      <calculatedColumnFormula>COUNTIF(#REF!,"N12")</calculatedColumnFormula>
    </tableColumn>
    <tableColumn id="26" xr3:uid="{C665FA12-99A7-40BB-B31E-EE6F6481CD84}" name="17W" dataDxfId="394">
      <calculatedColumnFormula>COUNTIF(#REF!,"N12")</calculatedColumnFormula>
    </tableColumn>
    <tableColumn id="27" xr3:uid="{9C13CC41-0139-467D-9C30-B8451F3B2801}" name="18J" dataDxfId="393">
      <calculatedColumnFormula>COUNTIF(#REF!,"N12")</calculatedColumnFormula>
    </tableColumn>
    <tableColumn id="28" xr3:uid="{DEF4251B-2B9E-4424-AA26-37BE56AE36F3}" name="19V" dataDxfId="392">
      <calculatedColumnFormula>COUNTIF(#REF!,"N12")</calculatedColumnFormula>
    </tableColumn>
    <tableColumn id="29" xr3:uid="{17E84152-855E-45D6-B45C-1356FD93F05E}" name="20S" dataDxfId="391">
      <calculatedColumnFormula>COUNTIF(#REF!,"N12")</calculatedColumnFormula>
    </tableColumn>
    <tableColumn id="30" xr3:uid="{450E1B76-DB5B-4122-9275-3DB0C8C578AE}" name="21D" dataDxfId="390">
      <calculatedColumnFormula>COUNTIF(#REF!,"N12")</calculatedColumnFormula>
    </tableColumn>
    <tableColumn id="31" xr3:uid="{372C9A6B-D190-445B-9F33-6D9BE070878E}" name="22L" dataDxfId="389">
      <calculatedColumnFormula>COUNTIF(#REF!,"N12")</calculatedColumnFormula>
    </tableColumn>
    <tableColumn id="32" xr3:uid="{2B58A92B-1C01-464E-B4E3-AE07D710DAA8}" name="23M" dataDxfId="388">
      <calculatedColumnFormula>COUNTIF(#REF!,"N12")</calculatedColumnFormula>
    </tableColumn>
    <tableColumn id="33" xr3:uid="{A6CFEAB0-4155-4D5D-8655-52080A49FAA5}" name="24W" dataDxfId="387">
      <calculatedColumnFormula>COUNTIF(#REF!,"N12")</calculatedColumnFormula>
    </tableColumn>
    <tableColumn id="34" xr3:uid="{AE7C5318-B8DA-44BF-AC58-397F07C58AA6}" name="25J" dataDxfId="386">
      <calculatedColumnFormula>COUNTIF(#REF!,"N12")</calculatedColumnFormula>
    </tableColumn>
    <tableColumn id="35" xr3:uid="{5076CFB6-E2DE-4B0D-91E6-E3A82C6FC9E8}" name="26V" dataDxfId="385">
      <calculatedColumnFormula>COUNTIF(#REF!,"N12")</calculatedColumnFormula>
    </tableColumn>
    <tableColumn id="36" xr3:uid="{45ED68B7-F535-489A-9691-1A315C907316}" name="27S" dataDxfId="384">
      <calculatedColumnFormula>COUNTIF(#REF!,"N12")</calculatedColumnFormula>
    </tableColumn>
    <tableColumn id="37" xr3:uid="{4FB23E89-D036-498B-BDA2-06D6929B17F5}" name="28D" dataDxfId="383">
      <calculatedColumnFormula>COUNTIF(#REF!,"N12")</calculatedColumnFormula>
    </tableColumn>
    <tableColumn id="38" xr3:uid="{4E8E83E6-9816-47D6-A9DE-C08E4BA72000}" name="29L" dataDxfId="382">
      <calculatedColumnFormula>COUNTIF(#REF!,"N12")</calculatedColumnFormula>
    </tableColumn>
    <tableColumn id="39" xr3:uid="{A1026DAB-1663-4C04-B689-347B92B39702}" name="30M" dataDxfId="381">
      <calculatedColumnFormula>COUNTIF(#REF!,"N12")</calculatedColumnFormula>
    </tableColumn>
    <tableColumn id="40" xr3:uid="{0492AD36-AD1E-4376-A014-57B0E868868B}" name="31D" dataDxfId="380">
      <calculatedColumnFormula>COUNTIF(#REF!,"N12")</calculatedColumnFormula>
    </tableColumn>
    <tableColumn id="41" xr3:uid="{2500FC3E-A5D3-4F7B-8D25-69F35CB81D99}" name="T. DIA" dataDxfId="379">
      <calculatedColumnFormula>COUNTIF(Tabla1461113161718202427282930323437383970[[#This Row],[1L]:[31D]],"D12")</calculatedColumnFormula>
    </tableColumn>
    <tableColumn id="42" xr3:uid="{C7100906-DD3A-4520-A88F-29617E430383}" name="T. NOCHE" dataDxfId="378">
      <calculatedColumnFormula>COUNTIF(Tabla1461113161718202427282930323437383970[[#This Row],[1L]:[31D]],"N12")</calculatedColumnFormula>
    </tableColumn>
    <tableColumn id="43" xr3:uid="{D14CD345-4A3C-4F52-B586-870437C6A461}" name="T. DESCANSOS" dataDxfId="377">
      <calculatedColumnFormula>COUNTBLANK(Tabla1461113161718202427282930323437383970[[#This Row],[1L]:[31D]])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810CEA7-995C-4E32-8D6E-AA8021CFB8F0}" name="Tabla14611131617182024272829303234374071" displayName="Tabla14611131617182024272829303234374071" ref="A514:AQ522" totalsRowShown="0">
  <autoFilter ref="A514:AQ522" xr:uid="{00000000-0009-0000-0100-000020000000}"/>
  <tableColumns count="43">
    <tableColumn id="1" xr3:uid="{496CB26C-3510-4705-ABDF-58C084E70899}" name="CLIENTE:"/>
    <tableColumn id="2" xr3:uid="{F7487BDD-3103-4F48-BCCC-5F5202BBE7BB}" name="COD PUESTO"/>
    <tableColumn id="3" xr3:uid="{9E1E6DE5-ACE4-4066-A034-760E9DDBC144}" name="ZONA "/>
    <tableColumn id="4" xr3:uid="{A16945B6-4460-480C-AFB7-3522419A5BCE}" name="DIRECCION"/>
    <tableColumn id="5" xr3:uid="{737498DB-184B-4DF8-855A-0AE9E74D1AE1}" name="TIPO DE SERVICIO"/>
    <tableColumn id="6" xr3:uid="{A13BE441-2D05-4B30-A01E-026DFBFFA444}" name="CEDULA " dataDxfId="376"/>
    <tableColumn id="7" xr3:uid="{C8A0E957-808F-421D-B78D-C1121383676D}" name="APELLIDOS Y NOMBRES " dataDxfId="375"/>
    <tableColumn id="8" xr3:uid="{92870AB2-58CA-4CEE-9532-5540C9CD75BF}" name="AÑO" dataDxfId="374"/>
    <tableColumn id="9" xr3:uid="{27DCF801-FCB1-4A83-B835-782AE6744148}" name="MES" dataDxfId="373"/>
    <tableColumn id="10" xr3:uid="{0FBE8B4E-C200-4BDD-8D61-5D8BB1178455}" name="1L" dataDxfId="372">
      <calculatedColumnFormula>COUNTIF(J511:J513,"N12")</calculatedColumnFormula>
    </tableColumn>
    <tableColumn id="11" xr3:uid="{EB12030D-985F-45FF-82A7-E0AD932AFAAA}" name="2M" dataDxfId="371">
      <calculatedColumnFormula>COUNTIF(K511:K513,"N12")</calculatedColumnFormula>
    </tableColumn>
    <tableColumn id="12" xr3:uid="{8657499A-BF40-4ABF-95E8-B52F9E54349B}" name="3W" dataDxfId="370">
      <calculatedColumnFormula>COUNTIF(L511:L513,"N12")</calculatedColumnFormula>
    </tableColumn>
    <tableColumn id="13" xr3:uid="{44764CF7-666E-4526-9549-7D6BBC137402}" name="4J" dataDxfId="369">
      <calculatedColumnFormula>COUNTIF(M511:M513,"N12")</calculatedColumnFormula>
    </tableColumn>
    <tableColumn id="14" xr3:uid="{16708D98-8038-4929-8901-8AC904AD21AE}" name="5V" dataDxfId="368">
      <calculatedColumnFormula>COUNTIF(N511:N513,"N12")</calculatedColumnFormula>
    </tableColumn>
    <tableColumn id="15" xr3:uid="{175A710A-0CC2-41DA-A4BE-F20C5EB88103}" name="6S" dataDxfId="367">
      <calculatedColumnFormula>COUNTIF(O511:O513,"N12")</calculatedColumnFormula>
    </tableColumn>
    <tableColumn id="16" xr3:uid="{F649682C-2018-470D-AE29-9691E4C9C45E}" name="7D" dataDxfId="366">
      <calculatedColumnFormula>COUNTIF(P511:P513,"N12")</calculatedColumnFormula>
    </tableColumn>
    <tableColumn id="17" xr3:uid="{FC63969B-AB79-4233-91CD-E058BB4F7455}" name="8L" dataDxfId="365">
      <calculatedColumnFormula>COUNTIF(Q511:Q513,"N12")</calculatedColumnFormula>
    </tableColumn>
    <tableColumn id="18" xr3:uid="{DC87D49A-8311-4535-9F5E-3492CC88CEFA}" name="9M" dataDxfId="364">
      <calculatedColumnFormula>COUNTIF(R511:R513,"N12")</calculatedColumnFormula>
    </tableColumn>
    <tableColumn id="19" xr3:uid="{FBABD91D-0CD5-4F34-8EF3-C4A375B01945}" name="10W" dataDxfId="363">
      <calculatedColumnFormula>COUNTIF(S511:S513,"N12")</calculatedColumnFormula>
    </tableColumn>
    <tableColumn id="20" xr3:uid="{0F932252-8A51-4749-ADE8-463458E3BD8A}" name="11J" dataDxfId="362">
      <calculatedColumnFormula>COUNTIF(T511:T513,"N12")</calculatedColumnFormula>
    </tableColumn>
    <tableColumn id="21" xr3:uid="{572001C5-A0CE-42A5-BAD6-63B14E28D52B}" name="12V" dataDxfId="361">
      <calculatedColumnFormula>COUNTIF(U511:U513,"N12")</calculatedColumnFormula>
    </tableColumn>
    <tableColumn id="22" xr3:uid="{FB07E1E2-5FC1-4F60-80C8-8CAB84170EBC}" name="13S" dataDxfId="360">
      <calculatedColumnFormula>COUNTIF(V511:V513,"N12")</calculatedColumnFormula>
    </tableColumn>
    <tableColumn id="23" xr3:uid="{304F2D4F-3654-41CD-B499-4E47A1808619}" name="14D" dataDxfId="359">
      <calculatedColumnFormula>COUNTIF(W511:W513,"N12")</calculatedColumnFormula>
    </tableColumn>
    <tableColumn id="24" xr3:uid="{961091D6-FA6A-444D-85B1-B0F42B076FC8}" name="15L" dataDxfId="358">
      <calculatedColumnFormula>COUNTIF(X511:X513,"N12")</calculatedColumnFormula>
    </tableColumn>
    <tableColumn id="25" xr3:uid="{2A7EC791-75F7-4AF0-90AF-0B54B2E0F82E}" name="16M" dataDxfId="357">
      <calculatedColumnFormula>COUNTIF(Y511:Y513,"N12")</calculatedColumnFormula>
    </tableColumn>
    <tableColumn id="26" xr3:uid="{ED0687D9-9229-45AB-AD55-8D6E36F0F682}" name="17W" dataDxfId="356">
      <calculatedColumnFormula>COUNTIF(Z511:Z513,"N12")</calculatedColumnFormula>
    </tableColumn>
    <tableColumn id="27" xr3:uid="{6819A7EE-0A1E-4C18-BEB0-5C7C3DFA8FD0}" name="18J" dataDxfId="355">
      <calculatedColumnFormula>COUNTIF(AA511:AA513,"N12")</calculatedColumnFormula>
    </tableColumn>
    <tableColumn id="28" xr3:uid="{320FB80D-8573-487A-BB80-24A887BBC38C}" name="19V" dataDxfId="354">
      <calculatedColumnFormula>COUNTIF(AB511:AB513,"N12")</calculatedColumnFormula>
    </tableColumn>
    <tableColumn id="29" xr3:uid="{05D792F2-DF61-4C05-85DA-C8D2E9D5E080}" name="20S" dataDxfId="353">
      <calculatedColumnFormula>COUNTIF(AC511:AC513,"N12")</calculatedColumnFormula>
    </tableColumn>
    <tableColumn id="30" xr3:uid="{412D1637-BD33-4278-9EAB-9F1A5871D258}" name="21D" dataDxfId="352">
      <calculatedColumnFormula>COUNTIF(AD511:AD513,"N12")</calculatedColumnFormula>
    </tableColumn>
    <tableColumn id="31" xr3:uid="{6DB46D80-2477-4659-AA1D-FC265F12DE53}" name="22L" dataDxfId="351">
      <calculatedColumnFormula>COUNTIF(AE511:AE513,"N12")</calculatedColumnFormula>
    </tableColumn>
    <tableColumn id="32" xr3:uid="{D048B755-790E-408E-A494-B2292B1A509D}" name="23M" dataDxfId="350">
      <calculatedColumnFormula>COUNTIF(AF511:AF513,"N12")</calculatedColumnFormula>
    </tableColumn>
    <tableColumn id="33" xr3:uid="{A7ABDD57-D262-4C87-9034-BE27E4CDF8B5}" name="24W" dataDxfId="349">
      <calculatedColumnFormula>COUNTIF(AG511:AG513,"N12")</calculatedColumnFormula>
    </tableColumn>
    <tableColumn id="34" xr3:uid="{3D5211D2-5F6B-4F60-ADAF-88D6DF40FA2A}" name="25J" dataDxfId="348">
      <calculatedColumnFormula>COUNTIF(AH511:AH513,"N12")</calculatedColumnFormula>
    </tableColumn>
    <tableColumn id="35" xr3:uid="{B6CB6432-D8EE-4A84-BE93-8392DB8B203A}" name="26V" dataDxfId="347">
      <calculatedColumnFormula>COUNTIF(AI511:AI513,"N12")</calculatedColumnFormula>
    </tableColumn>
    <tableColumn id="36" xr3:uid="{27514DD6-D8DF-40E6-BA14-5BF00D7CBE7C}" name="27S" dataDxfId="346">
      <calculatedColumnFormula>COUNTIF(AJ511:AJ513,"N12")</calculatedColumnFormula>
    </tableColumn>
    <tableColumn id="37" xr3:uid="{725782DB-5759-4746-BB32-3FFCBA1E2A87}" name="28D" dataDxfId="345">
      <calculatedColumnFormula>COUNTIF(AK511:AK513,"N12")</calculatedColumnFormula>
    </tableColumn>
    <tableColumn id="38" xr3:uid="{FC2F027E-A6A6-444B-BA20-492819E170CA}" name="29L" dataDxfId="344">
      <calculatedColumnFormula>COUNTIF(AL511:AL513,"N12")</calculatedColumnFormula>
    </tableColumn>
    <tableColumn id="39" xr3:uid="{A5011E4A-9B74-44BA-81E0-CA35AC54F642}" name="30M" dataDxfId="343">
      <calculatedColumnFormula>COUNTIF(AM511:AM513,"N12")</calculatedColumnFormula>
    </tableColumn>
    <tableColumn id="40" xr3:uid="{E177E603-75CA-4DFC-B4FF-4E578EEAEEA3}" name="31D" dataDxfId="342">
      <calculatedColumnFormula>COUNTIF(AN511:AN513,"N12")</calculatedColumnFormula>
    </tableColumn>
    <tableColumn id="41" xr3:uid="{F4B973BA-59EC-4FF0-843D-8A56E6171812}" name="T. DIA" dataDxfId="341">
      <calculatedColumnFormula>COUNTIF(Tabla14611131617182024272829303234374071[[#This Row],[1L]:[31D]],"D12")</calculatedColumnFormula>
    </tableColumn>
    <tableColumn id="42" xr3:uid="{A57064A6-230E-4841-B802-2192252438E3}" name="T. NOCHE" dataDxfId="340">
      <calculatedColumnFormula>COUNTIF(Tabla14611131617182024272829303234374071[[#This Row],[1L]:[31D]],"N12")</calculatedColumnFormula>
    </tableColumn>
    <tableColumn id="43" xr3:uid="{F9FF2295-6E65-45F9-B31F-5D68C1784F54}" name="T. DESCANSOS" dataDxfId="339">
      <calculatedColumnFormula>COUNTBLANK(Tabla14611131617182024272829303234374071[[#This Row],[1L]:[31D]])</calculatedColumnFormula>
    </tableColumn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6235F24-1369-4A0B-B991-78BF2451C017}" name="Tabla1461113161718202427282930323437404172" displayName="Tabla1461113161718202427282930323437404172" ref="A537:AQ543" totalsRowShown="0">
  <autoFilter ref="A537:AQ543" xr:uid="{00000000-0009-0000-0100-000021000000}"/>
  <tableColumns count="43">
    <tableColumn id="1" xr3:uid="{48F85B83-4932-4954-89F3-D2B6060CA97C}" name="CLIENTE:"/>
    <tableColumn id="2" xr3:uid="{24FD5668-4BED-48B7-A89C-7A7B9AC08673}" name="COD PUESTO"/>
    <tableColumn id="3" xr3:uid="{D8886B02-565E-4A5A-856E-9E8C8D4DCB19}" name="ZONA "/>
    <tableColumn id="4" xr3:uid="{2525BEBF-3C0B-4003-A39A-AEFC42D8AE70}" name="DIRECCION"/>
    <tableColumn id="5" xr3:uid="{032DC319-0563-4181-8F30-38F7BD4FB3A3}" name="TIPO DE SERVICIO"/>
    <tableColumn id="6" xr3:uid="{F76B476F-F813-47E0-B015-B96A68B8E484}" name="CEDULA " dataDxfId="338"/>
    <tableColumn id="7" xr3:uid="{3000387F-5953-4EAF-815B-91815E848E81}" name="APELLIDOS Y NOMBRES " dataDxfId="337"/>
    <tableColumn id="8" xr3:uid="{FF61097C-F790-4F2A-AE12-68A85361AECD}" name="AÑO" dataDxfId="336"/>
    <tableColumn id="9" xr3:uid="{0B24358C-2DEA-4843-9373-CF7993656692}" name="MES" dataDxfId="335"/>
    <tableColumn id="10" xr3:uid="{87D8CD70-9B17-46E0-A68E-022093D46A30}" name="1L" dataDxfId="334">
      <calculatedColumnFormula>COUNTIF(J533:J536,"N12")</calculatedColumnFormula>
    </tableColumn>
    <tableColumn id="11" xr3:uid="{736E3CF9-766D-49DF-9C0C-BB41B98E1707}" name="2M" dataDxfId="333">
      <calculatedColumnFormula>COUNTIF(K533:K536,"N12")</calculatedColumnFormula>
    </tableColumn>
    <tableColumn id="12" xr3:uid="{5E8D67C8-A5F6-459E-9D85-B4CE9F439B21}" name="3W" dataDxfId="332">
      <calculatedColumnFormula>COUNTIF(L533:L536,"N12")</calculatedColumnFormula>
    </tableColumn>
    <tableColumn id="13" xr3:uid="{D96592ED-2B10-438E-97DB-77783AD91A61}" name="4J" dataDxfId="331">
      <calculatedColumnFormula>COUNTIF(M533:M536,"N12")</calculatedColumnFormula>
    </tableColumn>
    <tableColumn id="14" xr3:uid="{1E3E8B7C-16CB-480F-8C94-70012B74E14E}" name="5V" dataDxfId="330">
      <calculatedColumnFormula>COUNTIF(N533:N536,"N12")</calculatedColumnFormula>
    </tableColumn>
    <tableColumn id="15" xr3:uid="{A67050D2-74B8-4DE8-B1D1-2308FCA70065}" name="6S" dataDxfId="329">
      <calculatedColumnFormula>COUNTIF(O533:O536,"N12")</calculatedColumnFormula>
    </tableColumn>
    <tableColumn id="16" xr3:uid="{BCEF8BFD-5A54-463F-94FD-2642D345F94E}" name="7D" dataDxfId="328">
      <calculatedColumnFormula>COUNTIF(P533:P536,"N12")</calculatedColumnFormula>
    </tableColumn>
    <tableColumn id="17" xr3:uid="{75F2EA23-3EEE-4974-89E7-A04FEDF2FEBC}" name="8L" dataDxfId="327">
      <calculatedColumnFormula>COUNTIF(Q533:Q536,"N12")</calculatedColumnFormula>
    </tableColumn>
    <tableColumn id="18" xr3:uid="{2F9B28ED-88F2-4376-BC0A-528295257E18}" name="9M" dataDxfId="326">
      <calculatedColumnFormula>COUNTIF(R533:R536,"N12")</calculatedColumnFormula>
    </tableColumn>
    <tableColumn id="19" xr3:uid="{1AB95C25-AD44-440E-9F9D-83EFC9E25E49}" name="10W" dataDxfId="325">
      <calculatedColumnFormula>COUNTIF(S533:S536,"N12")</calculatedColumnFormula>
    </tableColumn>
    <tableColumn id="20" xr3:uid="{4D256E2B-7333-493A-AD72-0B1DAC4D8AA2}" name="11J" dataDxfId="324">
      <calculatedColumnFormula>COUNTIF(T533:T536,"N12")</calculatedColumnFormula>
    </tableColumn>
    <tableColumn id="21" xr3:uid="{1A48DDB5-592A-4944-A93E-780AFB549C64}" name="12V" dataDxfId="323">
      <calculatedColumnFormula>COUNTIF(U533:U536,"N12")</calculatedColumnFormula>
    </tableColumn>
    <tableColumn id="22" xr3:uid="{E01F839C-81F1-4D8F-B2DC-B51C188B018B}" name="13S" dataDxfId="322">
      <calculatedColumnFormula>COUNTIF(V533:V536,"N12")</calculatedColumnFormula>
    </tableColumn>
    <tableColumn id="23" xr3:uid="{B2D9C12C-86F0-41D8-B26B-A24CEF882D35}" name="14D" dataDxfId="321">
      <calculatedColumnFormula>COUNTIF(W533:W536,"N12")</calculatedColumnFormula>
    </tableColumn>
    <tableColumn id="24" xr3:uid="{E40CAD90-780A-4FB7-9CA6-B1756973B51B}" name="15L" dataDxfId="320">
      <calculatedColumnFormula>COUNTIF(X533:X536,"N12")</calculatedColumnFormula>
    </tableColumn>
    <tableColumn id="25" xr3:uid="{E24E7574-C9B4-4DBA-9D70-EC87A7FDBDC3}" name="16M" dataDxfId="319">
      <calculatedColumnFormula>COUNTIF(Y533:Y536,"N12")</calculatedColumnFormula>
    </tableColumn>
    <tableColumn id="26" xr3:uid="{93F15BDF-B6CD-4B91-B1C4-094303B99D84}" name="17W" dataDxfId="318">
      <calculatedColumnFormula>COUNTIF(Z533:Z536,"N12")</calculatedColumnFormula>
    </tableColumn>
    <tableColumn id="27" xr3:uid="{9A9BE6CE-FD0E-43B2-A101-0BEC40D1D279}" name="18J" dataDxfId="317">
      <calculatedColumnFormula>COUNTIF(AA533:AA536,"N12")</calculatedColumnFormula>
    </tableColumn>
    <tableColumn id="28" xr3:uid="{28DAFF77-78C3-4FD5-8FA3-D79E4A84D3C5}" name="19V" dataDxfId="316">
      <calculatedColumnFormula>COUNTIF(AB533:AB536,"N12")</calculatedColumnFormula>
    </tableColumn>
    <tableColumn id="29" xr3:uid="{DC8CD270-9F1C-4BAA-A188-6776A2521D24}" name="20S" dataDxfId="315">
      <calculatedColumnFormula>COUNTIF(AC533:AC536,"N12")</calculatedColumnFormula>
    </tableColumn>
    <tableColumn id="30" xr3:uid="{1D5C2BB8-88ED-445C-B1AD-C85FF7209627}" name="21D" dataDxfId="314">
      <calculatedColumnFormula>COUNTIF(AD533:AD536,"N12")</calculatedColumnFormula>
    </tableColumn>
    <tableColumn id="31" xr3:uid="{FD060DE9-EE0B-4456-BE24-84859B079A44}" name="22L" dataDxfId="313">
      <calculatedColumnFormula>COUNTIF(AE533:AE536,"N12")</calculatedColumnFormula>
    </tableColumn>
    <tableColumn id="32" xr3:uid="{56EBB03B-B186-4F32-B7D6-88EC972757B9}" name="23M" dataDxfId="312">
      <calculatedColumnFormula>COUNTIF(AF533:AF536,"N12")</calculatedColumnFormula>
    </tableColumn>
    <tableColumn id="33" xr3:uid="{86731E70-A050-4EE8-ACF5-5C19F8768EF9}" name="24W" dataDxfId="311">
      <calculatedColumnFormula>COUNTIF(AG533:AG536,"N12")</calculatedColumnFormula>
    </tableColumn>
    <tableColumn id="34" xr3:uid="{2D7E22AF-DCCE-424C-A4C1-1ED3BEC06E7F}" name="25J" dataDxfId="310">
      <calculatedColumnFormula>COUNTIF(AH533:AH536,"N12")</calculatedColumnFormula>
    </tableColumn>
    <tableColumn id="35" xr3:uid="{78A56946-07D3-4A61-AFAC-B44C6D5505F1}" name="26V" dataDxfId="309">
      <calculatedColumnFormula>COUNTIF(AI533:AI536,"N12")</calculatedColumnFormula>
    </tableColumn>
    <tableColumn id="36" xr3:uid="{5C6EE3D8-6192-486F-B366-F8E96CC4DC0C}" name="27S" dataDxfId="308">
      <calculatedColumnFormula>COUNTIF(AJ533:AJ536,"N12")</calculatedColumnFormula>
    </tableColumn>
    <tableColumn id="37" xr3:uid="{6D24A059-2138-4C97-A815-7C3B8EEEB663}" name="28D" dataDxfId="307">
      <calculatedColumnFormula>COUNTIF(AK533:AK536,"N12")</calculatedColumnFormula>
    </tableColumn>
    <tableColumn id="38" xr3:uid="{CFA586B7-E12A-47E7-9C90-560C47B3A018}" name="29L" dataDxfId="306">
      <calculatedColumnFormula>COUNTIF(AL533:AL536,"N12")</calculatedColumnFormula>
    </tableColumn>
    <tableColumn id="39" xr3:uid="{460E7940-386E-4C19-A185-99BFDA8682B7}" name="30M" dataDxfId="305">
      <calculatedColumnFormula>COUNTIF(AM533:AM536,"N12")</calculatedColumnFormula>
    </tableColumn>
    <tableColumn id="40" xr3:uid="{CC6B7446-46DA-4215-89EF-1AB911E9ED2E}" name="31D" dataDxfId="304">
      <calculatedColumnFormula>COUNTIF(AN533:AN536,"N12")</calculatedColumnFormula>
    </tableColumn>
    <tableColumn id="41" xr3:uid="{AC0FD64F-1795-43A8-8064-5486F574A54D}" name="T. DIA" dataDxfId="303">
      <calculatedColumnFormula>COUNTIF(Tabla1461113161718202427282930323437404172[[#This Row],[1L]:[31D]],"D12")</calculatedColumnFormula>
    </tableColumn>
    <tableColumn id="42" xr3:uid="{419E550D-00C3-4F3F-A38F-0E754638839D}" name="T. NOCHE" dataDxfId="302">
      <calculatedColumnFormula>COUNTIF(Tabla1461113161718202427282930323437404172[[#This Row],[1L]:[31D]],"N12")</calculatedColumnFormula>
    </tableColumn>
    <tableColumn id="43" xr3:uid="{26FA28BC-D431-4456-B409-3737FB66FA11}" name="T. DESCANSOS" dataDxfId="301">
      <calculatedColumnFormula>COUNTBLANK(Tabla1461113161718202427282930323437404172[[#This Row],[1L]:[31D]])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0357998-716C-4917-B83D-48F9DCAFE751}" name="Tabla14611131617182024272829303234374041424474" displayName="Tabla14611131617182024272829303234374041424474" ref="A582:AQ588" totalsRowShown="0">
  <autoFilter ref="A582:AQ588" xr:uid="{00000000-0009-0000-0100-000023000000}"/>
  <tableColumns count="43">
    <tableColumn id="1" xr3:uid="{C2A4B705-BBD3-496D-94C7-342BD32B281B}" name="CLIENTE:"/>
    <tableColumn id="2" xr3:uid="{DF3D6B14-F277-46DA-97CC-24700FAE1C5D}" name="COD PUESTO"/>
    <tableColumn id="3" xr3:uid="{E71453D3-3433-4221-8B50-1E6EAFF49907}" name="ZONA "/>
    <tableColumn id="4" xr3:uid="{259C4EFC-85AF-4426-9A26-DD52E71DDBE0}" name="DIRECCION"/>
    <tableColumn id="5" xr3:uid="{F0E97500-BC00-468E-A598-8BBFFEC1C0D8}" name="TIPO DE SERVICIO"/>
    <tableColumn id="6" xr3:uid="{9A118915-2EBE-411E-9996-F7CC803B9A30}" name="CEDULA " dataDxfId="300"/>
    <tableColumn id="7" xr3:uid="{A6D26AB2-7B3D-420B-89C2-B7FC32B724E0}" name="APELLIDOS Y NOMBRES " dataDxfId="299"/>
    <tableColumn id="8" xr3:uid="{0FA0261C-604E-4717-858E-39D7EAF968C0}" name="AÑO" dataDxfId="298"/>
    <tableColumn id="9" xr3:uid="{4C92D7F1-19AE-40FB-A450-02CBCAC3EF84}" name="MES" dataDxfId="297"/>
    <tableColumn id="10" xr3:uid="{7D6F2DBE-3EBA-416E-AF8C-3157DBA88BA7}" name="1L" dataDxfId="296">
      <calculatedColumnFormula>COUNTIF(J579:J581,"N12")</calculatedColumnFormula>
    </tableColumn>
    <tableColumn id="11" xr3:uid="{ECBABB24-8B86-4DB0-A8E2-86DEEA21E5FD}" name="2M" dataDxfId="295">
      <calculatedColumnFormula>COUNTIF(K579:K581,"N12")</calculatedColumnFormula>
    </tableColumn>
    <tableColumn id="12" xr3:uid="{4C7B714C-525A-453F-9AAA-998A477BBC91}" name="3W" dataDxfId="294">
      <calculatedColumnFormula>COUNTIF(L579:L581,"N12")</calculatedColumnFormula>
    </tableColumn>
    <tableColumn id="13" xr3:uid="{501A4A75-80F9-4787-A34A-C41DBEB94CA7}" name="4J" dataDxfId="293">
      <calculatedColumnFormula>COUNTIF(M579:M581,"N12")</calculatedColumnFormula>
    </tableColumn>
    <tableColumn id="14" xr3:uid="{CE6A94B8-EF7D-4AC1-A531-8867A2855F3B}" name="5V" dataDxfId="292">
      <calculatedColumnFormula>COUNTIF(N579:N581,"N12")</calculatedColumnFormula>
    </tableColumn>
    <tableColumn id="15" xr3:uid="{D52878CB-1192-45D0-837D-04FA9CE52E9B}" name="6S" dataDxfId="291">
      <calculatedColumnFormula>COUNTIF(O579:O581,"N12")</calculatedColumnFormula>
    </tableColumn>
    <tableColumn id="16" xr3:uid="{AD8D6D2E-5853-4FB3-8DAF-C3012A71779B}" name="7D" dataDxfId="290">
      <calculatedColumnFormula>COUNTIF(P579:P581,"N12")</calculatedColumnFormula>
    </tableColumn>
    <tableColumn id="17" xr3:uid="{FA6B863D-14C2-460F-BF41-BE9A3DB48377}" name="8L" dataDxfId="289">
      <calculatedColumnFormula>COUNTIF(Q579:Q581,"N12")</calculatedColumnFormula>
    </tableColumn>
    <tableColumn id="18" xr3:uid="{9E627C02-4B4C-4292-8F20-1FD09D6F9A2B}" name="9M" dataDxfId="288">
      <calculatedColumnFormula>COUNTIF(R579:R581,"N12")</calculatedColumnFormula>
    </tableColumn>
    <tableColumn id="19" xr3:uid="{278EA66B-04B3-4CCB-9E98-EF71AC2B3BBB}" name="10W" dataDxfId="287">
      <calculatedColumnFormula>COUNTIF(S579:S581,"N12")</calculatedColumnFormula>
    </tableColumn>
    <tableColumn id="20" xr3:uid="{02A22B66-C314-4612-A684-585E3E44253B}" name="11J" dataDxfId="286">
      <calculatedColumnFormula>COUNTIF(T579:T581,"N12")</calculatedColumnFormula>
    </tableColumn>
    <tableColumn id="21" xr3:uid="{DC246C76-ABC2-408E-A8BF-B6584A6E05BC}" name="12V" dataDxfId="285">
      <calculatedColumnFormula>COUNTIF(U579:U581,"N12")</calculatedColumnFormula>
    </tableColumn>
    <tableColumn id="22" xr3:uid="{C7C8EB76-571B-47B5-9604-33618B03125C}" name="13S" dataDxfId="284">
      <calculatedColumnFormula>COUNTIF(V579:V581,"N12")</calculatedColumnFormula>
    </tableColumn>
    <tableColumn id="23" xr3:uid="{3507318F-1C5B-458B-8E56-84D8677E1CB5}" name="14D" dataDxfId="283">
      <calculatedColumnFormula>COUNTIF(W579:W581,"N12")</calculatedColumnFormula>
    </tableColumn>
    <tableColumn id="24" xr3:uid="{935B71D3-267D-4FA6-B857-D48FE91276FA}" name="15L" dataDxfId="282">
      <calculatedColumnFormula>COUNTIF(X579:X581,"N12")</calculatedColumnFormula>
    </tableColumn>
    <tableColumn id="25" xr3:uid="{B873D66E-2925-4130-AE90-51A50E50118F}" name="16M" dataDxfId="281">
      <calculatedColumnFormula>COUNTIF(Y579:Y581,"N12")</calculatedColumnFormula>
    </tableColumn>
    <tableColumn id="26" xr3:uid="{E5CD8CCE-68ED-45E2-B5D2-05B91282EE2B}" name="17W" dataDxfId="280">
      <calculatedColumnFormula>COUNTIF(Z579:Z581,"N12")</calculatedColumnFormula>
    </tableColumn>
    <tableColumn id="27" xr3:uid="{13C68159-543A-4D79-843E-7E62A8562AD5}" name="18J" dataDxfId="279">
      <calculatedColumnFormula>COUNTIF(AA579:AA581,"N12")</calculatedColumnFormula>
    </tableColumn>
    <tableColumn id="28" xr3:uid="{2103CACD-B83B-4834-A5AE-91A5E6687AEE}" name="19V" dataDxfId="278">
      <calculatedColumnFormula>COUNTIF(AB579:AB581,"N12")</calculatedColumnFormula>
    </tableColumn>
    <tableColumn id="29" xr3:uid="{95B5AE6D-B80E-4F34-8733-C2F45AFB51F5}" name="20S" dataDxfId="277">
      <calculatedColumnFormula>COUNTIF(AC579:AC581,"N12")</calculatedColumnFormula>
    </tableColumn>
    <tableColumn id="30" xr3:uid="{FB30A9AE-2768-4483-BCEB-CB1AFC5F71B5}" name="21D" dataDxfId="276">
      <calculatedColumnFormula>COUNTIF(AD579:AD581,"N12")</calculatedColumnFormula>
    </tableColumn>
    <tableColumn id="31" xr3:uid="{D22CE844-F833-4D9B-8A04-F784E08CC42D}" name="22L" dataDxfId="275">
      <calculatedColumnFormula>COUNTIF(AE579:AE581,"N12")</calculatedColumnFormula>
    </tableColumn>
    <tableColumn id="32" xr3:uid="{A0A921D0-962E-48C2-A9E6-60F49ABEF45C}" name="23M" dataDxfId="274">
      <calculatedColumnFormula>COUNTIF(AF579:AF581,"N12")</calculatedColumnFormula>
    </tableColumn>
    <tableColumn id="33" xr3:uid="{454FDE06-81D1-43FE-8818-1209CF436ACC}" name="24W" dataDxfId="273">
      <calculatedColumnFormula>COUNTIF(AG579:AG581,"N12")</calculatedColumnFormula>
    </tableColumn>
    <tableColumn id="34" xr3:uid="{F731FE70-19DF-422E-91AA-35B6587287F1}" name="25J" dataDxfId="272">
      <calculatedColumnFormula>COUNTIF(AH579:AH581,"N12")</calculatedColumnFormula>
    </tableColumn>
    <tableColumn id="35" xr3:uid="{8F69A840-B866-4416-BC8F-1402C34297FC}" name="26V" dataDxfId="271">
      <calculatedColumnFormula>COUNTIF(AI579:AI581,"N12")</calculatedColumnFormula>
    </tableColumn>
    <tableColumn id="36" xr3:uid="{3D502F38-1D73-430D-8A68-E4EC6C4FE5A9}" name="27S" dataDxfId="270">
      <calculatedColumnFormula>COUNTIF(AJ579:AJ581,"N12")</calculatedColumnFormula>
    </tableColumn>
    <tableColumn id="37" xr3:uid="{0B1563C3-389E-4EB3-9004-D91F26540102}" name="28D" dataDxfId="269">
      <calculatedColumnFormula>COUNTIF(AK579:AK581,"N12")</calculatedColumnFormula>
    </tableColumn>
    <tableColumn id="38" xr3:uid="{2205DBC2-AE52-4116-85B6-A116579B1473}" name="29L" dataDxfId="268">
      <calculatedColumnFormula>COUNTIF(AL579:AL581,"N12")</calculatedColumnFormula>
    </tableColumn>
    <tableColumn id="39" xr3:uid="{A8CB4C54-A463-4E2B-9CBC-D76C462D760B}" name="30M" dataDxfId="267">
      <calculatedColumnFormula>COUNTIF(AM579:AM581,"N12")</calculatedColumnFormula>
    </tableColumn>
    <tableColumn id="40" xr3:uid="{DA5038E5-9604-4639-AD5B-65CB17C8EB02}" name="31D" dataDxfId="266">
      <calculatedColumnFormula>COUNTIF(AN579:AN581,"N12")</calculatedColumnFormula>
    </tableColumn>
    <tableColumn id="41" xr3:uid="{B88F9D6D-2D34-4C8F-9B8A-99BA1175DC94}" name="T. DIA" dataDxfId="265"/>
    <tableColumn id="42" xr3:uid="{BE1A6839-DB5D-40F7-9568-F1F5D720320C}" name="T. NOCHE" dataDxfId="264"/>
    <tableColumn id="43" xr3:uid="{806BB9F8-8550-4311-9E07-38F05DF1BEFB}" name="T. DESCANSOS" dataDxfId="263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9894228-5628-4057-A7D5-7C155B787804}" name="Tabla1461113161718202427282930323437404142444575" displayName="Tabla1461113161718202427282930323437404142444575" ref="A590:AQ594" totalsRowShown="0">
  <autoFilter ref="A590:AQ594" xr:uid="{00000000-0009-0000-0100-000024000000}"/>
  <tableColumns count="43">
    <tableColumn id="1" xr3:uid="{1AEC0447-4AB8-421D-B38A-7AAAF1356056}" name="CLIENTE:"/>
    <tableColumn id="2" xr3:uid="{6F0DACBF-93AD-4164-976D-BFFBBD1CB428}" name="COD PUESTO"/>
    <tableColumn id="3" xr3:uid="{11A80ADF-F4DD-46CD-9F5B-F5E514AC214C}" name="ZONA "/>
    <tableColumn id="4" xr3:uid="{9DFE14C7-C6E7-479E-A671-728E4EC9A9D8}" name="DIRECCION"/>
    <tableColumn id="5" xr3:uid="{B18B453F-FC90-4A03-BA35-61A6DD1EEFA6}" name="TIPO DE SERVICIO"/>
    <tableColumn id="6" xr3:uid="{502ED6CA-9919-4D5A-8515-E35983888A26}" name="CEDULA " dataDxfId="262"/>
    <tableColumn id="7" xr3:uid="{BD2088A4-5682-4FCF-9DA2-082EC6EADAFC}" name="APELLIDOS Y NOMBRES " dataDxfId="261"/>
    <tableColumn id="8" xr3:uid="{65FA2191-2836-42B0-9B4C-5DDB23D78C51}" name="AÑO" dataDxfId="260"/>
    <tableColumn id="9" xr3:uid="{A0700C23-A224-4845-9477-FDF072EF0294}" name="MES" dataDxfId="259"/>
    <tableColumn id="10" xr3:uid="{3D6118D5-486E-476B-B537-9093A0A4A3F2}" name="1L" dataDxfId="258">
      <calculatedColumnFormula>COUNTIF(J588:J589,"N12")</calculatedColumnFormula>
    </tableColumn>
    <tableColumn id="11" xr3:uid="{0372F150-3EF2-4E53-8D3C-E378E1BAC39C}" name="2M" dataDxfId="257">
      <calculatedColumnFormula>COUNTIF(K588:K589,"N12")</calculatedColumnFormula>
    </tableColumn>
    <tableColumn id="12" xr3:uid="{3F5829DE-3F31-4ED7-8067-24B0763CB09C}" name="3W" dataDxfId="256">
      <calculatedColumnFormula>COUNTIF(L588:L589,"N12")</calculatedColumnFormula>
    </tableColumn>
    <tableColumn id="13" xr3:uid="{68B3442B-B036-404E-A8A3-44D3C9B1BF1D}" name="4J" dataDxfId="255">
      <calculatedColumnFormula>COUNTIF(M588:M589,"N12")</calculatedColumnFormula>
    </tableColumn>
    <tableColumn id="14" xr3:uid="{872A8D2D-C548-4C9F-96F0-D08D31530497}" name="5V" dataDxfId="254">
      <calculatedColumnFormula>COUNTIF(N588:N589,"N12")</calculatedColumnFormula>
    </tableColumn>
    <tableColumn id="15" xr3:uid="{B39D8A46-F225-4B68-9706-78407FF1EE92}" name="6S" dataDxfId="253">
      <calculatedColumnFormula>COUNTIF(O588:O589,"N12")</calculatedColumnFormula>
    </tableColumn>
    <tableColumn id="16" xr3:uid="{A9252CA2-427A-4162-9506-370E43B9E6D7}" name="7D" dataDxfId="252">
      <calculatedColumnFormula>COUNTIF(P588:P589,"N12")</calculatedColumnFormula>
    </tableColumn>
    <tableColumn id="17" xr3:uid="{803008C8-EEA2-45AA-8FCD-8155726990DA}" name="8L" dataDxfId="251">
      <calculatedColumnFormula>COUNTIF(Q588:Q589,"N12")</calculatedColumnFormula>
    </tableColumn>
    <tableColumn id="18" xr3:uid="{B4F81191-212E-4E32-A8A0-D03A6AA2CCFC}" name="9M" dataDxfId="250">
      <calculatedColumnFormula>COUNTIF(R588:R589,"N12")</calculatedColumnFormula>
    </tableColumn>
    <tableColumn id="19" xr3:uid="{E719CAE8-E059-48C6-B9A3-E09CE6464C2B}" name="10W" dataDxfId="249">
      <calculatedColumnFormula>COUNTIF(S588:S589,"N12")</calculatedColumnFormula>
    </tableColumn>
    <tableColumn id="20" xr3:uid="{473533CE-ADE8-440B-A560-0A59FE74EB77}" name="11J" dataDxfId="248">
      <calculatedColumnFormula>COUNTIF(T588:T589,"N12")</calculatedColumnFormula>
    </tableColumn>
    <tableColumn id="21" xr3:uid="{C1B1A437-306C-4EEB-A696-E85D1B839CBF}" name="12V" dataDxfId="247">
      <calculatedColumnFormula>COUNTIF(U588:U589,"N12")</calculatedColumnFormula>
    </tableColumn>
    <tableColumn id="22" xr3:uid="{E781A638-11DF-41D3-998F-A91385C4C209}" name="13S" dataDxfId="246">
      <calculatedColumnFormula>COUNTIF(V588:V589,"N12")</calculatedColumnFormula>
    </tableColumn>
    <tableColumn id="23" xr3:uid="{42B35CFA-6CFC-4B87-80BB-FE048A064730}" name="14D" dataDxfId="245">
      <calculatedColumnFormula>COUNTIF(W588:W589,"N12")</calculatedColumnFormula>
    </tableColumn>
    <tableColumn id="24" xr3:uid="{8436D3A4-3EED-42EF-9061-6B8E3053E155}" name="15L" dataDxfId="244">
      <calculatedColumnFormula>COUNTIF(X588:X589,"N12")</calculatedColumnFormula>
    </tableColumn>
    <tableColumn id="25" xr3:uid="{A0C8E21A-ECE3-4C98-B2EE-14E15DC031C1}" name="16M" dataDxfId="243">
      <calculatedColumnFormula>COUNTIF(Y588:Y589,"N12")</calculatedColumnFormula>
    </tableColumn>
    <tableColumn id="26" xr3:uid="{E0324666-3A27-4979-9FE3-C548E65C9710}" name="17W" dataDxfId="242">
      <calculatedColumnFormula>COUNTIF(Z588:Z589,"N12")</calculatedColumnFormula>
    </tableColumn>
    <tableColumn id="27" xr3:uid="{5456675C-3DF1-40C6-BCEE-4F4723CBF2C3}" name="18J" dataDxfId="241">
      <calculatedColumnFormula>COUNTIF(AA588:AA589,"N12")</calculatedColumnFormula>
    </tableColumn>
    <tableColumn id="28" xr3:uid="{A6EC05D6-0FF2-4664-AA46-59A49EF6C842}" name="19V" dataDxfId="240">
      <calculatedColumnFormula>COUNTIF(AB588:AB589,"N12")</calculatedColumnFormula>
    </tableColumn>
    <tableColumn id="29" xr3:uid="{A147D0D8-55C9-4035-A488-D5FD1C138094}" name="20S" dataDxfId="239">
      <calculatedColumnFormula>COUNTIF(AC588:AC589,"N12")</calculatedColumnFormula>
    </tableColumn>
    <tableColumn id="30" xr3:uid="{D8E13E0A-56D4-432F-9AD7-1024080F3907}" name="21D" dataDxfId="238">
      <calculatedColumnFormula>COUNTIF(AD588:AD589,"N12")</calculatedColumnFormula>
    </tableColumn>
    <tableColumn id="31" xr3:uid="{8C392EBF-3FFC-4A56-98D4-30C0903C8050}" name="22L" dataDxfId="237">
      <calculatedColumnFormula>COUNTIF(AE588:AE589,"N12")</calculatedColumnFormula>
    </tableColumn>
    <tableColumn id="32" xr3:uid="{988E44ED-EE16-42CD-BAD1-A84548FF5F9F}" name="23M" dataDxfId="236">
      <calculatedColumnFormula>COUNTIF(AF588:AF589,"N12")</calculatedColumnFormula>
    </tableColumn>
    <tableColumn id="33" xr3:uid="{D4900EEF-7889-4021-8402-CEDDF4D5CAB2}" name="24W" dataDxfId="235">
      <calculatedColumnFormula>COUNTIF(AG588:AG589,"N12")</calculatedColumnFormula>
    </tableColumn>
    <tableColumn id="34" xr3:uid="{4BF25298-8788-44D9-B748-A79733055309}" name="25J" dataDxfId="234">
      <calculatedColumnFormula>COUNTIF(AH588:AH589,"N12")</calculatedColumnFormula>
    </tableColumn>
    <tableColumn id="35" xr3:uid="{C4851749-6503-49B9-9BE3-06CD098AD7E8}" name="26V" dataDxfId="233">
      <calculatedColumnFormula>COUNTIF(AI588:AI589,"N12")</calculatedColumnFormula>
    </tableColumn>
    <tableColumn id="36" xr3:uid="{9A49B48B-420E-40CA-92C7-E42BE97943D0}" name="27S" dataDxfId="232">
      <calculatedColumnFormula>COUNTIF(AJ588:AJ589,"N12")</calculatedColumnFormula>
    </tableColumn>
    <tableColumn id="37" xr3:uid="{5CA32A2E-909D-45CB-AC70-7D35C79DDBB7}" name="28D" dataDxfId="231">
      <calculatedColumnFormula>COUNTIF(AK588:AK589,"N12")</calculatedColumnFormula>
    </tableColumn>
    <tableColumn id="38" xr3:uid="{73D085CE-3D5B-43F6-ACA9-4B52449324A6}" name="29L" dataDxfId="230">
      <calculatedColumnFormula>COUNTIF(AL588:AL589,"N12")</calculatedColumnFormula>
    </tableColumn>
    <tableColumn id="39" xr3:uid="{D8EED2BE-9DD0-43D4-8D7C-B0D8DBD7390C}" name="30M" dataDxfId="229">
      <calculatedColumnFormula>COUNTIF(AM588:AM589,"N12")</calculatedColumnFormula>
    </tableColumn>
    <tableColumn id="40" xr3:uid="{8C3BBD69-9CFA-487E-831A-10DCF02F1AA9}" name="31D" dataDxfId="228">
      <calculatedColumnFormula>COUNTIF(AN588:AN589,"N12")</calculatedColumnFormula>
    </tableColumn>
    <tableColumn id="41" xr3:uid="{8C7C7B08-B67A-4BA6-8029-813DC7BA0EF1}" name="T. DIA" dataDxfId="227"/>
    <tableColumn id="42" xr3:uid="{E3425F50-42A7-4A21-8639-848ADB0E56A1}" name="T. NOCHE" dataDxfId="226"/>
    <tableColumn id="43" xr3:uid="{4837A6B5-AE0C-4A09-8A21-995C5C43F50C}" name="T. DESCANSOS" dataDxfId="225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956DD8A-7FC6-47CD-A313-2DD36D163202}" name="Tabla14611131617182024272829303234374041424446576" displayName="Tabla14611131617182024272829303234374041424446576" ref="A610:AQ623" totalsRowShown="0">
  <autoFilter ref="A610:AQ623" xr:uid="{00000000-0009-0000-0100-000025000000}"/>
  <tableColumns count="43">
    <tableColumn id="1" xr3:uid="{6029EA69-4B14-432D-A9FE-211542C23DE4}" name="CLIENTE:"/>
    <tableColumn id="2" xr3:uid="{B9ADF01E-60AE-48E0-A152-8B4236AD922E}" name="COD PUESTO"/>
    <tableColumn id="3" xr3:uid="{7552B64E-AD20-4243-9D4C-A8393F9CB8E5}" name="ZONA "/>
    <tableColumn id="4" xr3:uid="{8E31A946-966C-4276-93F1-DDECE3A0C18F}" name="DIRECCION"/>
    <tableColumn id="5" xr3:uid="{BD93D9CA-02FC-4BE0-85ED-D2C0E36C7F99}" name="TIPO DE SERVICIO"/>
    <tableColumn id="6" xr3:uid="{760EE8B4-26DC-4703-BC5A-8BAE318A8CF3}" name="CEDULA " dataDxfId="224"/>
    <tableColumn id="7" xr3:uid="{8725E7A5-B0F0-4318-99A6-4CA882BF8BE9}" name="APELLIDOS Y NOMBRES " dataDxfId="223"/>
    <tableColumn id="8" xr3:uid="{2089EDF5-B913-45F7-96C1-85885D98DA21}" name="AÑO" dataDxfId="222"/>
    <tableColumn id="9" xr3:uid="{4539D487-5259-43B1-9AF4-98BC0F9BAA71}" name="MES" dataDxfId="221"/>
    <tableColumn id="10" xr3:uid="{4A7D2B30-19E2-4BC2-B87C-2ADA3BBCC9EF}" name="1L" dataDxfId="220">
      <calculatedColumnFormula>COUNTIF(J600:J601,"N12")</calculatedColumnFormula>
    </tableColumn>
    <tableColumn id="11" xr3:uid="{99820833-3F91-443C-821A-8662B3F7413D}" name="2M" dataDxfId="219">
      <calculatedColumnFormula>COUNTIF(K600:K609,"N12")</calculatedColumnFormula>
    </tableColumn>
    <tableColumn id="12" xr3:uid="{CB24B01F-51DD-48B4-BCF3-174CBD8DE51E}" name="3W" dataDxfId="218">
      <calculatedColumnFormula>COUNTIF(L600:L609,"N12")</calculatedColumnFormula>
    </tableColumn>
    <tableColumn id="13" xr3:uid="{3BE00D8D-896C-4658-89C8-49B5D7D74A42}" name="4J" dataDxfId="217">
      <calculatedColumnFormula>COUNTIF(M600:M609,"N12")</calculatedColumnFormula>
    </tableColumn>
    <tableColumn id="14" xr3:uid="{05E85ACE-EBAF-4221-B80F-B98BECFFAAEB}" name="5V" dataDxfId="216">
      <calculatedColumnFormula>COUNTIF(N600:N609,"N12")</calculatedColumnFormula>
    </tableColumn>
    <tableColumn id="15" xr3:uid="{BC9CD471-9B72-45F3-BB0A-7C33BAA54E45}" name="6S" dataDxfId="215">
      <calculatedColumnFormula>COUNTIF(O600:O609,"N12")</calculatedColumnFormula>
    </tableColumn>
    <tableColumn id="16" xr3:uid="{A2949568-2E6C-454C-AF71-303DA70E44C9}" name="7D" dataDxfId="214">
      <calculatedColumnFormula>COUNTIF(P600:P609,"N12")</calculatedColumnFormula>
    </tableColumn>
    <tableColumn id="17" xr3:uid="{8434F426-D72A-4601-B21A-E0048BDC0787}" name="8L" dataDxfId="213">
      <calculatedColumnFormula>COUNTIF(Q600:Q609,"N12")</calculatedColumnFormula>
    </tableColumn>
    <tableColumn id="18" xr3:uid="{A162A920-4D04-4A2F-AC9D-2A2EA0AE0AAE}" name="9M" dataDxfId="212">
      <calculatedColumnFormula>COUNTIF(R600:R609,"N12")</calculatedColumnFormula>
    </tableColumn>
    <tableColumn id="19" xr3:uid="{3C697D75-ECBC-4E5B-84C8-CFFD05EB3A4F}" name="10W" dataDxfId="211">
      <calculatedColumnFormula>COUNTIF(S600:S609,"N12")</calculatedColumnFormula>
    </tableColumn>
    <tableColumn id="20" xr3:uid="{A8595E16-7484-4748-BA00-6AD88D7B0AA2}" name="11J" dataDxfId="210">
      <calculatedColumnFormula>COUNTIF(T600:T609,"N12")</calculatedColumnFormula>
    </tableColumn>
    <tableColumn id="21" xr3:uid="{DA4302D6-ACF9-4527-859C-BE512FA6652D}" name="12V" dataDxfId="209">
      <calculatedColumnFormula>COUNTIF(U600:U609,"N12")</calculatedColumnFormula>
    </tableColumn>
    <tableColumn id="22" xr3:uid="{D6AFF973-BEA2-4A2F-A630-DC62D5AA12DA}" name="13S" dataDxfId="208">
      <calculatedColumnFormula>COUNTIF(V600:V609,"N12")</calculatedColumnFormula>
    </tableColumn>
    <tableColumn id="23" xr3:uid="{05F9A1B1-5182-4446-BF3A-56733B8FE35F}" name="14D" dataDxfId="207">
      <calculatedColumnFormula>COUNTIF(W600:W609,"N12")</calculatedColumnFormula>
    </tableColumn>
    <tableColumn id="24" xr3:uid="{05762132-537F-4396-BA1D-500ABCC31B5D}" name="15L" dataDxfId="206">
      <calculatedColumnFormula>COUNTIF(X600:X609,"N12")</calculatedColumnFormula>
    </tableColumn>
    <tableColumn id="25" xr3:uid="{1CAC8748-5787-46FE-B302-966C94D1CF78}" name="16M" dataDxfId="205">
      <calculatedColumnFormula>COUNTIF(Y600:Y609,"N12")</calculatedColumnFormula>
    </tableColumn>
    <tableColumn id="26" xr3:uid="{12B7D25E-16A6-4153-9BBA-DB809B084C75}" name="17W" dataDxfId="204">
      <calculatedColumnFormula>COUNTIF(Z600:Z609,"N12")</calculatedColumnFormula>
    </tableColumn>
    <tableColumn id="27" xr3:uid="{31BC9B39-A3CE-4E0F-807F-86EA057AE60A}" name="18J" dataDxfId="203">
      <calculatedColumnFormula>COUNTIF(AA600:AA609,"N12")</calculatedColumnFormula>
    </tableColumn>
    <tableColumn id="28" xr3:uid="{6E580FA9-0ED1-4C34-8739-68CF610DD07A}" name="19V" dataDxfId="202">
      <calculatedColumnFormula>COUNTIF(AB600:AB609,"N12")</calculatedColumnFormula>
    </tableColumn>
    <tableColumn id="29" xr3:uid="{0C26B07A-BAAE-4170-B409-AB7EA0E37000}" name="20S" dataDxfId="201">
      <calculatedColumnFormula>COUNTIF(AC600:AC609,"N12")</calculatedColumnFormula>
    </tableColumn>
    <tableColumn id="30" xr3:uid="{D93004A3-5BDE-4D7D-B3C6-E8129924A654}" name="21D" dataDxfId="200">
      <calculatedColumnFormula>COUNTIF(AD600:AD609,"N12")</calculatedColumnFormula>
    </tableColumn>
    <tableColumn id="31" xr3:uid="{B0A6A6FA-2727-4737-8FE4-6638E2DDC5FD}" name="22L" dataDxfId="199">
      <calculatedColumnFormula>COUNTIF(AE600:AE609,"N12")</calculatedColumnFormula>
    </tableColumn>
    <tableColumn id="32" xr3:uid="{65756E66-9F84-4167-AA61-857DC6298DC0}" name="23M" dataDxfId="198">
      <calculatedColumnFormula>COUNTIF(AF600:AF609,"N12")</calculatedColumnFormula>
    </tableColumn>
    <tableColumn id="33" xr3:uid="{330462DC-E6E2-4A11-9477-4531DC3AE8D2}" name="24W" dataDxfId="197">
      <calculatedColumnFormula>COUNTIF(AG600:AG609,"N12")</calculatedColumnFormula>
    </tableColumn>
    <tableColumn id="34" xr3:uid="{969249FE-CBAF-472C-837A-FE46153B636B}" name="25J" dataDxfId="196">
      <calculatedColumnFormula>COUNTIF(AH600:AH609,"N12")</calculatedColumnFormula>
    </tableColumn>
    <tableColumn id="35" xr3:uid="{34D5CE3E-EC39-4E92-BCB5-851B352A1C1C}" name="26V" dataDxfId="195">
      <calculatedColumnFormula>COUNTIF(AI600:AI609,"N12")</calculatedColumnFormula>
    </tableColumn>
    <tableColumn id="36" xr3:uid="{F50FEE4C-7802-46A5-90E9-FE8D1381BC6C}" name="27S" dataDxfId="194">
      <calculatedColumnFormula>COUNTIF(AJ600:AJ609,"N12")</calculatedColumnFormula>
    </tableColumn>
    <tableColumn id="37" xr3:uid="{7E7D17B1-92D3-4885-AC67-3AA33277FC68}" name="28D" dataDxfId="193">
      <calculatedColumnFormula>COUNTIF(AK600:AK609,"N12")</calculatedColumnFormula>
    </tableColumn>
    <tableColumn id="38" xr3:uid="{A808D285-55DE-4A31-9705-6B40108902E1}" name="29L" dataDxfId="192">
      <calculatedColumnFormula>COUNTIF(AL600:AL609,"N12")</calculatedColumnFormula>
    </tableColumn>
    <tableColumn id="39" xr3:uid="{9D6C3792-F98D-4752-BF5B-F724E874E64E}" name="30M" dataDxfId="191">
      <calculatedColumnFormula>COUNTIF(AM600:AM609,"N12")</calculatedColumnFormula>
    </tableColumn>
    <tableColumn id="40" xr3:uid="{80C8F6E2-37CC-49B4-B7B7-89ADF66AF2A3}" name="31D" dataDxfId="190">
      <calculatedColumnFormula>COUNTIF(AN600:AN601,"N12")</calculatedColumnFormula>
    </tableColumn>
    <tableColumn id="41" xr3:uid="{36695735-0DFE-4A67-B593-4A38F962B95C}" name="T. DIA" dataDxfId="189"/>
    <tableColumn id="42" xr3:uid="{C84176B0-CECC-4D66-952D-E8CE6B8809F9}" name="T. NOCHE" dataDxfId="188"/>
    <tableColumn id="43" xr3:uid="{DEAD4FF0-2271-4446-A2B7-4D761F7CA697}" name="T. DESCANSOS" dataDxfId="187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D180AE3-AC32-4F02-A4E7-482D17D42BCB}" name="Tabla1461113161718202427282930323437404142432377" displayName="Tabla1461113161718202427282930323437404142432377" ref="A638:AQ643" totalsRowShown="0">
  <autoFilter ref="A638:AQ643" xr:uid="{00000000-0009-0000-0100-000026000000}"/>
  <tableColumns count="43">
    <tableColumn id="1" xr3:uid="{0DBC4947-1949-4DC1-A2F7-4012B7FBB34A}" name="CLIENTE:"/>
    <tableColumn id="2" xr3:uid="{5032AA80-2CA5-4691-90F5-76F98D986E57}" name="COD PUESTO"/>
    <tableColumn id="3" xr3:uid="{04003FC4-2764-427F-B0A7-1993476D1768}" name="ZONA "/>
    <tableColumn id="4" xr3:uid="{FAF0A982-6C48-4CA9-B359-DD43B4A9AA31}" name="DIRECCION"/>
    <tableColumn id="5" xr3:uid="{68A49FCD-54CA-433E-8393-55AABB24163A}" name="TIPO DE SERVICIO"/>
    <tableColumn id="6" xr3:uid="{8F20A58A-FEB6-4FE2-8C4E-13B0D4AB25E8}" name="CEDULA " dataDxfId="186"/>
    <tableColumn id="7" xr3:uid="{DC5876BE-2276-48F9-AB13-29C7EF34099D}" name="APELLIDOS Y NOMBRES " dataDxfId="185"/>
    <tableColumn id="8" xr3:uid="{2EE85E93-8061-4AD0-BBBC-194E5D81A1EF}" name="AÑO" dataDxfId="184"/>
    <tableColumn id="9" xr3:uid="{F6D726F3-27D5-4E65-B3F0-F52F830ED3C0}" name="MES" dataDxfId="183"/>
    <tableColumn id="10" xr3:uid="{3DC1E2A6-A2A8-4C05-A117-742AF368EB3F}" name="1L" dataDxfId="182">
      <calculatedColumnFormula>COUNTIF(J634:J636,"N12")</calculatedColumnFormula>
    </tableColumn>
    <tableColumn id="11" xr3:uid="{CDBEEB46-930D-4FCA-8755-D779C30D0F17}" name="2M" dataDxfId="181">
      <calculatedColumnFormula>COUNTIF(K634:K637,"N12")</calculatedColumnFormula>
    </tableColumn>
    <tableColumn id="12" xr3:uid="{FC9BEC2B-1A42-47F9-B74B-7B9C794A8295}" name="3W" dataDxfId="180">
      <calculatedColumnFormula>COUNTIF(L634:L637,"N12")</calculatedColumnFormula>
    </tableColumn>
    <tableColumn id="13" xr3:uid="{51EF285D-4E09-4E95-A9DF-DCE4B6443806}" name="4J" dataDxfId="179">
      <calculatedColumnFormula>COUNTIF(M634:M637,"N12")</calculatedColumnFormula>
    </tableColumn>
    <tableColumn id="14" xr3:uid="{61BF7335-C2F8-468C-B8AD-BAD9CC2CF5E7}" name="5V" dataDxfId="178">
      <calculatedColumnFormula>COUNTIF(N634:N637,"N12")</calculatedColumnFormula>
    </tableColumn>
    <tableColumn id="15" xr3:uid="{85BA536B-C2AE-4EB0-9AA1-2F3C454004B2}" name="6S" dataDxfId="177">
      <calculatedColumnFormula>COUNTIF(O634:O637,"N12")</calculatedColumnFormula>
    </tableColumn>
    <tableColumn id="16" xr3:uid="{380FE6C8-30CB-4C3B-B8D3-75F85DE50D02}" name="7D" dataDxfId="176">
      <calculatedColumnFormula>COUNTIF(P634:P637,"N12")</calculatedColumnFormula>
    </tableColumn>
    <tableColumn id="17" xr3:uid="{7B1E80A8-1581-4A57-B184-8B7D98ED61B5}" name="8L" dataDxfId="175">
      <calculatedColumnFormula>COUNTIF(Q634:Q637,"N12")</calculatedColumnFormula>
    </tableColumn>
    <tableColumn id="18" xr3:uid="{D2131527-599A-40AE-BD0A-B310EE8CE2FA}" name="9M" dataDxfId="174">
      <calculatedColumnFormula>COUNTIF(R634:R637,"N12")</calculatedColumnFormula>
    </tableColumn>
    <tableColumn id="19" xr3:uid="{6FEFCF77-B23E-4A9A-8181-A0F571F2C63E}" name="10W" dataDxfId="173">
      <calculatedColumnFormula>COUNTIF(S634:S637,"N12")</calculatedColumnFormula>
    </tableColumn>
    <tableColumn id="20" xr3:uid="{F95DC365-D8C6-4CCD-897F-CF9C6AAC4CFD}" name="11J" dataDxfId="172">
      <calculatedColumnFormula>COUNTIF(T634:T637,"N12")</calculatedColumnFormula>
    </tableColumn>
    <tableColumn id="21" xr3:uid="{7938F217-9F48-4C78-93AD-2A1478F13456}" name="12V" dataDxfId="171">
      <calculatedColumnFormula>COUNTIF(U634:U637,"N12")</calculatedColumnFormula>
    </tableColumn>
    <tableColumn id="22" xr3:uid="{A5DAB887-FDC9-4905-A849-3A4601C91826}" name="13S" dataDxfId="170">
      <calculatedColumnFormula>COUNTIF(V634:V637,"N12")</calculatedColumnFormula>
    </tableColumn>
    <tableColumn id="23" xr3:uid="{C6DD1968-B75C-4E59-B43A-34FBBBD7BEF0}" name="14D" dataDxfId="169">
      <calculatedColumnFormula>COUNTIF(W634:W637,"N12")</calculatedColumnFormula>
    </tableColumn>
    <tableColumn id="24" xr3:uid="{5BA547B1-5117-4592-8AE5-0825DE7268D5}" name="15L" dataDxfId="168">
      <calculatedColumnFormula>COUNTIF(X634:X637,"N12")</calculatedColumnFormula>
    </tableColumn>
    <tableColumn id="25" xr3:uid="{98D0606C-81A4-4603-8BFB-A4F14915A3EB}" name="16M" dataDxfId="167">
      <calculatedColumnFormula>COUNTIF(Y634:Y637,"N12")</calculatedColumnFormula>
    </tableColumn>
    <tableColumn id="26" xr3:uid="{740ACDE9-6D22-4AA0-8CC5-6CAF21A60473}" name="17W" dataDxfId="166">
      <calculatedColumnFormula>COUNTIF(Z634:Z637,"N12")</calculatedColumnFormula>
    </tableColumn>
    <tableColumn id="27" xr3:uid="{6384DDEC-52A0-4041-A7FE-49775849DB72}" name="18J" dataDxfId="165">
      <calculatedColumnFormula>COUNTIF(AA634:AA637,"N12")</calculatedColumnFormula>
    </tableColumn>
    <tableColumn id="28" xr3:uid="{07C1D31C-5845-4F52-AC65-085ACDB7A4E3}" name="19V" dataDxfId="164">
      <calculatedColumnFormula>COUNTIF(AB634:AB637,"N12")</calculatedColumnFormula>
    </tableColumn>
    <tableColumn id="29" xr3:uid="{E710A536-644D-4265-909A-8ED06B751466}" name="20S" dataDxfId="163">
      <calculatedColumnFormula>COUNTIF(AC634:AC637,"N12")</calculatedColumnFormula>
    </tableColumn>
    <tableColumn id="30" xr3:uid="{0674294E-114A-4987-945A-B39F699F6CA1}" name="21D" dataDxfId="162">
      <calculatedColumnFormula>COUNTIF(AD634:AD637,"N12")</calculatedColumnFormula>
    </tableColumn>
    <tableColumn id="31" xr3:uid="{64DBC1DE-7D4F-47CF-BADE-4AF27B357009}" name="22L" dataDxfId="161">
      <calculatedColumnFormula>COUNTIF(AE634:AE637,"N12")</calculatedColumnFormula>
    </tableColumn>
    <tableColumn id="32" xr3:uid="{E536F4A9-927C-4422-8FE8-C41DA718564E}" name="23M" dataDxfId="160">
      <calculatedColumnFormula>COUNTIF(AF634:AF637,"N12")</calculatedColumnFormula>
    </tableColumn>
    <tableColumn id="33" xr3:uid="{830FB762-2D27-4B23-9575-A9270CE7A9CD}" name="24W" dataDxfId="159">
      <calculatedColumnFormula>COUNTIF(AG634:AG637,"N12")</calculatedColumnFormula>
    </tableColumn>
    <tableColumn id="34" xr3:uid="{511FF1CF-FC4C-4657-BD5B-680513E009DF}" name="25J" dataDxfId="158">
      <calculatedColumnFormula>COUNTIF(AH634:AH637,"N12")</calculatedColumnFormula>
    </tableColumn>
    <tableColumn id="35" xr3:uid="{3FEF2A9E-314A-4B06-B186-75633A855024}" name="26V" dataDxfId="157">
      <calculatedColumnFormula>COUNTIF(AI634:AI637,"N12")</calculatedColumnFormula>
    </tableColumn>
    <tableColumn id="36" xr3:uid="{730D8C5E-CEE4-4F8A-A179-40B7EF13A10F}" name="27S" dataDxfId="156">
      <calculatedColumnFormula>COUNTIF(AJ634:AJ637,"N12")</calculatedColumnFormula>
    </tableColumn>
    <tableColumn id="37" xr3:uid="{488280EB-7192-4FE8-8207-69CCE9BCBFB4}" name="28D" dataDxfId="155">
      <calculatedColumnFormula>COUNTIF(AK634:AK637,"N12")</calculatedColumnFormula>
    </tableColumn>
    <tableColumn id="38" xr3:uid="{CCB34EA6-6ED3-49C3-9BFD-1E3F8C5D609A}" name="29L" dataDxfId="154">
      <calculatedColumnFormula>COUNTIF(AL634:AL637,"N12")</calculatedColumnFormula>
    </tableColumn>
    <tableColumn id="39" xr3:uid="{33FC1CBE-17BA-4A9E-966F-F5D985D6DA00}" name="30M" dataDxfId="153">
      <calculatedColumnFormula>COUNTIF(AM634:AM637,"N12")</calculatedColumnFormula>
    </tableColumn>
    <tableColumn id="40" xr3:uid="{877DEEEC-8294-47CF-ABDC-316A2F1D475E}" name="31D" dataDxfId="152">
      <calculatedColumnFormula>COUNTIF(AN634:AN636,"N12")</calculatedColumnFormula>
    </tableColumn>
    <tableColumn id="41" xr3:uid="{02EFC805-7C4D-4656-BAF2-4230F63CA0C6}" name="T. DIA" dataDxfId="151"/>
    <tableColumn id="42" xr3:uid="{82A727C7-F880-422C-AF0F-E46527E8249A}" name="T. NOCHE" dataDxfId="150"/>
    <tableColumn id="43" xr3:uid="{13D9D3D8-6818-4B08-9ED5-379C46BCEC4D}" name="T. DESCANSOS" dataDxfId="14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26" Type="http://schemas.openxmlformats.org/officeDocument/2006/relationships/table" Target="../tables/table23.xml"/><Relationship Id="rId39" Type="http://schemas.openxmlformats.org/officeDocument/2006/relationships/table" Target="../tables/table36.xml"/><Relationship Id="rId21" Type="http://schemas.openxmlformats.org/officeDocument/2006/relationships/table" Target="../tables/table18.xml"/><Relationship Id="rId34" Type="http://schemas.openxmlformats.org/officeDocument/2006/relationships/table" Target="../tables/table31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5" Type="http://schemas.openxmlformats.org/officeDocument/2006/relationships/table" Target="../tables/table22.xml"/><Relationship Id="rId33" Type="http://schemas.openxmlformats.org/officeDocument/2006/relationships/table" Target="../tables/table30.xml"/><Relationship Id="rId38" Type="http://schemas.openxmlformats.org/officeDocument/2006/relationships/table" Target="../tables/table3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29" Type="http://schemas.openxmlformats.org/officeDocument/2006/relationships/table" Target="../tables/table2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24" Type="http://schemas.openxmlformats.org/officeDocument/2006/relationships/table" Target="../tables/table21.xml"/><Relationship Id="rId32" Type="http://schemas.openxmlformats.org/officeDocument/2006/relationships/table" Target="../tables/table29.xml"/><Relationship Id="rId37" Type="http://schemas.openxmlformats.org/officeDocument/2006/relationships/table" Target="../tables/table34.xml"/><Relationship Id="rId40" Type="http://schemas.openxmlformats.org/officeDocument/2006/relationships/comments" Target="../comments1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23" Type="http://schemas.openxmlformats.org/officeDocument/2006/relationships/table" Target="../tables/table20.xml"/><Relationship Id="rId28" Type="http://schemas.openxmlformats.org/officeDocument/2006/relationships/table" Target="../tables/table25.xml"/><Relationship Id="rId36" Type="http://schemas.openxmlformats.org/officeDocument/2006/relationships/table" Target="../tables/table33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31" Type="http://schemas.openxmlformats.org/officeDocument/2006/relationships/table" Target="../tables/table28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table" Target="../tables/table19.xml"/><Relationship Id="rId27" Type="http://schemas.openxmlformats.org/officeDocument/2006/relationships/table" Target="../tables/table24.xml"/><Relationship Id="rId30" Type="http://schemas.openxmlformats.org/officeDocument/2006/relationships/table" Target="../tables/table27.xml"/><Relationship Id="rId35" Type="http://schemas.openxmlformats.org/officeDocument/2006/relationships/table" Target="../tables/table32.xml"/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E221-329D-4161-95DD-C06F4DD9386B}">
  <sheetPr>
    <pageSetUpPr fitToPage="1"/>
  </sheetPr>
  <dimension ref="A1:AU892"/>
  <sheetViews>
    <sheetView tabSelected="1" topLeftCell="F858" zoomScale="90" zoomScaleNormal="90" workbookViewId="0">
      <selection activeCell="F586" sqref="A586:XFD586"/>
    </sheetView>
  </sheetViews>
  <sheetFormatPr baseColWidth="10" defaultColWidth="12.28515625" defaultRowHeight="16.5" x14ac:dyDescent="0.3"/>
  <cols>
    <col min="1" max="1" width="17.85546875" hidden="1" customWidth="1"/>
    <col min="2" max="2" width="23.140625" hidden="1" customWidth="1"/>
    <col min="3" max="3" width="15" hidden="1" customWidth="1"/>
    <col min="4" max="4" width="21" hidden="1" customWidth="1"/>
    <col min="5" max="5" width="29.5703125" hidden="1" customWidth="1"/>
    <col min="6" max="6" width="14.140625" style="57" customWidth="1"/>
    <col min="7" max="7" width="42" style="57" customWidth="1"/>
    <col min="8" max="8" width="12.7109375" style="57" customWidth="1"/>
    <col min="9" max="9" width="13.28515625" style="57" customWidth="1"/>
    <col min="10" max="10" width="6.42578125" style="57" customWidth="1"/>
    <col min="11" max="38" width="6.28515625" style="57" customWidth="1"/>
    <col min="39" max="39" width="6.140625" style="57" customWidth="1"/>
    <col min="40" max="40" width="6.5703125" style="57" hidden="1" customWidth="1"/>
    <col min="41" max="41" width="14" customWidth="1"/>
    <col min="42" max="42" width="19.140625" customWidth="1"/>
    <col min="43" max="43" width="26" customWidth="1"/>
  </cols>
  <sheetData>
    <row r="1" spans="1:47" ht="15" x14ac:dyDescent="0.25">
      <c r="F1" s="1"/>
      <c r="G1" s="1"/>
      <c r="H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5" t="s">
        <v>1</v>
      </c>
      <c r="AJ1" s="5"/>
      <c r="AK1" s="5"/>
      <c r="AL1" s="5"/>
      <c r="AM1" s="5"/>
      <c r="AN1" s="5"/>
      <c r="AO1" s="6"/>
      <c r="AP1" s="6"/>
      <c r="AQ1" s="6"/>
      <c r="AR1" s="7"/>
      <c r="AS1" s="7"/>
      <c r="AT1" s="7"/>
      <c r="AU1" s="7"/>
    </row>
    <row r="2" spans="1:47" ht="15" x14ac:dyDescent="0.25">
      <c r="F2" s="1"/>
      <c r="G2" s="1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5"/>
      <c r="AJ2" s="5"/>
      <c r="AK2" s="5"/>
      <c r="AL2" s="5"/>
      <c r="AM2" s="5"/>
      <c r="AN2" s="5"/>
      <c r="AO2" s="6"/>
      <c r="AP2" s="6"/>
      <c r="AQ2" s="6"/>
      <c r="AR2" s="7"/>
      <c r="AS2" s="7"/>
      <c r="AT2" s="7"/>
      <c r="AU2" s="7"/>
    </row>
    <row r="3" spans="1:47" ht="15" x14ac:dyDescent="0.25">
      <c r="F3" s="1"/>
      <c r="G3" s="1"/>
      <c r="H3" s="11" t="s">
        <v>2</v>
      </c>
      <c r="I3" s="12"/>
      <c r="J3" s="12"/>
      <c r="K3" s="13" t="s">
        <v>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4"/>
      <c r="AI3" s="5" t="s">
        <v>4</v>
      </c>
      <c r="AJ3" s="5"/>
      <c r="AK3" s="5"/>
      <c r="AL3" s="5"/>
      <c r="AM3" s="5"/>
      <c r="AN3" s="5"/>
      <c r="AO3" s="6"/>
      <c r="AP3" s="6"/>
      <c r="AQ3" s="6"/>
      <c r="AR3" s="7"/>
      <c r="AS3" s="7"/>
      <c r="AT3" s="7"/>
      <c r="AU3" s="7"/>
    </row>
    <row r="4" spans="1:47" ht="15" x14ac:dyDescent="0.25">
      <c r="F4" s="1"/>
      <c r="G4" s="1"/>
      <c r="H4" s="15" t="s">
        <v>5</v>
      </c>
      <c r="I4" s="16"/>
      <c r="J4" s="16"/>
      <c r="K4" s="13" t="s">
        <v>6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4"/>
      <c r="AI4" s="5"/>
      <c r="AJ4" s="5"/>
      <c r="AK4" s="5"/>
      <c r="AL4" s="5"/>
      <c r="AM4" s="5"/>
      <c r="AN4" s="5"/>
      <c r="AO4" s="6"/>
      <c r="AP4" s="6"/>
      <c r="AQ4" s="6"/>
      <c r="AR4" s="7"/>
      <c r="AS4" s="7"/>
      <c r="AT4" s="7"/>
      <c r="AU4" s="7"/>
    </row>
    <row r="5" spans="1:47" ht="15" x14ac:dyDescent="0.25">
      <c r="F5" s="1"/>
      <c r="G5" s="1"/>
      <c r="H5" s="11" t="s">
        <v>7</v>
      </c>
      <c r="I5" s="12"/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4"/>
      <c r="AI5" s="5" t="s">
        <v>8</v>
      </c>
      <c r="AJ5" s="5"/>
      <c r="AK5" s="5"/>
      <c r="AL5" s="5"/>
      <c r="AM5" s="5"/>
      <c r="AN5" s="5"/>
      <c r="AO5" s="6"/>
      <c r="AP5" s="6"/>
      <c r="AQ5" s="6"/>
      <c r="AR5" s="7"/>
      <c r="AS5" s="7"/>
      <c r="AT5" s="7"/>
      <c r="AU5" s="7"/>
    </row>
    <row r="6" spans="1:47" ht="15" x14ac:dyDescent="0.25">
      <c r="F6" s="1"/>
      <c r="G6" s="1"/>
      <c r="H6" s="17"/>
      <c r="I6" s="18"/>
      <c r="J6" s="1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20"/>
      <c r="AI6" s="5"/>
      <c r="AJ6" s="5"/>
      <c r="AK6" s="5"/>
      <c r="AL6" s="5"/>
      <c r="AM6" s="5"/>
      <c r="AN6" s="5"/>
      <c r="AO6" s="21"/>
      <c r="AP6" s="21"/>
      <c r="AQ6" s="21"/>
      <c r="AR6" s="7"/>
      <c r="AS6" s="7"/>
      <c r="AT6" s="7"/>
      <c r="AU6" s="7"/>
    </row>
    <row r="7" spans="1:47" s="27" customFormat="1" ht="39.950000000000003" customHeight="1" x14ac:dyDescent="0.25">
      <c r="A7" s="22" t="s">
        <v>9</v>
      </c>
      <c r="B7" s="22" t="s">
        <v>10</v>
      </c>
      <c r="C7" s="23" t="s">
        <v>11</v>
      </c>
      <c r="D7" s="23" t="s">
        <v>12</v>
      </c>
      <c r="E7" s="23" t="s">
        <v>13</v>
      </c>
      <c r="F7" s="24" t="s">
        <v>14</v>
      </c>
      <c r="G7" s="24" t="s">
        <v>15</v>
      </c>
      <c r="H7" s="24" t="s">
        <v>16</v>
      </c>
      <c r="I7" s="24" t="s">
        <v>17</v>
      </c>
      <c r="J7" s="24" t="s">
        <v>18</v>
      </c>
      <c r="K7" s="24" t="s">
        <v>19</v>
      </c>
      <c r="L7" s="24" t="s">
        <v>20</v>
      </c>
      <c r="M7" s="24" t="s">
        <v>21</v>
      </c>
      <c r="N7" s="24" t="s">
        <v>22</v>
      </c>
      <c r="O7" s="24" t="s">
        <v>23</v>
      </c>
      <c r="P7" s="25" t="s">
        <v>24</v>
      </c>
      <c r="Q7" s="25" t="s">
        <v>25</v>
      </c>
      <c r="R7" s="24" t="s">
        <v>26</v>
      </c>
      <c r="S7" s="24" t="s">
        <v>27</v>
      </c>
      <c r="T7" s="24" t="s">
        <v>28</v>
      </c>
      <c r="U7" s="24" t="s">
        <v>29</v>
      </c>
      <c r="V7" s="24" t="s">
        <v>30</v>
      </c>
      <c r="W7" s="25" t="s">
        <v>31</v>
      </c>
      <c r="X7" s="25" t="s">
        <v>32</v>
      </c>
      <c r="Y7" s="24" t="s">
        <v>33</v>
      </c>
      <c r="Z7" s="24" t="s">
        <v>34</v>
      </c>
      <c r="AA7" s="24" t="s">
        <v>35</v>
      </c>
      <c r="AB7" s="24" t="s">
        <v>36</v>
      </c>
      <c r="AC7" s="24" t="s">
        <v>37</v>
      </c>
      <c r="AD7" s="25" t="s">
        <v>38</v>
      </c>
      <c r="AE7" s="24" t="s">
        <v>39</v>
      </c>
      <c r="AF7" s="24" t="s">
        <v>40</v>
      </c>
      <c r="AG7" s="24" t="s">
        <v>41</v>
      </c>
      <c r="AH7" s="24" t="s">
        <v>42</v>
      </c>
      <c r="AI7" s="24" t="s">
        <v>43</v>
      </c>
      <c r="AJ7" s="24" t="s">
        <v>44</v>
      </c>
      <c r="AK7" s="25" t="s">
        <v>45</v>
      </c>
      <c r="AL7" s="25" t="s">
        <v>46</v>
      </c>
      <c r="AM7" s="24" t="s">
        <v>47</v>
      </c>
      <c r="AN7" s="24" t="s">
        <v>48</v>
      </c>
      <c r="AO7" s="26" t="s">
        <v>49</v>
      </c>
      <c r="AP7" s="26" t="s">
        <v>50</v>
      </c>
      <c r="AQ7" s="26" t="s">
        <v>51</v>
      </c>
    </row>
    <row r="8" spans="1:47" x14ac:dyDescent="0.3">
      <c r="F8" s="28">
        <v>1000406256</v>
      </c>
      <c r="G8" s="29" t="s">
        <v>52</v>
      </c>
      <c r="H8" s="30">
        <v>2026</v>
      </c>
      <c r="I8" s="30" t="s">
        <v>53</v>
      </c>
      <c r="J8" s="31" t="s">
        <v>54</v>
      </c>
      <c r="K8" s="31" t="s">
        <v>54</v>
      </c>
      <c r="L8" s="32"/>
      <c r="M8" s="32"/>
      <c r="N8" s="31" t="s">
        <v>54</v>
      </c>
      <c r="O8" s="31" t="s">
        <v>54</v>
      </c>
      <c r="P8" s="31" t="s">
        <v>54</v>
      </c>
      <c r="Q8" s="31" t="s">
        <v>54</v>
      </c>
      <c r="R8" s="31" t="s">
        <v>54</v>
      </c>
      <c r="S8" s="31" t="s">
        <v>54</v>
      </c>
      <c r="T8" s="31" t="s">
        <v>54</v>
      </c>
      <c r="U8" s="31" t="s">
        <v>54</v>
      </c>
      <c r="V8" s="31" t="s">
        <v>54</v>
      </c>
      <c r="W8" s="31" t="s">
        <v>54</v>
      </c>
      <c r="X8" s="31" t="s">
        <v>54</v>
      </c>
      <c r="Y8" s="31" t="s">
        <v>54</v>
      </c>
      <c r="Z8" s="31" t="s">
        <v>54</v>
      </c>
      <c r="AA8" s="31" t="s">
        <v>54</v>
      </c>
      <c r="AB8" s="32"/>
      <c r="AC8" s="32"/>
      <c r="AD8" s="31" t="s">
        <v>55</v>
      </c>
      <c r="AE8" s="31" t="s">
        <v>54</v>
      </c>
      <c r="AF8" s="31" t="s">
        <v>54</v>
      </c>
      <c r="AG8" s="31" t="s">
        <v>54</v>
      </c>
      <c r="AH8" s="31" t="s">
        <v>54</v>
      </c>
      <c r="AI8" s="31" t="s">
        <v>54</v>
      </c>
      <c r="AJ8" s="31" t="s">
        <v>54</v>
      </c>
      <c r="AK8" s="31" t="s">
        <v>54</v>
      </c>
      <c r="AL8" s="31" t="s">
        <v>54</v>
      </c>
      <c r="AM8" s="31" t="s">
        <v>54</v>
      </c>
      <c r="AN8" s="31" t="s">
        <v>54</v>
      </c>
      <c r="AO8" s="33">
        <f>COUNTIF(Tabla140[[#This Row],[1L]:[31L]],"D12")</f>
        <v>1</v>
      </c>
      <c r="AP8" s="33">
        <f>COUNTIF(Tabla140[[#This Row],[1L]:[31L]],"N12")</f>
        <v>26</v>
      </c>
      <c r="AQ8" s="34">
        <f>COUNTBLANK(Tabla140[[#This Row],[1L]:[31L]])</f>
        <v>4</v>
      </c>
      <c r="AR8" s="7"/>
      <c r="AS8" s="7"/>
      <c r="AT8" s="7"/>
      <c r="AU8" s="7"/>
    </row>
    <row r="9" spans="1:47" s="7" customFormat="1" x14ac:dyDescent="0.3">
      <c r="A9"/>
      <c r="B9"/>
      <c r="C9"/>
      <c r="D9"/>
      <c r="E9"/>
      <c r="F9" s="28">
        <v>43201943</v>
      </c>
      <c r="G9" s="29" t="s">
        <v>56</v>
      </c>
      <c r="H9" s="30">
        <v>2026</v>
      </c>
      <c r="I9" s="30" t="s">
        <v>53</v>
      </c>
      <c r="J9" s="31" t="s">
        <v>55</v>
      </c>
      <c r="K9" s="31" t="s">
        <v>55</v>
      </c>
      <c r="L9" s="31" t="s">
        <v>55</v>
      </c>
      <c r="M9" s="31" t="s">
        <v>55</v>
      </c>
      <c r="N9" s="31" t="s">
        <v>55</v>
      </c>
      <c r="O9" s="31" t="s">
        <v>55</v>
      </c>
      <c r="P9" s="32"/>
      <c r="Q9" s="31" t="s">
        <v>55</v>
      </c>
      <c r="R9" s="31" t="s">
        <v>55</v>
      </c>
      <c r="S9" s="31" t="s">
        <v>55</v>
      </c>
      <c r="T9" s="31" t="s">
        <v>55</v>
      </c>
      <c r="U9" s="31" t="s">
        <v>55</v>
      </c>
      <c r="V9" s="31" t="s">
        <v>55</v>
      </c>
      <c r="W9" s="32"/>
      <c r="X9" s="31" t="s">
        <v>55</v>
      </c>
      <c r="Y9" s="31" t="s">
        <v>55</v>
      </c>
      <c r="Z9" s="31" t="s">
        <v>55</v>
      </c>
      <c r="AA9" s="31" t="s">
        <v>55</v>
      </c>
      <c r="AB9" s="31" t="s">
        <v>55</v>
      </c>
      <c r="AC9" s="31" t="s">
        <v>55</v>
      </c>
      <c r="AD9" s="32"/>
      <c r="AE9" s="31" t="s">
        <v>55</v>
      </c>
      <c r="AF9" s="31" t="s">
        <v>55</v>
      </c>
      <c r="AG9" s="31" t="s">
        <v>55</v>
      </c>
      <c r="AH9" s="31" t="s">
        <v>55</v>
      </c>
      <c r="AI9" s="31" t="s">
        <v>55</v>
      </c>
      <c r="AJ9" s="31" t="s">
        <v>55</v>
      </c>
      <c r="AK9" s="31" t="s">
        <v>55</v>
      </c>
      <c r="AL9" s="31" t="s">
        <v>55</v>
      </c>
      <c r="AM9" s="31" t="s">
        <v>55</v>
      </c>
      <c r="AN9" s="32"/>
      <c r="AO9" s="33">
        <f>COUNTIF(Tabla140[[#This Row],[1L]:[31L]],"D12")</f>
        <v>27</v>
      </c>
      <c r="AP9" s="33">
        <f>COUNTIF(Tabla140[[#This Row],[1L]:[31L]],"N12")</f>
        <v>0</v>
      </c>
      <c r="AQ9" s="35">
        <f>COUNTBLANK(Tabla140[[#This Row],[1L]:[31L]])</f>
        <v>4</v>
      </c>
    </row>
    <row r="10" spans="1:47" s="7" customFormat="1" x14ac:dyDescent="0.3">
      <c r="A10"/>
      <c r="B10"/>
      <c r="C10"/>
      <c r="D10"/>
      <c r="E10"/>
      <c r="F10" s="28"/>
      <c r="G10" s="29"/>
      <c r="H10" s="30">
        <v>2026</v>
      </c>
      <c r="I10" s="30" t="s">
        <v>53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 t="s">
        <v>57</v>
      </c>
      <c r="AL10" s="36"/>
      <c r="AM10" s="36"/>
      <c r="AN10" s="36"/>
      <c r="AO10" s="33">
        <f>COUNTIF(Tabla140[[#This Row],[1L]:[31L]],"D12")</f>
        <v>0</v>
      </c>
      <c r="AP10" s="33">
        <f>COUNTIF(Tabla140[[#This Row],[1L]:[31L]],"N12")</f>
        <v>0</v>
      </c>
      <c r="AQ10" s="35">
        <f>COUNTBLANK(Tabla140[[#This Row],[1L]:[31L]])</f>
        <v>30</v>
      </c>
    </row>
    <row r="11" spans="1:47" hidden="1" x14ac:dyDescent="0.3">
      <c r="F11" s="28"/>
      <c r="G11" s="29"/>
      <c r="H11" s="30"/>
      <c r="I11" s="30"/>
      <c r="J11" s="37">
        <f t="shared" ref="J11:AM11" si="0">COUNTIF(J8:J9,"D12")</f>
        <v>1</v>
      </c>
      <c r="K11" s="37">
        <f t="shared" si="0"/>
        <v>1</v>
      </c>
      <c r="L11" s="37">
        <f t="shared" si="0"/>
        <v>1</v>
      </c>
      <c r="M11" s="37">
        <f t="shared" si="0"/>
        <v>1</v>
      </c>
      <c r="N11" s="37">
        <f t="shared" si="0"/>
        <v>1</v>
      </c>
      <c r="O11" s="37">
        <f t="shared" si="0"/>
        <v>1</v>
      </c>
      <c r="P11" s="37">
        <f t="shared" si="0"/>
        <v>0</v>
      </c>
      <c r="Q11" s="37">
        <f t="shared" si="0"/>
        <v>1</v>
      </c>
      <c r="R11" s="37">
        <f t="shared" si="0"/>
        <v>1</v>
      </c>
      <c r="S11" s="37">
        <f t="shared" si="0"/>
        <v>1</v>
      </c>
      <c r="T11" s="37">
        <f t="shared" si="0"/>
        <v>1</v>
      </c>
      <c r="U11" s="37">
        <f t="shared" si="0"/>
        <v>1</v>
      </c>
      <c r="V11" s="37">
        <f t="shared" si="0"/>
        <v>1</v>
      </c>
      <c r="W11" s="37">
        <f t="shared" si="0"/>
        <v>0</v>
      </c>
      <c r="X11" s="37">
        <f t="shared" si="0"/>
        <v>1</v>
      </c>
      <c r="Y11" s="37">
        <f t="shared" si="0"/>
        <v>1</v>
      </c>
      <c r="Z11" s="37">
        <f t="shared" si="0"/>
        <v>1</v>
      </c>
      <c r="AA11" s="37">
        <f t="shared" si="0"/>
        <v>1</v>
      </c>
      <c r="AB11" s="37">
        <f t="shared" si="0"/>
        <v>1</v>
      </c>
      <c r="AC11" s="37">
        <f t="shared" si="0"/>
        <v>1</v>
      </c>
      <c r="AD11" s="37">
        <f t="shared" si="0"/>
        <v>1</v>
      </c>
      <c r="AE11" s="37">
        <f t="shared" si="0"/>
        <v>1</v>
      </c>
      <c r="AF11" s="37">
        <f t="shared" si="0"/>
        <v>1</v>
      </c>
      <c r="AG11" s="37">
        <f t="shared" si="0"/>
        <v>1</v>
      </c>
      <c r="AH11" s="37">
        <f t="shared" si="0"/>
        <v>1</v>
      </c>
      <c r="AI11" s="37">
        <f t="shared" si="0"/>
        <v>1</v>
      </c>
      <c r="AJ11" s="37">
        <f t="shared" si="0"/>
        <v>1</v>
      </c>
      <c r="AK11" s="37">
        <f t="shared" si="0"/>
        <v>1</v>
      </c>
      <c r="AL11" s="37">
        <f t="shared" si="0"/>
        <v>1</v>
      </c>
      <c r="AM11" s="37">
        <f t="shared" si="0"/>
        <v>1</v>
      </c>
      <c r="AN11" s="30">
        <f>COUNTIF(AN8:AN8,"D12")</f>
        <v>0</v>
      </c>
      <c r="AO11" s="38"/>
      <c r="AP11" s="38"/>
      <c r="AQ11" s="39"/>
      <c r="AR11" s="7"/>
      <c r="AS11" s="7"/>
      <c r="AT11" s="7"/>
      <c r="AU11" s="7"/>
    </row>
    <row r="12" spans="1:47" hidden="1" x14ac:dyDescent="0.3">
      <c r="F12" s="40"/>
      <c r="G12" s="41"/>
      <c r="H12" s="30"/>
      <c r="I12" s="30"/>
      <c r="J12" s="42">
        <f t="shared" ref="J12:AM12" si="1">COUNTIF(J8:J9,"N12")</f>
        <v>1</v>
      </c>
      <c r="K12" s="42">
        <f t="shared" si="1"/>
        <v>1</v>
      </c>
      <c r="L12" s="42">
        <f t="shared" si="1"/>
        <v>0</v>
      </c>
      <c r="M12" s="42">
        <f t="shared" si="1"/>
        <v>0</v>
      </c>
      <c r="N12" s="42">
        <f t="shared" si="1"/>
        <v>1</v>
      </c>
      <c r="O12" s="42">
        <f t="shared" si="1"/>
        <v>1</v>
      </c>
      <c r="P12" s="42">
        <f t="shared" si="1"/>
        <v>1</v>
      </c>
      <c r="Q12" s="42">
        <f t="shared" si="1"/>
        <v>1</v>
      </c>
      <c r="R12" s="42">
        <f t="shared" si="1"/>
        <v>1</v>
      </c>
      <c r="S12" s="42">
        <f t="shared" si="1"/>
        <v>1</v>
      </c>
      <c r="T12" s="42">
        <f t="shared" si="1"/>
        <v>1</v>
      </c>
      <c r="U12" s="42">
        <f t="shared" si="1"/>
        <v>1</v>
      </c>
      <c r="V12" s="42">
        <f t="shared" si="1"/>
        <v>1</v>
      </c>
      <c r="W12" s="42">
        <f t="shared" si="1"/>
        <v>1</v>
      </c>
      <c r="X12" s="42">
        <f t="shared" si="1"/>
        <v>1</v>
      </c>
      <c r="Y12" s="42">
        <f t="shared" si="1"/>
        <v>1</v>
      </c>
      <c r="Z12" s="42">
        <f t="shared" si="1"/>
        <v>1</v>
      </c>
      <c r="AA12" s="42">
        <f t="shared" si="1"/>
        <v>1</v>
      </c>
      <c r="AB12" s="42">
        <f t="shared" si="1"/>
        <v>0</v>
      </c>
      <c r="AC12" s="42">
        <f t="shared" si="1"/>
        <v>0</v>
      </c>
      <c r="AD12" s="42">
        <f t="shared" si="1"/>
        <v>0</v>
      </c>
      <c r="AE12" s="42">
        <f t="shared" si="1"/>
        <v>1</v>
      </c>
      <c r="AF12" s="42">
        <f t="shared" si="1"/>
        <v>1</v>
      </c>
      <c r="AG12" s="42">
        <f t="shared" si="1"/>
        <v>1</v>
      </c>
      <c r="AH12" s="42">
        <f t="shared" si="1"/>
        <v>1</v>
      </c>
      <c r="AI12" s="42">
        <f t="shared" si="1"/>
        <v>1</v>
      </c>
      <c r="AJ12" s="42">
        <f t="shared" si="1"/>
        <v>1</v>
      </c>
      <c r="AK12" s="42">
        <f t="shared" si="1"/>
        <v>1</v>
      </c>
      <c r="AL12" s="42">
        <f t="shared" si="1"/>
        <v>1</v>
      </c>
      <c r="AM12" s="42">
        <f t="shared" si="1"/>
        <v>1</v>
      </c>
      <c r="AN12" s="43">
        <f>COUNTIF(AN8:AN8,"N12")</f>
        <v>1</v>
      </c>
      <c r="AO12" s="44"/>
      <c r="AP12" s="44"/>
      <c r="AQ12" s="39"/>
      <c r="AR12" s="7"/>
      <c r="AS12" s="7"/>
      <c r="AT12" s="7"/>
      <c r="AU12" s="7"/>
    </row>
    <row r="13" spans="1:47" s="27" customFormat="1" ht="39.950000000000003" customHeight="1" x14ac:dyDescent="0.25">
      <c r="A13" s="22" t="s">
        <v>9</v>
      </c>
      <c r="B13" s="22" t="s">
        <v>10</v>
      </c>
      <c r="C13" s="23" t="s">
        <v>11</v>
      </c>
      <c r="D13" s="23" t="s">
        <v>12</v>
      </c>
      <c r="E13" s="23" t="s">
        <v>13</v>
      </c>
      <c r="F13" s="24" t="s">
        <v>14</v>
      </c>
      <c r="G13" s="24" t="s">
        <v>15</v>
      </c>
      <c r="H13" s="24" t="s">
        <v>16</v>
      </c>
      <c r="I13" s="24" t="s">
        <v>17</v>
      </c>
      <c r="J13" s="24" t="s">
        <v>18</v>
      </c>
      <c r="K13" s="24" t="s">
        <v>19</v>
      </c>
      <c r="L13" s="24" t="s">
        <v>20</v>
      </c>
      <c r="M13" s="24" t="s">
        <v>21</v>
      </c>
      <c r="N13" s="24" t="s">
        <v>22</v>
      </c>
      <c r="O13" s="24" t="s">
        <v>23</v>
      </c>
      <c r="P13" s="25" t="s">
        <v>24</v>
      </c>
      <c r="Q13" s="25" t="s">
        <v>25</v>
      </c>
      <c r="R13" s="24" t="s">
        <v>26</v>
      </c>
      <c r="S13" s="24" t="s">
        <v>27</v>
      </c>
      <c r="T13" s="24" t="s">
        <v>28</v>
      </c>
      <c r="U13" s="24" t="s">
        <v>29</v>
      </c>
      <c r="V13" s="24" t="s">
        <v>30</v>
      </c>
      <c r="W13" s="25" t="s">
        <v>31</v>
      </c>
      <c r="X13" s="25" t="s">
        <v>32</v>
      </c>
      <c r="Y13" s="24" t="s">
        <v>33</v>
      </c>
      <c r="Z13" s="24" t="s">
        <v>34</v>
      </c>
      <c r="AA13" s="24" t="s">
        <v>35</v>
      </c>
      <c r="AB13" s="24" t="s">
        <v>36</v>
      </c>
      <c r="AC13" s="24" t="s">
        <v>37</v>
      </c>
      <c r="AD13" s="25" t="s">
        <v>38</v>
      </c>
      <c r="AE13" s="24" t="s">
        <v>39</v>
      </c>
      <c r="AF13" s="24" t="s">
        <v>40</v>
      </c>
      <c r="AG13" s="24" t="s">
        <v>41</v>
      </c>
      <c r="AH13" s="24" t="s">
        <v>42</v>
      </c>
      <c r="AI13" s="24" t="s">
        <v>43</v>
      </c>
      <c r="AJ13" s="24" t="s">
        <v>44</v>
      </c>
      <c r="AK13" s="25" t="s">
        <v>45</v>
      </c>
      <c r="AL13" s="25" t="s">
        <v>46</v>
      </c>
      <c r="AM13" s="24" t="s">
        <v>47</v>
      </c>
      <c r="AN13" s="25" t="s">
        <v>58</v>
      </c>
      <c r="AO13" s="26" t="s">
        <v>49</v>
      </c>
      <c r="AP13" s="26" t="s">
        <v>50</v>
      </c>
      <c r="AQ13" s="26" t="s">
        <v>51</v>
      </c>
    </row>
    <row r="14" spans="1:47" s="27" customFormat="1" ht="17.25" customHeight="1" x14ac:dyDescent="0.3">
      <c r="A14" s="45"/>
      <c r="B14" s="45"/>
      <c r="C14" s="23"/>
      <c r="D14" s="23"/>
      <c r="E14" s="23"/>
      <c r="F14" s="28">
        <v>78646697</v>
      </c>
      <c r="G14" s="29" t="s">
        <v>59</v>
      </c>
      <c r="H14" s="30">
        <v>2026</v>
      </c>
      <c r="I14" s="30" t="s">
        <v>53</v>
      </c>
      <c r="J14" s="32"/>
      <c r="K14" s="32"/>
      <c r="L14" s="31" t="s">
        <v>54</v>
      </c>
      <c r="M14" s="31" t="s">
        <v>54</v>
      </c>
      <c r="N14" s="31" t="s">
        <v>54</v>
      </c>
      <c r="O14" s="31" t="s">
        <v>54</v>
      </c>
      <c r="P14" s="31" t="s">
        <v>54</v>
      </c>
      <c r="Q14" s="31" t="s">
        <v>54</v>
      </c>
      <c r="R14" s="31" t="s">
        <v>54</v>
      </c>
      <c r="S14" s="31" t="s">
        <v>54</v>
      </c>
      <c r="T14" s="31" t="s">
        <v>54</v>
      </c>
      <c r="U14" s="31" t="s">
        <v>54</v>
      </c>
      <c r="V14" s="31" t="s">
        <v>54</v>
      </c>
      <c r="W14" s="31" t="s">
        <v>54</v>
      </c>
      <c r="X14" s="31" t="s">
        <v>54</v>
      </c>
      <c r="Y14" s="32"/>
      <c r="Z14" s="32"/>
      <c r="AA14" s="31" t="s">
        <v>54</v>
      </c>
      <c r="AB14" s="31" t="s">
        <v>54</v>
      </c>
      <c r="AC14" s="31" t="s">
        <v>54</v>
      </c>
      <c r="AD14" s="31" t="s">
        <v>54</v>
      </c>
      <c r="AE14" s="31" t="s">
        <v>54</v>
      </c>
      <c r="AF14" s="46" t="s">
        <v>60</v>
      </c>
      <c r="AG14" s="46" t="s">
        <v>60</v>
      </c>
      <c r="AH14" s="46" t="s">
        <v>60</v>
      </c>
      <c r="AI14" s="46" t="s">
        <v>60</v>
      </c>
      <c r="AJ14" s="46" t="s">
        <v>60</v>
      </c>
      <c r="AK14" s="46" t="s">
        <v>60</v>
      </c>
      <c r="AL14" s="46" t="s">
        <v>60</v>
      </c>
      <c r="AM14" s="46" t="s">
        <v>60</v>
      </c>
      <c r="AN14" s="31" t="s">
        <v>54</v>
      </c>
      <c r="AO14" s="33">
        <f>COUNTIF(Tabla1341[[#This Row],[1L]:[31D]],"D12")</f>
        <v>0</v>
      </c>
      <c r="AP14" s="33">
        <f>COUNTIF(Tabla1341[[#This Row],[1L]:[31D]],"N12")</f>
        <v>19</v>
      </c>
      <c r="AQ14" s="34">
        <f>COUNTBLANK(Tabla1341[[#This Row],[1L]:[31D]])</f>
        <v>4</v>
      </c>
    </row>
    <row r="15" spans="1:47" x14ac:dyDescent="0.3">
      <c r="F15" s="28">
        <v>71170091</v>
      </c>
      <c r="G15" s="29" t="s">
        <v>61</v>
      </c>
      <c r="H15" s="30">
        <v>2026</v>
      </c>
      <c r="I15" s="30" t="s">
        <v>53</v>
      </c>
      <c r="J15" s="31" t="s">
        <v>54</v>
      </c>
      <c r="K15" s="31" t="s">
        <v>54</v>
      </c>
      <c r="L15" s="31" t="s">
        <v>54</v>
      </c>
      <c r="M15" s="31" t="s">
        <v>54</v>
      </c>
      <c r="N15" s="32"/>
      <c r="O15" s="32"/>
      <c r="P15" s="31" t="s">
        <v>55</v>
      </c>
      <c r="Q15" s="31" t="s">
        <v>54</v>
      </c>
      <c r="R15" s="31" t="s">
        <v>54</v>
      </c>
      <c r="S15" s="31" t="s">
        <v>54</v>
      </c>
      <c r="T15" s="31" t="s">
        <v>54</v>
      </c>
      <c r="U15" s="31" t="s">
        <v>54</v>
      </c>
      <c r="V15" s="32" t="s">
        <v>62</v>
      </c>
      <c r="W15" s="31" t="s">
        <v>55</v>
      </c>
      <c r="X15" s="31" t="s">
        <v>54</v>
      </c>
      <c r="Y15" s="32"/>
      <c r="Z15" s="31" t="s">
        <v>54</v>
      </c>
      <c r="AA15" s="47"/>
      <c r="AB15" s="31" t="s">
        <v>54</v>
      </c>
      <c r="AC15" s="31" t="s">
        <v>54</v>
      </c>
      <c r="AD15" s="31" t="s">
        <v>54</v>
      </c>
      <c r="AE15" s="32"/>
      <c r="AF15" s="31" t="s">
        <v>54</v>
      </c>
      <c r="AG15" s="31" t="s">
        <v>54</v>
      </c>
      <c r="AH15" s="31" t="s">
        <v>54</v>
      </c>
      <c r="AI15" s="31" t="s">
        <v>54</v>
      </c>
      <c r="AJ15" s="31" t="s">
        <v>54</v>
      </c>
      <c r="AK15" s="31" t="s">
        <v>54</v>
      </c>
      <c r="AL15" s="31" t="s">
        <v>54</v>
      </c>
      <c r="AM15" s="31" t="s">
        <v>54</v>
      </c>
      <c r="AN15" s="47"/>
      <c r="AO15" s="33">
        <f>COUNTIF(Tabla1341[[#This Row],[1L]:[31D]],"D12")</f>
        <v>2</v>
      </c>
      <c r="AP15" s="33">
        <f>COUNTIF(Tabla1341[[#This Row],[1L]:[31D]],"N12")</f>
        <v>22</v>
      </c>
      <c r="AQ15" s="34">
        <f>COUNTBLANK(Tabla1341[[#This Row],[1L]:[31D]])</f>
        <v>6</v>
      </c>
      <c r="AR15" s="7"/>
      <c r="AS15" s="7"/>
      <c r="AT15" s="7"/>
      <c r="AU15" s="7"/>
    </row>
    <row r="16" spans="1:47" hidden="1" x14ac:dyDescent="0.3">
      <c r="F16" s="28"/>
      <c r="G16" s="29"/>
      <c r="H16" s="30">
        <v>2026</v>
      </c>
      <c r="I16" s="30" t="s">
        <v>63</v>
      </c>
      <c r="J16" s="37">
        <f t="shared" ref="J16:AN16" si="2">COUNTIF(J15:J15,"D12")</f>
        <v>0</v>
      </c>
      <c r="K16" s="37">
        <f t="shared" si="2"/>
        <v>0</v>
      </c>
      <c r="L16" s="37">
        <f t="shared" si="2"/>
        <v>0</v>
      </c>
      <c r="M16" s="37">
        <f t="shared" si="2"/>
        <v>0</v>
      </c>
      <c r="N16" s="37">
        <f t="shared" si="2"/>
        <v>0</v>
      </c>
      <c r="O16" s="37">
        <f t="shared" si="2"/>
        <v>0</v>
      </c>
      <c r="P16" s="37">
        <f t="shared" si="2"/>
        <v>1</v>
      </c>
      <c r="Q16" s="37">
        <f t="shared" si="2"/>
        <v>0</v>
      </c>
      <c r="R16" s="37">
        <f t="shared" si="2"/>
        <v>0</v>
      </c>
      <c r="S16" s="37">
        <f t="shared" si="2"/>
        <v>0</v>
      </c>
      <c r="T16" s="37">
        <f t="shared" si="2"/>
        <v>0</v>
      </c>
      <c r="U16" s="37">
        <f t="shared" si="2"/>
        <v>0</v>
      </c>
      <c r="V16" s="37">
        <f t="shared" si="2"/>
        <v>0</v>
      </c>
      <c r="W16" s="37">
        <f t="shared" si="2"/>
        <v>1</v>
      </c>
      <c r="X16" s="37">
        <f t="shared" si="2"/>
        <v>0</v>
      </c>
      <c r="Y16" s="37">
        <f t="shared" si="2"/>
        <v>0</v>
      </c>
      <c r="Z16" s="37">
        <f t="shared" si="2"/>
        <v>0</v>
      </c>
      <c r="AA16" s="37">
        <f t="shared" si="2"/>
        <v>0</v>
      </c>
      <c r="AB16" s="37">
        <f t="shared" si="2"/>
        <v>0</v>
      </c>
      <c r="AC16" s="37">
        <f t="shared" si="2"/>
        <v>0</v>
      </c>
      <c r="AD16" s="37">
        <f t="shared" si="2"/>
        <v>0</v>
      </c>
      <c r="AE16" s="37">
        <f t="shared" si="2"/>
        <v>0</v>
      </c>
      <c r="AF16" s="37">
        <f t="shared" si="2"/>
        <v>0</v>
      </c>
      <c r="AG16" s="37">
        <f t="shared" si="2"/>
        <v>0</v>
      </c>
      <c r="AH16" s="37">
        <f t="shared" si="2"/>
        <v>0</v>
      </c>
      <c r="AI16" s="37">
        <f t="shared" si="2"/>
        <v>0</v>
      </c>
      <c r="AJ16" s="37">
        <f t="shared" si="2"/>
        <v>0</v>
      </c>
      <c r="AK16" s="37">
        <f t="shared" si="2"/>
        <v>0</v>
      </c>
      <c r="AL16" s="37">
        <f t="shared" si="2"/>
        <v>0</v>
      </c>
      <c r="AM16" s="37">
        <f t="shared" si="2"/>
        <v>0</v>
      </c>
      <c r="AN16" s="30">
        <f t="shared" si="2"/>
        <v>0</v>
      </c>
      <c r="AO16" s="38"/>
      <c r="AP16" s="38"/>
      <c r="AQ16" s="39"/>
      <c r="AR16" s="7"/>
      <c r="AS16" s="7"/>
      <c r="AT16" s="7"/>
      <c r="AU16" s="7"/>
    </row>
    <row r="17" spans="1:47" hidden="1" x14ac:dyDescent="0.3">
      <c r="F17" s="40"/>
      <c r="G17" s="41"/>
      <c r="H17" s="30">
        <v>2026</v>
      </c>
      <c r="I17" s="30" t="s">
        <v>63</v>
      </c>
      <c r="J17" s="42">
        <f t="shared" ref="J17:AN17" si="3">COUNTIF(J15:J15,"N12")</f>
        <v>1</v>
      </c>
      <c r="K17" s="42">
        <f t="shared" si="3"/>
        <v>1</v>
      </c>
      <c r="L17" s="42">
        <f t="shared" si="3"/>
        <v>1</v>
      </c>
      <c r="M17" s="42">
        <f t="shared" si="3"/>
        <v>1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3"/>
        <v>1</v>
      </c>
      <c r="R17" s="42">
        <f t="shared" si="3"/>
        <v>1</v>
      </c>
      <c r="S17" s="42">
        <f t="shared" si="3"/>
        <v>1</v>
      </c>
      <c r="T17" s="42">
        <f t="shared" si="3"/>
        <v>1</v>
      </c>
      <c r="U17" s="42">
        <f t="shared" si="3"/>
        <v>1</v>
      </c>
      <c r="V17" s="42">
        <f t="shared" si="3"/>
        <v>0</v>
      </c>
      <c r="W17" s="42">
        <f t="shared" si="3"/>
        <v>0</v>
      </c>
      <c r="X17" s="42">
        <f t="shared" si="3"/>
        <v>1</v>
      </c>
      <c r="Y17" s="42">
        <f t="shared" si="3"/>
        <v>0</v>
      </c>
      <c r="Z17" s="42">
        <f t="shared" si="3"/>
        <v>1</v>
      </c>
      <c r="AA17" s="42">
        <f t="shared" si="3"/>
        <v>0</v>
      </c>
      <c r="AB17" s="42">
        <f t="shared" si="3"/>
        <v>1</v>
      </c>
      <c r="AC17" s="42">
        <f t="shared" si="3"/>
        <v>1</v>
      </c>
      <c r="AD17" s="42">
        <f t="shared" si="3"/>
        <v>1</v>
      </c>
      <c r="AE17" s="42">
        <f t="shared" si="3"/>
        <v>0</v>
      </c>
      <c r="AF17" s="42">
        <f t="shared" si="3"/>
        <v>1</v>
      </c>
      <c r="AG17" s="42">
        <f t="shared" si="3"/>
        <v>1</v>
      </c>
      <c r="AH17" s="42">
        <f t="shared" si="3"/>
        <v>1</v>
      </c>
      <c r="AI17" s="42">
        <f t="shared" si="3"/>
        <v>1</v>
      </c>
      <c r="AJ17" s="42">
        <f t="shared" si="3"/>
        <v>1</v>
      </c>
      <c r="AK17" s="42">
        <f t="shared" si="3"/>
        <v>1</v>
      </c>
      <c r="AL17" s="42">
        <f t="shared" si="3"/>
        <v>1</v>
      </c>
      <c r="AM17" s="42">
        <f t="shared" si="3"/>
        <v>1</v>
      </c>
      <c r="AN17" s="43">
        <f t="shared" si="3"/>
        <v>0</v>
      </c>
      <c r="AO17" s="44"/>
      <c r="AP17" s="44"/>
      <c r="AQ17" s="39"/>
      <c r="AR17" s="7"/>
      <c r="AS17" s="7"/>
      <c r="AT17" s="7"/>
      <c r="AU17" s="7"/>
    </row>
    <row r="18" spans="1:47" x14ac:dyDescent="0.3">
      <c r="F18" s="48" t="s">
        <v>64</v>
      </c>
      <c r="G18" s="48" t="s">
        <v>65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7"/>
      <c r="AP18" s="7"/>
      <c r="AQ18" s="7"/>
      <c r="AR18" s="7"/>
      <c r="AS18" s="7"/>
      <c r="AT18" s="7"/>
      <c r="AU18" s="7"/>
    </row>
    <row r="19" spans="1:47" x14ac:dyDescent="0.3">
      <c r="F19" s="28" t="s">
        <v>55</v>
      </c>
      <c r="G19" s="29" t="s">
        <v>66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7"/>
      <c r="AP19" s="7"/>
      <c r="AQ19" s="7"/>
    </row>
    <row r="20" spans="1:47" s="7" customFormat="1" x14ac:dyDescent="0.3">
      <c r="F20" s="50" t="s">
        <v>54</v>
      </c>
      <c r="G20" s="51" t="s">
        <v>67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</row>
    <row r="21" spans="1:47" s="7" customFormat="1" x14ac:dyDescent="0.3">
      <c r="F21" s="52"/>
      <c r="G21" s="51" t="s">
        <v>68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</row>
    <row r="22" spans="1:47" s="7" customFormat="1" x14ac:dyDescent="0.3">
      <c r="F22" s="53" t="s">
        <v>69</v>
      </c>
      <c r="G22" s="51" t="s">
        <v>70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 t="s">
        <v>57</v>
      </c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7" s="7" customFormat="1" x14ac:dyDescent="0.3">
      <c r="F23" s="50" t="s">
        <v>62</v>
      </c>
      <c r="G23" s="51" t="s">
        <v>71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</row>
    <row r="24" spans="1:47" s="7" customFormat="1" x14ac:dyDescent="0.3"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</row>
    <row r="25" spans="1:47" ht="15" x14ac:dyDescent="0.25">
      <c r="F25" s="54"/>
      <c r="G25" s="54"/>
      <c r="H25" s="2" t="s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  <c r="AI25" s="5" t="s">
        <v>1</v>
      </c>
      <c r="AJ25" s="5"/>
      <c r="AK25" s="5"/>
      <c r="AL25" s="5"/>
      <c r="AM25" s="5"/>
      <c r="AN25" s="5"/>
      <c r="AO25" s="6"/>
      <c r="AP25" s="6"/>
      <c r="AQ25" s="6"/>
      <c r="AR25" s="7"/>
      <c r="AS25" s="7"/>
      <c r="AT25" s="7"/>
      <c r="AU25" s="7"/>
    </row>
    <row r="26" spans="1:47" ht="15" x14ac:dyDescent="0.25">
      <c r="F26" s="54"/>
      <c r="G26" s="54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5"/>
      <c r="AJ26" s="5"/>
      <c r="AK26" s="5"/>
      <c r="AL26" s="5"/>
      <c r="AM26" s="5"/>
      <c r="AN26" s="5"/>
      <c r="AO26" s="6"/>
      <c r="AP26" s="6"/>
      <c r="AQ26" s="6"/>
      <c r="AR26" s="7"/>
      <c r="AS26" s="7"/>
      <c r="AT26" s="7"/>
      <c r="AU26" s="7"/>
    </row>
    <row r="27" spans="1:47" ht="15" x14ac:dyDescent="0.25">
      <c r="F27" s="54"/>
      <c r="G27" s="54"/>
      <c r="H27" s="11" t="s">
        <v>2</v>
      </c>
      <c r="I27" s="12"/>
      <c r="J27" s="12"/>
      <c r="K27" s="13" t="s">
        <v>72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4"/>
      <c r="AI27" s="5" t="s">
        <v>4</v>
      </c>
      <c r="AJ27" s="5"/>
      <c r="AK27" s="5"/>
      <c r="AL27" s="5"/>
      <c r="AM27" s="5"/>
      <c r="AN27" s="5"/>
      <c r="AO27" s="6"/>
      <c r="AP27" s="6"/>
      <c r="AQ27" s="6"/>
      <c r="AR27" s="7"/>
      <c r="AS27" s="7"/>
      <c r="AT27" s="7"/>
      <c r="AU27" s="7"/>
    </row>
    <row r="28" spans="1:47" ht="15" x14ac:dyDescent="0.25">
      <c r="F28" s="54"/>
      <c r="G28" s="54"/>
      <c r="H28" s="15" t="s">
        <v>5</v>
      </c>
      <c r="I28" s="16"/>
      <c r="J28" s="16"/>
      <c r="K28" s="13" t="s">
        <v>73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4"/>
      <c r="AI28" s="5"/>
      <c r="AJ28" s="5"/>
      <c r="AK28" s="5"/>
      <c r="AL28" s="5"/>
      <c r="AM28" s="5"/>
      <c r="AN28" s="5"/>
      <c r="AO28" s="6"/>
      <c r="AP28" s="6"/>
      <c r="AQ28" s="6"/>
      <c r="AR28" s="7"/>
      <c r="AS28" s="7"/>
      <c r="AT28" s="7"/>
      <c r="AU28" s="7"/>
    </row>
    <row r="29" spans="1:47" ht="15" x14ac:dyDescent="0.25">
      <c r="F29" s="54"/>
      <c r="G29" s="54"/>
      <c r="H29" s="11" t="s">
        <v>7</v>
      </c>
      <c r="I29" s="12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4"/>
      <c r="AI29" s="5" t="s">
        <v>8</v>
      </c>
      <c r="AJ29" s="5"/>
      <c r="AK29" s="5"/>
      <c r="AL29" s="5"/>
      <c r="AM29" s="5"/>
      <c r="AN29" s="5"/>
      <c r="AO29" s="6"/>
      <c r="AP29" s="6"/>
      <c r="AQ29" s="6"/>
      <c r="AR29" s="7"/>
      <c r="AS29" s="7"/>
      <c r="AT29" s="7"/>
      <c r="AU29" s="7"/>
    </row>
    <row r="30" spans="1:47" ht="15" x14ac:dyDescent="0.25">
      <c r="F30" s="54"/>
      <c r="G30" s="54"/>
      <c r="H30" s="17"/>
      <c r="I30" s="18"/>
      <c r="J30" s="18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  <c r="AI30" s="5"/>
      <c r="AJ30" s="5"/>
      <c r="AK30" s="5"/>
      <c r="AL30" s="5"/>
      <c r="AM30" s="5"/>
      <c r="AN30" s="5"/>
      <c r="AO30" s="21"/>
      <c r="AP30" s="21"/>
      <c r="AQ30" s="21"/>
      <c r="AR30" s="7"/>
      <c r="AS30" s="7"/>
      <c r="AT30" s="7"/>
      <c r="AU30" s="7"/>
    </row>
    <row r="31" spans="1:47" s="27" customFormat="1" ht="39.950000000000003" customHeight="1" x14ac:dyDescent="0.25">
      <c r="A31" s="22" t="s">
        <v>9</v>
      </c>
      <c r="B31" s="22" t="s">
        <v>10</v>
      </c>
      <c r="C31" s="23" t="s">
        <v>11</v>
      </c>
      <c r="D31" s="23" t="s">
        <v>12</v>
      </c>
      <c r="E31" s="23" t="s">
        <v>13</v>
      </c>
      <c r="F31" s="24" t="s">
        <v>14</v>
      </c>
      <c r="G31" s="24" t="s">
        <v>15</v>
      </c>
      <c r="H31" s="24" t="s">
        <v>16</v>
      </c>
      <c r="I31" s="24" t="s">
        <v>17</v>
      </c>
      <c r="J31" s="24" t="s">
        <v>18</v>
      </c>
      <c r="K31" s="24" t="s">
        <v>19</v>
      </c>
      <c r="L31" s="24" t="s">
        <v>20</v>
      </c>
      <c r="M31" s="24" t="s">
        <v>21</v>
      </c>
      <c r="N31" s="24" t="s">
        <v>22</v>
      </c>
      <c r="O31" s="24" t="s">
        <v>23</v>
      </c>
      <c r="P31" s="25" t="s">
        <v>24</v>
      </c>
      <c r="Q31" s="25" t="s">
        <v>25</v>
      </c>
      <c r="R31" s="24" t="s">
        <v>26</v>
      </c>
      <c r="S31" s="24" t="s">
        <v>27</v>
      </c>
      <c r="T31" s="24" t="s">
        <v>28</v>
      </c>
      <c r="U31" s="24" t="s">
        <v>29</v>
      </c>
      <c r="V31" s="24" t="s">
        <v>30</v>
      </c>
      <c r="W31" s="25" t="s">
        <v>31</v>
      </c>
      <c r="X31" s="25" t="s">
        <v>32</v>
      </c>
      <c r="Y31" s="24" t="s">
        <v>33</v>
      </c>
      <c r="Z31" s="24" t="s">
        <v>34</v>
      </c>
      <c r="AA31" s="24" t="s">
        <v>35</v>
      </c>
      <c r="AB31" s="24" t="s">
        <v>36</v>
      </c>
      <c r="AC31" s="24" t="s">
        <v>37</v>
      </c>
      <c r="AD31" s="25" t="s">
        <v>38</v>
      </c>
      <c r="AE31" s="24" t="s">
        <v>39</v>
      </c>
      <c r="AF31" s="24" t="s">
        <v>40</v>
      </c>
      <c r="AG31" s="24" t="s">
        <v>41</v>
      </c>
      <c r="AH31" s="24" t="s">
        <v>42</v>
      </c>
      <c r="AI31" s="24" t="s">
        <v>43</v>
      </c>
      <c r="AJ31" s="24" t="s">
        <v>44</v>
      </c>
      <c r="AK31" s="25" t="s">
        <v>45</v>
      </c>
      <c r="AL31" s="25" t="s">
        <v>46</v>
      </c>
      <c r="AM31" s="24" t="s">
        <v>47</v>
      </c>
      <c r="AN31" s="25" t="s">
        <v>58</v>
      </c>
      <c r="AO31" s="26" t="s">
        <v>49</v>
      </c>
      <c r="AP31" s="26" t="s">
        <v>50</v>
      </c>
      <c r="AQ31" s="26" t="s">
        <v>51</v>
      </c>
    </row>
    <row r="32" spans="1:47" x14ac:dyDescent="0.3">
      <c r="F32" s="28">
        <v>10900408</v>
      </c>
      <c r="G32" s="29" t="s">
        <v>74</v>
      </c>
      <c r="H32" s="30">
        <v>2026</v>
      </c>
      <c r="I32" s="30" t="s">
        <v>53</v>
      </c>
      <c r="J32" s="31" t="s">
        <v>55</v>
      </c>
      <c r="K32" s="31" t="s">
        <v>55</v>
      </c>
      <c r="L32" s="31" t="s">
        <v>55</v>
      </c>
      <c r="M32" s="31" t="s">
        <v>54</v>
      </c>
      <c r="N32" s="31" t="s">
        <v>54</v>
      </c>
      <c r="O32" s="31" t="s">
        <v>54</v>
      </c>
      <c r="P32" s="31" t="s">
        <v>54</v>
      </c>
      <c r="Q32" s="31" t="s">
        <v>54</v>
      </c>
      <c r="R32" s="31" t="s">
        <v>54</v>
      </c>
      <c r="S32" s="32"/>
      <c r="T32" s="32"/>
      <c r="U32" s="32" t="s">
        <v>62</v>
      </c>
      <c r="V32" s="31" t="s">
        <v>55</v>
      </c>
      <c r="W32" s="31" t="s">
        <v>55</v>
      </c>
      <c r="X32" s="31" t="s">
        <v>55</v>
      </c>
      <c r="Y32" s="31" t="s">
        <v>55</v>
      </c>
      <c r="Z32" s="31" t="s">
        <v>55</v>
      </c>
      <c r="AA32" s="31" t="s">
        <v>55</v>
      </c>
      <c r="AB32" s="31" t="s">
        <v>54</v>
      </c>
      <c r="AC32" s="31" t="s">
        <v>54</v>
      </c>
      <c r="AD32" s="31" t="s">
        <v>54</v>
      </c>
      <c r="AE32" s="31" t="s">
        <v>54</v>
      </c>
      <c r="AF32" s="31" t="s">
        <v>54</v>
      </c>
      <c r="AG32" s="31" t="s">
        <v>54</v>
      </c>
      <c r="AH32" s="32"/>
      <c r="AI32" s="32"/>
      <c r="AJ32" s="32" t="s">
        <v>62</v>
      </c>
      <c r="AK32" s="31" t="s">
        <v>55</v>
      </c>
      <c r="AL32" s="31" t="s">
        <v>55</v>
      </c>
      <c r="AM32" s="31" t="s">
        <v>55</v>
      </c>
      <c r="AN32" s="31" t="s">
        <v>55</v>
      </c>
      <c r="AO32" s="55">
        <f>COUNTIF(Tabla14643[[#This Row],[1L]:[31D]],"D12")</f>
        <v>13</v>
      </c>
      <c r="AP32" s="33">
        <f>COUNTIF(Tabla14643[[#This Row],[1L]:[31D]],"N12")</f>
        <v>12</v>
      </c>
      <c r="AQ32" s="34">
        <f>COUNTBLANK(Tabla14643[[#This Row],[1L]:[31D]])</f>
        <v>4</v>
      </c>
      <c r="AR32" s="7"/>
      <c r="AS32" s="7"/>
      <c r="AT32" s="7"/>
      <c r="AU32" s="7"/>
    </row>
    <row r="33" spans="6:47" x14ac:dyDescent="0.3">
      <c r="F33" s="28">
        <v>71685426</v>
      </c>
      <c r="G33" s="29" t="s">
        <v>75</v>
      </c>
      <c r="H33" s="30">
        <v>2026</v>
      </c>
      <c r="I33" s="30" t="s">
        <v>53</v>
      </c>
      <c r="J33" s="31" t="s">
        <v>54</v>
      </c>
      <c r="K33" s="31" t="s">
        <v>54</v>
      </c>
      <c r="L33" s="31" t="s">
        <v>54</v>
      </c>
      <c r="M33" s="32"/>
      <c r="N33" s="32"/>
      <c r="O33" s="32" t="s">
        <v>62</v>
      </c>
      <c r="P33" s="31" t="s">
        <v>55</v>
      </c>
      <c r="Q33" s="31" t="s">
        <v>55</v>
      </c>
      <c r="R33" s="31" t="s">
        <v>55</v>
      </c>
      <c r="S33" s="31" t="s">
        <v>55</v>
      </c>
      <c r="T33" s="31" t="s">
        <v>55</v>
      </c>
      <c r="U33" s="31" t="s">
        <v>55</v>
      </c>
      <c r="V33" s="31" t="s">
        <v>54</v>
      </c>
      <c r="W33" s="31" t="s">
        <v>54</v>
      </c>
      <c r="X33" s="31" t="s">
        <v>54</v>
      </c>
      <c r="Y33" s="31" t="s">
        <v>54</v>
      </c>
      <c r="Z33" s="31" t="s">
        <v>54</v>
      </c>
      <c r="AA33" s="31" t="s">
        <v>54</v>
      </c>
      <c r="AB33" s="32"/>
      <c r="AC33" s="32"/>
      <c r="AD33" s="32" t="s">
        <v>62</v>
      </c>
      <c r="AE33" s="31" t="s">
        <v>55</v>
      </c>
      <c r="AF33" s="31" t="s">
        <v>55</v>
      </c>
      <c r="AG33" s="31" t="s">
        <v>55</v>
      </c>
      <c r="AH33" s="31" t="s">
        <v>55</v>
      </c>
      <c r="AI33" s="31" t="s">
        <v>55</v>
      </c>
      <c r="AJ33" s="31" t="s">
        <v>55</v>
      </c>
      <c r="AK33" s="31" t="s">
        <v>54</v>
      </c>
      <c r="AL33" s="31" t="s">
        <v>54</v>
      </c>
      <c r="AM33" s="31" t="s">
        <v>54</v>
      </c>
      <c r="AN33" s="31" t="s">
        <v>54</v>
      </c>
      <c r="AO33" s="55">
        <f>COUNTIF(Tabla14643[[#This Row],[1L]:[31D]],"D12")</f>
        <v>12</v>
      </c>
      <c r="AP33" s="33">
        <f>COUNTIF(Tabla14643[[#This Row],[1L]:[31D]],"N12")</f>
        <v>13</v>
      </c>
      <c r="AQ33" s="34">
        <f>COUNTBLANK(Tabla14643[[#This Row],[1L]:[31D]])</f>
        <v>4</v>
      </c>
      <c r="AR33" s="7"/>
      <c r="AS33" s="7"/>
      <c r="AT33" s="7"/>
      <c r="AU33" s="7"/>
    </row>
    <row r="34" spans="6:47" x14ac:dyDescent="0.3">
      <c r="F34" s="28">
        <v>71794185</v>
      </c>
      <c r="G34" s="29" t="s">
        <v>76</v>
      </c>
      <c r="H34" s="30">
        <v>2026</v>
      </c>
      <c r="I34" s="30" t="s">
        <v>53</v>
      </c>
      <c r="J34" s="36"/>
      <c r="K34" s="36"/>
      <c r="L34" s="36"/>
      <c r="M34" s="31" t="s">
        <v>55</v>
      </c>
      <c r="N34" s="31" t="s">
        <v>55</v>
      </c>
      <c r="O34" s="31" t="s">
        <v>55</v>
      </c>
      <c r="P34" s="36"/>
      <c r="Q34" s="36"/>
      <c r="R34" s="36"/>
      <c r="S34" s="31" t="s">
        <v>54</v>
      </c>
      <c r="T34" s="31" t="s">
        <v>54</v>
      </c>
      <c r="U34" s="31" t="s">
        <v>54</v>
      </c>
      <c r="V34" s="32"/>
      <c r="W34" s="32"/>
      <c r="X34" s="32" t="s">
        <v>62</v>
      </c>
      <c r="Y34" s="36"/>
      <c r="Z34" s="36"/>
      <c r="AA34" s="36"/>
      <c r="AB34" s="31" t="s">
        <v>55</v>
      </c>
      <c r="AC34" s="31" t="s">
        <v>55</v>
      </c>
      <c r="AD34" s="31" t="s">
        <v>55</v>
      </c>
      <c r="AE34" s="36"/>
      <c r="AF34" s="36"/>
      <c r="AG34" s="36"/>
      <c r="AH34" s="31" t="s">
        <v>54</v>
      </c>
      <c r="AI34" s="31" t="s">
        <v>54</v>
      </c>
      <c r="AJ34" s="31" t="s">
        <v>54</v>
      </c>
      <c r="AK34" s="32"/>
      <c r="AL34" s="32"/>
      <c r="AM34" s="32" t="s">
        <v>62</v>
      </c>
      <c r="AN34" s="47"/>
      <c r="AO34" s="33">
        <f>COUNTIF(Tabla14643[[#This Row],[1L]:[31D]],"D12")</f>
        <v>6</v>
      </c>
      <c r="AP34" s="33">
        <f>COUNTIF(Tabla14643[[#This Row],[1L]:[31D]],"N12")</f>
        <v>6</v>
      </c>
      <c r="AQ34" s="34">
        <f>COUNTBLANK(Tabla14643[[#This Row],[1L]:[31D]])</f>
        <v>17</v>
      </c>
      <c r="AR34" s="7"/>
      <c r="AS34" s="7"/>
      <c r="AT34" s="7"/>
      <c r="AU34" s="7"/>
    </row>
    <row r="35" spans="6:47" hidden="1" x14ac:dyDescent="0.3">
      <c r="F35" s="28"/>
      <c r="G35" s="29"/>
      <c r="H35" s="30">
        <v>2025</v>
      </c>
      <c r="I35" s="30" t="s">
        <v>77</v>
      </c>
      <c r="J35" s="37">
        <f t="shared" ref="J35:AN35" si="4">COUNTIF(J32:J34,"D12")</f>
        <v>1</v>
      </c>
      <c r="K35" s="37">
        <f t="shared" si="4"/>
        <v>1</v>
      </c>
      <c r="L35" s="37">
        <f t="shared" si="4"/>
        <v>1</v>
      </c>
      <c r="M35" s="37">
        <f t="shared" si="4"/>
        <v>1</v>
      </c>
      <c r="N35" s="37">
        <f t="shared" si="4"/>
        <v>1</v>
      </c>
      <c r="O35" s="37">
        <f t="shared" si="4"/>
        <v>1</v>
      </c>
      <c r="P35" s="37">
        <f t="shared" si="4"/>
        <v>1</v>
      </c>
      <c r="Q35" s="37">
        <f t="shared" si="4"/>
        <v>1</v>
      </c>
      <c r="R35" s="37">
        <f t="shared" si="4"/>
        <v>1</v>
      </c>
      <c r="S35" s="37">
        <f t="shared" si="4"/>
        <v>1</v>
      </c>
      <c r="T35" s="37">
        <f t="shared" si="4"/>
        <v>1</v>
      </c>
      <c r="U35" s="37">
        <f t="shared" si="4"/>
        <v>1</v>
      </c>
      <c r="V35" s="37">
        <f t="shared" si="4"/>
        <v>1</v>
      </c>
      <c r="W35" s="37">
        <f t="shared" si="4"/>
        <v>1</v>
      </c>
      <c r="X35" s="37">
        <f t="shared" si="4"/>
        <v>1</v>
      </c>
      <c r="Y35" s="37">
        <f t="shared" si="4"/>
        <v>1</v>
      </c>
      <c r="Z35" s="37">
        <f t="shared" si="4"/>
        <v>1</v>
      </c>
      <c r="AA35" s="37">
        <f t="shared" si="4"/>
        <v>1</v>
      </c>
      <c r="AB35" s="37">
        <f t="shared" si="4"/>
        <v>1</v>
      </c>
      <c r="AC35" s="37">
        <f t="shared" si="4"/>
        <v>1</v>
      </c>
      <c r="AD35" s="37">
        <f t="shared" si="4"/>
        <v>1</v>
      </c>
      <c r="AE35" s="37">
        <f t="shared" si="4"/>
        <v>1</v>
      </c>
      <c r="AF35" s="37">
        <f t="shared" si="4"/>
        <v>1</v>
      </c>
      <c r="AG35" s="37">
        <f t="shared" si="4"/>
        <v>1</v>
      </c>
      <c r="AH35" s="37">
        <f t="shared" si="4"/>
        <v>1</v>
      </c>
      <c r="AI35" s="37">
        <f t="shared" si="4"/>
        <v>1</v>
      </c>
      <c r="AJ35" s="37">
        <f t="shared" si="4"/>
        <v>1</v>
      </c>
      <c r="AK35" s="37">
        <f t="shared" si="4"/>
        <v>1</v>
      </c>
      <c r="AL35" s="37">
        <f t="shared" si="4"/>
        <v>1</v>
      </c>
      <c r="AM35" s="37">
        <f t="shared" si="4"/>
        <v>1</v>
      </c>
      <c r="AN35" s="30">
        <f t="shared" si="4"/>
        <v>1</v>
      </c>
      <c r="AO35" s="38"/>
      <c r="AP35" s="38"/>
      <c r="AQ35" s="39"/>
      <c r="AR35" s="7"/>
      <c r="AS35" s="7"/>
      <c r="AT35" s="7"/>
      <c r="AU35" s="7"/>
    </row>
    <row r="36" spans="6:47" hidden="1" x14ac:dyDescent="0.3">
      <c r="F36" s="40"/>
      <c r="G36" s="41"/>
      <c r="H36" s="30">
        <v>2025</v>
      </c>
      <c r="I36" s="30" t="s">
        <v>77</v>
      </c>
      <c r="J36" s="42">
        <f t="shared" ref="J36:AN36" si="5">COUNTIF(J32:J34,"N12")</f>
        <v>1</v>
      </c>
      <c r="K36" s="42">
        <f t="shared" si="5"/>
        <v>1</v>
      </c>
      <c r="L36" s="42">
        <f t="shared" si="5"/>
        <v>1</v>
      </c>
      <c r="M36" s="42">
        <f t="shared" si="5"/>
        <v>1</v>
      </c>
      <c r="N36" s="42">
        <f t="shared" si="5"/>
        <v>1</v>
      </c>
      <c r="O36" s="42">
        <f t="shared" si="5"/>
        <v>1</v>
      </c>
      <c r="P36" s="42">
        <f t="shared" si="5"/>
        <v>1</v>
      </c>
      <c r="Q36" s="42">
        <f t="shared" si="5"/>
        <v>1</v>
      </c>
      <c r="R36" s="42">
        <f t="shared" si="5"/>
        <v>1</v>
      </c>
      <c r="S36" s="42">
        <f t="shared" si="5"/>
        <v>1</v>
      </c>
      <c r="T36" s="42">
        <f t="shared" si="5"/>
        <v>1</v>
      </c>
      <c r="U36" s="42">
        <f t="shared" si="5"/>
        <v>1</v>
      </c>
      <c r="V36" s="42">
        <f t="shared" si="5"/>
        <v>1</v>
      </c>
      <c r="W36" s="42">
        <f t="shared" si="5"/>
        <v>1</v>
      </c>
      <c r="X36" s="42">
        <f t="shared" si="5"/>
        <v>1</v>
      </c>
      <c r="Y36" s="42">
        <f t="shared" si="5"/>
        <v>1</v>
      </c>
      <c r="Z36" s="42">
        <f t="shared" si="5"/>
        <v>1</v>
      </c>
      <c r="AA36" s="42">
        <f t="shared" si="5"/>
        <v>1</v>
      </c>
      <c r="AB36" s="42">
        <f t="shared" si="5"/>
        <v>1</v>
      </c>
      <c r="AC36" s="42">
        <f t="shared" si="5"/>
        <v>1</v>
      </c>
      <c r="AD36" s="42">
        <f t="shared" si="5"/>
        <v>1</v>
      </c>
      <c r="AE36" s="42">
        <f t="shared" si="5"/>
        <v>1</v>
      </c>
      <c r="AF36" s="42">
        <f t="shared" si="5"/>
        <v>1</v>
      </c>
      <c r="AG36" s="42">
        <f t="shared" si="5"/>
        <v>1</v>
      </c>
      <c r="AH36" s="42">
        <f t="shared" si="5"/>
        <v>1</v>
      </c>
      <c r="AI36" s="42">
        <f t="shared" si="5"/>
        <v>1</v>
      </c>
      <c r="AJ36" s="42">
        <f t="shared" si="5"/>
        <v>1</v>
      </c>
      <c r="AK36" s="42">
        <f t="shared" si="5"/>
        <v>1</v>
      </c>
      <c r="AL36" s="42">
        <f t="shared" si="5"/>
        <v>1</v>
      </c>
      <c r="AM36" s="42">
        <f t="shared" si="5"/>
        <v>1</v>
      </c>
      <c r="AN36" s="43">
        <f t="shared" si="5"/>
        <v>1</v>
      </c>
      <c r="AO36" s="44"/>
      <c r="AP36" s="44"/>
      <c r="AQ36" s="39"/>
      <c r="AR36" s="7"/>
      <c r="AS36" s="7"/>
      <c r="AT36" s="7"/>
      <c r="AU36" s="7"/>
    </row>
    <row r="37" spans="6:47" s="7" customFormat="1" x14ac:dyDescent="0.3">
      <c r="F37" s="56"/>
      <c r="G37" s="49"/>
      <c r="H37" s="57"/>
      <c r="I37" s="57"/>
      <c r="J37" s="57"/>
      <c r="K37" s="57"/>
      <c r="L37" s="57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6:47" x14ac:dyDescent="0.3">
      <c r="F38" s="48" t="s">
        <v>64</v>
      </c>
      <c r="G38" s="48" t="s">
        <v>65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7"/>
      <c r="AP38" s="7"/>
      <c r="AQ38" s="7"/>
      <c r="AR38" s="7"/>
      <c r="AS38" s="7"/>
      <c r="AT38" s="7"/>
      <c r="AU38" s="7"/>
    </row>
    <row r="39" spans="6:47" x14ac:dyDescent="0.3">
      <c r="F39" s="28" t="s">
        <v>55</v>
      </c>
      <c r="G39" s="29" t="s">
        <v>66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7"/>
      <c r="AP39" s="7"/>
      <c r="AQ39" s="7"/>
      <c r="AR39" s="7"/>
      <c r="AS39" s="7"/>
      <c r="AT39" s="7"/>
      <c r="AU39" s="7"/>
    </row>
    <row r="40" spans="6:47" s="7" customFormat="1" x14ac:dyDescent="0.3">
      <c r="F40" s="50" t="s">
        <v>54</v>
      </c>
      <c r="G40" s="51" t="s">
        <v>67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spans="6:47" s="7" customFormat="1" x14ac:dyDescent="0.3">
      <c r="F41" s="50"/>
      <c r="G41" s="51" t="s">
        <v>68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spans="6:47" s="7" customFormat="1" x14ac:dyDescent="0.3">
      <c r="F42" s="50" t="s">
        <v>69</v>
      </c>
      <c r="G42" s="51" t="s">
        <v>70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spans="6:47" s="7" customFormat="1" x14ac:dyDescent="0.3">
      <c r="F43" s="50" t="s">
        <v>62</v>
      </c>
      <c r="G43" s="51" t="s">
        <v>71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spans="6:47" s="7" customFormat="1" x14ac:dyDescent="0.3"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6:47" ht="15" x14ac:dyDescent="0.25">
      <c r="F45" s="1"/>
      <c r="G45" s="1"/>
      <c r="H45" s="2" t="s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4"/>
      <c r="AI45" s="5" t="s">
        <v>1</v>
      </c>
      <c r="AJ45" s="5"/>
      <c r="AK45" s="5"/>
      <c r="AL45" s="5"/>
      <c r="AM45" s="5"/>
      <c r="AN45" s="5"/>
      <c r="AO45" s="6"/>
      <c r="AP45" s="6"/>
      <c r="AQ45" s="6"/>
      <c r="AR45" s="7"/>
      <c r="AS45" s="7"/>
      <c r="AT45" s="7"/>
      <c r="AU45" s="7"/>
    </row>
    <row r="46" spans="6:47" ht="15" x14ac:dyDescent="0.25">
      <c r="F46" s="1"/>
      <c r="G46" s="1"/>
      <c r="H46" s="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5"/>
      <c r="AJ46" s="5"/>
      <c r="AK46" s="5"/>
      <c r="AL46" s="5"/>
      <c r="AM46" s="5"/>
      <c r="AN46" s="5"/>
      <c r="AO46" s="6"/>
      <c r="AP46" s="6"/>
      <c r="AQ46" s="6"/>
      <c r="AR46" s="7"/>
      <c r="AS46" s="7"/>
      <c r="AT46" s="7"/>
      <c r="AU46" s="7"/>
    </row>
    <row r="47" spans="6:47" ht="15" x14ac:dyDescent="0.25">
      <c r="F47" s="1"/>
      <c r="G47" s="1"/>
      <c r="H47" s="11" t="s">
        <v>2</v>
      </c>
      <c r="I47" s="12"/>
      <c r="J47" s="12"/>
      <c r="K47" s="13" t="s">
        <v>78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4"/>
      <c r="AI47" s="5" t="s">
        <v>4</v>
      </c>
      <c r="AJ47" s="5"/>
      <c r="AK47" s="5"/>
      <c r="AL47" s="5"/>
      <c r="AM47" s="5"/>
      <c r="AN47" s="5"/>
      <c r="AO47" s="6"/>
      <c r="AP47" s="6"/>
      <c r="AQ47" s="6"/>
      <c r="AR47" s="7"/>
      <c r="AS47" s="7"/>
      <c r="AT47" s="7"/>
      <c r="AU47" s="7"/>
    </row>
    <row r="48" spans="6:47" ht="15" x14ac:dyDescent="0.25">
      <c r="F48" s="1"/>
      <c r="G48" s="1"/>
      <c r="H48" s="15" t="s">
        <v>5</v>
      </c>
      <c r="I48" s="16"/>
      <c r="J48" s="16"/>
      <c r="K48" s="13" t="s">
        <v>6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4"/>
      <c r="AI48" s="5"/>
      <c r="AJ48" s="5"/>
      <c r="AK48" s="5"/>
      <c r="AL48" s="5"/>
      <c r="AM48" s="5"/>
      <c r="AN48" s="5"/>
      <c r="AO48" s="6"/>
      <c r="AP48" s="6"/>
      <c r="AQ48" s="6"/>
      <c r="AR48" s="7"/>
      <c r="AS48" s="7"/>
      <c r="AT48" s="7"/>
      <c r="AU48" s="7"/>
    </row>
    <row r="49" spans="1:47" ht="15" x14ac:dyDescent="0.25">
      <c r="F49" s="1"/>
      <c r="G49" s="1"/>
      <c r="H49" s="11" t="s">
        <v>7</v>
      </c>
      <c r="I49" s="12"/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4"/>
      <c r="AI49" s="5" t="s">
        <v>8</v>
      </c>
      <c r="AJ49" s="5"/>
      <c r="AK49" s="5"/>
      <c r="AL49" s="5"/>
      <c r="AM49" s="5"/>
      <c r="AN49" s="5"/>
      <c r="AO49" s="6"/>
      <c r="AP49" s="6"/>
      <c r="AQ49" s="6"/>
      <c r="AR49" s="7"/>
      <c r="AS49" s="7"/>
      <c r="AT49" s="7"/>
      <c r="AU49" s="7"/>
    </row>
    <row r="50" spans="1:47" ht="15" x14ac:dyDescent="0.25">
      <c r="F50" s="1"/>
      <c r="G50" s="1"/>
      <c r="H50" s="17"/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20"/>
      <c r="AI50" s="5"/>
      <c r="AJ50" s="5"/>
      <c r="AK50" s="5"/>
      <c r="AL50" s="5"/>
      <c r="AM50" s="5"/>
      <c r="AN50" s="5"/>
      <c r="AO50" s="21"/>
      <c r="AP50" s="21"/>
      <c r="AQ50" s="21"/>
      <c r="AR50" s="7"/>
      <c r="AS50" s="7"/>
      <c r="AT50" s="7"/>
      <c r="AU50" s="7"/>
    </row>
    <row r="51" spans="1:47" s="27" customFormat="1" ht="39.950000000000003" customHeight="1" x14ac:dyDescent="0.25">
      <c r="A51" s="22" t="s">
        <v>9</v>
      </c>
      <c r="B51" s="22" t="s">
        <v>10</v>
      </c>
      <c r="C51" s="23" t="s">
        <v>11</v>
      </c>
      <c r="D51" s="23" t="s">
        <v>12</v>
      </c>
      <c r="E51" s="23" t="s">
        <v>13</v>
      </c>
      <c r="F51" s="24" t="s">
        <v>14</v>
      </c>
      <c r="G51" s="24" t="s">
        <v>15</v>
      </c>
      <c r="H51" s="24" t="s">
        <v>16</v>
      </c>
      <c r="I51" s="24" t="s">
        <v>17</v>
      </c>
      <c r="J51" s="24" t="s">
        <v>18</v>
      </c>
      <c r="K51" s="24" t="s">
        <v>19</v>
      </c>
      <c r="L51" s="24" t="s">
        <v>20</v>
      </c>
      <c r="M51" s="24" t="s">
        <v>21</v>
      </c>
      <c r="N51" s="24" t="s">
        <v>22</v>
      </c>
      <c r="O51" s="24" t="s">
        <v>23</v>
      </c>
      <c r="P51" s="25" t="s">
        <v>24</v>
      </c>
      <c r="Q51" s="25" t="s">
        <v>25</v>
      </c>
      <c r="R51" s="24" t="s">
        <v>26</v>
      </c>
      <c r="S51" s="24" t="s">
        <v>27</v>
      </c>
      <c r="T51" s="24" t="s">
        <v>28</v>
      </c>
      <c r="U51" s="24" t="s">
        <v>29</v>
      </c>
      <c r="V51" s="24" t="s">
        <v>30</v>
      </c>
      <c r="W51" s="25" t="s">
        <v>31</v>
      </c>
      <c r="X51" s="25" t="s">
        <v>32</v>
      </c>
      <c r="Y51" s="24" t="s">
        <v>33</v>
      </c>
      <c r="Z51" s="24" t="s">
        <v>34</v>
      </c>
      <c r="AA51" s="24" t="s">
        <v>35</v>
      </c>
      <c r="AB51" s="24" t="s">
        <v>36</v>
      </c>
      <c r="AC51" s="24" t="s">
        <v>37</v>
      </c>
      <c r="AD51" s="25" t="s">
        <v>38</v>
      </c>
      <c r="AE51" s="24" t="s">
        <v>39</v>
      </c>
      <c r="AF51" s="24" t="s">
        <v>40</v>
      </c>
      <c r="AG51" s="24" t="s">
        <v>41</v>
      </c>
      <c r="AH51" s="24" t="s">
        <v>42</v>
      </c>
      <c r="AI51" s="24" t="s">
        <v>43</v>
      </c>
      <c r="AJ51" s="24" t="s">
        <v>44</v>
      </c>
      <c r="AK51" s="25" t="s">
        <v>45</v>
      </c>
      <c r="AL51" s="25" t="s">
        <v>46</v>
      </c>
      <c r="AM51" s="24" t="s">
        <v>47</v>
      </c>
      <c r="AN51" s="25" t="s">
        <v>58</v>
      </c>
      <c r="AO51" s="26" t="s">
        <v>49</v>
      </c>
      <c r="AP51" s="26" t="s">
        <v>50</v>
      </c>
      <c r="AQ51" s="26" t="s">
        <v>51</v>
      </c>
    </row>
    <row r="52" spans="1:47" x14ac:dyDescent="0.3">
      <c r="F52" s="28">
        <v>70785727</v>
      </c>
      <c r="G52" s="29" t="s">
        <v>79</v>
      </c>
      <c r="H52" s="30">
        <v>2026</v>
      </c>
      <c r="I52" s="30" t="s">
        <v>53</v>
      </c>
      <c r="J52" s="31" t="s">
        <v>54</v>
      </c>
      <c r="K52" s="31" t="s">
        <v>54</v>
      </c>
      <c r="L52" s="31" t="s">
        <v>54</v>
      </c>
      <c r="M52" s="31" t="s">
        <v>54</v>
      </c>
      <c r="N52" s="31" t="s">
        <v>54</v>
      </c>
      <c r="O52" s="31" t="s">
        <v>54</v>
      </c>
      <c r="P52" s="32"/>
      <c r="Q52" s="32"/>
      <c r="R52" s="32" t="s">
        <v>62</v>
      </c>
      <c r="S52" s="31" t="s">
        <v>55</v>
      </c>
      <c r="T52" s="31" t="s">
        <v>55</v>
      </c>
      <c r="U52" s="31" t="s">
        <v>55</v>
      </c>
      <c r="V52" s="31" t="s">
        <v>55</v>
      </c>
      <c r="W52" s="31" t="s">
        <v>55</v>
      </c>
      <c r="X52" s="31" t="s">
        <v>55</v>
      </c>
      <c r="Y52" s="31" t="s">
        <v>54</v>
      </c>
      <c r="Z52" s="31" t="s">
        <v>54</v>
      </c>
      <c r="AA52" s="31" t="s">
        <v>54</v>
      </c>
      <c r="AB52" s="31" t="s">
        <v>54</v>
      </c>
      <c r="AC52" s="31" t="s">
        <v>54</v>
      </c>
      <c r="AD52" s="31" t="s">
        <v>54</v>
      </c>
      <c r="AE52" s="32"/>
      <c r="AF52" s="32"/>
      <c r="AG52" s="32" t="s">
        <v>62</v>
      </c>
      <c r="AH52" s="31" t="s">
        <v>55</v>
      </c>
      <c r="AI52" s="31" t="s">
        <v>55</v>
      </c>
      <c r="AJ52" s="31" t="s">
        <v>55</v>
      </c>
      <c r="AK52" s="31" t="s">
        <v>55</v>
      </c>
      <c r="AL52" s="31" t="s">
        <v>55</v>
      </c>
      <c r="AM52" s="31" t="s">
        <v>55</v>
      </c>
      <c r="AN52" s="31" t="s">
        <v>55</v>
      </c>
      <c r="AO52" s="55">
        <f>COUNTIF(Tabla14744[[#This Row],[1L]:[31D]],"D12")</f>
        <v>13</v>
      </c>
      <c r="AP52" s="33">
        <f>COUNTIF(Tabla14744[[#This Row],[1L]:[31D]],"N12")</f>
        <v>12</v>
      </c>
      <c r="AQ52" s="34">
        <f>COUNTBLANK(Tabla14744[[#This Row],[1L]:[31D]])</f>
        <v>4</v>
      </c>
      <c r="AR52" s="7"/>
      <c r="AS52" s="7"/>
      <c r="AT52" s="7"/>
      <c r="AU52" s="7"/>
    </row>
    <row r="53" spans="1:47" x14ac:dyDescent="0.3">
      <c r="F53" s="28">
        <v>98604316</v>
      </c>
      <c r="G53" s="29" t="s">
        <v>331</v>
      </c>
      <c r="H53" s="30">
        <v>2026</v>
      </c>
      <c r="I53" s="30" t="s">
        <v>53</v>
      </c>
      <c r="J53" s="31" t="s">
        <v>54</v>
      </c>
      <c r="K53" s="31" t="s">
        <v>54</v>
      </c>
      <c r="L53" s="31" t="s">
        <v>54</v>
      </c>
      <c r="M53" s="32"/>
      <c r="N53" s="32"/>
      <c r="O53" s="31" t="s">
        <v>54</v>
      </c>
      <c r="P53" s="31" t="s">
        <v>54</v>
      </c>
      <c r="Q53" s="31" t="s">
        <v>54</v>
      </c>
      <c r="R53" s="31" t="s">
        <v>54</v>
      </c>
      <c r="S53" s="31" t="s">
        <v>54</v>
      </c>
      <c r="T53" s="31" t="s">
        <v>54</v>
      </c>
      <c r="U53" s="31" t="s">
        <v>54</v>
      </c>
      <c r="V53" s="31" t="s">
        <v>54</v>
      </c>
      <c r="W53" s="31" t="s">
        <v>54</v>
      </c>
      <c r="X53" s="31" t="s">
        <v>54</v>
      </c>
      <c r="Y53" s="31" t="s">
        <v>54</v>
      </c>
      <c r="Z53" s="31" t="s">
        <v>54</v>
      </c>
      <c r="AA53" s="31" t="s">
        <v>54</v>
      </c>
      <c r="AB53" s="31" t="s">
        <v>54</v>
      </c>
      <c r="AC53" s="32"/>
      <c r="AD53" s="32"/>
      <c r="AE53" s="31" t="s">
        <v>54</v>
      </c>
      <c r="AF53" s="31" t="s">
        <v>54</v>
      </c>
      <c r="AG53" s="31" t="s">
        <v>54</v>
      </c>
      <c r="AH53" s="31" t="s">
        <v>54</v>
      </c>
      <c r="AI53" s="31" t="s">
        <v>54</v>
      </c>
      <c r="AJ53" s="31" t="s">
        <v>54</v>
      </c>
      <c r="AK53" s="31" t="s">
        <v>54</v>
      </c>
      <c r="AL53" s="31" t="s">
        <v>54</v>
      </c>
      <c r="AM53" s="31" t="s">
        <v>54</v>
      </c>
      <c r="AN53" s="31" t="s">
        <v>54</v>
      </c>
      <c r="AO53" s="55">
        <f>COUNTIF(Tabla14744[[#This Row],[1L]:[31D]],"D12")</f>
        <v>0</v>
      </c>
      <c r="AP53" s="33">
        <f>COUNTIF(Tabla14744[[#This Row],[1L]:[31D]],"N12")</f>
        <v>27</v>
      </c>
      <c r="AQ53" s="34">
        <f>COUNTBLANK(Tabla14744[[#This Row],[1L]:[31D]])</f>
        <v>4</v>
      </c>
      <c r="AR53" s="7"/>
      <c r="AS53" s="7"/>
      <c r="AT53" s="7"/>
      <c r="AU53" s="7"/>
    </row>
    <row r="54" spans="1:47" x14ac:dyDescent="0.3">
      <c r="F54" s="28">
        <v>98484810</v>
      </c>
      <c r="G54" s="29" t="s">
        <v>80</v>
      </c>
      <c r="H54" s="30">
        <v>2026</v>
      </c>
      <c r="I54" s="30" t="s">
        <v>53</v>
      </c>
      <c r="J54" s="32"/>
      <c r="K54" s="32"/>
      <c r="L54" s="32" t="s">
        <v>62</v>
      </c>
      <c r="M54" s="31" t="s">
        <v>55</v>
      </c>
      <c r="N54" s="31" t="s">
        <v>55</v>
      </c>
      <c r="O54" s="31" t="s">
        <v>55</v>
      </c>
      <c r="P54" s="31" t="s">
        <v>55</v>
      </c>
      <c r="Q54" s="31" t="s">
        <v>55</v>
      </c>
      <c r="R54" s="31" t="s">
        <v>55</v>
      </c>
      <c r="S54" s="31" t="s">
        <v>54</v>
      </c>
      <c r="T54" s="31" t="s">
        <v>54</v>
      </c>
      <c r="U54" s="31" t="s">
        <v>54</v>
      </c>
      <c r="V54" s="31" t="s">
        <v>54</v>
      </c>
      <c r="W54" s="31" t="s">
        <v>54</v>
      </c>
      <c r="X54" s="31" t="s">
        <v>54</v>
      </c>
      <c r="Y54" s="32"/>
      <c r="Z54" s="32"/>
      <c r="AA54" s="32" t="s">
        <v>62</v>
      </c>
      <c r="AB54" s="31" t="s">
        <v>55</v>
      </c>
      <c r="AC54" s="31" t="s">
        <v>55</v>
      </c>
      <c r="AD54" s="31" t="s">
        <v>55</v>
      </c>
      <c r="AE54" s="31" t="s">
        <v>55</v>
      </c>
      <c r="AF54" s="31" t="s">
        <v>55</v>
      </c>
      <c r="AG54" s="31" t="s">
        <v>55</v>
      </c>
      <c r="AH54" s="31" t="s">
        <v>54</v>
      </c>
      <c r="AI54" s="31" t="s">
        <v>54</v>
      </c>
      <c r="AJ54" s="31" t="s">
        <v>54</v>
      </c>
      <c r="AK54" s="31" t="s">
        <v>54</v>
      </c>
      <c r="AL54" s="31" t="s">
        <v>54</v>
      </c>
      <c r="AM54" s="31" t="s">
        <v>54</v>
      </c>
      <c r="AN54" s="31" t="s">
        <v>54</v>
      </c>
      <c r="AO54" s="55">
        <f>COUNTIF(Tabla14744[[#This Row],[1L]:[31D]],"D12")</f>
        <v>12</v>
      </c>
      <c r="AP54" s="33">
        <f>COUNTIF(Tabla14744[[#This Row],[1L]:[31D]],"N12")</f>
        <v>13</v>
      </c>
      <c r="AQ54" s="34">
        <f>COUNTBLANK(Tabla14744[[#This Row],[1L]:[31D]])</f>
        <v>4</v>
      </c>
      <c r="AR54" s="7"/>
      <c r="AS54" s="7"/>
      <c r="AT54" s="7"/>
      <c r="AU54" s="7"/>
    </row>
    <row r="55" spans="1:47" x14ac:dyDescent="0.3">
      <c r="F55" s="28">
        <v>71794185</v>
      </c>
      <c r="G55" s="29" t="s">
        <v>76</v>
      </c>
      <c r="H55" s="30">
        <v>2026</v>
      </c>
      <c r="I55" s="30" t="s">
        <v>53</v>
      </c>
      <c r="J55" s="31" t="s">
        <v>55</v>
      </c>
      <c r="K55" s="31" t="s">
        <v>55</v>
      </c>
      <c r="L55" s="31" t="s">
        <v>55</v>
      </c>
      <c r="M55" s="36"/>
      <c r="N55" s="36"/>
      <c r="O55" s="36"/>
      <c r="P55" s="31" t="s">
        <v>54</v>
      </c>
      <c r="Q55" s="31" t="s">
        <v>54</v>
      </c>
      <c r="R55" s="31" t="s">
        <v>54</v>
      </c>
      <c r="S55" s="36"/>
      <c r="T55" s="36"/>
      <c r="U55" s="36"/>
      <c r="V55" s="36"/>
      <c r="W55" s="36"/>
      <c r="X55" s="36"/>
      <c r="Y55" s="31" t="s">
        <v>55</v>
      </c>
      <c r="Z55" s="31" t="s">
        <v>55</v>
      </c>
      <c r="AA55" s="31" t="s">
        <v>55</v>
      </c>
      <c r="AB55" s="36"/>
      <c r="AC55" s="36"/>
      <c r="AD55" s="36"/>
      <c r="AE55" s="31" t="s">
        <v>54</v>
      </c>
      <c r="AF55" s="31" t="s">
        <v>54</v>
      </c>
      <c r="AG55" s="31" t="s">
        <v>54</v>
      </c>
      <c r="AH55" s="36"/>
      <c r="AI55" s="36"/>
      <c r="AJ55" s="36"/>
      <c r="AK55" s="36"/>
      <c r="AL55" s="36"/>
      <c r="AM55" s="36"/>
      <c r="AN55" s="36"/>
      <c r="AO55" s="33">
        <f>COUNTIF(Tabla14744[[#This Row],[1L]:[31D]],"D12")</f>
        <v>6</v>
      </c>
      <c r="AP55" s="33">
        <f>COUNTIF(Tabla14744[[#This Row],[1L]:[31D]],"N12")</f>
        <v>6</v>
      </c>
      <c r="AQ55" s="34">
        <f>COUNTBLANK(Tabla14744[[#This Row],[1L]:[31D]])</f>
        <v>19</v>
      </c>
      <c r="AR55" s="7"/>
      <c r="AS55" s="7"/>
      <c r="AT55" s="7"/>
      <c r="AU55" s="7"/>
    </row>
    <row r="56" spans="1:47" hidden="1" x14ac:dyDescent="0.3">
      <c r="F56" s="28"/>
      <c r="G56" s="29"/>
      <c r="H56" s="30">
        <v>2025</v>
      </c>
      <c r="I56" s="30" t="s">
        <v>81</v>
      </c>
      <c r="J56" s="37">
        <f>COUNTIF(J52:J55,"D12")</f>
        <v>1</v>
      </c>
      <c r="K56" s="37">
        <f>COUNTIF(K52:K55,"D12")</f>
        <v>1</v>
      </c>
      <c r="L56" s="37">
        <f>COUNTIF(L52:L55,"D12")</f>
        <v>1</v>
      </c>
      <c r="M56" s="37">
        <f>COUNTIF(M52:M55,"D12")</f>
        <v>1</v>
      </c>
      <c r="N56" s="37">
        <f>COUNTIF(N52:N55,"D12")</f>
        <v>1</v>
      </c>
      <c r="O56" s="37">
        <f>COUNTIF(O52:O55,"D12")</f>
        <v>1</v>
      </c>
      <c r="P56" s="37">
        <f>COUNTIF(P52:P55,"D12")</f>
        <v>1</v>
      </c>
      <c r="Q56" s="37">
        <f>COUNTIF(Q52:Q55,"D12")</f>
        <v>1</v>
      </c>
      <c r="R56" s="37">
        <f>COUNTIF(R52:R55,"D12")</f>
        <v>1</v>
      </c>
      <c r="S56" s="37">
        <f>COUNTIF(S52:S55,"D12")</f>
        <v>1</v>
      </c>
      <c r="T56" s="37">
        <f>COUNTIF(T52:T55,"D12")</f>
        <v>1</v>
      </c>
      <c r="U56" s="37">
        <f>COUNTIF(U52:U55,"D12")</f>
        <v>1</v>
      </c>
      <c r="V56" s="31" t="s">
        <v>54</v>
      </c>
      <c r="W56" s="31" t="s">
        <v>54</v>
      </c>
      <c r="X56" s="31" t="s">
        <v>54</v>
      </c>
      <c r="Y56" s="37">
        <f>COUNTIF(Y52:Y55,"D12")</f>
        <v>1</v>
      </c>
      <c r="Z56" s="37">
        <f>COUNTIF(Z52:Z55,"D12")</f>
        <v>1</v>
      </c>
      <c r="AA56" s="37">
        <f>COUNTIF(AA52:AA55,"D12")</f>
        <v>1</v>
      </c>
      <c r="AB56" s="37">
        <f>COUNTIF(AB52:AB55,"D12")</f>
        <v>1</v>
      </c>
      <c r="AC56" s="37">
        <f>COUNTIF(AC52:AC55,"D12")</f>
        <v>1</v>
      </c>
      <c r="AD56" s="37">
        <f>COUNTIF(AD52:AD55,"D12")</f>
        <v>1</v>
      </c>
      <c r="AE56" s="37">
        <f>COUNTIF(AE52:AE55,"D12")</f>
        <v>1</v>
      </c>
      <c r="AF56" s="37">
        <f>COUNTIF(AF52:AF55,"D12")</f>
        <v>1</v>
      </c>
      <c r="AG56" s="37">
        <f>COUNTIF(AG52:AG55,"D12")</f>
        <v>1</v>
      </c>
      <c r="AH56" s="37">
        <f>COUNTIF(AH52:AH55,"D12")</f>
        <v>1</v>
      </c>
      <c r="AI56" s="37">
        <f>COUNTIF(AI52:AI55,"D12")</f>
        <v>1</v>
      </c>
      <c r="AJ56" s="37">
        <f>COUNTIF(AJ52:AJ55,"D12")</f>
        <v>1</v>
      </c>
      <c r="AK56" s="37">
        <f>COUNTIF(AK52:AK55,"D12")</f>
        <v>1</v>
      </c>
      <c r="AL56" s="37">
        <f>COUNTIF(AL52:AL55,"D12")</f>
        <v>1</v>
      </c>
      <c r="AM56" s="37">
        <f>COUNTIF(AM52:AM55,"D12")</f>
        <v>1</v>
      </c>
      <c r="AN56" s="30">
        <f>COUNTIF(AN52:AN55,"D12")</f>
        <v>1</v>
      </c>
      <c r="AO56" s="38"/>
      <c r="AP56" s="38"/>
      <c r="AQ56" s="39"/>
      <c r="AR56" s="7"/>
      <c r="AS56" s="7"/>
      <c r="AT56" s="7"/>
      <c r="AU56" s="7"/>
    </row>
    <row r="57" spans="1:47" hidden="1" x14ac:dyDescent="0.3">
      <c r="F57" s="40"/>
      <c r="G57" s="41"/>
      <c r="H57" s="30">
        <v>2025</v>
      </c>
      <c r="I57" s="30" t="s">
        <v>81</v>
      </c>
      <c r="J57" s="42">
        <f>COUNTIF(J52:J55,"N12")</f>
        <v>2</v>
      </c>
      <c r="K57" s="42">
        <f>COUNTIF(K52:K55,"N12")</f>
        <v>2</v>
      </c>
      <c r="L57" s="42">
        <f>COUNTIF(L52:L55,"N12")</f>
        <v>2</v>
      </c>
      <c r="M57" s="42">
        <f>COUNTIF(M52:M55,"N12")</f>
        <v>1</v>
      </c>
      <c r="N57" s="42">
        <f>COUNTIF(N52:N55,"N12")</f>
        <v>1</v>
      </c>
      <c r="O57" s="42">
        <f>COUNTIF(O52:O55,"N12")</f>
        <v>2</v>
      </c>
      <c r="P57" s="42">
        <f>COUNTIF(P52:P55,"N12")</f>
        <v>2</v>
      </c>
      <c r="Q57" s="42">
        <f>COUNTIF(Q52:Q55,"N12")</f>
        <v>2</v>
      </c>
      <c r="R57" s="42">
        <f>COUNTIF(R52:R55,"N12")</f>
        <v>2</v>
      </c>
      <c r="S57" s="42">
        <f>COUNTIF(S52:S55,"N12")</f>
        <v>2</v>
      </c>
      <c r="T57" s="42">
        <f>COUNTIF(T52:T55,"N12")</f>
        <v>2</v>
      </c>
      <c r="U57" s="42">
        <f>COUNTIF(U52:U55,"N12")</f>
        <v>2</v>
      </c>
      <c r="V57" s="31" t="s">
        <v>54</v>
      </c>
      <c r="W57" s="31" t="s">
        <v>54</v>
      </c>
      <c r="X57" s="31" t="s">
        <v>54</v>
      </c>
      <c r="Y57" s="42">
        <f>COUNTIF(Y52:Y55,"N12")</f>
        <v>2</v>
      </c>
      <c r="Z57" s="42">
        <f>COUNTIF(Z52:Z55,"N12")</f>
        <v>2</v>
      </c>
      <c r="AA57" s="42">
        <f>COUNTIF(AA52:AA55,"N12")</f>
        <v>2</v>
      </c>
      <c r="AB57" s="42">
        <f>COUNTIF(AB52:AB55,"N12")</f>
        <v>2</v>
      </c>
      <c r="AC57" s="42">
        <f>COUNTIF(AC52:AC55,"N12")</f>
        <v>1</v>
      </c>
      <c r="AD57" s="42">
        <f>COUNTIF(AD52:AD55,"N12")</f>
        <v>1</v>
      </c>
      <c r="AE57" s="42">
        <f>COUNTIF(AE52:AE55,"N12")</f>
        <v>2</v>
      </c>
      <c r="AF57" s="42">
        <f>COUNTIF(AF52:AF55,"N12")</f>
        <v>2</v>
      </c>
      <c r="AG57" s="42">
        <f>COUNTIF(AG52:AG55,"N12")</f>
        <v>2</v>
      </c>
      <c r="AH57" s="42">
        <f>COUNTIF(AH52:AH55,"N12")</f>
        <v>2</v>
      </c>
      <c r="AI57" s="42">
        <f>COUNTIF(AI52:AI55,"N12")</f>
        <v>2</v>
      </c>
      <c r="AJ57" s="42">
        <f>COUNTIF(AJ52:AJ55,"N12")</f>
        <v>2</v>
      </c>
      <c r="AK57" s="42">
        <f>COUNTIF(AK52:AK55,"N12")</f>
        <v>2</v>
      </c>
      <c r="AL57" s="42">
        <f>COUNTIF(AL52:AL55,"N12")</f>
        <v>2</v>
      </c>
      <c r="AM57" s="42">
        <f>COUNTIF(AM52:AM55,"N12")</f>
        <v>2</v>
      </c>
      <c r="AN57" s="43">
        <f>COUNTIF(AN52:AN55,"N12")</f>
        <v>2</v>
      </c>
      <c r="AO57" s="44"/>
      <c r="AP57" s="44"/>
      <c r="AQ57" s="39"/>
      <c r="AR57" s="7"/>
      <c r="AS57" s="7"/>
      <c r="AT57" s="7"/>
      <c r="AU57" s="7"/>
    </row>
    <row r="58" spans="1:47" s="7" customFormat="1" x14ac:dyDescent="0.3"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1:47" s="27" customFormat="1" ht="39.950000000000003" customHeight="1" x14ac:dyDescent="0.25">
      <c r="A59" s="22" t="s">
        <v>9</v>
      </c>
      <c r="B59" s="22" t="s">
        <v>10</v>
      </c>
      <c r="C59" s="23" t="s">
        <v>11</v>
      </c>
      <c r="D59" s="23" t="s">
        <v>12</v>
      </c>
      <c r="E59" s="23" t="s">
        <v>13</v>
      </c>
      <c r="F59" s="24" t="s">
        <v>14</v>
      </c>
      <c r="G59" s="24" t="s">
        <v>15</v>
      </c>
      <c r="H59" s="24" t="s">
        <v>16</v>
      </c>
      <c r="I59" s="24" t="s">
        <v>17</v>
      </c>
      <c r="J59" s="24" t="s">
        <v>18</v>
      </c>
      <c r="K59" s="24" t="s">
        <v>19</v>
      </c>
      <c r="L59" s="24" t="s">
        <v>20</v>
      </c>
      <c r="M59" s="24" t="s">
        <v>21</v>
      </c>
      <c r="N59" s="24" t="s">
        <v>22</v>
      </c>
      <c r="O59" s="24" t="s">
        <v>23</v>
      </c>
      <c r="P59" s="25" t="s">
        <v>24</v>
      </c>
      <c r="Q59" s="25" t="s">
        <v>25</v>
      </c>
      <c r="R59" s="24" t="s">
        <v>26</v>
      </c>
      <c r="S59" s="24" t="s">
        <v>27</v>
      </c>
      <c r="T59" s="24" t="s">
        <v>28</v>
      </c>
      <c r="U59" s="24" t="s">
        <v>29</v>
      </c>
      <c r="V59" s="24" t="s">
        <v>30</v>
      </c>
      <c r="W59" s="25" t="s">
        <v>31</v>
      </c>
      <c r="X59" s="25" t="s">
        <v>32</v>
      </c>
      <c r="Y59" s="24" t="s">
        <v>33</v>
      </c>
      <c r="Z59" s="24" t="s">
        <v>34</v>
      </c>
      <c r="AA59" s="24" t="s">
        <v>35</v>
      </c>
      <c r="AB59" s="24" t="s">
        <v>36</v>
      </c>
      <c r="AC59" s="24" t="s">
        <v>37</v>
      </c>
      <c r="AD59" s="25" t="s">
        <v>38</v>
      </c>
      <c r="AE59" s="24" t="s">
        <v>39</v>
      </c>
      <c r="AF59" s="24" t="s">
        <v>40</v>
      </c>
      <c r="AG59" s="24" t="s">
        <v>41</v>
      </c>
      <c r="AH59" s="24" t="s">
        <v>42</v>
      </c>
      <c r="AI59" s="24" t="s">
        <v>43</v>
      </c>
      <c r="AJ59" s="24" t="s">
        <v>44</v>
      </c>
      <c r="AK59" s="25" t="s">
        <v>45</v>
      </c>
      <c r="AL59" s="25" t="s">
        <v>46</v>
      </c>
      <c r="AM59" s="24" t="s">
        <v>47</v>
      </c>
      <c r="AN59" s="25" t="s">
        <v>58</v>
      </c>
      <c r="AO59" s="26" t="s">
        <v>49</v>
      </c>
      <c r="AP59" s="26" t="s">
        <v>50</v>
      </c>
      <c r="AQ59" s="26" t="s">
        <v>51</v>
      </c>
    </row>
    <row r="60" spans="1:47" x14ac:dyDescent="0.3">
      <c r="F60" s="58">
        <v>1216725288</v>
      </c>
      <c r="G60" s="29" t="s">
        <v>82</v>
      </c>
      <c r="H60" s="30">
        <v>2026</v>
      </c>
      <c r="I60" s="30" t="s">
        <v>53</v>
      </c>
      <c r="J60" s="31" t="s">
        <v>54</v>
      </c>
      <c r="K60" s="31" t="s">
        <v>54</v>
      </c>
      <c r="L60" s="31" t="s">
        <v>54</v>
      </c>
      <c r="M60" s="31" t="s">
        <v>54</v>
      </c>
      <c r="N60" s="31" t="s">
        <v>54</v>
      </c>
      <c r="O60" s="31" t="s">
        <v>54</v>
      </c>
      <c r="P60" s="31" t="s">
        <v>54</v>
      </c>
      <c r="Q60" s="31" t="s">
        <v>54</v>
      </c>
      <c r="R60" s="31" t="s">
        <v>54</v>
      </c>
      <c r="S60" s="32"/>
      <c r="T60" s="32"/>
      <c r="U60" s="32" t="s">
        <v>62</v>
      </c>
      <c r="V60" s="31" t="s">
        <v>54</v>
      </c>
      <c r="W60" s="31" t="s">
        <v>54</v>
      </c>
      <c r="X60" s="31" t="s">
        <v>54</v>
      </c>
      <c r="Y60" s="31" t="s">
        <v>54</v>
      </c>
      <c r="Z60" s="31" t="s">
        <v>54</v>
      </c>
      <c r="AA60" s="31" t="s">
        <v>54</v>
      </c>
      <c r="AB60" s="31" t="s">
        <v>54</v>
      </c>
      <c r="AC60" s="31" t="s">
        <v>54</v>
      </c>
      <c r="AD60" s="31" t="s">
        <v>54</v>
      </c>
      <c r="AE60" s="31" t="s">
        <v>54</v>
      </c>
      <c r="AF60" s="31" t="s">
        <v>54</v>
      </c>
      <c r="AG60" s="31" t="s">
        <v>54</v>
      </c>
      <c r="AH60" s="32"/>
      <c r="AI60" s="32"/>
      <c r="AJ60" s="32" t="s">
        <v>62</v>
      </c>
      <c r="AK60" s="31" t="s">
        <v>54</v>
      </c>
      <c r="AL60" s="31" t="s">
        <v>54</v>
      </c>
      <c r="AM60" s="31" t="s">
        <v>54</v>
      </c>
      <c r="AN60" s="31" t="s">
        <v>54</v>
      </c>
      <c r="AO60" s="55">
        <f>COUNTIF(Tabla147946[[#This Row],[1L]:[31D]],"D12")</f>
        <v>0</v>
      </c>
      <c r="AP60" s="33">
        <f>COUNTIF(Tabla147946[[#This Row],[1L]:[31D]],"N12")</f>
        <v>25</v>
      </c>
      <c r="AQ60" s="34">
        <f>COUNTBLANK(Tabla147946[[#This Row],[1L]:[31D]])</f>
        <v>4</v>
      </c>
      <c r="AR60" s="7"/>
      <c r="AS60" s="7"/>
      <c r="AT60" s="7"/>
      <c r="AU60" s="7"/>
    </row>
    <row r="61" spans="1:47" x14ac:dyDescent="0.3">
      <c r="F61" s="28">
        <v>98491354</v>
      </c>
      <c r="G61" s="29" t="s">
        <v>83</v>
      </c>
      <c r="H61" s="30">
        <v>2026</v>
      </c>
      <c r="I61" s="30" t="s">
        <v>53</v>
      </c>
      <c r="J61" s="36"/>
      <c r="K61" s="36"/>
      <c r="L61" s="36"/>
      <c r="M61" s="36"/>
      <c r="N61" s="36"/>
      <c r="O61" s="36"/>
      <c r="P61" s="36"/>
      <c r="Q61" s="36"/>
      <c r="R61" s="36"/>
      <c r="S61" s="31" t="s">
        <v>54</v>
      </c>
      <c r="T61" s="31" t="s">
        <v>54</v>
      </c>
      <c r="U61" s="31" t="s">
        <v>54</v>
      </c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1" t="s">
        <v>54</v>
      </c>
      <c r="AI61" s="31" t="s">
        <v>54</v>
      </c>
      <c r="AJ61" s="31" t="s">
        <v>54</v>
      </c>
      <c r="AK61" s="36"/>
      <c r="AL61" s="36"/>
      <c r="AM61" s="36"/>
      <c r="AN61" s="36"/>
      <c r="AO61" s="55">
        <f>COUNTIF(Tabla147946[[#This Row],[1L]:[31D]],"D12")</f>
        <v>0</v>
      </c>
      <c r="AP61" s="33">
        <f>COUNTIF(Tabla147946[[#This Row],[1L]:[31D]],"N12")</f>
        <v>6</v>
      </c>
      <c r="AQ61" s="34">
        <f>COUNTBLANK(Tabla147946[[#This Row],[1L]:[31D]])</f>
        <v>25</v>
      </c>
      <c r="AR61" s="7"/>
      <c r="AS61" s="7"/>
      <c r="AT61" s="7"/>
      <c r="AU61" s="7"/>
    </row>
    <row r="62" spans="1:47" hidden="1" x14ac:dyDescent="0.3">
      <c r="F62" s="28"/>
      <c r="G62" s="29"/>
      <c r="H62" s="30">
        <v>2025</v>
      </c>
      <c r="I62" s="30" t="s">
        <v>77</v>
      </c>
      <c r="J62" s="37">
        <f t="shared" ref="J62:AN62" si="6">COUNTIF(J60:J61,"D12")</f>
        <v>0</v>
      </c>
      <c r="K62" s="37">
        <f t="shared" si="6"/>
        <v>0</v>
      </c>
      <c r="L62" s="37">
        <f t="shared" si="6"/>
        <v>0</v>
      </c>
      <c r="M62" s="37">
        <f t="shared" si="6"/>
        <v>0</v>
      </c>
      <c r="N62" s="37">
        <f t="shared" si="6"/>
        <v>0</v>
      </c>
      <c r="O62" s="37">
        <f t="shared" si="6"/>
        <v>0</v>
      </c>
      <c r="P62" s="37">
        <f t="shared" si="6"/>
        <v>0</v>
      </c>
      <c r="Q62" s="37">
        <f t="shared" si="6"/>
        <v>0</v>
      </c>
      <c r="R62" s="37">
        <f t="shared" si="6"/>
        <v>0</v>
      </c>
      <c r="S62" s="37">
        <f t="shared" si="6"/>
        <v>0</v>
      </c>
      <c r="T62" s="37">
        <f t="shared" si="6"/>
        <v>0</v>
      </c>
      <c r="U62" s="37">
        <f t="shared" si="6"/>
        <v>0</v>
      </c>
      <c r="V62" s="37">
        <f t="shared" si="6"/>
        <v>0</v>
      </c>
      <c r="W62" s="37">
        <f t="shared" si="6"/>
        <v>0</v>
      </c>
      <c r="X62" s="37">
        <f t="shared" si="6"/>
        <v>0</v>
      </c>
      <c r="Y62" s="37">
        <f t="shared" si="6"/>
        <v>0</v>
      </c>
      <c r="Z62" s="37">
        <f t="shared" si="6"/>
        <v>0</v>
      </c>
      <c r="AA62" s="37">
        <f t="shared" si="6"/>
        <v>0</v>
      </c>
      <c r="AB62" s="37">
        <f t="shared" si="6"/>
        <v>0</v>
      </c>
      <c r="AC62" s="37">
        <f t="shared" si="6"/>
        <v>0</v>
      </c>
      <c r="AD62" s="37">
        <f t="shared" si="6"/>
        <v>0</v>
      </c>
      <c r="AE62" s="37">
        <f t="shared" si="6"/>
        <v>0</v>
      </c>
      <c r="AF62" s="37">
        <f t="shared" si="6"/>
        <v>0</v>
      </c>
      <c r="AG62" s="37">
        <f t="shared" si="6"/>
        <v>0</v>
      </c>
      <c r="AH62" s="37">
        <f t="shared" si="6"/>
        <v>0</v>
      </c>
      <c r="AI62" s="37">
        <f t="shared" si="6"/>
        <v>0</v>
      </c>
      <c r="AJ62" s="37">
        <f t="shared" si="6"/>
        <v>0</v>
      </c>
      <c r="AK62" s="37">
        <f t="shared" si="6"/>
        <v>0</v>
      </c>
      <c r="AL62" s="37">
        <f t="shared" si="6"/>
        <v>0</v>
      </c>
      <c r="AM62" s="37">
        <f t="shared" si="6"/>
        <v>0</v>
      </c>
      <c r="AN62" s="30">
        <f t="shared" si="6"/>
        <v>0</v>
      </c>
      <c r="AO62" s="38"/>
      <c r="AP62" s="38"/>
      <c r="AQ62" s="39"/>
      <c r="AR62" s="7"/>
      <c r="AS62" s="7"/>
      <c r="AT62" s="7"/>
      <c r="AU62" s="7"/>
    </row>
    <row r="63" spans="1:47" hidden="1" x14ac:dyDescent="0.3">
      <c r="F63" s="40"/>
      <c r="G63" s="41"/>
      <c r="H63" s="30">
        <v>2025</v>
      </c>
      <c r="I63" s="30" t="s">
        <v>77</v>
      </c>
      <c r="J63" s="42">
        <f t="shared" ref="J63:AN63" si="7">COUNTIF(J60:J61,"N12")</f>
        <v>1</v>
      </c>
      <c r="K63" s="42">
        <f t="shared" si="7"/>
        <v>1</v>
      </c>
      <c r="L63" s="42">
        <f t="shared" si="7"/>
        <v>1</v>
      </c>
      <c r="M63" s="42">
        <f t="shared" si="7"/>
        <v>1</v>
      </c>
      <c r="N63" s="42">
        <f t="shared" si="7"/>
        <v>1</v>
      </c>
      <c r="O63" s="42">
        <f t="shared" si="7"/>
        <v>1</v>
      </c>
      <c r="P63" s="42">
        <f t="shared" si="7"/>
        <v>1</v>
      </c>
      <c r="Q63" s="42">
        <f t="shared" si="7"/>
        <v>1</v>
      </c>
      <c r="R63" s="42">
        <f t="shared" si="7"/>
        <v>1</v>
      </c>
      <c r="S63" s="42">
        <f t="shared" si="7"/>
        <v>1</v>
      </c>
      <c r="T63" s="42">
        <f t="shared" si="7"/>
        <v>1</v>
      </c>
      <c r="U63" s="42">
        <f t="shared" si="7"/>
        <v>1</v>
      </c>
      <c r="V63" s="42">
        <f t="shared" si="7"/>
        <v>1</v>
      </c>
      <c r="W63" s="42">
        <f t="shared" si="7"/>
        <v>1</v>
      </c>
      <c r="X63" s="42">
        <f t="shared" si="7"/>
        <v>1</v>
      </c>
      <c r="Y63" s="42">
        <f t="shared" si="7"/>
        <v>1</v>
      </c>
      <c r="Z63" s="42">
        <f t="shared" si="7"/>
        <v>1</v>
      </c>
      <c r="AA63" s="42">
        <f t="shared" si="7"/>
        <v>1</v>
      </c>
      <c r="AB63" s="42">
        <f t="shared" si="7"/>
        <v>1</v>
      </c>
      <c r="AC63" s="42">
        <f t="shared" si="7"/>
        <v>1</v>
      </c>
      <c r="AD63" s="42">
        <f t="shared" si="7"/>
        <v>1</v>
      </c>
      <c r="AE63" s="42">
        <f t="shared" si="7"/>
        <v>1</v>
      </c>
      <c r="AF63" s="42">
        <f t="shared" si="7"/>
        <v>1</v>
      </c>
      <c r="AG63" s="42">
        <f t="shared" si="7"/>
        <v>1</v>
      </c>
      <c r="AH63" s="42">
        <f t="shared" si="7"/>
        <v>1</v>
      </c>
      <c r="AI63" s="42">
        <f t="shared" si="7"/>
        <v>1</v>
      </c>
      <c r="AJ63" s="42">
        <f t="shared" si="7"/>
        <v>1</v>
      </c>
      <c r="AK63" s="42">
        <f t="shared" si="7"/>
        <v>1</v>
      </c>
      <c r="AL63" s="42">
        <f t="shared" si="7"/>
        <v>1</v>
      </c>
      <c r="AM63" s="42">
        <f t="shared" si="7"/>
        <v>1</v>
      </c>
      <c r="AN63" s="43">
        <f t="shared" si="7"/>
        <v>1</v>
      </c>
      <c r="AO63" s="44"/>
      <c r="AP63" s="44"/>
      <c r="AQ63" s="39"/>
      <c r="AR63" s="7"/>
      <c r="AS63" s="7"/>
      <c r="AT63" s="7"/>
      <c r="AU63" s="7"/>
    </row>
    <row r="64" spans="1:47" s="7" customFormat="1" x14ac:dyDescent="0.3">
      <c r="F64" s="56"/>
      <c r="G64" s="49"/>
      <c r="H64" s="57"/>
      <c r="I64" s="57"/>
      <c r="J64" s="57"/>
      <c r="K64" s="57"/>
      <c r="L64" s="57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47" x14ac:dyDescent="0.3">
      <c r="F65" s="48" t="s">
        <v>64</v>
      </c>
      <c r="G65" s="48" t="s">
        <v>65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7"/>
      <c r="AP65" s="7"/>
      <c r="AQ65" s="7"/>
      <c r="AR65" s="7"/>
      <c r="AS65" s="7"/>
      <c r="AT65" s="7"/>
      <c r="AU65" s="7"/>
    </row>
    <row r="66" spans="1:47" x14ac:dyDescent="0.3">
      <c r="F66" s="28" t="s">
        <v>55</v>
      </c>
      <c r="G66" s="29" t="s">
        <v>66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7"/>
      <c r="AP66" s="7"/>
      <c r="AQ66" s="7"/>
      <c r="AR66" s="7"/>
      <c r="AS66" s="7"/>
      <c r="AT66" s="7"/>
      <c r="AU66" s="7"/>
    </row>
    <row r="67" spans="1:47" s="7" customFormat="1" x14ac:dyDescent="0.3">
      <c r="F67" s="50" t="s">
        <v>54</v>
      </c>
      <c r="G67" s="51" t="s">
        <v>67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spans="1:47" s="7" customFormat="1" x14ac:dyDescent="0.3">
      <c r="F68" s="50"/>
      <c r="G68" s="51" t="s">
        <v>68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spans="1:47" s="7" customFormat="1" x14ac:dyDescent="0.3">
      <c r="F69" s="50" t="s">
        <v>69</v>
      </c>
      <c r="G69" s="51" t="s">
        <v>70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1:47" s="7" customFormat="1" x14ac:dyDescent="0.3">
      <c r="F70" s="50" t="s">
        <v>62</v>
      </c>
      <c r="G70" s="51" t="s">
        <v>71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</row>
    <row r="72" spans="1:47" ht="15" x14ac:dyDescent="0.25">
      <c r="F72" s="1"/>
      <c r="G72" s="1"/>
      <c r="H72" s="2" t="s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  <c r="AI72" s="5" t="s">
        <v>1</v>
      </c>
      <c r="AJ72" s="5"/>
      <c r="AK72" s="5"/>
      <c r="AL72" s="5"/>
      <c r="AM72" s="5"/>
      <c r="AN72" s="5"/>
      <c r="AO72" s="6"/>
      <c r="AP72" s="6"/>
      <c r="AQ72" s="6"/>
      <c r="AR72" s="7"/>
      <c r="AS72" s="7"/>
      <c r="AT72" s="7"/>
      <c r="AU72" s="7"/>
    </row>
    <row r="73" spans="1:47" ht="15" x14ac:dyDescent="0.25">
      <c r="F73" s="1"/>
      <c r="G73" s="1"/>
      <c r="H73" s="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/>
      <c r="AI73" s="5"/>
      <c r="AJ73" s="5"/>
      <c r="AK73" s="5"/>
      <c r="AL73" s="5"/>
      <c r="AM73" s="5"/>
      <c r="AN73" s="5"/>
      <c r="AO73" s="6"/>
      <c r="AP73" s="6"/>
      <c r="AQ73" s="6"/>
      <c r="AR73" s="7"/>
      <c r="AS73" s="7"/>
      <c r="AT73" s="7"/>
      <c r="AU73" s="7"/>
    </row>
    <row r="74" spans="1:47" ht="15" x14ac:dyDescent="0.25">
      <c r="F74" s="1"/>
      <c r="G74" s="1"/>
      <c r="H74" s="11" t="s">
        <v>2</v>
      </c>
      <c r="I74" s="12"/>
      <c r="J74" s="12"/>
      <c r="K74" s="13" t="s">
        <v>84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4"/>
      <c r="AI74" s="5" t="s">
        <v>4</v>
      </c>
      <c r="AJ74" s="5"/>
      <c r="AK74" s="5"/>
      <c r="AL74" s="5"/>
      <c r="AM74" s="5"/>
      <c r="AN74" s="5"/>
      <c r="AO74" s="6"/>
      <c r="AP74" s="6"/>
      <c r="AQ74" s="6"/>
      <c r="AR74" s="7"/>
      <c r="AS74" s="7"/>
      <c r="AT74" s="7"/>
      <c r="AU74" s="7"/>
    </row>
    <row r="75" spans="1:47" ht="15" x14ac:dyDescent="0.25">
      <c r="F75" s="1"/>
      <c r="G75" s="1"/>
      <c r="H75" s="15" t="s">
        <v>5</v>
      </c>
      <c r="I75" s="16"/>
      <c r="J75" s="16"/>
      <c r="K75" s="13" t="s">
        <v>85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4"/>
      <c r="AI75" s="5"/>
      <c r="AJ75" s="5"/>
      <c r="AK75" s="5"/>
      <c r="AL75" s="5"/>
      <c r="AM75" s="5"/>
      <c r="AN75" s="5"/>
      <c r="AO75" s="6"/>
      <c r="AP75" s="6"/>
      <c r="AQ75" s="6"/>
      <c r="AR75" s="7"/>
      <c r="AS75" s="7"/>
      <c r="AT75" s="7"/>
      <c r="AU75" s="7"/>
    </row>
    <row r="76" spans="1:47" ht="15" x14ac:dyDescent="0.25">
      <c r="F76" s="1"/>
      <c r="G76" s="1"/>
      <c r="H76" s="11" t="s">
        <v>7</v>
      </c>
      <c r="I76" s="12"/>
      <c r="J76" s="1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4"/>
      <c r="AI76" s="5" t="s">
        <v>8</v>
      </c>
      <c r="AJ76" s="5"/>
      <c r="AK76" s="5"/>
      <c r="AL76" s="5"/>
      <c r="AM76" s="5"/>
      <c r="AN76" s="5"/>
      <c r="AO76" s="6"/>
      <c r="AP76" s="6"/>
      <c r="AQ76" s="6"/>
      <c r="AR76" s="7"/>
      <c r="AS76" s="7"/>
      <c r="AT76" s="7"/>
      <c r="AU76" s="7"/>
    </row>
    <row r="77" spans="1:47" ht="15" x14ac:dyDescent="0.25">
      <c r="F77" s="1"/>
      <c r="G77" s="1"/>
      <c r="H77" s="17"/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20"/>
      <c r="AI77" s="5"/>
      <c r="AJ77" s="5"/>
      <c r="AK77" s="5"/>
      <c r="AL77" s="5"/>
      <c r="AM77" s="5"/>
      <c r="AN77" s="5"/>
      <c r="AO77" s="21"/>
      <c r="AP77" s="21"/>
      <c r="AQ77" s="21"/>
      <c r="AR77" s="7"/>
      <c r="AS77" s="7"/>
      <c r="AT77" s="7"/>
      <c r="AU77" s="7"/>
    </row>
    <row r="78" spans="1:47" s="27" customFormat="1" ht="39.950000000000003" customHeight="1" x14ac:dyDescent="0.25">
      <c r="A78" s="22" t="s">
        <v>9</v>
      </c>
      <c r="B78" s="22" t="s">
        <v>10</v>
      </c>
      <c r="C78" s="23" t="s">
        <v>11</v>
      </c>
      <c r="D78" s="23" t="s">
        <v>12</v>
      </c>
      <c r="E78" s="23" t="s">
        <v>13</v>
      </c>
      <c r="F78" s="24" t="s">
        <v>14</v>
      </c>
      <c r="G78" s="24" t="s">
        <v>15</v>
      </c>
      <c r="H78" s="24" t="s">
        <v>16</v>
      </c>
      <c r="I78" s="24" t="s">
        <v>17</v>
      </c>
      <c r="J78" s="24" t="s">
        <v>18</v>
      </c>
      <c r="K78" s="24" t="s">
        <v>19</v>
      </c>
      <c r="L78" s="24" t="s">
        <v>20</v>
      </c>
      <c r="M78" s="24" t="s">
        <v>21</v>
      </c>
      <c r="N78" s="24" t="s">
        <v>22</v>
      </c>
      <c r="O78" s="24" t="s">
        <v>23</v>
      </c>
      <c r="P78" s="25" t="s">
        <v>24</v>
      </c>
      <c r="Q78" s="25" t="s">
        <v>25</v>
      </c>
      <c r="R78" s="24" t="s">
        <v>26</v>
      </c>
      <c r="S78" s="24" t="s">
        <v>27</v>
      </c>
      <c r="T78" s="24" t="s">
        <v>28</v>
      </c>
      <c r="U78" s="24" t="s">
        <v>29</v>
      </c>
      <c r="V78" s="24" t="s">
        <v>30</v>
      </c>
      <c r="W78" s="25" t="s">
        <v>31</v>
      </c>
      <c r="X78" s="25" t="s">
        <v>32</v>
      </c>
      <c r="Y78" s="24" t="s">
        <v>33</v>
      </c>
      <c r="Z78" s="24" t="s">
        <v>34</v>
      </c>
      <c r="AA78" s="24" t="s">
        <v>35</v>
      </c>
      <c r="AB78" s="24" t="s">
        <v>36</v>
      </c>
      <c r="AC78" s="24" t="s">
        <v>37</v>
      </c>
      <c r="AD78" s="25" t="s">
        <v>38</v>
      </c>
      <c r="AE78" s="24" t="s">
        <v>39</v>
      </c>
      <c r="AF78" s="24" t="s">
        <v>40</v>
      </c>
      <c r="AG78" s="24" t="s">
        <v>41</v>
      </c>
      <c r="AH78" s="24" t="s">
        <v>42</v>
      </c>
      <c r="AI78" s="24" t="s">
        <v>43</v>
      </c>
      <c r="AJ78" s="24" t="s">
        <v>44</v>
      </c>
      <c r="AK78" s="25" t="s">
        <v>45</v>
      </c>
      <c r="AL78" s="25" t="s">
        <v>46</v>
      </c>
      <c r="AM78" s="24" t="s">
        <v>47</v>
      </c>
      <c r="AN78" s="25" t="s">
        <v>58</v>
      </c>
      <c r="AO78" s="26" t="s">
        <v>49</v>
      </c>
      <c r="AP78" s="26" t="s">
        <v>50</v>
      </c>
      <c r="AQ78" s="26" t="s">
        <v>51</v>
      </c>
    </row>
    <row r="79" spans="1:47" x14ac:dyDescent="0.3">
      <c r="F79" s="28">
        <v>71704175</v>
      </c>
      <c r="G79" s="29" t="s">
        <v>86</v>
      </c>
      <c r="H79" s="30">
        <v>2026</v>
      </c>
      <c r="I79" s="30" t="s">
        <v>53</v>
      </c>
      <c r="J79" s="31" t="s">
        <v>87</v>
      </c>
      <c r="K79" s="31" t="s">
        <v>87</v>
      </c>
      <c r="L79" s="31" t="s">
        <v>87</v>
      </c>
      <c r="M79" s="31" t="s">
        <v>87</v>
      </c>
      <c r="N79" s="31" t="s">
        <v>87</v>
      </c>
      <c r="O79" s="31" t="s">
        <v>87</v>
      </c>
      <c r="P79" s="32"/>
      <c r="Q79" s="32"/>
      <c r="R79" s="32" t="s">
        <v>62</v>
      </c>
      <c r="S79" s="31" t="s">
        <v>87</v>
      </c>
      <c r="T79" s="31" t="s">
        <v>87</v>
      </c>
      <c r="U79" s="31" t="s">
        <v>87</v>
      </c>
      <c r="V79" s="31" t="s">
        <v>87</v>
      </c>
      <c r="W79" s="31" t="s">
        <v>87</v>
      </c>
      <c r="X79" s="31" t="s">
        <v>87</v>
      </c>
      <c r="Y79" s="31" t="s">
        <v>87</v>
      </c>
      <c r="Z79" s="31" t="s">
        <v>87</v>
      </c>
      <c r="AA79" s="31" t="s">
        <v>87</v>
      </c>
      <c r="AB79" s="31" t="s">
        <v>87</v>
      </c>
      <c r="AC79" s="31" t="s">
        <v>87</v>
      </c>
      <c r="AD79" s="31" t="s">
        <v>87</v>
      </c>
      <c r="AE79" s="32"/>
      <c r="AF79" s="32"/>
      <c r="AG79" s="32" t="s">
        <v>62</v>
      </c>
      <c r="AH79" s="31" t="s">
        <v>87</v>
      </c>
      <c r="AI79" s="31" t="s">
        <v>87</v>
      </c>
      <c r="AJ79" s="31" t="s">
        <v>87</v>
      </c>
      <c r="AK79" s="31" t="s">
        <v>87</v>
      </c>
      <c r="AL79" s="31" t="s">
        <v>87</v>
      </c>
      <c r="AM79" s="31" t="s">
        <v>87</v>
      </c>
      <c r="AN79" s="31" t="s">
        <v>87</v>
      </c>
      <c r="AO79" s="55">
        <f>COUNTIF(Tabla147845[[#This Row],[1L]:[31D]],"D12")</f>
        <v>0</v>
      </c>
      <c r="AP79" s="33">
        <f>COUNTIF(Tabla147845[[#This Row],[1L]:[31D]],"N12")</f>
        <v>0</v>
      </c>
      <c r="AQ79" s="34">
        <f>COUNTBLANK(Tabla147845[[#This Row],[1L]:[31D]])</f>
        <v>4</v>
      </c>
      <c r="AR79" s="7"/>
      <c r="AS79" s="7"/>
      <c r="AT79" s="7"/>
      <c r="AU79" s="7"/>
    </row>
    <row r="80" spans="1:47" x14ac:dyDescent="0.3">
      <c r="F80" s="28">
        <v>71268805</v>
      </c>
      <c r="G80" s="29" t="s">
        <v>88</v>
      </c>
      <c r="H80" s="30">
        <v>2026</v>
      </c>
      <c r="I80" s="30" t="s">
        <v>53</v>
      </c>
      <c r="J80" s="36"/>
      <c r="K80" s="36"/>
      <c r="L80" s="36"/>
      <c r="M80" s="36"/>
      <c r="N80" s="36"/>
      <c r="O80" s="36"/>
      <c r="P80" s="31" t="s">
        <v>87</v>
      </c>
      <c r="Q80" s="31" t="s">
        <v>87</v>
      </c>
      <c r="R80" s="31" t="s">
        <v>87</v>
      </c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1" t="s">
        <v>87</v>
      </c>
      <c r="AF80" s="31" t="s">
        <v>87</v>
      </c>
      <c r="AG80" s="31" t="s">
        <v>87</v>
      </c>
      <c r="AH80" s="36"/>
      <c r="AI80" s="36"/>
      <c r="AJ80" s="36"/>
      <c r="AK80" s="36"/>
      <c r="AL80" s="36"/>
      <c r="AM80" s="36"/>
      <c r="AN80" s="59"/>
      <c r="AO80" s="55">
        <f>COUNTIF(Tabla147845[[#This Row],[1L]:[31D]],"D12")</f>
        <v>0</v>
      </c>
      <c r="AP80" s="33">
        <f>COUNTIF(Tabla147845[[#This Row],[1L]:[31D]],"N12")</f>
        <v>0</v>
      </c>
      <c r="AQ80" s="34">
        <f>COUNTBLANK(Tabla147845[[#This Row],[1L]:[31D]])</f>
        <v>25</v>
      </c>
      <c r="AR80" s="7"/>
      <c r="AS80" s="7"/>
      <c r="AT80" s="7"/>
      <c r="AU80" s="7"/>
    </row>
    <row r="81" spans="6:47" hidden="1" x14ac:dyDescent="0.3">
      <c r="F81" s="28"/>
      <c r="G81" s="29"/>
      <c r="H81" s="30">
        <v>2025</v>
      </c>
      <c r="I81" s="30" t="s">
        <v>81</v>
      </c>
      <c r="J81" s="37">
        <f t="shared" ref="J81:AN81" si="8">COUNTIF(J79:J80,"D12")</f>
        <v>0</v>
      </c>
      <c r="K81" s="37">
        <f t="shared" si="8"/>
        <v>0</v>
      </c>
      <c r="L81" s="37">
        <f t="shared" si="8"/>
        <v>0</v>
      </c>
      <c r="M81" s="37">
        <f t="shared" si="8"/>
        <v>0</v>
      </c>
      <c r="N81" s="37">
        <f t="shared" si="8"/>
        <v>0</v>
      </c>
      <c r="O81" s="37">
        <f t="shared" si="8"/>
        <v>0</v>
      </c>
      <c r="P81" s="37">
        <f t="shared" si="8"/>
        <v>0</v>
      </c>
      <c r="Q81" s="37">
        <f t="shared" si="8"/>
        <v>0</v>
      </c>
      <c r="R81" s="31" t="s">
        <v>89</v>
      </c>
      <c r="S81" s="37">
        <f t="shared" si="8"/>
        <v>0</v>
      </c>
      <c r="T81" s="37">
        <f t="shared" si="8"/>
        <v>0</v>
      </c>
      <c r="U81" s="37">
        <f t="shared" si="8"/>
        <v>0</v>
      </c>
      <c r="V81" s="37">
        <f t="shared" si="8"/>
        <v>0</v>
      </c>
      <c r="W81" s="37">
        <f t="shared" si="8"/>
        <v>0</v>
      </c>
      <c r="X81" s="37">
        <f t="shared" si="8"/>
        <v>0</v>
      </c>
      <c r="Y81" s="37">
        <f t="shared" si="8"/>
        <v>0</v>
      </c>
      <c r="Z81" s="37">
        <f t="shared" si="8"/>
        <v>0</v>
      </c>
      <c r="AA81" s="37">
        <f t="shared" si="8"/>
        <v>0</v>
      </c>
      <c r="AB81" s="37">
        <f t="shared" si="8"/>
        <v>0</v>
      </c>
      <c r="AC81" s="37">
        <f t="shared" si="8"/>
        <v>0</v>
      </c>
      <c r="AD81" s="37">
        <f t="shared" si="8"/>
        <v>0</v>
      </c>
      <c r="AE81" s="37">
        <f t="shared" si="8"/>
        <v>0</v>
      </c>
      <c r="AF81" s="37">
        <f t="shared" si="8"/>
        <v>0</v>
      </c>
      <c r="AG81" s="37">
        <f t="shared" si="8"/>
        <v>0</v>
      </c>
      <c r="AH81" s="37">
        <f t="shared" si="8"/>
        <v>0</v>
      </c>
      <c r="AI81" s="37">
        <f t="shared" si="8"/>
        <v>0</v>
      </c>
      <c r="AJ81" s="37">
        <f t="shared" si="8"/>
        <v>0</v>
      </c>
      <c r="AK81" s="37">
        <f t="shared" si="8"/>
        <v>0</v>
      </c>
      <c r="AL81" s="37">
        <f t="shared" si="8"/>
        <v>0</v>
      </c>
      <c r="AM81" s="37">
        <f t="shared" si="8"/>
        <v>0</v>
      </c>
      <c r="AN81" s="30">
        <f t="shared" si="8"/>
        <v>0</v>
      </c>
      <c r="AO81" s="38"/>
      <c r="AP81" s="38"/>
      <c r="AQ81" s="39"/>
      <c r="AR81" s="7"/>
      <c r="AS81" s="7"/>
      <c r="AT81" s="7"/>
      <c r="AU81" s="7"/>
    </row>
    <row r="82" spans="6:47" hidden="1" x14ac:dyDescent="0.3">
      <c r="F82" s="40"/>
      <c r="G82" s="41"/>
      <c r="H82" s="30">
        <v>2025</v>
      </c>
      <c r="I82" s="30" t="s">
        <v>81</v>
      </c>
      <c r="J82" s="42">
        <f t="shared" ref="J82:AN82" si="9">COUNTIF(J79:J80,"N12")</f>
        <v>0</v>
      </c>
      <c r="K82" s="42">
        <f t="shared" si="9"/>
        <v>0</v>
      </c>
      <c r="L82" s="42">
        <f t="shared" si="9"/>
        <v>0</v>
      </c>
      <c r="M82" s="42">
        <f t="shared" si="9"/>
        <v>0</v>
      </c>
      <c r="N82" s="42">
        <f t="shared" si="9"/>
        <v>0</v>
      </c>
      <c r="O82" s="42">
        <f t="shared" si="9"/>
        <v>0</v>
      </c>
      <c r="P82" s="42">
        <f t="shared" si="9"/>
        <v>0</v>
      </c>
      <c r="Q82" s="42">
        <f t="shared" si="9"/>
        <v>0</v>
      </c>
      <c r="R82" s="31" t="s">
        <v>90</v>
      </c>
      <c r="S82" s="42">
        <f t="shared" si="9"/>
        <v>0</v>
      </c>
      <c r="T82" s="42">
        <f t="shared" si="9"/>
        <v>0</v>
      </c>
      <c r="U82" s="42">
        <f t="shared" si="9"/>
        <v>0</v>
      </c>
      <c r="V82" s="42">
        <f t="shared" si="9"/>
        <v>0</v>
      </c>
      <c r="W82" s="42">
        <f t="shared" si="9"/>
        <v>0</v>
      </c>
      <c r="X82" s="42">
        <f t="shared" si="9"/>
        <v>0</v>
      </c>
      <c r="Y82" s="42">
        <f t="shared" si="9"/>
        <v>0</v>
      </c>
      <c r="Z82" s="42">
        <f t="shared" si="9"/>
        <v>0</v>
      </c>
      <c r="AA82" s="42">
        <f t="shared" si="9"/>
        <v>0</v>
      </c>
      <c r="AB82" s="42">
        <f t="shared" si="9"/>
        <v>0</v>
      </c>
      <c r="AC82" s="42">
        <f t="shared" si="9"/>
        <v>0</v>
      </c>
      <c r="AD82" s="42">
        <f t="shared" si="9"/>
        <v>0</v>
      </c>
      <c r="AE82" s="42">
        <f t="shared" si="9"/>
        <v>0</v>
      </c>
      <c r="AF82" s="42">
        <f t="shared" si="9"/>
        <v>0</v>
      </c>
      <c r="AG82" s="42">
        <f t="shared" si="9"/>
        <v>0</v>
      </c>
      <c r="AH82" s="42">
        <f t="shared" si="9"/>
        <v>0</v>
      </c>
      <c r="AI82" s="42">
        <f t="shared" si="9"/>
        <v>0</v>
      </c>
      <c r="AJ82" s="42">
        <f t="shared" si="9"/>
        <v>0</v>
      </c>
      <c r="AK82" s="42">
        <f t="shared" si="9"/>
        <v>0</v>
      </c>
      <c r="AL82" s="42">
        <f t="shared" si="9"/>
        <v>0</v>
      </c>
      <c r="AM82" s="42">
        <f t="shared" si="9"/>
        <v>0</v>
      </c>
      <c r="AN82" s="43">
        <f t="shared" si="9"/>
        <v>0</v>
      </c>
      <c r="AO82" s="44"/>
      <c r="AP82" s="44"/>
      <c r="AQ82" s="39"/>
      <c r="AR82" s="7"/>
      <c r="AS82" s="7"/>
      <c r="AT82" s="7"/>
      <c r="AU82" s="7"/>
    </row>
    <row r="83" spans="6:47" s="7" customFormat="1" x14ac:dyDescent="0.3">
      <c r="F83" s="56"/>
      <c r="G83" s="49"/>
      <c r="H83" s="57"/>
      <c r="I83" s="57"/>
      <c r="J83" s="57"/>
      <c r="K83" s="57"/>
      <c r="L83" s="57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</row>
    <row r="84" spans="6:47" x14ac:dyDescent="0.3">
      <c r="F84" s="48" t="s">
        <v>64</v>
      </c>
      <c r="G84" s="48" t="s">
        <v>65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7"/>
      <c r="AP84" s="7"/>
      <c r="AQ84" s="7"/>
      <c r="AR84" s="7"/>
      <c r="AS84" s="7"/>
      <c r="AT84" s="7"/>
      <c r="AU84" s="7"/>
    </row>
    <row r="85" spans="6:47" x14ac:dyDescent="0.3">
      <c r="F85" s="60" t="s">
        <v>91</v>
      </c>
      <c r="G85" s="61" t="s">
        <v>92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7"/>
      <c r="AP85" s="7"/>
      <c r="AQ85" s="7"/>
      <c r="AR85" s="7"/>
      <c r="AS85" s="7"/>
      <c r="AT85" s="7"/>
      <c r="AU85" s="7"/>
    </row>
    <row r="86" spans="6:47" s="7" customFormat="1" x14ac:dyDescent="0.3">
      <c r="F86" s="61" t="s">
        <v>93</v>
      </c>
      <c r="G86" s="6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</row>
    <row r="87" spans="6:47" s="7" customFormat="1" x14ac:dyDescent="0.3">
      <c r="F87" s="50"/>
      <c r="G87" s="51" t="s">
        <v>68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</row>
    <row r="88" spans="6:47" s="7" customFormat="1" x14ac:dyDescent="0.3">
      <c r="F88" s="50" t="s">
        <v>69</v>
      </c>
      <c r="G88" s="51" t="s">
        <v>70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</row>
    <row r="89" spans="6:47" s="7" customFormat="1" x14ac:dyDescent="0.3">
      <c r="F89" s="50" t="s">
        <v>62</v>
      </c>
      <c r="G89" s="51" t="s">
        <v>71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</row>
    <row r="90" spans="6:47" s="7" customFormat="1" x14ac:dyDescent="0.3"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</row>
    <row r="91" spans="6:47" ht="15" x14ac:dyDescent="0.25">
      <c r="F91" s="1"/>
      <c r="G91" s="1"/>
      <c r="H91" s="2" t="s">
        <v>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  <c r="AI91" s="5" t="s">
        <v>1</v>
      </c>
      <c r="AJ91" s="5"/>
      <c r="AK91" s="5"/>
      <c r="AL91" s="5"/>
      <c r="AM91" s="5"/>
      <c r="AN91" s="5"/>
      <c r="AO91" s="6"/>
      <c r="AP91" s="6"/>
      <c r="AQ91" s="6"/>
      <c r="AR91" s="7"/>
      <c r="AS91" s="7"/>
      <c r="AT91" s="7"/>
      <c r="AU91" s="7"/>
    </row>
    <row r="92" spans="6:47" ht="15" x14ac:dyDescent="0.25">
      <c r="F92" s="1"/>
      <c r="G92" s="1"/>
      <c r="H92" s="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/>
      <c r="AI92" s="5"/>
      <c r="AJ92" s="5"/>
      <c r="AK92" s="5"/>
      <c r="AL92" s="5"/>
      <c r="AM92" s="5"/>
      <c r="AN92" s="5"/>
      <c r="AO92" s="6"/>
      <c r="AP92" s="6"/>
      <c r="AQ92" s="6"/>
      <c r="AR92" s="7"/>
      <c r="AS92" s="7"/>
      <c r="AT92" s="7"/>
      <c r="AU92" s="7"/>
    </row>
    <row r="93" spans="6:47" ht="15" x14ac:dyDescent="0.25">
      <c r="F93" s="1"/>
      <c r="G93" s="1"/>
      <c r="H93" s="11" t="s">
        <v>2</v>
      </c>
      <c r="I93" s="12"/>
      <c r="J93" s="12"/>
      <c r="K93" s="13" t="s">
        <v>94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4"/>
      <c r="AI93" s="5" t="s">
        <v>4</v>
      </c>
      <c r="AJ93" s="5"/>
      <c r="AK93" s="5"/>
      <c r="AL93" s="5"/>
      <c r="AM93" s="5"/>
      <c r="AN93" s="5"/>
      <c r="AO93" s="6"/>
      <c r="AP93" s="6"/>
      <c r="AQ93" s="6"/>
      <c r="AR93" s="7"/>
      <c r="AS93" s="7"/>
      <c r="AT93" s="7"/>
      <c r="AU93" s="7"/>
    </row>
    <row r="94" spans="6:47" ht="15" x14ac:dyDescent="0.25">
      <c r="F94" s="1"/>
      <c r="G94" s="1"/>
      <c r="H94" s="15" t="s">
        <v>5</v>
      </c>
      <c r="I94" s="16"/>
      <c r="J94" s="16"/>
      <c r="K94" s="13" t="s">
        <v>73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4"/>
      <c r="AI94" s="5"/>
      <c r="AJ94" s="5"/>
      <c r="AK94" s="5"/>
      <c r="AL94" s="5"/>
      <c r="AM94" s="5"/>
      <c r="AN94" s="5"/>
      <c r="AO94" s="6"/>
      <c r="AP94" s="6"/>
      <c r="AQ94" s="6"/>
      <c r="AR94" s="7"/>
      <c r="AS94" s="7"/>
      <c r="AT94" s="7"/>
      <c r="AU94" s="7"/>
    </row>
    <row r="95" spans="6:47" ht="15" x14ac:dyDescent="0.25">
      <c r="F95" s="1"/>
      <c r="G95" s="1"/>
      <c r="H95" s="11" t="s">
        <v>7</v>
      </c>
      <c r="I95" s="12"/>
      <c r="J95" s="1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/>
      <c r="AI95" s="5" t="s">
        <v>8</v>
      </c>
      <c r="AJ95" s="5"/>
      <c r="AK95" s="5"/>
      <c r="AL95" s="5"/>
      <c r="AM95" s="5"/>
      <c r="AN95" s="5"/>
      <c r="AO95" s="6"/>
      <c r="AP95" s="6"/>
      <c r="AQ95" s="6"/>
      <c r="AR95" s="7"/>
      <c r="AS95" s="7"/>
      <c r="AT95" s="7"/>
      <c r="AU95" s="7"/>
    </row>
    <row r="96" spans="6:47" ht="15" x14ac:dyDescent="0.25">
      <c r="F96" s="1"/>
      <c r="G96" s="1"/>
      <c r="H96" s="17"/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20"/>
      <c r="AI96" s="5"/>
      <c r="AJ96" s="5"/>
      <c r="AK96" s="5"/>
      <c r="AL96" s="5"/>
      <c r="AM96" s="5"/>
      <c r="AN96" s="5"/>
      <c r="AO96" s="21"/>
      <c r="AP96" s="21"/>
      <c r="AQ96" s="21"/>
      <c r="AR96" s="7"/>
      <c r="AS96" s="7"/>
      <c r="AT96" s="7"/>
      <c r="AU96" s="7"/>
    </row>
    <row r="97" spans="1:47" s="27" customFormat="1" ht="39.950000000000003" customHeight="1" x14ac:dyDescent="0.25">
      <c r="A97" s="22" t="s">
        <v>9</v>
      </c>
      <c r="B97" s="22" t="s">
        <v>10</v>
      </c>
      <c r="C97" s="23" t="s">
        <v>11</v>
      </c>
      <c r="D97" s="23" t="s">
        <v>12</v>
      </c>
      <c r="E97" s="23" t="s">
        <v>13</v>
      </c>
      <c r="F97" s="24" t="s">
        <v>14</v>
      </c>
      <c r="G97" s="24" t="s">
        <v>15</v>
      </c>
      <c r="H97" s="24" t="s">
        <v>16</v>
      </c>
      <c r="I97" s="24" t="s">
        <v>17</v>
      </c>
      <c r="J97" s="24" t="s">
        <v>18</v>
      </c>
      <c r="K97" s="24" t="s">
        <v>19</v>
      </c>
      <c r="L97" s="24" t="s">
        <v>20</v>
      </c>
      <c r="M97" s="24" t="s">
        <v>21</v>
      </c>
      <c r="N97" s="24" t="s">
        <v>22</v>
      </c>
      <c r="O97" s="24" t="s">
        <v>23</v>
      </c>
      <c r="P97" s="25" t="s">
        <v>24</v>
      </c>
      <c r="Q97" s="25" t="s">
        <v>25</v>
      </c>
      <c r="R97" s="24" t="s">
        <v>26</v>
      </c>
      <c r="S97" s="24" t="s">
        <v>27</v>
      </c>
      <c r="T97" s="24" t="s">
        <v>28</v>
      </c>
      <c r="U97" s="24" t="s">
        <v>29</v>
      </c>
      <c r="V97" s="24" t="s">
        <v>30</v>
      </c>
      <c r="W97" s="25" t="s">
        <v>31</v>
      </c>
      <c r="X97" s="25" t="s">
        <v>32</v>
      </c>
      <c r="Y97" s="24" t="s">
        <v>33</v>
      </c>
      <c r="Z97" s="24" t="s">
        <v>34</v>
      </c>
      <c r="AA97" s="24" t="s">
        <v>35</v>
      </c>
      <c r="AB97" s="24" t="s">
        <v>36</v>
      </c>
      <c r="AC97" s="24" t="s">
        <v>37</v>
      </c>
      <c r="AD97" s="25" t="s">
        <v>38</v>
      </c>
      <c r="AE97" s="24" t="s">
        <v>39</v>
      </c>
      <c r="AF97" s="24" t="s">
        <v>40</v>
      </c>
      <c r="AG97" s="24" t="s">
        <v>41</v>
      </c>
      <c r="AH97" s="24" t="s">
        <v>42</v>
      </c>
      <c r="AI97" s="24" t="s">
        <v>43</v>
      </c>
      <c r="AJ97" s="24" t="s">
        <v>44</v>
      </c>
      <c r="AK97" s="25" t="s">
        <v>45</v>
      </c>
      <c r="AL97" s="25" t="s">
        <v>46</v>
      </c>
      <c r="AM97" s="24" t="s">
        <v>47</v>
      </c>
      <c r="AN97" s="25" t="s">
        <v>58</v>
      </c>
      <c r="AO97" s="26" t="s">
        <v>49</v>
      </c>
      <c r="AP97" s="26" t="s">
        <v>50</v>
      </c>
      <c r="AQ97" s="26" t="s">
        <v>51</v>
      </c>
    </row>
    <row r="98" spans="1:47" x14ac:dyDescent="0.3">
      <c r="F98" s="28">
        <v>82361903</v>
      </c>
      <c r="G98" s="29" t="s">
        <v>95</v>
      </c>
      <c r="H98" s="30">
        <v>2026</v>
      </c>
      <c r="I98" s="30" t="s">
        <v>53</v>
      </c>
      <c r="J98" s="62" t="s">
        <v>54</v>
      </c>
      <c r="K98" s="62" t="s">
        <v>54</v>
      </c>
      <c r="L98" s="62" t="s">
        <v>54</v>
      </c>
      <c r="M98" s="32"/>
      <c r="N98" s="32"/>
      <c r="O98" s="32" t="s">
        <v>62</v>
      </c>
      <c r="P98" s="62" t="s">
        <v>55</v>
      </c>
      <c r="Q98" s="62" t="s">
        <v>55</v>
      </c>
      <c r="R98" s="62" t="s">
        <v>55</v>
      </c>
      <c r="S98" s="62" t="s">
        <v>55</v>
      </c>
      <c r="T98" s="62" t="s">
        <v>55</v>
      </c>
      <c r="U98" s="62" t="s">
        <v>55</v>
      </c>
      <c r="V98" s="62" t="s">
        <v>54</v>
      </c>
      <c r="W98" s="62" t="s">
        <v>54</v>
      </c>
      <c r="X98" s="62" t="s">
        <v>54</v>
      </c>
      <c r="Y98" s="62" t="s">
        <v>54</v>
      </c>
      <c r="Z98" s="62" t="s">
        <v>54</v>
      </c>
      <c r="AA98" s="62" t="s">
        <v>54</v>
      </c>
      <c r="AB98" s="32"/>
      <c r="AC98" s="32"/>
      <c r="AD98" s="32" t="s">
        <v>62</v>
      </c>
      <c r="AE98" s="62" t="s">
        <v>55</v>
      </c>
      <c r="AF98" s="62" t="s">
        <v>55</v>
      </c>
      <c r="AG98" s="62" t="s">
        <v>55</v>
      </c>
      <c r="AH98" s="62" t="s">
        <v>55</v>
      </c>
      <c r="AI98" s="62" t="s">
        <v>55</v>
      </c>
      <c r="AJ98" s="62" t="s">
        <v>55</v>
      </c>
      <c r="AK98" s="62" t="s">
        <v>54</v>
      </c>
      <c r="AL98" s="62" t="s">
        <v>54</v>
      </c>
      <c r="AM98" s="62" t="s">
        <v>54</v>
      </c>
      <c r="AN98" s="62" t="s">
        <v>54</v>
      </c>
      <c r="AO98" s="55">
        <f>COUNTIF(Tabla1461047[[#This Row],[1L]:[31D]],"D12")</f>
        <v>12</v>
      </c>
      <c r="AP98" s="33">
        <f>COUNTIF(Tabla1461047[[#This Row],[1L]:[31D]],"N12")</f>
        <v>13</v>
      </c>
      <c r="AQ98" s="34">
        <f>COUNTBLANK(Tabla1461047[[#This Row],[1L]:[31D]])</f>
        <v>4</v>
      </c>
      <c r="AR98" s="7"/>
      <c r="AS98" s="7"/>
      <c r="AT98" s="7"/>
      <c r="AU98" s="7"/>
    </row>
    <row r="99" spans="1:47" x14ac:dyDescent="0.3">
      <c r="F99" s="28">
        <v>71728369</v>
      </c>
      <c r="G99" s="29" t="s">
        <v>96</v>
      </c>
      <c r="H99" s="30">
        <v>2026</v>
      </c>
      <c r="I99" s="30" t="s">
        <v>53</v>
      </c>
      <c r="J99" s="62" t="s">
        <v>55</v>
      </c>
      <c r="K99" s="62" t="s">
        <v>55</v>
      </c>
      <c r="L99" s="62" t="s">
        <v>55</v>
      </c>
      <c r="M99" s="62" t="s">
        <v>54</v>
      </c>
      <c r="N99" s="62" t="s">
        <v>54</v>
      </c>
      <c r="O99" s="62" t="s">
        <v>54</v>
      </c>
      <c r="P99" s="62" t="s">
        <v>54</v>
      </c>
      <c r="Q99" s="62" t="s">
        <v>54</v>
      </c>
      <c r="R99" s="62" t="s">
        <v>54</v>
      </c>
      <c r="S99" s="32"/>
      <c r="T99" s="32"/>
      <c r="U99" s="32" t="s">
        <v>62</v>
      </c>
      <c r="V99" s="62" t="s">
        <v>55</v>
      </c>
      <c r="W99" s="62" t="s">
        <v>55</v>
      </c>
      <c r="X99" s="62" t="s">
        <v>55</v>
      </c>
      <c r="Y99" s="62" t="s">
        <v>55</v>
      </c>
      <c r="Z99" s="62" t="s">
        <v>55</v>
      </c>
      <c r="AA99" s="62" t="s">
        <v>55</v>
      </c>
      <c r="AB99" s="62" t="s">
        <v>54</v>
      </c>
      <c r="AC99" s="62" t="s">
        <v>54</v>
      </c>
      <c r="AD99" s="62" t="s">
        <v>54</v>
      </c>
      <c r="AE99" s="62" t="s">
        <v>54</v>
      </c>
      <c r="AF99" s="62" t="s">
        <v>54</v>
      </c>
      <c r="AG99" s="62" t="s">
        <v>54</v>
      </c>
      <c r="AH99" s="32"/>
      <c r="AI99" s="32"/>
      <c r="AJ99" s="32" t="s">
        <v>62</v>
      </c>
      <c r="AK99" s="62" t="s">
        <v>55</v>
      </c>
      <c r="AL99" s="62" t="s">
        <v>55</v>
      </c>
      <c r="AM99" s="62" t="s">
        <v>55</v>
      </c>
      <c r="AN99" s="62" t="s">
        <v>55</v>
      </c>
      <c r="AO99" s="55">
        <f>COUNTIF(Tabla1461047[[#This Row],[1L]:[31D]],"D12")</f>
        <v>13</v>
      </c>
      <c r="AP99" s="33">
        <f>COUNTIF(Tabla1461047[[#This Row],[1L]:[31D]],"N12")</f>
        <v>12</v>
      </c>
      <c r="AQ99" s="34">
        <f>COUNTBLANK(Tabla1461047[[#This Row],[1L]:[31D]])</f>
        <v>4</v>
      </c>
      <c r="AR99" s="7"/>
      <c r="AS99" s="7"/>
      <c r="AT99" s="7"/>
      <c r="AU99" s="7"/>
    </row>
    <row r="100" spans="1:47" x14ac:dyDescent="0.3">
      <c r="F100" s="28">
        <v>1026149571</v>
      </c>
      <c r="G100" s="29" t="s">
        <v>97</v>
      </c>
      <c r="H100" s="30">
        <v>2026</v>
      </c>
      <c r="I100" s="30" t="s">
        <v>53</v>
      </c>
      <c r="J100" s="32"/>
      <c r="K100" s="32"/>
      <c r="L100" s="32" t="s">
        <v>62</v>
      </c>
      <c r="M100" s="62" t="s">
        <v>55</v>
      </c>
      <c r="N100" s="62" t="s">
        <v>55</v>
      </c>
      <c r="O100" s="62" t="s">
        <v>55</v>
      </c>
      <c r="P100" s="36"/>
      <c r="Q100" s="36"/>
      <c r="R100" s="36"/>
      <c r="S100" s="62" t="s">
        <v>54</v>
      </c>
      <c r="T100" s="62" t="s">
        <v>54</v>
      </c>
      <c r="U100" s="62" t="s">
        <v>54</v>
      </c>
      <c r="V100" s="36"/>
      <c r="W100" s="36"/>
      <c r="X100" s="36"/>
      <c r="Y100" s="32"/>
      <c r="Z100" s="32"/>
      <c r="AA100" s="32" t="s">
        <v>62</v>
      </c>
      <c r="AB100" s="62" t="s">
        <v>55</v>
      </c>
      <c r="AC100" s="62" t="s">
        <v>55</v>
      </c>
      <c r="AD100" s="62" t="s">
        <v>55</v>
      </c>
      <c r="AE100" s="36"/>
      <c r="AF100" s="36"/>
      <c r="AG100" s="36"/>
      <c r="AH100" s="62" t="s">
        <v>54</v>
      </c>
      <c r="AI100" s="62" t="s">
        <v>54</v>
      </c>
      <c r="AJ100" s="62" t="s">
        <v>54</v>
      </c>
      <c r="AK100" s="36"/>
      <c r="AL100" s="36"/>
      <c r="AM100" s="36"/>
      <c r="AN100" s="62">
        <f>COUNTIF(AN97:AN98,"N12")</f>
        <v>1</v>
      </c>
      <c r="AO100" s="55">
        <f>COUNTIF(Tabla1461047[[#This Row],[1L]:[31D]],"D12")</f>
        <v>6</v>
      </c>
      <c r="AP100" s="33">
        <f>COUNTIF(Tabla1461047[[#This Row],[1L]:[31D]],"N12")</f>
        <v>6</v>
      </c>
      <c r="AQ100" s="34">
        <f>COUNTBLANK(Tabla1461047[[#This Row],[1L]:[31D]])</f>
        <v>16</v>
      </c>
      <c r="AR100" s="7"/>
      <c r="AS100" s="7"/>
      <c r="AT100" s="7"/>
      <c r="AU100" s="7"/>
    </row>
    <row r="101" spans="1:47" hidden="1" x14ac:dyDescent="0.3">
      <c r="F101" s="28"/>
      <c r="G101" s="29"/>
      <c r="H101" s="30">
        <v>2025</v>
      </c>
      <c r="I101" s="30" t="s">
        <v>81</v>
      </c>
      <c r="J101" s="37">
        <f t="shared" ref="J101:AN101" si="10">COUNTIF(J98:J100,"D12")</f>
        <v>1</v>
      </c>
      <c r="K101" s="37">
        <f t="shared" si="10"/>
        <v>1</v>
      </c>
      <c r="L101" s="37">
        <f t="shared" si="10"/>
        <v>1</v>
      </c>
      <c r="M101" s="37">
        <f t="shared" si="10"/>
        <v>1</v>
      </c>
      <c r="N101" s="37">
        <f t="shared" si="10"/>
        <v>1</v>
      </c>
      <c r="O101" s="37">
        <f t="shared" si="10"/>
        <v>1</v>
      </c>
      <c r="P101" s="37">
        <f t="shared" si="10"/>
        <v>1</v>
      </c>
      <c r="Q101" s="37">
        <f t="shared" si="10"/>
        <v>1</v>
      </c>
      <c r="R101" s="37">
        <f t="shared" si="10"/>
        <v>1</v>
      </c>
      <c r="S101" s="37">
        <f t="shared" si="10"/>
        <v>1</v>
      </c>
      <c r="T101" s="37">
        <f t="shared" si="10"/>
        <v>1</v>
      </c>
      <c r="U101" s="37">
        <f t="shared" si="10"/>
        <v>1</v>
      </c>
      <c r="V101" s="37">
        <f t="shared" si="10"/>
        <v>1</v>
      </c>
      <c r="W101" s="37">
        <f t="shared" si="10"/>
        <v>1</v>
      </c>
      <c r="X101" s="37">
        <f t="shared" si="10"/>
        <v>1</v>
      </c>
      <c r="Y101" s="37">
        <f t="shared" si="10"/>
        <v>1</v>
      </c>
      <c r="Z101" s="37">
        <f t="shared" si="10"/>
        <v>1</v>
      </c>
      <c r="AA101" s="37">
        <f t="shared" si="10"/>
        <v>1</v>
      </c>
      <c r="AB101" s="37">
        <f t="shared" si="10"/>
        <v>1</v>
      </c>
      <c r="AC101" s="37">
        <f t="shared" si="10"/>
        <v>1</v>
      </c>
      <c r="AD101" s="37">
        <f t="shared" si="10"/>
        <v>1</v>
      </c>
      <c r="AE101" s="37">
        <f t="shared" si="10"/>
        <v>1</v>
      </c>
      <c r="AF101" s="37">
        <f t="shared" si="10"/>
        <v>1</v>
      </c>
      <c r="AG101" s="37">
        <f t="shared" si="10"/>
        <v>1</v>
      </c>
      <c r="AH101" s="37">
        <f t="shared" si="10"/>
        <v>1</v>
      </c>
      <c r="AI101" s="37">
        <f t="shared" si="10"/>
        <v>1</v>
      </c>
      <c r="AJ101" s="37">
        <f t="shared" si="10"/>
        <v>1</v>
      </c>
      <c r="AK101" s="37">
        <f t="shared" si="10"/>
        <v>1</v>
      </c>
      <c r="AL101" s="37">
        <f t="shared" si="10"/>
        <v>1</v>
      </c>
      <c r="AM101" s="37">
        <f t="shared" si="10"/>
        <v>1</v>
      </c>
      <c r="AN101" s="30">
        <f t="shared" si="10"/>
        <v>1</v>
      </c>
      <c r="AO101" s="38"/>
      <c r="AP101" s="38"/>
      <c r="AQ101" s="39"/>
      <c r="AR101" s="7"/>
      <c r="AS101" s="7"/>
      <c r="AT101" s="7"/>
      <c r="AU101" s="7"/>
    </row>
    <row r="102" spans="1:47" hidden="1" x14ac:dyDescent="0.3">
      <c r="F102" s="40"/>
      <c r="G102" s="41"/>
      <c r="H102" s="30">
        <v>2025</v>
      </c>
      <c r="I102" s="30" t="s">
        <v>81</v>
      </c>
      <c r="J102" s="42">
        <f t="shared" ref="J102:AN102" si="11">COUNTIF(J98:J100,"N12")</f>
        <v>1</v>
      </c>
      <c r="K102" s="42">
        <f t="shared" si="11"/>
        <v>1</v>
      </c>
      <c r="L102" s="42">
        <f t="shared" si="11"/>
        <v>1</v>
      </c>
      <c r="M102" s="42">
        <f t="shared" si="11"/>
        <v>1</v>
      </c>
      <c r="N102" s="42">
        <f t="shared" si="11"/>
        <v>1</v>
      </c>
      <c r="O102" s="42">
        <f t="shared" si="11"/>
        <v>1</v>
      </c>
      <c r="P102" s="42">
        <f t="shared" si="11"/>
        <v>1</v>
      </c>
      <c r="Q102" s="42">
        <f t="shared" si="11"/>
        <v>1</v>
      </c>
      <c r="R102" s="42">
        <f t="shared" si="11"/>
        <v>1</v>
      </c>
      <c r="S102" s="42">
        <f t="shared" si="11"/>
        <v>1</v>
      </c>
      <c r="T102" s="42">
        <f t="shared" si="11"/>
        <v>1</v>
      </c>
      <c r="U102" s="42">
        <f t="shared" si="11"/>
        <v>1</v>
      </c>
      <c r="V102" s="42">
        <f t="shared" si="11"/>
        <v>1</v>
      </c>
      <c r="W102" s="42">
        <f t="shared" si="11"/>
        <v>1</v>
      </c>
      <c r="X102" s="42">
        <f t="shared" si="11"/>
        <v>1</v>
      </c>
      <c r="Y102" s="42">
        <f t="shared" si="11"/>
        <v>1</v>
      </c>
      <c r="Z102" s="42">
        <f t="shared" si="11"/>
        <v>1</v>
      </c>
      <c r="AA102" s="42">
        <f t="shared" si="11"/>
        <v>1</v>
      </c>
      <c r="AB102" s="42">
        <f t="shared" si="11"/>
        <v>1</v>
      </c>
      <c r="AC102" s="42">
        <f t="shared" si="11"/>
        <v>1</v>
      </c>
      <c r="AD102" s="42">
        <f t="shared" si="11"/>
        <v>1</v>
      </c>
      <c r="AE102" s="42">
        <f t="shared" si="11"/>
        <v>1</v>
      </c>
      <c r="AF102" s="42">
        <f t="shared" si="11"/>
        <v>1</v>
      </c>
      <c r="AG102" s="42">
        <f t="shared" si="11"/>
        <v>1</v>
      </c>
      <c r="AH102" s="42">
        <f t="shared" si="11"/>
        <v>1</v>
      </c>
      <c r="AI102" s="42">
        <f t="shared" si="11"/>
        <v>1</v>
      </c>
      <c r="AJ102" s="42">
        <f t="shared" si="11"/>
        <v>1</v>
      </c>
      <c r="AK102" s="42">
        <f t="shared" si="11"/>
        <v>1</v>
      </c>
      <c r="AL102" s="42">
        <f t="shared" si="11"/>
        <v>1</v>
      </c>
      <c r="AM102" s="42">
        <f t="shared" si="11"/>
        <v>1</v>
      </c>
      <c r="AN102" s="43">
        <f t="shared" si="11"/>
        <v>1</v>
      </c>
      <c r="AO102" s="44"/>
      <c r="AP102" s="44"/>
      <c r="AQ102" s="39"/>
      <c r="AR102" s="7"/>
      <c r="AS102" s="7"/>
      <c r="AT102" s="7"/>
      <c r="AU102" s="7"/>
    </row>
    <row r="103" spans="1:47" s="7" customFormat="1" x14ac:dyDescent="0.3">
      <c r="F103" s="56"/>
      <c r="G103" s="49"/>
      <c r="H103" s="57"/>
      <c r="I103" s="57"/>
      <c r="J103" s="57"/>
      <c r="K103" s="57"/>
      <c r="L103" s="57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spans="1:47" x14ac:dyDescent="0.3">
      <c r="F104" s="48" t="s">
        <v>64</v>
      </c>
      <c r="G104" s="48" t="s">
        <v>65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7"/>
      <c r="AP104" s="7"/>
      <c r="AQ104" s="7"/>
      <c r="AR104" s="7"/>
      <c r="AS104" s="7"/>
      <c r="AT104" s="7"/>
      <c r="AU104" s="7"/>
    </row>
    <row r="105" spans="1:47" x14ac:dyDescent="0.3">
      <c r="F105" s="28" t="s">
        <v>55</v>
      </c>
      <c r="G105" s="29" t="s">
        <v>66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7"/>
      <c r="AP105" s="7"/>
      <c r="AQ105" s="7"/>
      <c r="AR105" s="7"/>
      <c r="AS105" s="7"/>
      <c r="AT105" s="7"/>
      <c r="AU105" s="7"/>
    </row>
    <row r="106" spans="1:47" s="7" customFormat="1" x14ac:dyDescent="0.3">
      <c r="F106" s="50" t="s">
        <v>54</v>
      </c>
      <c r="G106" s="51" t="s">
        <v>67</v>
      </c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</row>
    <row r="107" spans="1:47" s="7" customFormat="1" x14ac:dyDescent="0.3">
      <c r="F107" s="50"/>
      <c r="G107" s="51" t="s">
        <v>68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</row>
    <row r="108" spans="1:47" s="7" customFormat="1" x14ac:dyDescent="0.3">
      <c r="F108" s="50" t="s">
        <v>69</v>
      </c>
      <c r="G108" s="51" t="s">
        <v>70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7" s="7" customFormat="1" x14ac:dyDescent="0.3">
      <c r="F109" s="50" t="s">
        <v>62</v>
      </c>
      <c r="G109" s="51" t="s">
        <v>71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</row>
    <row r="110" spans="1:47" s="7" customFormat="1" x14ac:dyDescent="0.3"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</row>
    <row r="111" spans="1:47" s="7" customFormat="1" x14ac:dyDescent="0.3"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</row>
    <row r="112" spans="1:47" ht="15" x14ac:dyDescent="0.25">
      <c r="F112" s="1" t="s">
        <v>98</v>
      </c>
      <c r="G112" s="1"/>
      <c r="H112" s="2" t="s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  <c r="AI112" s="5" t="s">
        <v>1</v>
      </c>
      <c r="AJ112" s="5"/>
      <c r="AK112" s="5"/>
      <c r="AL112" s="5"/>
      <c r="AM112" s="5"/>
      <c r="AN112" s="5"/>
      <c r="AO112" s="6"/>
      <c r="AP112" s="6"/>
      <c r="AQ112" s="6"/>
      <c r="AR112" s="7"/>
      <c r="AS112" s="7"/>
      <c r="AT112" s="7"/>
      <c r="AU112" s="7"/>
    </row>
    <row r="113" spans="1:47" ht="15" x14ac:dyDescent="0.25">
      <c r="F113" s="1"/>
      <c r="G113" s="1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5"/>
      <c r="AJ113" s="5"/>
      <c r="AK113" s="5"/>
      <c r="AL113" s="5"/>
      <c r="AM113" s="5"/>
      <c r="AN113" s="5"/>
      <c r="AO113" s="6"/>
      <c r="AP113" s="6"/>
      <c r="AQ113" s="6"/>
      <c r="AR113" s="7"/>
      <c r="AS113" s="7"/>
      <c r="AT113" s="7"/>
      <c r="AU113" s="7"/>
    </row>
    <row r="114" spans="1:47" ht="15" x14ac:dyDescent="0.25">
      <c r="F114" s="1"/>
      <c r="G114" s="1"/>
      <c r="H114" s="11" t="s">
        <v>2</v>
      </c>
      <c r="I114" s="12"/>
      <c r="J114" s="12"/>
      <c r="K114" s="13" t="s">
        <v>99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4"/>
      <c r="AI114" s="5" t="s">
        <v>4</v>
      </c>
      <c r="AJ114" s="5"/>
      <c r="AK114" s="5"/>
      <c r="AL114" s="5"/>
      <c r="AM114" s="5"/>
      <c r="AN114" s="5"/>
      <c r="AO114" s="6"/>
      <c r="AP114" s="6"/>
      <c r="AQ114" s="6"/>
      <c r="AR114" s="7"/>
      <c r="AS114" s="7"/>
      <c r="AT114" s="7"/>
      <c r="AU114" s="7"/>
    </row>
    <row r="115" spans="1:47" ht="15" x14ac:dyDescent="0.25">
      <c r="F115" s="1"/>
      <c r="G115" s="1"/>
      <c r="H115" s="15" t="s">
        <v>5</v>
      </c>
      <c r="I115" s="16"/>
      <c r="J115" s="16"/>
      <c r="K115" s="13" t="s">
        <v>73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  <c r="AI115" s="5"/>
      <c r="AJ115" s="5"/>
      <c r="AK115" s="5"/>
      <c r="AL115" s="5"/>
      <c r="AM115" s="5"/>
      <c r="AN115" s="5"/>
      <c r="AO115" s="6"/>
      <c r="AP115" s="6"/>
      <c r="AQ115" s="6"/>
      <c r="AR115" s="7"/>
      <c r="AS115" s="7"/>
      <c r="AT115" s="7"/>
      <c r="AU115" s="7"/>
    </row>
    <row r="116" spans="1:47" ht="15" x14ac:dyDescent="0.25">
      <c r="F116" s="1"/>
      <c r="G116" s="1"/>
      <c r="H116" s="11" t="s">
        <v>7</v>
      </c>
      <c r="I116" s="12"/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4"/>
      <c r="AI116" s="5" t="s">
        <v>8</v>
      </c>
      <c r="AJ116" s="5"/>
      <c r="AK116" s="5"/>
      <c r="AL116" s="5"/>
      <c r="AM116" s="5"/>
      <c r="AN116" s="5"/>
      <c r="AO116" s="6"/>
      <c r="AP116" s="6"/>
      <c r="AQ116" s="6"/>
      <c r="AR116" s="7"/>
      <c r="AS116" s="7"/>
      <c r="AT116" s="7"/>
      <c r="AU116" s="7"/>
    </row>
    <row r="117" spans="1:47" ht="15" x14ac:dyDescent="0.25">
      <c r="F117" s="1"/>
      <c r="G117" s="1"/>
      <c r="H117" s="17"/>
      <c r="I117" s="18"/>
      <c r="J117" s="18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20"/>
      <c r="AI117" s="5"/>
      <c r="AJ117" s="5"/>
      <c r="AK117" s="5"/>
      <c r="AL117" s="5"/>
      <c r="AM117" s="5"/>
      <c r="AN117" s="5"/>
      <c r="AO117" s="21"/>
      <c r="AP117" s="21"/>
      <c r="AQ117" s="21"/>
      <c r="AR117" s="7"/>
      <c r="AS117" s="7"/>
      <c r="AT117" s="7"/>
      <c r="AU117" s="7"/>
    </row>
    <row r="118" spans="1:47" s="27" customFormat="1" ht="39.950000000000003" customHeight="1" x14ac:dyDescent="0.25">
      <c r="A118" s="22" t="s">
        <v>9</v>
      </c>
      <c r="B118" s="22" t="s">
        <v>10</v>
      </c>
      <c r="C118" s="23" t="s">
        <v>11</v>
      </c>
      <c r="D118" s="23" t="s">
        <v>12</v>
      </c>
      <c r="E118" s="23" t="s">
        <v>13</v>
      </c>
      <c r="F118" s="24" t="s">
        <v>14</v>
      </c>
      <c r="G118" s="24" t="s">
        <v>15</v>
      </c>
      <c r="H118" s="24" t="s">
        <v>16</v>
      </c>
      <c r="I118" s="24" t="s">
        <v>17</v>
      </c>
      <c r="J118" s="24" t="s">
        <v>18</v>
      </c>
      <c r="K118" s="24" t="s">
        <v>19</v>
      </c>
      <c r="L118" s="24" t="s">
        <v>20</v>
      </c>
      <c r="M118" s="24" t="s">
        <v>21</v>
      </c>
      <c r="N118" s="24" t="s">
        <v>22</v>
      </c>
      <c r="O118" s="24" t="s">
        <v>23</v>
      </c>
      <c r="P118" s="25" t="s">
        <v>24</v>
      </c>
      <c r="Q118" s="25" t="s">
        <v>25</v>
      </c>
      <c r="R118" s="24" t="s">
        <v>26</v>
      </c>
      <c r="S118" s="24" t="s">
        <v>27</v>
      </c>
      <c r="T118" s="24" t="s">
        <v>28</v>
      </c>
      <c r="U118" s="24" t="s">
        <v>29</v>
      </c>
      <c r="V118" s="24" t="s">
        <v>30</v>
      </c>
      <c r="W118" s="25" t="s">
        <v>31</v>
      </c>
      <c r="X118" s="25" t="s">
        <v>32</v>
      </c>
      <c r="Y118" s="24" t="s">
        <v>33</v>
      </c>
      <c r="Z118" s="24" t="s">
        <v>34</v>
      </c>
      <c r="AA118" s="24" t="s">
        <v>35</v>
      </c>
      <c r="AB118" s="24" t="s">
        <v>36</v>
      </c>
      <c r="AC118" s="24" t="s">
        <v>37</v>
      </c>
      <c r="AD118" s="25" t="s">
        <v>38</v>
      </c>
      <c r="AE118" s="24" t="s">
        <v>39</v>
      </c>
      <c r="AF118" s="24" t="s">
        <v>40</v>
      </c>
      <c r="AG118" s="24" t="s">
        <v>41</v>
      </c>
      <c r="AH118" s="24" t="s">
        <v>42</v>
      </c>
      <c r="AI118" s="24" t="s">
        <v>43</v>
      </c>
      <c r="AJ118" s="24" t="s">
        <v>44</v>
      </c>
      <c r="AK118" s="25" t="s">
        <v>45</v>
      </c>
      <c r="AL118" s="25" t="s">
        <v>46</v>
      </c>
      <c r="AM118" s="24" t="s">
        <v>47</v>
      </c>
      <c r="AN118" s="25" t="s">
        <v>58</v>
      </c>
      <c r="AO118" s="26" t="s">
        <v>49</v>
      </c>
      <c r="AP118" s="26" t="s">
        <v>50</v>
      </c>
      <c r="AQ118" s="26" t="s">
        <v>51</v>
      </c>
    </row>
    <row r="119" spans="1:47" x14ac:dyDescent="0.3">
      <c r="F119" s="28">
        <v>70563853</v>
      </c>
      <c r="G119" s="29" t="s">
        <v>100</v>
      </c>
      <c r="H119" s="30">
        <v>2026</v>
      </c>
      <c r="I119" s="30" t="s">
        <v>53</v>
      </c>
      <c r="J119" s="62" t="s">
        <v>54</v>
      </c>
      <c r="K119" s="62" t="s">
        <v>54</v>
      </c>
      <c r="L119" s="62" t="s">
        <v>54</v>
      </c>
      <c r="M119" s="62" t="s">
        <v>54</v>
      </c>
      <c r="N119" s="62" t="s">
        <v>54</v>
      </c>
      <c r="O119" s="62" t="s">
        <v>54</v>
      </c>
      <c r="P119" s="62" t="s">
        <v>54</v>
      </c>
      <c r="Q119" s="62" t="s">
        <v>54</v>
      </c>
      <c r="R119" s="32"/>
      <c r="S119" s="62" t="s">
        <v>55</v>
      </c>
      <c r="T119" s="62" t="s">
        <v>55</v>
      </c>
      <c r="U119" s="62" t="s">
        <v>55</v>
      </c>
      <c r="V119" s="62" t="s">
        <v>55</v>
      </c>
      <c r="W119" s="62" t="s">
        <v>55</v>
      </c>
      <c r="X119" s="62" t="s">
        <v>55</v>
      </c>
      <c r="Y119" s="62" t="s">
        <v>54</v>
      </c>
      <c r="Z119" s="62" t="s">
        <v>54</v>
      </c>
      <c r="AA119" s="62" t="s">
        <v>54</v>
      </c>
      <c r="AB119" s="62" t="s">
        <v>54</v>
      </c>
      <c r="AC119" s="62" t="s">
        <v>54</v>
      </c>
      <c r="AD119" s="62" t="s">
        <v>54</v>
      </c>
      <c r="AE119" s="32"/>
      <c r="AF119" s="32"/>
      <c r="AG119" s="32" t="s">
        <v>62</v>
      </c>
      <c r="AH119" s="62" t="s">
        <v>55</v>
      </c>
      <c r="AI119" s="62" t="s">
        <v>55</v>
      </c>
      <c r="AJ119" s="62" t="s">
        <v>55</v>
      </c>
      <c r="AK119" s="62" t="s">
        <v>55</v>
      </c>
      <c r="AL119" s="62" t="s">
        <v>55</v>
      </c>
      <c r="AM119" s="62" t="s">
        <v>55</v>
      </c>
      <c r="AN119" s="62" t="s">
        <v>54</v>
      </c>
      <c r="AO119" s="55">
        <f>COUNTIF(Tabla1461148[[#This Row],[1L]:[31D]],"D12")</f>
        <v>12</v>
      </c>
      <c r="AP119" s="33">
        <f>COUNTIF(Tabla1461148[[#This Row],[1L]:[31D]],"N12")</f>
        <v>15</v>
      </c>
      <c r="AQ119" s="34">
        <f>COUNTBLANK(Tabla1461148[[#This Row],[1L]:[31D]])</f>
        <v>3</v>
      </c>
      <c r="AR119" s="7"/>
      <c r="AS119" s="7"/>
      <c r="AT119" s="7"/>
      <c r="AU119" s="7"/>
    </row>
    <row r="120" spans="1:47" x14ac:dyDescent="0.3">
      <c r="F120" s="28">
        <v>1003286481</v>
      </c>
      <c r="G120" s="29" t="s">
        <v>101</v>
      </c>
      <c r="H120" s="30">
        <v>2026</v>
      </c>
      <c r="I120" s="30" t="s">
        <v>53</v>
      </c>
      <c r="J120" s="62" t="s">
        <v>55</v>
      </c>
      <c r="K120" s="62" t="s">
        <v>55</v>
      </c>
      <c r="L120" s="62" t="s">
        <v>55</v>
      </c>
      <c r="M120" s="62" t="s">
        <v>55</v>
      </c>
      <c r="N120" s="62" t="s">
        <v>55</v>
      </c>
      <c r="O120" s="62" t="s">
        <v>55</v>
      </c>
      <c r="P120" s="62" t="s">
        <v>54</v>
      </c>
      <c r="Q120" s="62" t="s">
        <v>54</v>
      </c>
      <c r="R120" s="62" t="s">
        <v>54</v>
      </c>
      <c r="S120" s="62" t="s">
        <v>54</v>
      </c>
      <c r="T120" s="62" t="s">
        <v>54</v>
      </c>
      <c r="U120" s="62" t="s">
        <v>54</v>
      </c>
      <c r="V120" s="32"/>
      <c r="W120" s="32"/>
      <c r="X120" s="32" t="s">
        <v>62</v>
      </c>
      <c r="Y120" s="46" t="s">
        <v>102</v>
      </c>
      <c r="Z120" s="46" t="s">
        <v>102</v>
      </c>
      <c r="AA120" s="46" t="s">
        <v>102</v>
      </c>
      <c r="AB120" s="46" t="s">
        <v>102</v>
      </c>
      <c r="AC120" s="46" t="s">
        <v>102</v>
      </c>
      <c r="AD120" s="46" t="s">
        <v>102</v>
      </c>
      <c r="AE120" s="46" t="s">
        <v>102</v>
      </c>
      <c r="AF120" s="46" t="s">
        <v>102</v>
      </c>
      <c r="AG120" s="46" t="s">
        <v>102</v>
      </c>
      <c r="AH120" s="46" t="s">
        <v>102</v>
      </c>
      <c r="AI120" s="46" t="s">
        <v>102</v>
      </c>
      <c r="AJ120" s="46" t="s">
        <v>102</v>
      </c>
      <c r="AK120" s="46" t="s">
        <v>102</v>
      </c>
      <c r="AL120" s="46" t="s">
        <v>102</v>
      </c>
      <c r="AM120" s="46" t="s">
        <v>102</v>
      </c>
      <c r="AN120" s="62" t="s">
        <v>55</v>
      </c>
      <c r="AO120" s="55">
        <f>COUNTIF(Tabla1461148[[#This Row],[1L]:[31D]],"D12")</f>
        <v>7</v>
      </c>
      <c r="AP120" s="33">
        <f>COUNTIF(Tabla1461148[[#This Row],[1L]:[31D]],"N12")</f>
        <v>6</v>
      </c>
      <c r="AQ120" s="34">
        <f>COUNTBLANK(Tabla1461148[[#This Row],[1L]:[31D]])</f>
        <v>2</v>
      </c>
      <c r="AR120" s="7"/>
      <c r="AS120" s="7"/>
      <c r="AT120" s="7"/>
      <c r="AU120" s="7"/>
    </row>
    <row r="121" spans="1:47" x14ac:dyDescent="0.3">
      <c r="F121" s="28">
        <v>4343829</v>
      </c>
      <c r="G121" s="29" t="s">
        <v>332</v>
      </c>
      <c r="H121" s="30">
        <v>2026</v>
      </c>
      <c r="I121" s="30" t="s">
        <v>53</v>
      </c>
      <c r="J121" s="31" t="s">
        <v>54</v>
      </c>
      <c r="K121" s="31" t="s">
        <v>54</v>
      </c>
      <c r="L121" s="31" t="s">
        <v>54</v>
      </c>
      <c r="M121" s="32"/>
      <c r="N121" s="32"/>
      <c r="O121" s="31" t="s">
        <v>54</v>
      </c>
      <c r="P121" s="31" t="s">
        <v>54</v>
      </c>
      <c r="Q121" s="31" t="s">
        <v>54</v>
      </c>
      <c r="R121" s="31" t="s">
        <v>54</v>
      </c>
      <c r="S121" s="31" t="s">
        <v>54</v>
      </c>
      <c r="T121" s="31" t="s">
        <v>54</v>
      </c>
      <c r="U121" s="31" t="s">
        <v>54</v>
      </c>
      <c r="V121" s="31" t="s">
        <v>54</v>
      </c>
      <c r="W121" s="31" t="s">
        <v>54</v>
      </c>
      <c r="X121" s="31" t="s">
        <v>54</v>
      </c>
      <c r="Y121" s="31" t="s">
        <v>54</v>
      </c>
      <c r="Z121" s="31" t="s">
        <v>54</v>
      </c>
      <c r="AA121" s="31" t="s">
        <v>54</v>
      </c>
      <c r="AB121" s="31" t="s">
        <v>54</v>
      </c>
      <c r="AC121" s="32"/>
      <c r="AD121" s="32"/>
      <c r="AE121" s="31" t="s">
        <v>54</v>
      </c>
      <c r="AF121" s="31" t="s">
        <v>54</v>
      </c>
      <c r="AG121" s="31" t="s">
        <v>54</v>
      </c>
      <c r="AH121" s="31" t="s">
        <v>54</v>
      </c>
      <c r="AI121" s="31" t="s">
        <v>54</v>
      </c>
      <c r="AJ121" s="31" t="s">
        <v>54</v>
      </c>
      <c r="AK121" s="31" t="s">
        <v>54</v>
      </c>
      <c r="AL121" s="31" t="s">
        <v>54</v>
      </c>
      <c r="AM121" s="31" t="s">
        <v>54</v>
      </c>
      <c r="AN121" s="31" t="s">
        <v>54</v>
      </c>
      <c r="AO121" s="55">
        <f>COUNTIF(Tabla1461148[[#This Row],[1L]:[31D]],"D12")</f>
        <v>0</v>
      </c>
      <c r="AP121" s="33">
        <f>COUNTIF(Tabla1461148[[#This Row],[1L]:[31D]],"N12")</f>
        <v>27</v>
      </c>
      <c r="AQ121" s="34">
        <f>COUNTBLANK(Tabla1461148[[#This Row],[1L]:[31D]])</f>
        <v>4</v>
      </c>
      <c r="AR121" s="7"/>
      <c r="AS121" s="7"/>
      <c r="AT121" s="7"/>
      <c r="AU121" s="7"/>
    </row>
    <row r="122" spans="1:47" x14ac:dyDescent="0.3">
      <c r="F122" s="28">
        <v>1073995732</v>
      </c>
      <c r="G122" s="29" t="s">
        <v>103</v>
      </c>
      <c r="H122" s="30">
        <v>2026</v>
      </c>
      <c r="I122" s="30" t="s">
        <v>53</v>
      </c>
      <c r="J122" s="46" t="s">
        <v>102</v>
      </c>
      <c r="K122" s="46" t="s">
        <v>102</v>
      </c>
      <c r="L122" s="46" t="s">
        <v>102</v>
      </c>
      <c r="M122" s="46" t="s">
        <v>102</v>
      </c>
      <c r="N122" s="46" t="s">
        <v>102</v>
      </c>
      <c r="O122" s="46" t="s">
        <v>102</v>
      </c>
      <c r="P122" s="46" t="s">
        <v>102</v>
      </c>
      <c r="Q122" s="46" t="s">
        <v>102</v>
      </c>
      <c r="R122" s="46" t="s">
        <v>102</v>
      </c>
      <c r="S122" s="32"/>
      <c r="T122" s="62" t="s">
        <v>55</v>
      </c>
      <c r="U122" s="62" t="s">
        <v>55</v>
      </c>
      <c r="V122" s="62" t="s">
        <v>55</v>
      </c>
      <c r="W122" s="62" t="s">
        <v>55</v>
      </c>
      <c r="X122" s="62" t="s">
        <v>55</v>
      </c>
      <c r="Y122" s="62" t="s">
        <v>55</v>
      </c>
      <c r="Z122" s="62" t="s">
        <v>55</v>
      </c>
      <c r="AA122" s="62" t="s">
        <v>55</v>
      </c>
      <c r="AB122" s="62" t="s">
        <v>55</v>
      </c>
      <c r="AC122" s="62" t="s">
        <v>55</v>
      </c>
      <c r="AD122" s="62" t="s">
        <v>55</v>
      </c>
      <c r="AE122" s="62" t="s">
        <v>54</v>
      </c>
      <c r="AF122" s="62" t="s">
        <v>54</v>
      </c>
      <c r="AG122" s="62" t="s">
        <v>54</v>
      </c>
      <c r="AH122" s="62" t="s">
        <v>54</v>
      </c>
      <c r="AI122" s="62" t="s">
        <v>54</v>
      </c>
      <c r="AJ122" s="62" t="s">
        <v>54</v>
      </c>
      <c r="AK122" s="32"/>
      <c r="AL122" s="32"/>
      <c r="AM122" s="32" t="s">
        <v>62</v>
      </c>
      <c r="AN122" s="46" t="s">
        <v>102</v>
      </c>
      <c r="AO122" s="33">
        <f>COUNTIF(Tabla1461148[[#This Row],[1L]:[31D]],"D12")</f>
        <v>11</v>
      </c>
      <c r="AP122" s="33">
        <f>COUNTIF(Tabla1461148[[#This Row],[1L]:[31D]],"N12")</f>
        <v>6</v>
      </c>
      <c r="AQ122" s="34">
        <f>COUNTBLANK(Tabla1461148[[#This Row],[1L]:[31D]])</f>
        <v>3</v>
      </c>
      <c r="AR122" s="7"/>
      <c r="AS122" s="7"/>
      <c r="AT122" s="7"/>
      <c r="AU122" s="7"/>
    </row>
    <row r="123" spans="1:47" hidden="1" x14ac:dyDescent="0.3">
      <c r="F123" s="28"/>
      <c r="G123" s="29"/>
      <c r="H123" s="30">
        <v>2026</v>
      </c>
      <c r="I123" s="30" t="s">
        <v>53</v>
      </c>
      <c r="J123" s="37">
        <f t="shared" ref="J123:AN123" si="12">COUNTIF(J119:J122,"D12")</f>
        <v>1</v>
      </c>
      <c r="K123" s="37">
        <f t="shared" si="12"/>
        <v>1</v>
      </c>
      <c r="L123" s="37">
        <f t="shared" si="12"/>
        <v>1</v>
      </c>
      <c r="M123" s="37">
        <f t="shared" si="12"/>
        <v>1</v>
      </c>
      <c r="N123" s="37">
        <f t="shared" si="12"/>
        <v>1</v>
      </c>
      <c r="O123" s="37">
        <f t="shared" si="12"/>
        <v>1</v>
      </c>
      <c r="P123" s="37">
        <f t="shared" si="12"/>
        <v>0</v>
      </c>
      <c r="Q123" s="37">
        <f t="shared" si="12"/>
        <v>0</v>
      </c>
      <c r="R123" s="37">
        <f t="shared" si="12"/>
        <v>0</v>
      </c>
      <c r="S123" s="37">
        <f t="shared" si="12"/>
        <v>1</v>
      </c>
      <c r="T123" s="37">
        <f t="shared" si="12"/>
        <v>2</v>
      </c>
      <c r="U123" s="37">
        <f t="shared" si="12"/>
        <v>2</v>
      </c>
      <c r="V123" s="37">
        <f t="shared" si="12"/>
        <v>2</v>
      </c>
      <c r="W123" s="37">
        <f t="shared" si="12"/>
        <v>2</v>
      </c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0">
        <f t="shared" si="12"/>
        <v>1</v>
      </c>
      <c r="AO123" s="38"/>
      <c r="AP123" s="38"/>
      <c r="AQ123" s="39"/>
      <c r="AR123" s="7"/>
      <c r="AS123" s="7"/>
      <c r="AT123" s="7"/>
      <c r="AU123" s="7"/>
    </row>
    <row r="124" spans="1:47" hidden="1" x14ac:dyDescent="0.3">
      <c r="F124" s="40"/>
      <c r="G124" s="41"/>
      <c r="H124" s="30">
        <v>2026</v>
      </c>
      <c r="I124" s="30" t="s">
        <v>53</v>
      </c>
      <c r="J124" s="42">
        <f t="shared" ref="J124:AN124" si="13">COUNTIF(J119:J122,"N12")</f>
        <v>2</v>
      </c>
      <c r="K124" s="42">
        <f t="shared" si="13"/>
        <v>2</v>
      </c>
      <c r="L124" s="42">
        <f t="shared" si="13"/>
        <v>2</v>
      </c>
      <c r="M124" s="42">
        <f t="shared" si="13"/>
        <v>1</v>
      </c>
      <c r="N124" s="42">
        <f t="shared" si="13"/>
        <v>1</v>
      </c>
      <c r="O124" s="42">
        <f t="shared" si="13"/>
        <v>2</v>
      </c>
      <c r="P124" s="42">
        <f t="shared" si="13"/>
        <v>3</v>
      </c>
      <c r="Q124" s="42">
        <f t="shared" si="13"/>
        <v>3</v>
      </c>
      <c r="R124" s="42">
        <f t="shared" si="13"/>
        <v>2</v>
      </c>
      <c r="S124" s="42">
        <f t="shared" si="13"/>
        <v>2</v>
      </c>
      <c r="T124" s="42">
        <f t="shared" si="13"/>
        <v>2</v>
      </c>
      <c r="U124" s="42">
        <f t="shared" si="13"/>
        <v>2</v>
      </c>
      <c r="V124" s="42">
        <f t="shared" si="13"/>
        <v>1</v>
      </c>
      <c r="W124" s="42">
        <f t="shared" si="13"/>
        <v>1</v>
      </c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43">
        <f t="shared" si="13"/>
        <v>2</v>
      </c>
      <c r="AO124" s="44"/>
      <c r="AP124" s="44"/>
      <c r="AQ124" s="39"/>
      <c r="AR124" s="7"/>
      <c r="AS124" s="7"/>
      <c r="AT124" s="7"/>
      <c r="AU124" s="7"/>
    </row>
    <row r="125" spans="1:47" s="7" customFormat="1" x14ac:dyDescent="0.3">
      <c r="F125" s="28">
        <v>1026149571</v>
      </c>
      <c r="G125" s="29" t="s">
        <v>97</v>
      </c>
      <c r="H125" s="30">
        <v>2026</v>
      </c>
      <c r="I125" s="30" t="s">
        <v>53</v>
      </c>
      <c r="J125" s="36"/>
      <c r="K125" s="36"/>
      <c r="L125" s="36"/>
      <c r="M125" s="36"/>
      <c r="N125" s="36"/>
      <c r="O125" s="36"/>
      <c r="P125" s="62" t="s">
        <v>55</v>
      </c>
      <c r="Q125" s="62" t="s">
        <v>55</v>
      </c>
      <c r="R125" s="62" t="s">
        <v>55</v>
      </c>
      <c r="S125" s="36"/>
      <c r="T125" s="36"/>
      <c r="U125" s="36"/>
      <c r="V125" s="62" t="s">
        <v>54</v>
      </c>
      <c r="W125" s="62" t="s">
        <v>54</v>
      </c>
      <c r="X125" s="62" t="s">
        <v>54</v>
      </c>
      <c r="Y125" s="32"/>
      <c r="Z125" s="32"/>
      <c r="AA125" s="32" t="s">
        <v>62</v>
      </c>
      <c r="AB125" s="62" t="s">
        <v>55</v>
      </c>
      <c r="AC125" s="62" t="s">
        <v>55</v>
      </c>
      <c r="AD125" s="62" t="s">
        <v>55</v>
      </c>
      <c r="AE125" s="36"/>
      <c r="AF125" s="36"/>
      <c r="AG125" s="36"/>
      <c r="AH125" s="62" t="s">
        <v>54</v>
      </c>
      <c r="AI125" s="62" t="s">
        <v>54</v>
      </c>
      <c r="AJ125" s="62" t="s">
        <v>54</v>
      </c>
      <c r="AK125" s="36"/>
      <c r="AL125" s="36"/>
      <c r="AM125" s="36"/>
      <c r="AN125" s="36"/>
      <c r="AO125" s="63">
        <f>COUNTIF(Tabla1461148[[#This Row],[1L]:[31D]],"D12")</f>
        <v>6</v>
      </c>
      <c r="AP125" s="63">
        <f>COUNTIF(Tabla1461148[[#This Row],[1L]:[31D]],"N12")</f>
        <v>6</v>
      </c>
      <c r="AQ125" s="64">
        <f>COUNTBLANK(Tabla1461148[[#This Row],[1L]:[31D]])</f>
        <v>18</v>
      </c>
    </row>
    <row r="126" spans="1:47" x14ac:dyDescent="0.3">
      <c r="F126" s="48" t="s">
        <v>64</v>
      </c>
      <c r="G126" s="48" t="s">
        <v>65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7"/>
      <c r="AP126" s="7"/>
      <c r="AQ126" s="7"/>
      <c r="AR126" s="7"/>
      <c r="AS126" s="7"/>
      <c r="AT126" s="7"/>
      <c r="AU126" s="7"/>
    </row>
    <row r="127" spans="1:47" x14ac:dyDescent="0.3">
      <c r="F127" s="28" t="s">
        <v>55</v>
      </c>
      <c r="G127" s="29" t="s">
        <v>66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7"/>
      <c r="AP127" s="7"/>
      <c r="AQ127" s="7"/>
      <c r="AR127" s="7"/>
      <c r="AS127" s="7"/>
      <c r="AT127" s="7"/>
      <c r="AU127" s="7"/>
    </row>
    <row r="128" spans="1:47" s="7" customFormat="1" x14ac:dyDescent="0.3">
      <c r="F128" s="50" t="s">
        <v>54</v>
      </c>
      <c r="G128" s="51" t="s">
        <v>67</v>
      </c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</row>
    <row r="129" spans="1:47" s="7" customFormat="1" x14ac:dyDescent="0.3">
      <c r="F129" s="50"/>
      <c r="G129" s="51" t="s">
        <v>68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</row>
    <row r="130" spans="1:47" s="7" customFormat="1" x14ac:dyDescent="0.3">
      <c r="F130" s="50" t="s">
        <v>69</v>
      </c>
      <c r="G130" s="51" t="s">
        <v>70</v>
      </c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</row>
    <row r="131" spans="1:47" s="7" customFormat="1" x14ac:dyDescent="0.3">
      <c r="F131" s="50" t="s">
        <v>62</v>
      </c>
      <c r="G131" s="51" t="s">
        <v>71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</row>
    <row r="132" spans="1:47" s="7" customFormat="1" x14ac:dyDescent="0.3"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spans="1:47" ht="15" x14ac:dyDescent="0.25">
      <c r="F133" s="54"/>
      <c r="G133" s="54"/>
      <c r="H133" s="2" t="s">
        <v>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4"/>
      <c r="AI133" s="5" t="s">
        <v>1</v>
      </c>
      <c r="AJ133" s="5"/>
      <c r="AK133" s="5"/>
      <c r="AL133" s="5"/>
      <c r="AM133" s="5"/>
      <c r="AN133" s="5"/>
      <c r="AO133" s="6"/>
      <c r="AP133" s="6"/>
      <c r="AQ133" s="6"/>
      <c r="AR133" s="7"/>
      <c r="AS133" s="7"/>
      <c r="AT133" s="7"/>
      <c r="AU133" s="7"/>
    </row>
    <row r="134" spans="1:47" ht="15" x14ac:dyDescent="0.25">
      <c r="F134" s="54"/>
      <c r="G134" s="54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/>
      <c r="AI134" s="5"/>
      <c r="AJ134" s="5"/>
      <c r="AK134" s="5"/>
      <c r="AL134" s="5"/>
      <c r="AM134" s="5"/>
      <c r="AN134" s="5"/>
      <c r="AO134" s="6"/>
      <c r="AP134" s="6"/>
      <c r="AQ134" s="6"/>
      <c r="AR134" s="7"/>
      <c r="AS134" s="7"/>
      <c r="AT134" s="7"/>
      <c r="AU134" s="7"/>
    </row>
    <row r="135" spans="1:47" ht="15" x14ac:dyDescent="0.25">
      <c r="F135" s="54"/>
      <c r="G135" s="54"/>
      <c r="H135" s="11" t="s">
        <v>2</v>
      </c>
      <c r="I135" s="12"/>
      <c r="J135" s="12"/>
      <c r="K135" s="13" t="s">
        <v>104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/>
      <c r="AI135" s="5" t="s">
        <v>4</v>
      </c>
      <c r="AJ135" s="5"/>
      <c r="AK135" s="5"/>
      <c r="AL135" s="5"/>
      <c r="AM135" s="5"/>
      <c r="AN135" s="5"/>
      <c r="AO135" s="6"/>
      <c r="AP135" s="6"/>
      <c r="AQ135" s="6"/>
      <c r="AR135" s="7"/>
      <c r="AS135" s="7"/>
      <c r="AT135" s="7"/>
      <c r="AU135" s="7"/>
    </row>
    <row r="136" spans="1:47" ht="15" x14ac:dyDescent="0.25">
      <c r="F136" s="54"/>
      <c r="G136" s="54"/>
      <c r="H136" s="15" t="s">
        <v>5</v>
      </c>
      <c r="I136" s="16"/>
      <c r="J136" s="16"/>
      <c r="K136" s="13" t="s">
        <v>73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4"/>
      <c r="AI136" s="5"/>
      <c r="AJ136" s="5"/>
      <c r="AK136" s="5"/>
      <c r="AL136" s="5"/>
      <c r="AM136" s="5"/>
      <c r="AN136" s="5"/>
      <c r="AO136" s="6"/>
      <c r="AP136" s="6"/>
      <c r="AQ136" s="6"/>
      <c r="AR136" s="7"/>
      <c r="AS136" s="7"/>
      <c r="AT136" s="7"/>
      <c r="AU136" s="7"/>
    </row>
    <row r="137" spans="1:47" ht="15" x14ac:dyDescent="0.25">
      <c r="F137" s="54"/>
      <c r="G137" s="54"/>
      <c r="H137" s="11" t="s">
        <v>7</v>
      </c>
      <c r="I137" s="12"/>
      <c r="J137" s="1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/>
      <c r="AI137" s="5" t="s">
        <v>8</v>
      </c>
      <c r="AJ137" s="5"/>
      <c r="AK137" s="5"/>
      <c r="AL137" s="5"/>
      <c r="AM137" s="5"/>
      <c r="AN137" s="5"/>
      <c r="AO137" s="6"/>
      <c r="AP137" s="6"/>
      <c r="AQ137" s="6"/>
      <c r="AR137" s="7"/>
      <c r="AS137" s="7"/>
      <c r="AT137" s="7"/>
      <c r="AU137" s="7"/>
    </row>
    <row r="138" spans="1:47" ht="15" x14ac:dyDescent="0.25">
      <c r="F138" s="54"/>
      <c r="G138" s="54"/>
      <c r="H138" s="17"/>
      <c r="I138" s="18"/>
      <c r="J138" s="18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20"/>
      <c r="AI138" s="5"/>
      <c r="AJ138" s="5"/>
      <c r="AK138" s="5"/>
      <c r="AL138" s="5"/>
      <c r="AM138" s="5"/>
      <c r="AN138" s="5"/>
      <c r="AO138" s="21"/>
      <c r="AP138" s="21"/>
      <c r="AQ138" s="21"/>
      <c r="AR138" s="7"/>
      <c r="AS138" s="7"/>
      <c r="AT138" s="7"/>
      <c r="AU138" s="7"/>
    </row>
    <row r="139" spans="1:47" s="27" customFormat="1" ht="39.950000000000003" customHeight="1" x14ac:dyDescent="0.25">
      <c r="A139" s="22" t="s">
        <v>9</v>
      </c>
      <c r="B139" s="22" t="s">
        <v>10</v>
      </c>
      <c r="C139" s="23" t="s">
        <v>11</v>
      </c>
      <c r="D139" s="23" t="s">
        <v>12</v>
      </c>
      <c r="E139" s="23" t="s">
        <v>13</v>
      </c>
      <c r="F139" s="24" t="s">
        <v>14</v>
      </c>
      <c r="G139" s="24" t="s">
        <v>15</v>
      </c>
      <c r="H139" s="24" t="s">
        <v>16</v>
      </c>
      <c r="I139" s="24" t="s">
        <v>17</v>
      </c>
      <c r="J139" s="24" t="s">
        <v>18</v>
      </c>
      <c r="K139" s="24" t="s">
        <v>19</v>
      </c>
      <c r="L139" s="24" t="s">
        <v>20</v>
      </c>
      <c r="M139" s="24" t="s">
        <v>21</v>
      </c>
      <c r="N139" s="24" t="s">
        <v>22</v>
      </c>
      <c r="O139" s="24" t="s">
        <v>23</v>
      </c>
      <c r="P139" s="25" t="s">
        <v>24</v>
      </c>
      <c r="Q139" s="25" t="s">
        <v>25</v>
      </c>
      <c r="R139" s="24" t="s">
        <v>26</v>
      </c>
      <c r="S139" s="24" t="s">
        <v>27</v>
      </c>
      <c r="T139" s="24" t="s">
        <v>28</v>
      </c>
      <c r="U139" s="24" t="s">
        <v>29</v>
      </c>
      <c r="V139" s="24" t="s">
        <v>30</v>
      </c>
      <c r="W139" s="25" t="s">
        <v>31</v>
      </c>
      <c r="X139" s="25" t="s">
        <v>32</v>
      </c>
      <c r="Y139" s="24" t="s">
        <v>33</v>
      </c>
      <c r="Z139" s="24" t="s">
        <v>34</v>
      </c>
      <c r="AA139" s="24" t="s">
        <v>35</v>
      </c>
      <c r="AB139" s="24" t="s">
        <v>36</v>
      </c>
      <c r="AC139" s="24" t="s">
        <v>37</v>
      </c>
      <c r="AD139" s="25" t="s">
        <v>38</v>
      </c>
      <c r="AE139" s="24" t="s">
        <v>39</v>
      </c>
      <c r="AF139" s="24" t="s">
        <v>40</v>
      </c>
      <c r="AG139" s="24" t="s">
        <v>41</v>
      </c>
      <c r="AH139" s="24" t="s">
        <v>42</v>
      </c>
      <c r="AI139" s="24" t="s">
        <v>43</v>
      </c>
      <c r="AJ139" s="24" t="s">
        <v>44</v>
      </c>
      <c r="AK139" s="25" t="s">
        <v>45</v>
      </c>
      <c r="AL139" s="25" t="s">
        <v>46</v>
      </c>
      <c r="AM139" s="24" t="s">
        <v>47</v>
      </c>
      <c r="AN139" s="25" t="s">
        <v>58</v>
      </c>
      <c r="AO139" s="26" t="s">
        <v>49</v>
      </c>
      <c r="AP139" s="26" t="s">
        <v>50</v>
      </c>
      <c r="AQ139" s="26" t="s">
        <v>51</v>
      </c>
    </row>
    <row r="140" spans="1:47" x14ac:dyDescent="0.3">
      <c r="F140" s="28">
        <v>80321876</v>
      </c>
      <c r="G140" s="29" t="s">
        <v>105</v>
      </c>
      <c r="H140" s="30">
        <v>2026</v>
      </c>
      <c r="I140" s="30" t="s">
        <v>53</v>
      </c>
      <c r="J140" s="62" t="s">
        <v>54</v>
      </c>
      <c r="K140" s="62" t="s">
        <v>54</v>
      </c>
      <c r="L140" s="62" t="s">
        <v>54</v>
      </c>
      <c r="M140" s="62" t="s">
        <v>54</v>
      </c>
      <c r="N140" s="62" t="s">
        <v>54</v>
      </c>
      <c r="O140" s="62" t="s">
        <v>54</v>
      </c>
      <c r="P140" s="32"/>
      <c r="Q140" s="32"/>
      <c r="R140" s="32" t="s">
        <v>62</v>
      </c>
      <c r="S140" s="62" t="s">
        <v>55</v>
      </c>
      <c r="T140" s="62" t="s">
        <v>55</v>
      </c>
      <c r="U140" s="62" t="s">
        <v>55</v>
      </c>
      <c r="V140" s="32" t="s">
        <v>62</v>
      </c>
      <c r="W140" s="62" t="s">
        <v>55</v>
      </c>
      <c r="X140" s="62" t="s">
        <v>55</v>
      </c>
      <c r="Y140" s="62" t="s">
        <v>55</v>
      </c>
      <c r="Z140" s="62" t="s">
        <v>54</v>
      </c>
      <c r="AA140" s="62" t="s">
        <v>54</v>
      </c>
      <c r="AB140" s="62" t="s">
        <v>54</v>
      </c>
      <c r="AC140" s="62" t="s">
        <v>54</v>
      </c>
      <c r="AD140" s="62" t="s">
        <v>54</v>
      </c>
      <c r="AE140" s="32"/>
      <c r="AF140" s="32"/>
      <c r="AG140" s="32" t="s">
        <v>62</v>
      </c>
      <c r="AH140" s="62" t="s">
        <v>55</v>
      </c>
      <c r="AI140" s="62" t="s">
        <v>55</v>
      </c>
      <c r="AJ140" s="62" t="s">
        <v>55</v>
      </c>
      <c r="AK140" s="62" t="s">
        <v>55</v>
      </c>
      <c r="AL140" s="62" t="s">
        <v>55</v>
      </c>
      <c r="AM140" s="62" t="s">
        <v>55</v>
      </c>
      <c r="AN140" s="62" t="s">
        <v>54</v>
      </c>
      <c r="AO140" s="55">
        <f>COUNTIF(Tabla146111249[[#This Row],[1L]:[31D]],"D12")</f>
        <v>12</v>
      </c>
      <c r="AP140" s="33">
        <f>COUNTIF(Tabla146111249[[#This Row],[1L]:[31D]],"N12")</f>
        <v>12</v>
      </c>
      <c r="AQ140" s="34">
        <f>COUNTBLANK(Tabla146111249[[#This Row],[1L]:[31D]])</f>
        <v>4</v>
      </c>
      <c r="AR140" s="7"/>
      <c r="AS140" s="7"/>
      <c r="AT140" s="7"/>
      <c r="AU140" s="7"/>
    </row>
    <row r="141" spans="1:47" x14ac:dyDescent="0.3">
      <c r="F141" s="28">
        <v>8322373</v>
      </c>
      <c r="G141" s="29" t="s">
        <v>106</v>
      </c>
      <c r="H141" s="30">
        <v>2026</v>
      </c>
      <c r="I141" s="30" t="s">
        <v>53</v>
      </c>
      <c r="J141" s="62" t="s">
        <v>55</v>
      </c>
      <c r="K141" s="62" t="s">
        <v>55</v>
      </c>
      <c r="L141" s="62" t="s">
        <v>55</v>
      </c>
      <c r="M141" s="62" t="s">
        <v>55</v>
      </c>
      <c r="N141" s="62" t="s">
        <v>55</v>
      </c>
      <c r="O141" s="62" t="s">
        <v>55</v>
      </c>
      <c r="P141" s="62" t="s">
        <v>54</v>
      </c>
      <c r="Q141" s="62" t="s">
        <v>54</v>
      </c>
      <c r="R141" s="62" t="s">
        <v>54</v>
      </c>
      <c r="S141" s="62" t="s">
        <v>54</v>
      </c>
      <c r="T141" s="62" t="s">
        <v>54</v>
      </c>
      <c r="U141" s="62" t="s">
        <v>54</v>
      </c>
      <c r="V141" s="32"/>
      <c r="W141" s="32"/>
      <c r="X141" s="32" t="s">
        <v>62</v>
      </c>
      <c r="Y141" s="65" t="s">
        <v>102</v>
      </c>
      <c r="Z141" s="65" t="s">
        <v>102</v>
      </c>
      <c r="AA141" s="65" t="s">
        <v>102</v>
      </c>
      <c r="AB141" s="65" t="s">
        <v>102</v>
      </c>
      <c r="AC141" s="65" t="s">
        <v>102</v>
      </c>
      <c r="AD141" s="65" t="s">
        <v>102</v>
      </c>
      <c r="AE141" s="65" t="s">
        <v>102</v>
      </c>
      <c r="AF141" s="65" t="s">
        <v>102</v>
      </c>
      <c r="AG141" s="65" t="s">
        <v>102</v>
      </c>
      <c r="AH141" s="65" t="s">
        <v>102</v>
      </c>
      <c r="AI141" s="65" t="s">
        <v>102</v>
      </c>
      <c r="AJ141" s="65" t="s">
        <v>102</v>
      </c>
      <c r="AK141" s="65" t="s">
        <v>102</v>
      </c>
      <c r="AL141" s="65" t="s">
        <v>102</v>
      </c>
      <c r="AM141" s="65" t="s">
        <v>102</v>
      </c>
      <c r="AN141" s="62" t="s">
        <v>55</v>
      </c>
      <c r="AO141" s="55">
        <f>COUNTIF(Tabla146111249[[#This Row],[1L]:[31D]],"D12")</f>
        <v>7</v>
      </c>
      <c r="AP141" s="33">
        <f>COUNTIF(Tabla146111249[[#This Row],[1L]:[31D]],"N12")</f>
        <v>6</v>
      </c>
      <c r="AQ141" s="34">
        <f>COUNTBLANK(Tabla146111249[[#This Row],[1L]:[31D]])</f>
        <v>2</v>
      </c>
      <c r="AR141" s="7"/>
      <c r="AS141" s="7"/>
      <c r="AT141" s="7"/>
      <c r="AU141" s="7"/>
    </row>
    <row r="142" spans="1:47" x14ac:dyDescent="0.3">
      <c r="F142" s="28">
        <v>43975855</v>
      </c>
      <c r="G142" s="29" t="s">
        <v>333</v>
      </c>
      <c r="H142" s="30">
        <v>2026</v>
      </c>
      <c r="I142" s="30" t="s">
        <v>53</v>
      </c>
      <c r="J142" s="31" t="s">
        <v>54</v>
      </c>
      <c r="K142" s="31" t="s">
        <v>54</v>
      </c>
      <c r="L142" s="32"/>
      <c r="M142" s="32"/>
      <c r="N142" s="31" t="s">
        <v>54</v>
      </c>
      <c r="O142" s="31" t="s">
        <v>54</v>
      </c>
      <c r="P142" s="31" t="s">
        <v>54</v>
      </c>
      <c r="Q142" s="31" t="s">
        <v>54</v>
      </c>
      <c r="R142" s="31" t="s">
        <v>54</v>
      </c>
      <c r="S142" s="31" t="s">
        <v>54</v>
      </c>
      <c r="T142" s="31" t="s">
        <v>54</v>
      </c>
      <c r="U142" s="31" t="s">
        <v>54</v>
      </c>
      <c r="V142" s="31" t="s">
        <v>54</v>
      </c>
      <c r="W142" s="31" t="s">
        <v>54</v>
      </c>
      <c r="X142" s="31" t="s">
        <v>54</v>
      </c>
      <c r="Y142" s="62" t="s">
        <v>55</v>
      </c>
      <c r="Z142" s="62" t="s">
        <v>55</v>
      </c>
      <c r="AA142" s="62" t="s">
        <v>55</v>
      </c>
      <c r="AB142" s="62" t="s">
        <v>55</v>
      </c>
      <c r="AC142" s="62" t="s">
        <v>55</v>
      </c>
      <c r="AD142" s="62" t="s">
        <v>55</v>
      </c>
      <c r="AE142" s="62" t="s">
        <v>54</v>
      </c>
      <c r="AF142" s="62" t="s">
        <v>54</v>
      </c>
      <c r="AG142" s="62" t="s">
        <v>54</v>
      </c>
      <c r="AH142" s="62" t="s">
        <v>54</v>
      </c>
      <c r="AI142" s="62" t="s">
        <v>54</v>
      </c>
      <c r="AJ142" s="62" t="s">
        <v>54</v>
      </c>
      <c r="AK142" s="32"/>
      <c r="AL142" s="32"/>
      <c r="AM142" s="32" t="s">
        <v>62</v>
      </c>
      <c r="AN142" s="66">
        <f>COUNTIF(AN138:AN140,"N12")</f>
        <v>1</v>
      </c>
      <c r="AO142" s="55">
        <f>COUNTIF(Tabla146111249[[#This Row],[1L]:[31D]],"D12")</f>
        <v>6</v>
      </c>
      <c r="AP142" s="33">
        <f>COUNTIF(Tabla146111249[[#This Row],[1L]:[31D]],"N12")</f>
        <v>19</v>
      </c>
      <c r="AQ142" s="34">
        <f>COUNTBLANK(Tabla146111249[[#This Row],[1L]:[31D]])</f>
        <v>4</v>
      </c>
      <c r="AR142" s="7"/>
      <c r="AS142" s="7"/>
      <c r="AT142" s="7"/>
      <c r="AU142" s="7"/>
    </row>
    <row r="143" spans="1:47" x14ac:dyDescent="0.3">
      <c r="F143" s="28">
        <v>71083889</v>
      </c>
      <c r="G143" s="29" t="s">
        <v>107</v>
      </c>
      <c r="H143" s="30">
        <v>2026</v>
      </c>
      <c r="I143" s="30" t="s">
        <v>53</v>
      </c>
      <c r="J143" s="49"/>
      <c r="K143" s="49"/>
      <c r="L143" s="49"/>
      <c r="M143" s="49"/>
      <c r="N143" s="49"/>
      <c r="O143" s="49"/>
      <c r="P143" s="62" t="s">
        <v>55</v>
      </c>
      <c r="Q143" s="62" t="s">
        <v>55</v>
      </c>
      <c r="R143" s="62" t="s">
        <v>55</v>
      </c>
      <c r="S143" s="49"/>
      <c r="T143" s="49"/>
      <c r="U143" s="49"/>
      <c r="V143" s="62" t="s">
        <v>54</v>
      </c>
      <c r="W143" s="62" t="s">
        <v>54</v>
      </c>
      <c r="X143" s="62" t="s">
        <v>54</v>
      </c>
      <c r="Y143" s="49"/>
      <c r="Z143" s="49"/>
      <c r="AA143" s="49"/>
      <c r="AB143" s="49"/>
      <c r="AC143" s="49"/>
      <c r="AD143" s="49"/>
      <c r="AE143" s="62" t="s">
        <v>55</v>
      </c>
      <c r="AF143" s="62" t="s">
        <v>55</v>
      </c>
      <c r="AG143" s="62" t="s">
        <v>55</v>
      </c>
      <c r="AH143" s="49"/>
      <c r="AI143" s="49"/>
      <c r="AJ143" s="49"/>
      <c r="AK143" s="62" t="s">
        <v>54</v>
      </c>
      <c r="AL143" s="62" t="s">
        <v>54</v>
      </c>
      <c r="AM143" s="62" t="s">
        <v>54</v>
      </c>
      <c r="AN143" s="49"/>
      <c r="AO143" s="55">
        <f>COUNTIF(Tabla146111249[[#This Row],[1L]:[31D]],"D12")</f>
        <v>6</v>
      </c>
      <c r="AP143" s="33">
        <f>COUNTIF(Tabla146111249[[#This Row],[1L]:[31D]],"N12")</f>
        <v>6</v>
      </c>
      <c r="AQ143" s="34">
        <f>COUNTBLANK(Tabla146111249[[#This Row],[1L]:[31D]])</f>
        <v>19</v>
      </c>
      <c r="AR143" s="7"/>
      <c r="AS143" s="7"/>
      <c r="AT143" s="7"/>
      <c r="AU143" s="7"/>
    </row>
    <row r="144" spans="1:47" hidden="1" x14ac:dyDescent="0.3">
      <c r="F144" s="28"/>
      <c r="G144" s="29"/>
      <c r="H144" s="30" t="s">
        <v>81</v>
      </c>
      <c r="I144" s="30" t="s">
        <v>81</v>
      </c>
      <c r="J144" s="37">
        <f t="shared" ref="J144:AN144" si="14">COUNTIF(J140:J143,"D12")</f>
        <v>1</v>
      </c>
      <c r="K144" s="37">
        <f t="shared" si="14"/>
        <v>1</v>
      </c>
      <c r="L144" s="37">
        <f t="shared" si="14"/>
        <v>1</v>
      </c>
      <c r="M144" s="37">
        <f t="shared" si="14"/>
        <v>1</v>
      </c>
      <c r="N144" s="37">
        <f t="shared" si="14"/>
        <v>1</v>
      </c>
      <c r="O144" s="37">
        <f t="shared" si="14"/>
        <v>1</v>
      </c>
      <c r="P144" s="37">
        <f t="shared" si="14"/>
        <v>1</v>
      </c>
      <c r="Q144" s="37">
        <f t="shared" si="14"/>
        <v>1</v>
      </c>
      <c r="R144" s="37">
        <f t="shared" si="14"/>
        <v>1</v>
      </c>
      <c r="S144" s="37">
        <f t="shared" si="14"/>
        <v>1</v>
      </c>
      <c r="T144" s="37">
        <f t="shared" si="14"/>
        <v>1</v>
      </c>
      <c r="U144" s="37">
        <f t="shared" si="14"/>
        <v>1</v>
      </c>
      <c r="V144" s="37">
        <f t="shared" si="14"/>
        <v>0</v>
      </c>
      <c r="W144" s="37">
        <f t="shared" si="14"/>
        <v>1</v>
      </c>
      <c r="X144" s="37">
        <f t="shared" si="14"/>
        <v>1</v>
      </c>
      <c r="Y144" s="37">
        <f t="shared" si="14"/>
        <v>2</v>
      </c>
      <c r="Z144" s="37">
        <f t="shared" si="14"/>
        <v>1</v>
      </c>
      <c r="AA144" s="37">
        <f t="shared" si="14"/>
        <v>1</v>
      </c>
      <c r="AB144" s="37">
        <f t="shared" si="14"/>
        <v>1</v>
      </c>
      <c r="AC144" s="37">
        <f t="shared" si="14"/>
        <v>1</v>
      </c>
      <c r="AD144" s="37">
        <f t="shared" si="14"/>
        <v>1</v>
      </c>
      <c r="AE144" s="37">
        <f t="shared" si="14"/>
        <v>1</v>
      </c>
      <c r="AF144" s="37">
        <f t="shared" si="14"/>
        <v>1</v>
      </c>
      <c r="AG144" s="37">
        <f t="shared" si="14"/>
        <v>1</v>
      </c>
      <c r="AH144" s="37">
        <f t="shared" si="14"/>
        <v>1</v>
      </c>
      <c r="AI144" s="37">
        <f t="shared" si="14"/>
        <v>1</v>
      </c>
      <c r="AJ144" s="37">
        <f t="shared" si="14"/>
        <v>1</v>
      </c>
      <c r="AK144" s="37">
        <f t="shared" si="14"/>
        <v>1</v>
      </c>
      <c r="AL144" s="37">
        <f t="shared" si="14"/>
        <v>1</v>
      </c>
      <c r="AM144" s="37">
        <f t="shared" si="14"/>
        <v>1</v>
      </c>
      <c r="AN144" s="30">
        <f t="shared" si="14"/>
        <v>1</v>
      </c>
      <c r="AO144" s="38"/>
      <c r="AP144" s="38"/>
      <c r="AQ144" s="39"/>
      <c r="AR144" s="7"/>
      <c r="AS144" s="7"/>
      <c r="AT144" s="7"/>
      <c r="AU144" s="7"/>
    </row>
    <row r="145" spans="1:47" hidden="1" x14ac:dyDescent="0.3">
      <c r="F145" s="40"/>
      <c r="G145" s="41"/>
      <c r="H145" s="30" t="s">
        <v>81</v>
      </c>
      <c r="I145" s="30" t="s">
        <v>81</v>
      </c>
      <c r="J145" s="42">
        <f t="shared" ref="J145:AN145" si="15">COUNTIF(J140:J143,"N12")</f>
        <v>2</v>
      </c>
      <c r="K145" s="42">
        <f t="shared" si="15"/>
        <v>2</v>
      </c>
      <c r="L145" s="42">
        <f t="shared" si="15"/>
        <v>1</v>
      </c>
      <c r="M145" s="42">
        <f t="shared" si="15"/>
        <v>1</v>
      </c>
      <c r="N145" s="42">
        <f t="shared" si="15"/>
        <v>2</v>
      </c>
      <c r="O145" s="42">
        <f t="shared" si="15"/>
        <v>2</v>
      </c>
      <c r="P145" s="42">
        <f t="shared" si="15"/>
        <v>2</v>
      </c>
      <c r="Q145" s="42">
        <f t="shared" si="15"/>
        <v>2</v>
      </c>
      <c r="R145" s="42">
        <f t="shared" si="15"/>
        <v>2</v>
      </c>
      <c r="S145" s="42">
        <f t="shared" si="15"/>
        <v>2</v>
      </c>
      <c r="T145" s="42">
        <f t="shared" si="15"/>
        <v>2</v>
      </c>
      <c r="U145" s="42">
        <f t="shared" si="15"/>
        <v>2</v>
      </c>
      <c r="V145" s="42">
        <f t="shared" si="15"/>
        <v>2</v>
      </c>
      <c r="W145" s="42">
        <f t="shared" si="15"/>
        <v>2</v>
      </c>
      <c r="X145" s="42">
        <f t="shared" si="15"/>
        <v>2</v>
      </c>
      <c r="Y145" s="42">
        <f t="shared" si="15"/>
        <v>0</v>
      </c>
      <c r="Z145" s="42">
        <f t="shared" si="15"/>
        <v>1</v>
      </c>
      <c r="AA145" s="42">
        <f t="shared" si="15"/>
        <v>1</v>
      </c>
      <c r="AB145" s="42">
        <f t="shared" si="15"/>
        <v>1</v>
      </c>
      <c r="AC145" s="42">
        <f t="shared" si="15"/>
        <v>1</v>
      </c>
      <c r="AD145" s="42">
        <f t="shared" si="15"/>
        <v>1</v>
      </c>
      <c r="AE145" s="42">
        <f t="shared" si="15"/>
        <v>1</v>
      </c>
      <c r="AF145" s="42">
        <f t="shared" si="15"/>
        <v>1</v>
      </c>
      <c r="AG145" s="42">
        <f t="shared" si="15"/>
        <v>1</v>
      </c>
      <c r="AH145" s="42">
        <f t="shared" si="15"/>
        <v>1</v>
      </c>
      <c r="AI145" s="42">
        <f t="shared" si="15"/>
        <v>1</v>
      </c>
      <c r="AJ145" s="42">
        <f t="shared" si="15"/>
        <v>1</v>
      </c>
      <c r="AK145" s="42">
        <f t="shared" si="15"/>
        <v>1</v>
      </c>
      <c r="AL145" s="42">
        <f t="shared" si="15"/>
        <v>1</v>
      </c>
      <c r="AM145" s="42">
        <f t="shared" si="15"/>
        <v>1</v>
      </c>
      <c r="AN145" s="43">
        <f t="shared" si="15"/>
        <v>1</v>
      </c>
      <c r="AO145" s="44"/>
      <c r="AP145" s="44"/>
      <c r="AQ145" s="39"/>
      <c r="AR145" s="7"/>
      <c r="AS145" s="7"/>
      <c r="AT145" s="7"/>
      <c r="AU145" s="7"/>
    </row>
    <row r="146" spans="1:47" s="7" customFormat="1" x14ac:dyDescent="0.3">
      <c r="F146" s="56"/>
      <c r="G146" s="49"/>
      <c r="H146" s="57"/>
      <c r="I146" s="57"/>
      <c r="J146" s="57"/>
      <c r="K146" s="57"/>
      <c r="L146" s="57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</row>
    <row r="147" spans="1:47" x14ac:dyDescent="0.3">
      <c r="F147" s="48" t="s">
        <v>64</v>
      </c>
      <c r="G147" s="48" t="s">
        <v>65</v>
      </c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7"/>
      <c r="AP147" s="7"/>
      <c r="AQ147" s="7"/>
      <c r="AR147" s="7"/>
      <c r="AS147" s="7"/>
      <c r="AT147" s="7"/>
      <c r="AU147" s="7"/>
    </row>
    <row r="148" spans="1:47" x14ac:dyDescent="0.3">
      <c r="F148" s="28" t="s">
        <v>55</v>
      </c>
      <c r="G148" s="29" t="s">
        <v>66</v>
      </c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7"/>
      <c r="AP148" s="7"/>
      <c r="AQ148" s="7"/>
      <c r="AR148" s="7"/>
      <c r="AS148" s="7"/>
      <c r="AT148" s="7"/>
      <c r="AU148" s="7"/>
    </row>
    <row r="149" spans="1:47" s="7" customFormat="1" x14ac:dyDescent="0.3">
      <c r="F149" s="50" t="s">
        <v>54</v>
      </c>
      <c r="G149" s="51" t="s">
        <v>67</v>
      </c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</row>
    <row r="150" spans="1:47" s="7" customFormat="1" x14ac:dyDescent="0.3">
      <c r="F150" s="50"/>
      <c r="G150" s="51" t="s">
        <v>68</v>
      </c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</row>
    <row r="151" spans="1:47" s="7" customFormat="1" x14ac:dyDescent="0.3">
      <c r="F151" s="50" t="s">
        <v>69</v>
      </c>
      <c r="G151" s="51" t="s">
        <v>70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</row>
    <row r="152" spans="1:47" s="7" customFormat="1" x14ac:dyDescent="0.3">
      <c r="F152" s="50" t="s">
        <v>62</v>
      </c>
      <c r="G152" s="51" t="s">
        <v>71</v>
      </c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</row>
    <row r="153" spans="1:47" s="7" customFormat="1" x14ac:dyDescent="0.3">
      <c r="F153" s="56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spans="1:47" ht="15" x14ac:dyDescent="0.25">
      <c r="F154" s="54"/>
      <c r="G154" s="54"/>
      <c r="H154" s="2" t="s">
        <v>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4"/>
      <c r="AI154" s="5" t="s">
        <v>1</v>
      </c>
      <c r="AJ154" s="5"/>
      <c r="AK154" s="5"/>
      <c r="AL154" s="5"/>
      <c r="AM154" s="5"/>
      <c r="AN154" s="5"/>
      <c r="AO154" s="6"/>
      <c r="AP154" s="6"/>
      <c r="AQ154" s="6"/>
      <c r="AR154" s="7"/>
      <c r="AS154" s="7"/>
      <c r="AT154" s="7"/>
      <c r="AU154" s="7"/>
    </row>
    <row r="155" spans="1:47" ht="15" x14ac:dyDescent="0.25">
      <c r="F155" s="54"/>
      <c r="G155" s="54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5"/>
      <c r="AJ155" s="5"/>
      <c r="AK155" s="5"/>
      <c r="AL155" s="5"/>
      <c r="AM155" s="5"/>
      <c r="AN155" s="5"/>
      <c r="AO155" s="6"/>
      <c r="AP155" s="6"/>
      <c r="AQ155" s="6"/>
      <c r="AR155" s="7"/>
      <c r="AS155" s="7"/>
      <c r="AT155" s="7"/>
      <c r="AU155" s="7"/>
    </row>
    <row r="156" spans="1:47" ht="15" x14ac:dyDescent="0.25">
      <c r="F156" s="54"/>
      <c r="G156" s="54"/>
      <c r="H156" s="11" t="s">
        <v>2</v>
      </c>
      <c r="I156" s="12"/>
      <c r="J156" s="12"/>
      <c r="K156" s="13" t="s">
        <v>108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4"/>
      <c r="AI156" s="5" t="s">
        <v>4</v>
      </c>
      <c r="AJ156" s="5"/>
      <c r="AK156" s="5"/>
      <c r="AL156" s="5"/>
      <c r="AM156" s="5"/>
      <c r="AN156" s="5"/>
      <c r="AO156" s="6"/>
      <c r="AP156" s="6"/>
      <c r="AQ156" s="6"/>
      <c r="AR156" s="7"/>
      <c r="AS156" s="7"/>
      <c r="AT156" s="7"/>
      <c r="AU156" s="7"/>
    </row>
    <row r="157" spans="1:47" ht="15" x14ac:dyDescent="0.25">
      <c r="F157" s="54"/>
      <c r="G157" s="54"/>
      <c r="H157" s="15" t="s">
        <v>5</v>
      </c>
      <c r="I157" s="16"/>
      <c r="J157" s="16"/>
      <c r="K157" s="13" t="s">
        <v>73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4"/>
      <c r="AI157" s="5"/>
      <c r="AJ157" s="5"/>
      <c r="AK157" s="5"/>
      <c r="AL157" s="5"/>
      <c r="AM157" s="5"/>
      <c r="AN157" s="5"/>
      <c r="AO157" s="6"/>
      <c r="AP157" s="6"/>
      <c r="AQ157" s="6"/>
      <c r="AR157" s="7"/>
      <c r="AS157" s="7"/>
      <c r="AT157" s="7"/>
      <c r="AU157" s="7"/>
    </row>
    <row r="158" spans="1:47" ht="15" x14ac:dyDescent="0.25">
      <c r="F158" s="54"/>
      <c r="G158" s="54"/>
      <c r="H158" s="11" t="s">
        <v>7</v>
      </c>
      <c r="I158" s="12"/>
      <c r="J158" s="12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4"/>
      <c r="AI158" s="5" t="s">
        <v>8</v>
      </c>
      <c r="AJ158" s="5"/>
      <c r="AK158" s="5"/>
      <c r="AL158" s="5"/>
      <c r="AM158" s="5"/>
      <c r="AN158" s="5"/>
      <c r="AO158" s="6"/>
      <c r="AP158" s="6"/>
      <c r="AQ158" s="6"/>
      <c r="AR158" s="7"/>
      <c r="AS158" s="7"/>
      <c r="AT158" s="7"/>
      <c r="AU158" s="7"/>
    </row>
    <row r="159" spans="1:47" ht="15" x14ac:dyDescent="0.25">
      <c r="F159" s="54"/>
      <c r="G159" s="54"/>
      <c r="H159" s="17"/>
      <c r="I159" s="18"/>
      <c r="J159" s="18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20"/>
      <c r="AI159" s="5"/>
      <c r="AJ159" s="5"/>
      <c r="AK159" s="5"/>
      <c r="AL159" s="5"/>
      <c r="AM159" s="5"/>
      <c r="AN159" s="5"/>
      <c r="AO159" s="21"/>
      <c r="AP159" s="21"/>
      <c r="AQ159" s="21"/>
      <c r="AR159" s="7"/>
      <c r="AS159" s="7"/>
      <c r="AT159" s="7"/>
      <c r="AU159" s="7"/>
    </row>
    <row r="160" spans="1:47" s="27" customFormat="1" ht="39.950000000000003" customHeight="1" x14ac:dyDescent="0.25">
      <c r="A160" s="22" t="s">
        <v>9</v>
      </c>
      <c r="B160" s="22" t="s">
        <v>10</v>
      </c>
      <c r="C160" s="23" t="s">
        <v>11</v>
      </c>
      <c r="D160" s="23" t="s">
        <v>12</v>
      </c>
      <c r="E160" s="23" t="s">
        <v>13</v>
      </c>
      <c r="F160" s="24" t="s">
        <v>14</v>
      </c>
      <c r="G160" s="24" t="s">
        <v>15</v>
      </c>
      <c r="H160" s="24" t="s">
        <v>16</v>
      </c>
      <c r="I160" s="24" t="s">
        <v>17</v>
      </c>
      <c r="J160" s="24" t="s">
        <v>18</v>
      </c>
      <c r="K160" s="24" t="s">
        <v>19</v>
      </c>
      <c r="L160" s="24" t="s">
        <v>20</v>
      </c>
      <c r="M160" s="24" t="s">
        <v>21</v>
      </c>
      <c r="N160" s="24" t="s">
        <v>22</v>
      </c>
      <c r="O160" s="24" t="s">
        <v>23</v>
      </c>
      <c r="P160" s="25" t="s">
        <v>24</v>
      </c>
      <c r="Q160" s="25" t="s">
        <v>25</v>
      </c>
      <c r="R160" s="24" t="s">
        <v>26</v>
      </c>
      <c r="S160" s="24" t="s">
        <v>27</v>
      </c>
      <c r="T160" s="24" t="s">
        <v>28</v>
      </c>
      <c r="U160" s="24" t="s">
        <v>29</v>
      </c>
      <c r="V160" s="24" t="s">
        <v>30</v>
      </c>
      <c r="W160" s="25" t="s">
        <v>31</v>
      </c>
      <c r="X160" s="25" t="s">
        <v>32</v>
      </c>
      <c r="Y160" s="24" t="s">
        <v>33</v>
      </c>
      <c r="Z160" s="24" t="s">
        <v>34</v>
      </c>
      <c r="AA160" s="24" t="s">
        <v>35</v>
      </c>
      <c r="AB160" s="24" t="s">
        <v>36</v>
      </c>
      <c r="AC160" s="24" t="s">
        <v>37</v>
      </c>
      <c r="AD160" s="25" t="s">
        <v>38</v>
      </c>
      <c r="AE160" s="24" t="s">
        <v>39</v>
      </c>
      <c r="AF160" s="24" t="s">
        <v>40</v>
      </c>
      <c r="AG160" s="24" t="s">
        <v>41</v>
      </c>
      <c r="AH160" s="24" t="s">
        <v>42</v>
      </c>
      <c r="AI160" s="24" t="s">
        <v>43</v>
      </c>
      <c r="AJ160" s="24" t="s">
        <v>44</v>
      </c>
      <c r="AK160" s="25" t="s">
        <v>45</v>
      </c>
      <c r="AL160" s="25" t="s">
        <v>46</v>
      </c>
      <c r="AM160" s="24" t="s">
        <v>47</v>
      </c>
      <c r="AN160" s="25" t="s">
        <v>58</v>
      </c>
      <c r="AO160" s="26" t="s">
        <v>49</v>
      </c>
      <c r="AP160" s="26" t="s">
        <v>50</v>
      </c>
      <c r="AQ160" s="26" t="s">
        <v>51</v>
      </c>
    </row>
    <row r="161" spans="1:47" x14ac:dyDescent="0.3">
      <c r="F161" s="28">
        <v>70134297</v>
      </c>
      <c r="G161" s="29" t="s">
        <v>109</v>
      </c>
      <c r="H161" s="30">
        <v>2026</v>
      </c>
      <c r="I161" s="30" t="s">
        <v>53</v>
      </c>
      <c r="J161" s="62" t="s">
        <v>55</v>
      </c>
      <c r="K161" s="62" t="s">
        <v>55</v>
      </c>
      <c r="L161" s="62" t="s">
        <v>55</v>
      </c>
      <c r="M161" s="62" t="s">
        <v>54</v>
      </c>
      <c r="N161" s="62" t="s">
        <v>54</v>
      </c>
      <c r="O161" s="62" t="s">
        <v>54</v>
      </c>
      <c r="P161" s="62" t="s">
        <v>54</v>
      </c>
      <c r="Q161" s="62" t="s">
        <v>54</v>
      </c>
      <c r="R161" s="62" t="s">
        <v>54</v>
      </c>
      <c r="S161" s="32"/>
      <c r="T161" s="32"/>
      <c r="U161" s="32" t="s">
        <v>62</v>
      </c>
      <c r="V161" s="62" t="s">
        <v>55</v>
      </c>
      <c r="W161" s="62" t="s">
        <v>55</v>
      </c>
      <c r="X161" s="62" t="s">
        <v>55</v>
      </c>
      <c r="Y161" s="62" t="s">
        <v>55</v>
      </c>
      <c r="Z161" s="62" t="s">
        <v>55</v>
      </c>
      <c r="AA161" s="62" t="s">
        <v>55</v>
      </c>
      <c r="AB161" s="62" t="s">
        <v>54</v>
      </c>
      <c r="AC161" s="62" t="s">
        <v>54</v>
      </c>
      <c r="AD161" s="62" t="s">
        <v>54</v>
      </c>
      <c r="AE161" s="62" t="s">
        <v>54</v>
      </c>
      <c r="AF161" s="62" t="s">
        <v>54</v>
      </c>
      <c r="AG161" s="62" t="s">
        <v>54</v>
      </c>
      <c r="AH161" s="32"/>
      <c r="AI161" s="32"/>
      <c r="AJ161" s="32" t="s">
        <v>62</v>
      </c>
      <c r="AK161" s="62" t="s">
        <v>55</v>
      </c>
      <c r="AL161" s="62" t="s">
        <v>55</v>
      </c>
      <c r="AM161" s="62" t="s">
        <v>55</v>
      </c>
      <c r="AN161" s="62" t="s">
        <v>55</v>
      </c>
      <c r="AO161" s="55">
        <f>COUNTIF(Tabla146111350[[#This Row],[1L]:[31D]],"D12")</f>
        <v>13</v>
      </c>
      <c r="AP161" s="33">
        <f>COUNTIF(Tabla146111350[[#This Row],[1L]:[31D]],"N12")</f>
        <v>12</v>
      </c>
      <c r="AQ161" s="34">
        <f>COUNTBLANK(Tabla146111350[[#This Row],[1L]:[31D]])</f>
        <v>4</v>
      </c>
      <c r="AR161" s="7"/>
      <c r="AS161" s="7"/>
      <c r="AT161" s="7"/>
      <c r="AU161" s="7"/>
    </row>
    <row r="162" spans="1:47" x14ac:dyDescent="0.3">
      <c r="F162" s="28">
        <v>1066181597</v>
      </c>
      <c r="G162" s="29" t="s">
        <v>110</v>
      </c>
      <c r="H162" s="30">
        <v>2026</v>
      </c>
      <c r="I162" s="30" t="s">
        <v>53</v>
      </c>
      <c r="J162" s="32"/>
      <c r="K162" s="32"/>
      <c r="L162" s="32" t="s">
        <v>62</v>
      </c>
      <c r="M162" s="62" t="s">
        <v>55</v>
      </c>
      <c r="N162" s="62" t="s">
        <v>55</v>
      </c>
      <c r="O162" s="62" t="s">
        <v>55</v>
      </c>
      <c r="P162" s="62" t="s">
        <v>55</v>
      </c>
      <c r="Q162" s="62" t="s">
        <v>55</v>
      </c>
      <c r="R162" s="62" t="s">
        <v>55</v>
      </c>
      <c r="S162" s="62" t="s">
        <v>54</v>
      </c>
      <c r="T162" s="62" t="s">
        <v>54</v>
      </c>
      <c r="U162" s="62" t="s">
        <v>54</v>
      </c>
      <c r="V162" s="62" t="s">
        <v>54</v>
      </c>
      <c r="W162" s="62" t="s">
        <v>54</v>
      </c>
      <c r="X162" s="62" t="s">
        <v>54</v>
      </c>
      <c r="Y162" s="32"/>
      <c r="Z162" s="32"/>
      <c r="AA162" s="32" t="s">
        <v>62</v>
      </c>
      <c r="AB162" s="62" t="s">
        <v>55</v>
      </c>
      <c r="AC162" s="62" t="s">
        <v>55</v>
      </c>
      <c r="AD162" s="62" t="s">
        <v>55</v>
      </c>
      <c r="AE162" s="62" t="s">
        <v>55</v>
      </c>
      <c r="AF162" s="62" t="s">
        <v>55</v>
      </c>
      <c r="AG162" s="62" t="s">
        <v>55</v>
      </c>
      <c r="AH162" s="62" t="s">
        <v>54</v>
      </c>
      <c r="AI162" s="62" t="s">
        <v>54</v>
      </c>
      <c r="AJ162" s="62" t="s">
        <v>54</v>
      </c>
      <c r="AK162" s="62" t="s">
        <v>54</v>
      </c>
      <c r="AL162" s="62" t="s">
        <v>54</v>
      </c>
      <c r="AM162" s="62" t="s">
        <v>54</v>
      </c>
      <c r="AN162" s="62" t="s">
        <v>54</v>
      </c>
      <c r="AO162" s="33">
        <f>COUNTIF(Tabla146111350[[#This Row],[1L]:[31D]],"D12")</f>
        <v>12</v>
      </c>
      <c r="AP162" s="33">
        <f>COUNTIF(Tabla146111350[[#This Row],[1L]:[31D]],"N12")</f>
        <v>13</v>
      </c>
      <c r="AQ162" s="34">
        <f>COUNTBLANK(Tabla146111350[[#This Row],[1L]:[31D]])</f>
        <v>4</v>
      </c>
      <c r="AR162" s="7"/>
      <c r="AS162" s="7"/>
      <c r="AT162" s="7"/>
      <c r="AU162" s="7"/>
    </row>
    <row r="163" spans="1:47" hidden="1" x14ac:dyDescent="0.3">
      <c r="F163" s="28"/>
      <c r="G163" s="29"/>
      <c r="H163" s="30">
        <v>2026</v>
      </c>
      <c r="I163" s="30" t="s">
        <v>53</v>
      </c>
      <c r="J163" s="37">
        <f t="shared" ref="J163:AN163" si="16">COUNTIF(J161:J162,"D12")</f>
        <v>1</v>
      </c>
      <c r="K163" s="37">
        <f t="shared" si="16"/>
        <v>1</v>
      </c>
      <c r="L163" s="37">
        <f t="shared" si="16"/>
        <v>1</v>
      </c>
      <c r="M163" s="37">
        <f t="shared" si="16"/>
        <v>1</v>
      </c>
      <c r="N163" s="37">
        <f t="shared" si="16"/>
        <v>1</v>
      </c>
      <c r="O163" s="37">
        <f t="shared" si="16"/>
        <v>1</v>
      </c>
      <c r="P163" s="37">
        <f t="shared" si="16"/>
        <v>1</v>
      </c>
      <c r="Q163" s="37">
        <f t="shared" si="16"/>
        <v>1</v>
      </c>
      <c r="R163" s="37">
        <f t="shared" si="16"/>
        <v>1</v>
      </c>
      <c r="S163" s="37">
        <f t="shared" si="16"/>
        <v>0</v>
      </c>
      <c r="T163" s="37">
        <f t="shared" si="16"/>
        <v>0</v>
      </c>
      <c r="U163" s="37">
        <f t="shared" si="16"/>
        <v>0</v>
      </c>
      <c r="V163" s="37">
        <f t="shared" si="16"/>
        <v>1</v>
      </c>
      <c r="W163" s="37">
        <f t="shared" si="16"/>
        <v>1</v>
      </c>
      <c r="X163" s="37">
        <f t="shared" si="16"/>
        <v>1</v>
      </c>
      <c r="Y163" s="37">
        <f t="shared" si="16"/>
        <v>1</v>
      </c>
      <c r="Z163" s="37">
        <f t="shared" si="16"/>
        <v>1</v>
      </c>
      <c r="AA163" s="37">
        <f t="shared" si="16"/>
        <v>1</v>
      </c>
      <c r="AB163" s="37">
        <f t="shared" si="16"/>
        <v>1</v>
      </c>
      <c r="AC163" s="37">
        <f t="shared" si="16"/>
        <v>1</v>
      </c>
      <c r="AD163" s="37">
        <f t="shared" si="16"/>
        <v>1</v>
      </c>
      <c r="AE163" s="37">
        <f t="shared" si="16"/>
        <v>1</v>
      </c>
      <c r="AF163" s="37">
        <f t="shared" si="16"/>
        <v>1</v>
      </c>
      <c r="AG163" s="37">
        <f t="shared" si="16"/>
        <v>1</v>
      </c>
      <c r="AH163" s="37">
        <f t="shared" si="16"/>
        <v>0</v>
      </c>
      <c r="AI163" s="37">
        <f t="shared" si="16"/>
        <v>0</v>
      </c>
      <c r="AJ163" s="37">
        <f t="shared" si="16"/>
        <v>0</v>
      </c>
      <c r="AK163" s="37">
        <f t="shared" si="16"/>
        <v>1</v>
      </c>
      <c r="AL163" s="37">
        <f t="shared" si="16"/>
        <v>1</v>
      </c>
      <c r="AM163" s="37">
        <f t="shared" si="16"/>
        <v>1</v>
      </c>
      <c r="AN163" s="30">
        <f t="shared" si="16"/>
        <v>1</v>
      </c>
      <c r="AO163" s="38"/>
      <c r="AP163" s="38"/>
      <c r="AQ163" s="39"/>
      <c r="AR163" s="7"/>
      <c r="AS163" s="7"/>
      <c r="AT163" s="7"/>
      <c r="AU163" s="7"/>
    </row>
    <row r="164" spans="1:47" hidden="1" x14ac:dyDescent="0.3">
      <c r="F164" s="40"/>
      <c r="G164" s="41"/>
      <c r="H164" s="30">
        <v>2026</v>
      </c>
      <c r="I164" s="30" t="s">
        <v>53</v>
      </c>
      <c r="J164" s="42">
        <f t="shared" ref="J164:AN164" si="17">COUNTIF(J161:J162,"N12")</f>
        <v>0</v>
      </c>
      <c r="K164" s="42">
        <f t="shared" si="17"/>
        <v>0</v>
      </c>
      <c r="L164" s="42">
        <f t="shared" si="17"/>
        <v>0</v>
      </c>
      <c r="M164" s="42">
        <f t="shared" si="17"/>
        <v>1</v>
      </c>
      <c r="N164" s="42">
        <f t="shared" si="17"/>
        <v>1</v>
      </c>
      <c r="O164" s="42">
        <f t="shared" si="17"/>
        <v>1</v>
      </c>
      <c r="P164" s="42">
        <f t="shared" si="17"/>
        <v>1</v>
      </c>
      <c r="Q164" s="42">
        <f t="shared" si="17"/>
        <v>1</v>
      </c>
      <c r="R164" s="42">
        <f t="shared" si="17"/>
        <v>1</v>
      </c>
      <c r="S164" s="42">
        <f t="shared" si="17"/>
        <v>1</v>
      </c>
      <c r="T164" s="42">
        <f t="shared" si="17"/>
        <v>1</v>
      </c>
      <c r="U164" s="42">
        <f t="shared" si="17"/>
        <v>1</v>
      </c>
      <c r="V164" s="42">
        <f t="shared" si="17"/>
        <v>1</v>
      </c>
      <c r="W164" s="42">
        <f t="shared" si="17"/>
        <v>1</v>
      </c>
      <c r="X164" s="42">
        <f t="shared" si="17"/>
        <v>1</v>
      </c>
      <c r="Y164" s="42">
        <f t="shared" si="17"/>
        <v>0</v>
      </c>
      <c r="Z164" s="42">
        <f t="shared" si="17"/>
        <v>0</v>
      </c>
      <c r="AA164" s="42">
        <f t="shared" si="17"/>
        <v>0</v>
      </c>
      <c r="AB164" s="42">
        <f t="shared" si="17"/>
        <v>1</v>
      </c>
      <c r="AC164" s="42">
        <f t="shared" si="17"/>
        <v>1</v>
      </c>
      <c r="AD164" s="42">
        <f t="shared" si="17"/>
        <v>1</v>
      </c>
      <c r="AE164" s="42">
        <f t="shared" si="17"/>
        <v>1</v>
      </c>
      <c r="AF164" s="42">
        <f t="shared" si="17"/>
        <v>1</v>
      </c>
      <c r="AG164" s="42">
        <f t="shared" si="17"/>
        <v>1</v>
      </c>
      <c r="AH164" s="42">
        <f t="shared" si="17"/>
        <v>1</v>
      </c>
      <c r="AI164" s="42">
        <f t="shared" si="17"/>
        <v>1</v>
      </c>
      <c r="AJ164" s="42">
        <f t="shared" si="17"/>
        <v>1</v>
      </c>
      <c r="AK164" s="42">
        <f t="shared" si="17"/>
        <v>1</v>
      </c>
      <c r="AL164" s="42">
        <f t="shared" si="17"/>
        <v>1</v>
      </c>
      <c r="AM164" s="42">
        <f t="shared" si="17"/>
        <v>1</v>
      </c>
      <c r="AN164" s="43">
        <f t="shared" si="17"/>
        <v>1</v>
      </c>
      <c r="AO164" s="44"/>
      <c r="AP164" s="44"/>
      <c r="AQ164" s="39"/>
      <c r="AR164" s="7"/>
      <c r="AS164" s="7"/>
      <c r="AT164" s="7"/>
      <c r="AU164" s="7"/>
    </row>
    <row r="165" spans="1:47" s="36" customFormat="1" x14ac:dyDescent="0.3">
      <c r="A165" s="67"/>
      <c r="B165" s="67"/>
      <c r="C165" s="67"/>
      <c r="D165" s="67"/>
      <c r="E165" s="67"/>
      <c r="F165" s="28">
        <v>71083889</v>
      </c>
      <c r="G165" s="29" t="s">
        <v>107</v>
      </c>
      <c r="H165" s="30">
        <v>2026</v>
      </c>
      <c r="I165" s="30" t="s">
        <v>53</v>
      </c>
      <c r="J165" s="62" t="s">
        <v>54</v>
      </c>
      <c r="K165" s="62" t="s">
        <v>54</v>
      </c>
      <c r="L165" s="62" t="s">
        <v>54</v>
      </c>
      <c r="M165" s="32"/>
      <c r="N165" s="32"/>
      <c r="O165" s="32" t="s">
        <v>62</v>
      </c>
      <c r="P165" s="49"/>
      <c r="Q165" s="49"/>
      <c r="R165" s="49"/>
      <c r="S165" s="62" t="s">
        <v>55</v>
      </c>
      <c r="T165" s="62" t="s">
        <v>55</v>
      </c>
      <c r="U165" s="62" t="s">
        <v>55</v>
      </c>
      <c r="V165" s="49"/>
      <c r="W165" s="49"/>
      <c r="X165" s="49"/>
      <c r="Y165" s="68" t="s">
        <v>54</v>
      </c>
      <c r="Z165" s="68" t="s">
        <v>54</v>
      </c>
      <c r="AA165" s="68" t="s">
        <v>54</v>
      </c>
      <c r="AB165" s="32"/>
      <c r="AC165" s="32"/>
      <c r="AD165" s="32" t="s">
        <v>62</v>
      </c>
      <c r="AE165" s="49"/>
      <c r="AF165" s="49"/>
      <c r="AG165" s="49"/>
      <c r="AH165" s="68" t="s">
        <v>55</v>
      </c>
      <c r="AI165" s="68" t="s">
        <v>55</v>
      </c>
      <c r="AJ165" s="68" t="s">
        <v>55</v>
      </c>
      <c r="AK165" s="49"/>
      <c r="AL165" s="49"/>
      <c r="AM165" s="49"/>
      <c r="AN165" s="69"/>
      <c r="AO165" s="70">
        <f>COUNTIF(Tabla146111350[[#This Row],[1L]:[31D]],"D12")</f>
        <v>6</v>
      </c>
      <c r="AP165" s="70">
        <f>COUNTIF(Tabla146111350[[#This Row],[1L]:[31D]],"N12")</f>
        <v>6</v>
      </c>
      <c r="AQ165" s="70">
        <f>COUNTBLANK(Tabla146111350[[#This Row],[1L]:[31D]])</f>
        <v>17</v>
      </c>
    </row>
    <row r="166" spans="1:47" x14ac:dyDescent="0.3">
      <c r="F166" s="48" t="s">
        <v>64</v>
      </c>
      <c r="G166" s="48" t="s">
        <v>65</v>
      </c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71"/>
      <c r="V166" s="71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7"/>
      <c r="AP166" s="7"/>
      <c r="AQ166" s="7"/>
      <c r="AR166" s="7"/>
      <c r="AS166" s="7"/>
      <c r="AT166" s="7"/>
      <c r="AU166" s="7"/>
    </row>
    <row r="167" spans="1:47" x14ac:dyDescent="0.3">
      <c r="F167" s="28" t="s">
        <v>55</v>
      </c>
      <c r="G167" s="29" t="s">
        <v>66</v>
      </c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7"/>
      <c r="AP167" s="7"/>
      <c r="AQ167" s="7"/>
      <c r="AR167" s="7"/>
      <c r="AS167" s="7"/>
      <c r="AT167" s="7"/>
      <c r="AU167" s="7"/>
    </row>
    <row r="168" spans="1:47" s="7" customFormat="1" x14ac:dyDescent="0.3">
      <c r="F168" s="50" t="s">
        <v>54</v>
      </c>
      <c r="G168" s="51" t="s">
        <v>67</v>
      </c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</row>
    <row r="169" spans="1:47" s="7" customFormat="1" x14ac:dyDescent="0.3">
      <c r="F169" s="50"/>
      <c r="G169" s="51" t="s">
        <v>68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</row>
    <row r="170" spans="1:47" s="7" customFormat="1" x14ac:dyDescent="0.3">
      <c r="F170" s="50" t="s">
        <v>69</v>
      </c>
      <c r="G170" s="51" t="s">
        <v>70</v>
      </c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</row>
    <row r="171" spans="1:47" s="7" customFormat="1" x14ac:dyDescent="0.3">
      <c r="F171" s="50" t="s">
        <v>62</v>
      </c>
      <c r="G171" s="51" t="s">
        <v>71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</row>
    <row r="172" spans="1:47" s="7" customFormat="1" x14ac:dyDescent="0.3"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</row>
    <row r="173" spans="1:47" ht="15" x14ac:dyDescent="0.25">
      <c r="F173" s="54"/>
      <c r="G173" s="54"/>
      <c r="H173" s="2" t="s">
        <v>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4"/>
      <c r="AI173" s="5" t="s">
        <v>1</v>
      </c>
      <c r="AJ173" s="5"/>
      <c r="AK173" s="5"/>
      <c r="AL173" s="5"/>
      <c r="AM173" s="5"/>
      <c r="AN173" s="5"/>
      <c r="AO173" s="6"/>
      <c r="AP173" s="6"/>
      <c r="AQ173" s="6"/>
      <c r="AR173" s="7"/>
      <c r="AS173" s="7"/>
      <c r="AT173" s="7"/>
      <c r="AU173" s="7"/>
    </row>
    <row r="174" spans="1:47" ht="15" x14ac:dyDescent="0.25">
      <c r="F174" s="54"/>
      <c r="G174" s="54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10"/>
      <c r="AI174" s="5"/>
      <c r="AJ174" s="5"/>
      <c r="AK174" s="5"/>
      <c r="AL174" s="5"/>
      <c r="AM174" s="5"/>
      <c r="AN174" s="5"/>
      <c r="AO174" s="6"/>
      <c r="AP174" s="6"/>
      <c r="AQ174" s="6"/>
      <c r="AR174" s="7"/>
      <c r="AS174" s="7"/>
      <c r="AT174" s="7"/>
      <c r="AU174" s="7"/>
    </row>
    <row r="175" spans="1:47" ht="15" x14ac:dyDescent="0.25">
      <c r="F175" s="54"/>
      <c r="G175" s="54"/>
      <c r="H175" s="11" t="s">
        <v>2</v>
      </c>
      <c r="I175" s="12"/>
      <c r="J175" s="12"/>
      <c r="K175" s="13" t="s">
        <v>111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4"/>
      <c r="AI175" s="5" t="s">
        <v>4</v>
      </c>
      <c r="AJ175" s="5"/>
      <c r="AK175" s="5"/>
      <c r="AL175" s="5"/>
      <c r="AM175" s="5"/>
      <c r="AN175" s="5"/>
      <c r="AO175" s="6"/>
      <c r="AP175" s="6"/>
      <c r="AQ175" s="6"/>
      <c r="AR175" s="7"/>
      <c r="AS175" s="7"/>
      <c r="AT175" s="7"/>
      <c r="AU175" s="7"/>
    </row>
    <row r="176" spans="1:47" ht="15" x14ac:dyDescent="0.25">
      <c r="F176" s="54"/>
      <c r="G176" s="54"/>
      <c r="H176" s="15" t="s">
        <v>5</v>
      </c>
      <c r="I176" s="16"/>
      <c r="J176" s="16"/>
      <c r="K176" s="13" t="s">
        <v>112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4"/>
      <c r="AI176" s="5"/>
      <c r="AJ176" s="5"/>
      <c r="AK176" s="5"/>
      <c r="AL176" s="5"/>
      <c r="AM176" s="5"/>
      <c r="AN176" s="5"/>
      <c r="AO176" s="6"/>
      <c r="AP176" s="6"/>
      <c r="AQ176" s="6"/>
      <c r="AR176" s="7"/>
      <c r="AS176" s="7"/>
      <c r="AT176" s="7"/>
      <c r="AU176" s="7"/>
    </row>
    <row r="177" spans="1:47" ht="15" x14ac:dyDescent="0.25">
      <c r="F177" s="54"/>
      <c r="G177" s="54"/>
      <c r="H177" s="11" t="s">
        <v>7</v>
      </c>
      <c r="I177" s="12"/>
      <c r="J177" s="12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4"/>
      <c r="AI177" s="5" t="s">
        <v>8</v>
      </c>
      <c r="AJ177" s="5"/>
      <c r="AK177" s="5"/>
      <c r="AL177" s="5"/>
      <c r="AM177" s="5"/>
      <c r="AN177" s="5"/>
      <c r="AO177" s="6"/>
      <c r="AP177" s="6"/>
      <c r="AQ177" s="6"/>
      <c r="AR177" s="7"/>
      <c r="AS177" s="7"/>
      <c r="AT177" s="7"/>
      <c r="AU177" s="7"/>
    </row>
    <row r="178" spans="1:47" ht="15" x14ac:dyDescent="0.25">
      <c r="F178" s="54"/>
      <c r="G178" s="54"/>
      <c r="H178" s="17"/>
      <c r="I178" s="18"/>
      <c r="J178" s="18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20"/>
      <c r="AI178" s="5"/>
      <c r="AJ178" s="5"/>
      <c r="AK178" s="5"/>
      <c r="AL178" s="5"/>
      <c r="AM178" s="5"/>
      <c r="AN178" s="5"/>
      <c r="AO178" s="21"/>
      <c r="AP178" s="21"/>
      <c r="AQ178" s="21"/>
      <c r="AR178" s="7"/>
      <c r="AS178" s="7"/>
      <c r="AT178" s="7"/>
      <c r="AU178" s="7"/>
    </row>
    <row r="179" spans="1:47" s="27" customFormat="1" ht="39.950000000000003" customHeight="1" x14ac:dyDescent="0.25">
      <c r="A179" s="22" t="s">
        <v>9</v>
      </c>
      <c r="B179" s="22" t="s">
        <v>10</v>
      </c>
      <c r="C179" s="23" t="s">
        <v>11</v>
      </c>
      <c r="D179" s="23" t="s">
        <v>12</v>
      </c>
      <c r="E179" s="23" t="s">
        <v>13</v>
      </c>
      <c r="F179" s="24" t="s">
        <v>14</v>
      </c>
      <c r="G179" s="24" t="s">
        <v>15</v>
      </c>
      <c r="H179" s="24" t="s">
        <v>16</v>
      </c>
      <c r="I179" s="24" t="s">
        <v>17</v>
      </c>
      <c r="J179" s="24" t="s">
        <v>18</v>
      </c>
      <c r="K179" s="24" t="s">
        <v>19</v>
      </c>
      <c r="L179" s="24" t="s">
        <v>20</v>
      </c>
      <c r="M179" s="24" t="s">
        <v>21</v>
      </c>
      <c r="N179" s="24" t="s">
        <v>22</v>
      </c>
      <c r="O179" s="24" t="s">
        <v>23</v>
      </c>
      <c r="P179" s="25" t="s">
        <v>24</v>
      </c>
      <c r="Q179" s="25" t="s">
        <v>25</v>
      </c>
      <c r="R179" s="24" t="s">
        <v>26</v>
      </c>
      <c r="S179" s="24" t="s">
        <v>27</v>
      </c>
      <c r="T179" s="24" t="s">
        <v>28</v>
      </c>
      <c r="U179" s="24" t="s">
        <v>29</v>
      </c>
      <c r="V179" s="24" t="s">
        <v>30</v>
      </c>
      <c r="W179" s="25" t="s">
        <v>31</v>
      </c>
      <c r="X179" s="25" t="s">
        <v>32</v>
      </c>
      <c r="Y179" s="24" t="s">
        <v>33</v>
      </c>
      <c r="Z179" s="24" t="s">
        <v>34</v>
      </c>
      <c r="AA179" s="24" t="s">
        <v>35</v>
      </c>
      <c r="AB179" s="24" t="s">
        <v>36</v>
      </c>
      <c r="AC179" s="24" t="s">
        <v>37</v>
      </c>
      <c r="AD179" s="25" t="s">
        <v>38</v>
      </c>
      <c r="AE179" s="24" t="s">
        <v>39</v>
      </c>
      <c r="AF179" s="24" t="s">
        <v>40</v>
      </c>
      <c r="AG179" s="24" t="s">
        <v>41</v>
      </c>
      <c r="AH179" s="24" t="s">
        <v>42</v>
      </c>
      <c r="AI179" s="24" t="s">
        <v>43</v>
      </c>
      <c r="AJ179" s="24" t="s">
        <v>44</v>
      </c>
      <c r="AK179" s="25" t="s">
        <v>45</v>
      </c>
      <c r="AL179" s="25" t="s">
        <v>46</v>
      </c>
      <c r="AM179" s="24" t="s">
        <v>47</v>
      </c>
      <c r="AN179" s="25" t="s">
        <v>58</v>
      </c>
      <c r="AO179" s="26" t="s">
        <v>49</v>
      </c>
      <c r="AP179" s="26" t="s">
        <v>50</v>
      </c>
      <c r="AQ179" s="26" t="s">
        <v>51</v>
      </c>
    </row>
    <row r="180" spans="1:47" x14ac:dyDescent="0.3">
      <c r="A180" t="s">
        <v>111</v>
      </c>
      <c r="C180">
        <v>20</v>
      </c>
      <c r="F180" s="28">
        <v>11801545</v>
      </c>
      <c r="G180" s="29" t="s">
        <v>113</v>
      </c>
      <c r="H180" s="30">
        <v>2026</v>
      </c>
      <c r="I180" s="30" t="s">
        <v>53</v>
      </c>
      <c r="J180" s="31" t="s">
        <v>54</v>
      </c>
      <c r="K180" s="31" t="s">
        <v>54</v>
      </c>
      <c r="L180" s="31" t="s">
        <v>54</v>
      </c>
      <c r="M180" s="32"/>
      <c r="N180" s="32"/>
      <c r="O180" s="32" t="s">
        <v>62</v>
      </c>
      <c r="P180" s="31" t="s">
        <v>55</v>
      </c>
      <c r="Q180" s="31" t="s">
        <v>55</v>
      </c>
      <c r="R180" s="31" t="s">
        <v>55</v>
      </c>
      <c r="S180" s="31" t="s">
        <v>55</v>
      </c>
      <c r="T180" s="31" t="s">
        <v>55</v>
      </c>
      <c r="U180" s="31" t="s">
        <v>55</v>
      </c>
      <c r="V180" s="31" t="s">
        <v>54</v>
      </c>
      <c r="W180" s="31" t="s">
        <v>54</v>
      </c>
      <c r="X180" s="31" t="s">
        <v>54</v>
      </c>
      <c r="Y180" s="31" t="s">
        <v>54</v>
      </c>
      <c r="Z180" s="31" t="s">
        <v>54</v>
      </c>
      <c r="AA180" s="31" t="s">
        <v>54</v>
      </c>
      <c r="AB180" s="32"/>
      <c r="AC180" s="32"/>
      <c r="AD180" s="32" t="s">
        <v>62</v>
      </c>
      <c r="AE180" s="31" t="s">
        <v>55</v>
      </c>
      <c r="AF180" s="31" t="s">
        <v>55</v>
      </c>
      <c r="AG180" s="31" t="s">
        <v>55</v>
      </c>
      <c r="AH180" s="31" t="s">
        <v>55</v>
      </c>
      <c r="AI180" s="31" t="s">
        <v>55</v>
      </c>
      <c r="AJ180" s="31" t="s">
        <v>55</v>
      </c>
      <c r="AK180" s="31" t="s">
        <v>54</v>
      </c>
      <c r="AL180" s="31" t="s">
        <v>54</v>
      </c>
      <c r="AM180" s="31" t="s">
        <v>54</v>
      </c>
      <c r="AN180" s="31" t="s">
        <v>54</v>
      </c>
      <c r="AO180" s="55">
        <f>COUNTIF(Tabla14611131451[[#This Row],[1L]:[31D]],"D12")</f>
        <v>12</v>
      </c>
      <c r="AP180" s="33">
        <f>COUNTIF(Tabla14611131451[[#This Row],[1L]:[31D]],"N12")</f>
        <v>13</v>
      </c>
      <c r="AQ180" s="34">
        <f>COUNTBLANK(Tabla14611131451[[#This Row],[1L]:[31D]])</f>
        <v>4</v>
      </c>
      <c r="AR180" s="7"/>
      <c r="AS180" s="7"/>
      <c r="AT180" s="7"/>
      <c r="AU180" s="7"/>
    </row>
    <row r="181" spans="1:47" x14ac:dyDescent="0.3">
      <c r="F181" s="28">
        <v>1033653963</v>
      </c>
      <c r="G181" s="51" t="s">
        <v>114</v>
      </c>
      <c r="H181" s="30">
        <v>2026</v>
      </c>
      <c r="I181" s="30" t="s">
        <v>53</v>
      </c>
      <c r="J181" s="31" t="s">
        <v>55</v>
      </c>
      <c r="K181" s="31" t="s">
        <v>55</v>
      </c>
      <c r="L181" s="31" t="s">
        <v>55</v>
      </c>
      <c r="M181" s="31" t="s">
        <v>55</v>
      </c>
      <c r="N181" s="31" t="s">
        <v>55</v>
      </c>
      <c r="O181" s="31" t="s">
        <v>55</v>
      </c>
      <c r="P181" s="31" t="s">
        <v>54</v>
      </c>
      <c r="Q181" s="31" t="s">
        <v>54</v>
      </c>
      <c r="R181" s="31" t="s">
        <v>54</v>
      </c>
      <c r="S181" s="31" t="s">
        <v>54</v>
      </c>
      <c r="T181" s="31" t="s">
        <v>54</v>
      </c>
      <c r="U181" s="31" t="s">
        <v>54</v>
      </c>
      <c r="V181" s="32"/>
      <c r="W181" s="32"/>
      <c r="X181" s="32" t="s">
        <v>62</v>
      </c>
      <c r="Y181" s="31" t="s">
        <v>55</v>
      </c>
      <c r="Z181" s="31" t="s">
        <v>55</v>
      </c>
      <c r="AA181" s="31" t="s">
        <v>55</v>
      </c>
      <c r="AB181" s="31" t="s">
        <v>55</v>
      </c>
      <c r="AC181" s="31" t="s">
        <v>55</v>
      </c>
      <c r="AD181" s="31" t="s">
        <v>55</v>
      </c>
      <c r="AE181" s="31" t="s">
        <v>54</v>
      </c>
      <c r="AF181" s="31" t="s">
        <v>54</v>
      </c>
      <c r="AG181" s="31" t="s">
        <v>54</v>
      </c>
      <c r="AH181" s="31" t="s">
        <v>54</v>
      </c>
      <c r="AI181" s="31" t="s">
        <v>54</v>
      </c>
      <c r="AJ181" s="31" t="s">
        <v>54</v>
      </c>
      <c r="AK181" s="32"/>
      <c r="AL181" s="32"/>
      <c r="AM181" s="32" t="s">
        <v>62</v>
      </c>
      <c r="AN181" s="31" t="s">
        <v>55</v>
      </c>
      <c r="AO181" s="55">
        <f>COUNTIF(Tabla14611131451[[#This Row],[1L]:[31D]],"D12")</f>
        <v>13</v>
      </c>
      <c r="AP181" s="33">
        <f>COUNTIF(Tabla14611131451[[#This Row],[1L]:[31D]],"N12")</f>
        <v>12</v>
      </c>
      <c r="AQ181" s="34">
        <f>COUNTBLANK(Tabla14611131451[[#This Row],[1L]:[31D]])</f>
        <v>4</v>
      </c>
      <c r="AR181" s="7"/>
      <c r="AS181" s="7"/>
      <c r="AT181" s="7"/>
      <c r="AU181" s="7"/>
    </row>
    <row r="182" spans="1:47" x14ac:dyDescent="0.3">
      <c r="A182" t="s">
        <v>111</v>
      </c>
      <c r="C182">
        <v>20</v>
      </c>
      <c r="F182" s="28">
        <v>1002490936</v>
      </c>
      <c r="G182" s="29" t="s">
        <v>115</v>
      </c>
      <c r="H182" s="30">
        <v>2026</v>
      </c>
      <c r="I182" s="30" t="s">
        <v>53</v>
      </c>
      <c r="J182" s="36"/>
      <c r="K182" s="36"/>
      <c r="L182" s="36"/>
      <c r="M182" s="31" t="s">
        <v>54</v>
      </c>
      <c r="N182" s="31" t="s">
        <v>54</v>
      </c>
      <c r="O182" s="31" t="s">
        <v>54</v>
      </c>
      <c r="P182" s="32"/>
      <c r="Q182" s="32"/>
      <c r="R182" s="32" t="s">
        <v>62</v>
      </c>
      <c r="S182" s="36"/>
      <c r="T182" s="36"/>
      <c r="U182" s="36"/>
      <c r="V182" s="31" t="s">
        <v>55</v>
      </c>
      <c r="W182" s="31" t="s">
        <v>55</v>
      </c>
      <c r="X182" s="31" t="s">
        <v>55</v>
      </c>
      <c r="Y182" s="36"/>
      <c r="Z182" s="36"/>
      <c r="AA182" s="36"/>
      <c r="AB182" s="31" t="s">
        <v>54</v>
      </c>
      <c r="AC182" s="31" t="s">
        <v>54</v>
      </c>
      <c r="AD182" s="31" t="s">
        <v>54</v>
      </c>
      <c r="AE182" s="32"/>
      <c r="AF182" s="32"/>
      <c r="AG182" s="32" t="s">
        <v>62</v>
      </c>
      <c r="AH182" s="36"/>
      <c r="AI182" s="36"/>
      <c r="AJ182" s="36"/>
      <c r="AK182" s="31" t="s">
        <v>55</v>
      </c>
      <c r="AL182" s="31" t="s">
        <v>55</v>
      </c>
      <c r="AM182" s="31" t="s">
        <v>55</v>
      </c>
      <c r="AN182" s="36"/>
      <c r="AO182" s="33">
        <f>COUNTIF(Tabla14611131451[[#This Row],[1L]:[31D]],"D12")</f>
        <v>6</v>
      </c>
      <c r="AP182" s="33">
        <f>COUNTIF(Tabla14611131451[[#This Row],[1L]:[31D]],"N12")</f>
        <v>6</v>
      </c>
      <c r="AQ182" s="34">
        <f>COUNTBLANK(Tabla14611131451[[#This Row],[1L]:[31D]])</f>
        <v>17</v>
      </c>
      <c r="AR182" s="7"/>
      <c r="AS182" s="7"/>
      <c r="AT182" s="7"/>
      <c r="AU182" s="7"/>
    </row>
    <row r="183" spans="1:47" hidden="1" x14ac:dyDescent="0.3">
      <c r="F183" s="28"/>
      <c r="G183" s="29"/>
      <c r="H183" s="30">
        <v>2025</v>
      </c>
      <c r="I183" s="30" t="s">
        <v>116</v>
      </c>
      <c r="J183" s="37">
        <f t="shared" ref="J183:AN183" si="18">COUNTIF(J180:J182,"D12")</f>
        <v>1</v>
      </c>
      <c r="K183" s="37">
        <f t="shared" si="18"/>
        <v>1</v>
      </c>
      <c r="L183" s="37">
        <f t="shared" si="18"/>
        <v>1</v>
      </c>
      <c r="M183" s="37">
        <f t="shared" si="18"/>
        <v>1</v>
      </c>
      <c r="N183" s="37">
        <f t="shared" si="18"/>
        <v>1</v>
      </c>
      <c r="O183" s="37">
        <f t="shared" si="18"/>
        <v>1</v>
      </c>
      <c r="P183" s="37">
        <f t="shared" si="18"/>
        <v>1</v>
      </c>
      <c r="Q183" s="37">
        <f t="shared" si="18"/>
        <v>1</v>
      </c>
      <c r="R183" s="37">
        <f t="shared" si="18"/>
        <v>1</v>
      </c>
      <c r="S183" s="37">
        <f t="shared" si="18"/>
        <v>1</v>
      </c>
      <c r="T183" s="37">
        <f t="shared" si="18"/>
        <v>1</v>
      </c>
      <c r="U183" s="37">
        <f t="shared" si="18"/>
        <v>1</v>
      </c>
      <c r="V183" s="37">
        <f t="shared" si="18"/>
        <v>1</v>
      </c>
      <c r="W183" s="37">
        <f t="shared" si="18"/>
        <v>1</v>
      </c>
      <c r="X183" s="37">
        <f t="shared" si="18"/>
        <v>1</v>
      </c>
      <c r="Y183" s="37">
        <f t="shared" si="18"/>
        <v>1</v>
      </c>
      <c r="Z183" s="37">
        <f t="shared" si="18"/>
        <v>1</v>
      </c>
      <c r="AA183" s="37">
        <f t="shared" si="18"/>
        <v>1</v>
      </c>
      <c r="AB183" s="37">
        <f t="shared" si="18"/>
        <v>1</v>
      </c>
      <c r="AC183" s="37">
        <f t="shared" si="18"/>
        <v>1</v>
      </c>
      <c r="AD183" s="37">
        <f t="shared" si="18"/>
        <v>1</v>
      </c>
      <c r="AE183" s="37">
        <f t="shared" si="18"/>
        <v>1</v>
      </c>
      <c r="AF183" s="37">
        <f t="shared" si="18"/>
        <v>1</v>
      </c>
      <c r="AG183" s="37">
        <f t="shared" si="18"/>
        <v>1</v>
      </c>
      <c r="AH183" s="37">
        <f t="shared" si="18"/>
        <v>1</v>
      </c>
      <c r="AI183" s="37">
        <f t="shared" si="18"/>
        <v>1</v>
      </c>
      <c r="AJ183" s="37">
        <f t="shared" si="18"/>
        <v>1</v>
      </c>
      <c r="AK183" s="37">
        <f t="shared" si="18"/>
        <v>1</v>
      </c>
      <c r="AL183" s="37">
        <f t="shared" si="18"/>
        <v>1</v>
      </c>
      <c r="AM183" s="37">
        <f t="shared" si="18"/>
        <v>1</v>
      </c>
      <c r="AN183" s="30">
        <f t="shared" si="18"/>
        <v>1</v>
      </c>
      <c r="AO183" s="38"/>
      <c r="AP183" s="38"/>
      <c r="AQ183" s="39"/>
      <c r="AR183" s="7"/>
      <c r="AS183" s="7"/>
      <c r="AT183" s="7"/>
      <c r="AU183" s="7"/>
    </row>
    <row r="184" spans="1:47" hidden="1" x14ac:dyDescent="0.3">
      <c r="F184" s="40"/>
      <c r="G184" s="41"/>
      <c r="H184" s="30">
        <v>2025</v>
      </c>
      <c r="I184" s="30" t="s">
        <v>116</v>
      </c>
      <c r="J184" s="42">
        <f t="shared" ref="J184:AN184" si="19">COUNTIF(J180:J182,"N12")</f>
        <v>1</v>
      </c>
      <c r="K184" s="42">
        <f t="shared" si="19"/>
        <v>1</v>
      </c>
      <c r="L184" s="42">
        <f t="shared" si="19"/>
        <v>1</v>
      </c>
      <c r="M184" s="42">
        <f t="shared" si="19"/>
        <v>1</v>
      </c>
      <c r="N184" s="42">
        <f t="shared" si="19"/>
        <v>1</v>
      </c>
      <c r="O184" s="42">
        <f t="shared" si="19"/>
        <v>1</v>
      </c>
      <c r="P184" s="42">
        <f t="shared" si="19"/>
        <v>1</v>
      </c>
      <c r="Q184" s="42">
        <f t="shared" si="19"/>
        <v>1</v>
      </c>
      <c r="R184" s="42">
        <f t="shared" si="19"/>
        <v>1</v>
      </c>
      <c r="S184" s="42">
        <f t="shared" si="19"/>
        <v>1</v>
      </c>
      <c r="T184" s="42">
        <f t="shared" si="19"/>
        <v>1</v>
      </c>
      <c r="U184" s="42">
        <f t="shared" si="19"/>
        <v>1</v>
      </c>
      <c r="V184" s="42">
        <f t="shared" si="19"/>
        <v>1</v>
      </c>
      <c r="W184" s="42">
        <f t="shared" si="19"/>
        <v>1</v>
      </c>
      <c r="X184" s="42">
        <f t="shared" si="19"/>
        <v>1</v>
      </c>
      <c r="Y184" s="42">
        <f t="shared" si="19"/>
        <v>1</v>
      </c>
      <c r="Z184" s="42">
        <f t="shared" si="19"/>
        <v>1</v>
      </c>
      <c r="AA184" s="42">
        <f t="shared" si="19"/>
        <v>1</v>
      </c>
      <c r="AB184" s="42">
        <f t="shared" si="19"/>
        <v>1</v>
      </c>
      <c r="AC184" s="42">
        <f t="shared" si="19"/>
        <v>1</v>
      </c>
      <c r="AD184" s="42">
        <f t="shared" si="19"/>
        <v>1</v>
      </c>
      <c r="AE184" s="42">
        <f t="shared" si="19"/>
        <v>1</v>
      </c>
      <c r="AF184" s="42">
        <f t="shared" si="19"/>
        <v>1</v>
      </c>
      <c r="AG184" s="42">
        <f t="shared" si="19"/>
        <v>1</v>
      </c>
      <c r="AH184" s="42">
        <f t="shared" si="19"/>
        <v>1</v>
      </c>
      <c r="AI184" s="42">
        <f t="shared" si="19"/>
        <v>1</v>
      </c>
      <c r="AJ184" s="42">
        <f t="shared" si="19"/>
        <v>1</v>
      </c>
      <c r="AK184" s="42">
        <f t="shared" si="19"/>
        <v>1</v>
      </c>
      <c r="AL184" s="42">
        <f t="shared" si="19"/>
        <v>1</v>
      </c>
      <c r="AM184" s="42">
        <f t="shared" si="19"/>
        <v>1</v>
      </c>
      <c r="AN184" s="43">
        <f t="shared" si="19"/>
        <v>1</v>
      </c>
      <c r="AO184" s="44"/>
      <c r="AP184" s="44"/>
      <c r="AQ184" s="39"/>
      <c r="AR184" s="7"/>
      <c r="AS184" s="7"/>
      <c r="AT184" s="7"/>
      <c r="AU184" s="7"/>
    </row>
    <row r="185" spans="1:47" s="7" customFormat="1" x14ac:dyDescent="0.3"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</row>
    <row r="186" spans="1:47" s="27" customFormat="1" ht="39.950000000000003" customHeight="1" x14ac:dyDescent="0.25">
      <c r="A186" s="22" t="s">
        <v>9</v>
      </c>
      <c r="B186" s="22" t="s">
        <v>10</v>
      </c>
      <c r="C186" s="23" t="s">
        <v>11</v>
      </c>
      <c r="D186" s="23" t="s">
        <v>12</v>
      </c>
      <c r="E186" s="23" t="s">
        <v>13</v>
      </c>
      <c r="F186" s="24" t="s">
        <v>14</v>
      </c>
      <c r="G186" s="24" t="s">
        <v>15</v>
      </c>
      <c r="H186" s="24" t="s">
        <v>16</v>
      </c>
      <c r="I186" s="24" t="s">
        <v>17</v>
      </c>
      <c r="J186" s="24" t="s">
        <v>18</v>
      </c>
      <c r="K186" s="24" t="s">
        <v>19</v>
      </c>
      <c r="L186" s="24" t="s">
        <v>20</v>
      </c>
      <c r="M186" s="24" t="s">
        <v>21</v>
      </c>
      <c r="N186" s="24" t="s">
        <v>22</v>
      </c>
      <c r="O186" s="24" t="s">
        <v>23</v>
      </c>
      <c r="P186" s="25" t="s">
        <v>24</v>
      </c>
      <c r="Q186" s="25" t="s">
        <v>25</v>
      </c>
      <c r="R186" s="24" t="s">
        <v>26</v>
      </c>
      <c r="S186" s="24" t="s">
        <v>27</v>
      </c>
      <c r="T186" s="24" t="s">
        <v>28</v>
      </c>
      <c r="U186" s="24" t="s">
        <v>29</v>
      </c>
      <c r="V186" s="24" t="s">
        <v>30</v>
      </c>
      <c r="W186" s="25" t="s">
        <v>31</v>
      </c>
      <c r="X186" s="25" t="s">
        <v>32</v>
      </c>
      <c r="Y186" s="24" t="s">
        <v>33</v>
      </c>
      <c r="Z186" s="24" t="s">
        <v>34</v>
      </c>
      <c r="AA186" s="24" t="s">
        <v>35</v>
      </c>
      <c r="AB186" s="24" t="s">
        <v>36</v>
      </c>
      <c r="AC186" s="24" t="s">
        <v>37</v>
      </c>
      <c r="AD186" s="25" t="s">
        <v>38</v>
      </c>
      <c r="AE186" s="24" t="s">
        <v>39</v>
      </c>
      <c r="AF186" s="24" t="s">
        <v>40</v>
      </c>
      <c r="AG186" s="24" t="s">
        <v>41</v>
      </c>
      <c r="AH186" s="24" t="s">
        <v>42</v>
      </c>
      <c r="AI186" s="24" t="s">
        <v>43</v>
      </c>
      <c r="AJ186" s="24" t="s">
        <v>44</v>
      </c>
      <c r="AK186" s="25" t="s">
        <v>45</v>
      </c>
      <c r="AL186" s="25" t="s">
        <v>46</v>
      </c>
      <c r="AM186" s="24" t="s">
        <v>47</v>
      </c>
      <c r="AN186" s="25" t="s">
        <v>58</v>
      </c>
      <c r="AO186" s="26" t="s">
        <v>49</v>
      </c>
      <c r="AP186" s="26" t="s">
        <v>50</v>
      </c>
      <c r="AQ186" s="26" t="s">
        <v>51</v>
      </c>
    </row>
    <row r="187" spans="1:47" x14ac:dyDescent="0.3">
      <c r="F187" s="28">
        <v>1000294418</v>
      </c>
      <c r="G187" s="29" t="s">
        <v>117</v>
      </c>
      <c r="H187" s="30">
        <v>2026</v>
      </c>
      <c r="I187" s="30" t="s">
        <v>53</v>
      </c>
      <c r="J187" s="32"/>
      <c r="K187" s="32"/>
      <c r="L187" s="32" t="s">
        <v>62</v>
      </c>
      <c r="M187" s="31" t="s">
        <v>55</v>
      </c>
      <c r="N187" s="31" t="s">
        <v>55</v>
      </c>
      <c r="O187" s="31" t="s">
        <v>55</v>
      </c>
      <c r="P187" s="31" t="s">
        <v>89</v>
      </c>
      <c r="Q187" s="31" t="s">
        <v>89</v>
      </c>
      <c r="R187" s="31" t="s">
        <v>55</v>
      </c>
      <c r="S187" s="31" t="s">
        <v>55</v>
      </c>
      <c r="T187" s="31" t="s">
        <v>55</v>
      </c>
      <c r="U187" s="31" t="s">
        <v>55</v>
      </c>
      <c r="V187" s="31" t="s">
        <v>55</v>
      </c>
      <c r="W187" s="31" t="s">
        <v>89</v>
      </c>
      <c r="X187" s="31" t="s">
        <v>89</v>
      </c>
      <c r="Y187" s="32"/>
      <c r="Z187" s="32"/>
      <c r="AA187" s="32" t="s">
        <v>62</v>
      </c>
      <c r="AB187" s="31" t="s">
        <v>55</v>
      </c>
      <c r="AC187" s="31" t="s">
        <v>55</v>
      </c>
      <c r="AD187" s="31" t="s">
        <v>89</v>
      </c>
      <c r="AE187" s="31" t="s">
        <v>55</v>
      </c>
      <c r="AF187" s="31" t="s">
        <v>55</v>
      </c>
      <c r="AG187" s="31" t="s">
        <v>55</v>
      </c>
      <c r="AH187" s="72"/>
      <c r="AI187" s="72"/>
      <c r="AJ187" s="72"/>
      <c r="AK187" s="31" t="s">
        <v>89</v>
      </c>
      <c r="AL187" s="31" t="s">
        <v>89</v>
      </c>
      <c r="AM187" s="31" t="s">
        <v>55</v>
      </c>
      <c r="AN187" s="72"/>
      <c r="AO187" s="33">
        <f>COUNTIF(Tabla1461113141552[[#This Row],[1L]:[31D]],"D12")</f>
        <v>14</v>
      </c>
      <c r="AP187" s="33">
        <f>COUNTIF(Tabla1461113141552[[#This Row],[1L]:[31D]],"N12")</f>
        <v>0</v>
      </c>
      <c r="AQ187" s="34">
        <f>COUNTBLANK(Tabla1461113141552[[#This Row],[1L]:[31D]])</f>
        <v>8</v>
      </c>
      <c r="AR187" s="7"/>
      <c r="AS187" s="7"/>
      <c r="AT187" s="7"/>
      <c r="AU187" s="7"/>
    </row>
    <row r="188" spans="1:47" x14ac:dyDescent="0.3">
      <c r="F188" s="28">
        <v>1044101115</v>
      </c>
      <c r="G188" s="29" t="s">
        <v>334</v>
      </c>
      <c r="H188" s="30">
        <v>2026</v>
      </c>
      <c r="I188" s="30" t="s">
        <v>53</v>
      </c>
      <c r="J188" s="31" t="s">
        <v>54</v>
      </c>
      <c r="K188" s="31" t="s">
        <v>54</v>
      </c>
      <c r="L188" s="31" t="s">
        <v>54</v>
      </c>
      <c r="M188" s="32"/>
      <c r="N188" s="32"/>
      <c r="O188" s="31" t="s">
        <v>54</v>
      </c>
      <c r="P188" s="31" t="s">
        <v>54</v>
      </c>
      <c r="Q188" s="31" t="s">
        <v>54</v>
      </c>
      <c r="R188" s="31" t="s">
        <v>54</v>
      </c>
      <c r="S188" s="31" t="s">
        <v>54</v>
      </c>
      <c r="T188" s="31" t="s">
        <v>54</v>
      </c>
      <c r="U188" s="31" t="s">
        <v>54</v>
      </c>
      <c r="V188" s="31" t="s">
        <v>54</v>
      </c>
      <c r="W188" s="31" t="s">
        <v>54</v>
      </c>
      <c r="X188" s="31" t="s">
        <v>54</v>
      </c>
      <c r="Y188" s="31" t="s">
        <v>54</v>
      </c>
      <c r="Z188" s="31" t="s">
        <v>54</v>
      </c>
      <c r="AA188" s="31" t="s">
        <v>54</v>
      </c>
      <c r="AB188" s="31" t="s">
        <v>54</v>
      </c>
      <c r="AC188" s="32"/>
      <c r="AD188" s="32"/>
      <c r="AE188" s="31" t="s">
        <v>54</v>
      </c>
      <c r="AF188" s="31" t="s">
        <v>54</v>
      </c>
      <c r="AG188" s="31" t="s">
        <v>54</v>
      </c>
      <c r="AH188" s="31" t="s">
        <v>54</v>
      </c>
      <c r="AI188" s="31" t="s">
        <v>54</v>
      </c>
      <c r="AJ188" s="31" t="s">
        <v>54</v>
      </c>
      <c r="AK188" s="31" t="s">
        <v>54</v>
      </c>
      <c r="AL188" s="31" t="s">
        <v>54</v>
      </c>
      <c r="AM188" s="31" t="s">
        <v>54</v>
      </c>
      <c r="AN188" s="31" t="s">
        <v>54</v>
      </c>
      <c r="AO188" s="55">
        <f>COUNTIF(Tabla1461113141552[[#This Row],[1L]:[31D]],"D12")</f>
        <v>0</v>
      </c>
      <c r="AP188" s="33">
        <f>COUNTIF(Tabla1461113141552[[#This Row],[1L]:[31D]],"N12")</f>
        <v>27</v>
      </c>
      <c r="AQ188" s="34">
        <f>COUNTBLANK(Tabla1461113141552[[#This Row],[1L]:[31D]])</f>
        <v>4</v>
      </c>
      <c r="AR188" s="7"/>
      <c r="AS188" s="7"/>
      <c r="AT188" s="7"/>
      <c r="AU188" s="7"/>
    </row>
    <row r="189" spans="1:47" x14ac:dyDescent="0.3">
      <c r="F189" s="28">
        <v>1002490936</v>
      </c>
      <c r="G189" s="29" t="s">
        <v>115</v>
      </c>
      <c r="H189" s="30">
        <v>2026</v>
      </c>
      <c r="I189" s="30" t="s">
        <v>53</v>
      </c>
      <c r="J189" s="31" t="s">
        <v>55</v>
      </c>
      <c r="K189" s="31" t="s">
        <v>55</v>
      </c>
      <c r="L189" s="31" t="s">
        <v>55</v>
      </c>
      <c r="M189" s="36"/>
      <c r="N189" s="36"/>
      <c r="O189" s="36"/>
      <c r="P189" s="36"/>
      <c r="Q189" s="36"/>
      <c r="R189" s="36"/>
      <c r="S189" s="31" t="s">
        <v>55</v>
      </c>
      <c r="T189" s="31" t="s">
        <v>55</v>
      </c>
      <c r="U189" s="31" t="s">
        <v>55</v>
      </c>
      <c r="V189" s="36"/>
      <c r="W189" s="36"/>
      <c r="X189" s="36"/>
      <c r="Y189" s="31" t="s">
        <v>55</v>
      </c>
      <c r="Z189" s="31" t="s">
        <v>55</v>
      </c>
      <c r="AA189" s="31" t="s">
        <v>55</v>
      </c>
      <c r="AB189" s="36"/>
      <c r="AC189" s="36"/>
      <c r="AD189" s="36"/>
      <c r="AE189" s="36"/>
      <c r="AF189" s="36"/>
      <c r="AG189" s="36"/>
      <c r="AH189" s="31" t="s">
        <v>55</v>
      </c>
      <c r="AI189" s="31" t="s">
        <v>55</v>
      </c>
      <c r="AJ189" s="31" t="s">
        <v>55</v>
      </c>
      <c r="AK189" s="36"/>
      <c r="AL189" s="36"/>
      <c r="AM189" s="36"/>
      <c r="AN189" s="31" t="s">
        <v>89</v>
      </c>
      <c r="AO189" s="55">
        <f>COUNTIF(Tabla1461113141552[[#This Row],[1L]:[31D]],"D12")</f>
        <v>12</v>
      </c>
      <c r="AP189" s="33">
        <f>COUNTIF(Tabla1461113141552[[#This Row],[1L]:[31D]],"N12")</f>
        <v>0</v>
      </c>
      <c r="AQ189" s="34">
        <f>COUNTBLANK(Tabla1461113141552[[#This Row],[1L]:[31D]])</f>
        <v>18</v>
      </c>
      <c r="AR189" s="7"/>
      <c r="AS189" s="7"/>
      <c r="AT189" s="7"/>
      <c r="AU189" s="7"/>
    </row>
    <row r="190" spans="1:47" hidden="1" x14ac:dyDescent="0.3">
      <c r="F190" s="28"/>
      <c r="G190" s="29"/>
      <c r="H190" s="30">
        <v>2025</v>
      </c>
      <c r="I190" s="30" t="s">
        <v>116</v>
      </c>
      <c r="J190" s="37">
        <f t="shared" ref="J190:AM190" si="20">COUNTIF(J187:J189,"D12")</f>
        <v>1</v>
      </c>
      <c r="K190" s="37">
        <f t="shared" si="20"/>
        <v>1</v>
      </c>
      <c r="L190" s="37">
        <f t="shared" si="20"/>
        <v>1</v>
      </c>
      <c r="M190" s="37">
        <f t="shared" si="20"/>
        <v>1</v>
      </c>
      <c r="N190" s="37">
        <f t="shared" si="20"/>
        <v>1</v>
      </c>
      <c r="O190" s="37">
        <f t="shared" si="20"/>
        <v>1</v>
      </c>
      <c r="P190" s="37">
        <f t="shared" si="20"/>
        <v>0</v>
      </c>
      <c r="Q190" s="37">
        <f t="shared" si="20"/>
        <v>0</v>
      </c>
      <c r="R190" s="37">
        <f t="shared" si="20"/>
        <v>1</v>
      </c>
      <c r="S190" s="37">
        <f t="shared" si="20"/>
        <v>2</v>
      </c>
      <c r="T190" s="37">
        <f t="shared" si="20"/>
        <v>2</v>
      </c>
      <c r="U190" s="37">
        <f t="shared" si="20"/>
        <v>2</v>
      </c>
      <c r="V190" s="37">
        <f t="shared" si="20"/>
        <v>1</v>
      </c>
      <c r="W190" s="37">
        <f t="shared" si="20"/>
        <v>0</v>
      </c>
      <c r="X190" s="37">
        <f t="shared" si="20"/>
        <v>0</v>
      </c>
      <c r="Y190" s="37">
        <f t="shared" si="20"/>
        <v>1</v>
      </c>
      <c r="Z190" s="37">
        <f t="shared" si="20"/>
        <v>1</v>
      </c>
      <c r="AA190" s="37">
        <f t="shared" si="20"/>
        <v>1</v>
      </c>
      <c r="AB190" s="37">
        <f t="shared" si="20"/>
        <v>1</v>
      </c>
      <c r="AC190" s="37">
        <f t="shared" si="20"/>
        <v>1</v>
      </c>
      <c r="AD190" s="37">
        <f t="shared" si="20"/>
        <v>0</v>
      </c>
      <c r="AE190" s="37">
        <f t="shared" si="20"/>
        <v>1</v>
      </c>
      <c r="AF190" s="37">
        <f t="shared" si="20"/>
        <v>1</v>
      </c>
      <c r="AG190" s="37">
        <f t="shared" si="20"/>
        <v>1</v>
      </c>
      <c r="AH190" s="37">
        <f t="shared" si="20"/>
        <v>1</v>
      </c>
      <c r="AI190" s="37">
        <f t="shared" si="20"/>
        <v>1</v>
      </c>
      <c r="AJ190" s="37">
        <f t="shared" si="20"/>
        <v>1</v>
      </c>
      <c r="AK190" s="37">
        <f t="shared" si="20"/>
        <v>0</v>
      </c>
      <c r="AL190" s="37">
        <f t="shared" si="20"/>
        <v>0</v>
      </c>
      <c r="AM190" s="37">
        <f t="shared" si="20"/>
        <v>1</v>
      </c>
      <c r="AN190" s="30">
        <f>COUNTIF(AN189:AN189,"D12")</f>
        <v>0</v>
      </c>
      <c r="AO190" s="38"/>
      <c r="AP190" s="38"/>
      <c r="AQ190" s="39"/>
      <c r="AR190" s="7"/>
      <c r="AS190" s="7"/>
      <c r="AT190" s="7"/>
      <c r="AU190" s="7"/>
    </row>
    <row r="191" spans="1:47" hidden="1" x14ac:dyDescent="0.3">
      <c r="F191" s="40"/>
      <c r="G191" s="41"/>
      <c r="H191" s="30">
        <v>2025</v>
      </c>
      <c r="I191" s="30" t="s">
        <v>116</v>
      </c>
      <c r="J191" s="42">
        <f t="shared" ref="J191:AM191" si="21">COUNTIF(J187:J189,"N12")</f>
        <v>1</v>
      </c>
      <c r="K191" s="42">
        <f t="shared" si="21"/>
        <v>1</v>
      </c>
      <c r="L191" s="42">
        <f t="shared" si="21"/>
        <v>1</v>
      </c>
      <c r="M191" s="42">
        <f t="shared" si="21"/>
        <v>0</v>
      </c>
      <c r="N191" s="42">
        <f t="shared" si="21"/>
        <v>0</v>
      </c>
      <c r="O191" s="42">
        <f t="shared" si="21"/>
        <v>1</v>
      </c>
      <c r="P191" s="42">
        <f t="shared" si="21"/>
        <v>1</v>
      </c>
      <c r="Q191" s="42">
        <f t="shared" si="21"/>
        <v>1</v>
      </c>
      <c r="R191" s="42">
        <f t="shared" si="21"/>
        <v>1</v>
      </c>
      <c r="S191" s="42">
        <f t="shared" si="21"/>
        <v>1</v>
      </c>
      <c r="T191" s="42">
        <f t="shared" si="21"/>
        <v>1</v>
      </c>
      <c r="U191" s="42">
        <f t="shared" si="21"/>
        <v>1</v>
      </c>
      <c r="V191" s="42">
        <f t="shared" si="21"/>
        <v>1</v>
      </c>
      <c r="W191" s="42">
        <f t="shared" si="21"/>
        <v>1</v>
      </c>
      <c r="X191" s="42">
        <f t="shared" si="21"/>
        <v>1</v>
      </c>
      <c r="Y191" s="42">
        <f t="shared" si="21"/>
        <v>1</v>
      </c>
      <c r="Z191" s="42">
        <f t="shared" si="21"/>
        <v>1</v>
      </c>
      <c r="AA191" s="42">
        <f t="shared" si="21"/>
        <v>1</v>
      </c>
      <c r="AB191" s="42">
        <f t="shared" si="21"/>
        <v>1</v>
      </c>
      <c r="AC191" s="42">
        <f t="shared" si="21"/>
        <v>0</v>
      </c>
      <c r="AD191" s="42">
        <f t="shared" si="21"/>
        <v>0</v>
      </c>
      <c r="AE191" s="42">
        <f t="shared" si="21"/>
        <v>1</v>
      </c>
      <c r="AF191" s="42">
        <f t="shared" si="21"/>
        <v>1</v>
      </c>
      <c r="AG191" s="42">
        <f t="shared" si="21"/>
        <v>1</v>
      </c>
      <c r="AH191" s="42">
        <f t="shared" si="21"/>
        <v>1</v>
      </c>
      <c r="AI191" s="42">
        <f t="shared" si="21"/>
        <v>1</v>
      </c>
      <c r="AJ191" s="42">
        <f t="shared" si="21"/>
        <v>1</v>
      </c>
      <c r="AK191" s="42">
        <f t="shared" si="21"/>
        <v>1</v>
      </c>
      <c r="AL191" s="42">
        <f t="shared" si="21"/>
        <v>1</v>
      </c>
      <c r="AM191" s="42">
        <f t="shared" si="21"/>
        <v>1</v>
      </c>
      <c r="AN191" s="43">
        <f>COUNTIF(AN189:AN189,"N12")</f>
        <v>0</v>
      </c>
      <c r="AO191" s="44"/>
      <c r="AP191" s="44"/>
      <c r="AQ191" s="39"/>
      <c r="AR191" s="7"/>
      <c r="AS191" s="7"/>
      <c r="AT191" s="7"/>
      <c r="AU191" s="7"/>
    </row>
    <row r="192" spans="1:47" s="7" customFormat="1" x14ac:dyDescent="0.3">
      <c r="F192" s="56"/>
      <c r="G192" s="49"/>
      <c r="H192" s="57"/>
      <c r="I192" s="57"/>
      <c r="J192" s="57"/>
      <c r="K192" s="57"/>
      <c r="L192" s="57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</row>
    <row r="193" spans="1:47" x14ac:dyDescent="0.3">
      <c r="F193" s="48" t="s">
        <v>64</v>
      </c>
      <c r="G193" s="48" t="s">
        <v>65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7"/>
      <c r="AP193" s="7"/>
      <c r="AQ193" s="7"/>
      <c r="AR193" s="7"/>
      <c r="AS193" s="7"/>
      <c r="AT193" s="7"/>
      <c r="AU193" s="7"/>
    </row>
    <row r="194" spans="1:47" x14ac:dyDescent="0.3">
      <c r="F194" s="28" t="s">
        <v>55</v>
      </c>
      <c r="G194" s="29" t="s">
        <v>66</v>
      </c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 t="s">
        <v>118</v>
      </c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7"/>
      <c r="AP194" s="7"/>
      <c r="AQ194" s="7"/>
      <c r="AR194" s="7"/>
      <c r="AS194" s="7"/>
      <c r="AT194" s="7"/>
      <c r="AU194" s="7"/>
    </row>
    <row r="195" spans="1:47" s="7" customFormat="1" x14ac:dyDescent="0.3">
      <c r="F195" s="50" t="s">
        <v>54</v>
      </c>
      <c r="G195" s="51" t="s">
        <v>67</v>
      </c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7" s="7" customFormat="1" x14ac:dyDescent="0.3">
      <c r="F196" s="32"/>
      <c r="G196" s="51" t="s">
        <v>68</v>
      </c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</row>
    <row r="197" spans="1:47" s="7" customFormat="1" x14ac:dyDescent="0.3">
      <c r="F197" s="53" t="s">
        <v>69</v>
      </c>
      <c r="G197" s="73" t="s">
        <v>70</v>
      </c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</row>
    <row r="198" spans="1:47" s="7" customFormat="1" x14ac:dyDescent="0.3">
      <c r="F198" s="50" t="s">
        <v>62</v>
      </c>
      <c r="G198" s="51" t="s">
        <v>71</v>
      </c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7" s="7" customFormat="1" x14ac:dyDescent="0.3">
      <c r="F199" s="51" t="s">
        <v>89</v>
      </c>
      <c r="G199" s="51" t="s">
        <v>119</v>
      </c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</row>
    <row r="200" spans="1:47" ht="15" x14ac:dyDescent="0.25">
      <c r="F200" s="1"/>
      <c r="G200" s="1"/>
      <c r="H200" s="2" t="s">
        <v>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4"/>
      <c r="AI200" s="5" t="s">
        <v>1</v>
      </c>
      <c r="AJ200" s="5"/>
      <c r="AK200" s="5"/>
      <c r="AL200" s="5"/>
      <c r="AM200" s="5"/>
      <c r="AN200" s="5"/>
      <c r="AO200" s="6"/>
      <c r="AP200" s="6"/>
      <c r="AQ200" s="6"/>
      <c r="AR200" s="7"/>
      <c r="AS200" s="7"/>
      <c r="AT200" s="7"/>
      <c r="AU200" s="7"/>
    </row>
    <row r="201" spans="1:47" ht="15" x14ac:dyDescent="0.25">
      <c r="F201" s="1"/>
      <c r="G201" s="1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5"/>
      <c r="AJ201" s="5"/>
      <c r="AK201" s="5"/>
      <c r="AL201" s="5"/>
      <c r="AM201" s="5"/>
      <c r="AN201" s="5"/>
      <c r="AO201" s="6"/>
      <c r="AP201" s="6"/>
      <c r="AQ201" s="6"/>
      <c r="AR201" s="7"/>
      <c r="AS201" s="7"/>
      <c r="AT201" s="7"/>
      <c r="AU201" s="7"/>
    </row>
    <row r="202" spans="1:47" ht="15" x14ac:dyDescent="0.25">
      <c r="F202" s="1"/>
      <c r="G202" s="1"/>
      <c r="H202" s="11" t="s">
        <v>2</v>
      </c>
      <c r="I202" s="12"/>
      <c r="J202" s="12"/>
      <c r="K202" s="13" t="s">
        <v>120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4"/>
      <c r="AI202" s="5" t="s">
        <v>4</v>
      </c>
      <c r="AJ202" s="5"/>
      <c r="AK202" s="5"/>
      <c r="AL202" s="5"/>
      <c r="AM202" s="5"/>
      <c r="AN202" s="5"/>
      <c r="AO202" s="6"/>
      <c r="AP202" s="6"/>
      <c r="AQ202" s="6"/>
      <c r="AR202" s="7"/>
      <c r="AS202" s="7"/>
      <c r="AT202" s="7"/>
      <c r="AU202" s="7"/>
    </row>
    <row r="203" spans="1:47" ht="15" x14ac:dyDescent="0.25">
      <c r="F203" s="1"/>
      <c r="G203" s="1"/>
      <c r="H203" s="15" t="s">
        <v>5</v>
      </c>
      <c r="I203" s="16"/>
      <c r="J203" s="16"/>
      <c r="K203" s="13" t="s">
        <v>73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4"/>
      <c r="AI203" s="5"/>
      <c r="AJ203" s="5"/>
      <c r="AK203" s="5"/>
      <c r="AL203" s="5"/>
      <c r="AM203" s="5"/>
      <c r="AN203" s="5"/>
      <c r="AO203" s="6"/>
      <c r="AP203" s="6"/>
      <c r="AQ203" s="6"/>
      <c r="AR203" s="7"/>
      <c r="AS203" s="7"/>
      <c r="AT203" s="7"/>
      <c r="AU203" s="7"/>
    </row>
    <row r="204" spans="1:47" ht="15" x14ac:dyDescent="0.25">
      <c r="F204" s="1"/>
      <c r="G204" s="1"/>
      <c r="H204" s="11" t="s">
        <v>7</v>
      </c>
      <c r="I204" s="12"/>
      <c r="J204" s="12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4"/>
      <c r="AI204" s="5" t="s">
        <v>8</v>
      </c>
      <c r="AJ204" s="5"/>
      <c r="AK204" s="5"/>
      <c r="AL204" s="5"/>
      <c r="AM204" s="5"/>
      <c r="AN204" s="5"/>
      <c r="AO204" s="6"/>
      <c r="AP204" s="6"/>
      <c r="AQ204" s="6"/>
      <c r="AR204" s="7"/>
      <c r="AS204" s="7"/>
      <c r="AT204" s="7"/>
      <c r="AU204" s="7"/>
    </row>
    <row r="205" spans="1:47" ht="15" x14ac:dyDescent="0.25">
      <c r="F205" s="1"/>
      <c r="G205" s="1"/>
      <c r="H205" s="17"/>
      <c r="I205" s="18"/>
      <c r="J205" s="18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20"/>
      <c r="AI205" s="5"/>
      <c r="AJ205" s="5"/>
      <c r="AK205" s="5"/>
      <c r="AL205" s="5"/>
      <c r="AM205" s="5"/>
      <c r="AN205" s="5"/>
      <c r="AO205" s="21"/>
      <c r="AP205" s="21"/>
      <c r="AQ205" s="21"/>
      <c r="AR205" s="7"/>
      <c r="AS205" s="7"/>
      <c r="AT205" s="7"/>
      <c r="AU205" s="7"/>
    </row>
    <row r="206" spans="1:47" s="27" customFormat="1" ht="39.950000000000003" customHeight="1" thickBot="1" x14ac:dyDescent="0.3">
      <c r="A206" s="22" t="s">
        <v>9</v>
      </c>
      <c r="B206" s="22" t="s">
        <v>10</v>
      </c>
      <c r="C206" s="23" t="s">
        <v>11</v>
      </c>
      <c r="D206" s="23" t="s">
        <v>12</v>
      </c>
      <c r="E206" s="23" t="s">
        <v>13</v>
      </c>
      <c r="F206" s="24" t="s">
        <v>14</v>
      </c>
      <c r="G206" s="24" t="s">
        <v>15</v>
      </c>
      <c r="H206" s="24" t="s">
        <v>16</v>
      </c>
      <c r="I206" s="24" t="s">
        <v>17</v>
      </c>
      <c r="J206" s="74" t="s">
        <v>18</v>
      </c>
      <c r="K206" s="74" t="s">
        <v>19</v>
      </c>
      <c r="L206" s="74" t="s">
        <v>20</v>
      </c>
      <c r="M206" s="74" t="s">
        <v>21</v>
      </c>
      <c r="N206" s="74" t="s">
        <v>22</v>
      </c>
      <c r="O206" s="74" t="s">
        <v>23</v>
      </c>
      <c r="P206" s="75" t="s">
        <v>24</v>
      </c>
      <c r="Q206" s="75" t="s">
        <v>25</v>
      </c>
      <c r="R206" s="74" t="s">
        <v>26</v>
      </c>
      <c r="S206" s="74" t="s">
        <v>27</v>
      </c>
      <c r="T206" s="74" t="s">
        <v>28</v>
      </c>
      <c r="U206" s="74" t="s">
        <v>29</v>
      </c>
      <c r="V206" s="74" t="s">
        <v>30</v>
      </c>
      <c r="W206" s="75" t="s">
        <v>31</v>
      </c>
      <c r="X206" s="75" t="s">
        <v>32</v>
      </c>
      <c r="Y206" s="74" t="s">
        <v>33</v>
      </c>
      <c r="Z206" s="74" t="s">
        <v>34</v>
      </c>
      <c r="AA206" s="74" t="s">
        <v>35</v>
      </c>
      <c r="AB206" s="74" t="s">
        <v>36</v>
      </c>
      <c r="AC206" s="74" t="s">
        <v>37</v>
      </c>
      <c r="AD206" s="75" t="s">
        <v>38</v>
      </c>
      <c r="AE206" s="74" t="s">
        <v>39</v>
      </c>
      <c r="AF206" s="74" t="s">
        <v>40</v>
      </c>
      <c r="AG206" s="74" t="s">
        <v>41</v>
      </c>
      <c r="AH206" s="74" t="s">
        <v>42</v>
      </c>
      <c r="AI206" s="74" t="s">
        <v>43</v>
      </c>
      <c r="AJ206" s="74" t="s">
        <v>44</v>
      </c>
      <c r="AK206" s="75" t="s">
        <v>45</v>
      </c>
      <c r="AL206" s="75" t="s">
        <v>46</v>
      </c>
      <c r="AM206" s="74" t="s">
        <v>47</v>
      </c>
      <c r="AN206" s="25" t="s">
        <v>58</v>
      </c>
      <c r="AO206" s="26" t="s">
        <v>49</v>
      </c>
      <c r="AP206" s="26" t="s">
        <v>50</v>
      </c>
      <c r="AQ206" s="26" t="s">
        <v>51</v>
      </c>
    </row>
    <row r="207" spans="1:47" x14ac:dyDescent="0.3">
      <c r="F207" s="28">
        <v>8414593</v>
      </c>
      <c r="G207" s="29" t="s">
        <v>121</v>
      </c>
      <c r="H207" s="30">
        <v>2026</v>
      </c>
      <c r="I207" s="76" t="s">
        <v>53</v>
      </c>
      <c r="J207" s="77" t="s">
        <v>54</v>
      </c>
      <c r="K207" s="78" t="s">
        <v>54</v>
      </c>
      <c r="L207" s="78" t="s">
        <v>54</v>
      </c>
      <c r="M207" s="79"/>
      <c r="N207" s="79"/>
      <c r="O207" s="79" t="s">
        <v>62</v>
      </c>
      <c r="P207" s="78" t="s">
        <v>55</v>
      </c>
      <c r="Q207" s="78" t="s">
        <v>55</v>
      </c>
      <c r="R207" s="78" t="s">
        <v>55</v>
      </c>
      <c r="S207" s="78" t="s">
        <v>55</v>
      </c>
      <c r="T207" s="78" t="s">
        <v>55</v>
      </c>
      <c r="U207" s="78" t="s">
        <v>55</v>
      </c>
      <c r="V207" s="78" t="s">
        <v>54</v>
      </c>
      <c r="W207" s="78" t="s">
        <v>54</v>
      </c>
      <c r="X207" s="78" t="s">
        <v>54</v>
      </c>
      <c r="Y207" s="78" t="s">
        <v>54</v>
      </c>
      <c r="Z207" s="78" t="s">
        <v>54</v>
      </c>
      <c r="AA207" s="78" t="s">
        <v>54</v>
      </c>
      <c r="AB207" s="79"/>
      <c r="AC207" s="79"/>
      <c r="AD207" s="79" t="s">
        <v>62</v>
      </c>
      <c r="AE207" s="78" t="s">
        <v>55</v>
      </c>
      <c r="AF207" s="78" t="s">
        <v>55</v>
      </c>
      <c r="AG207" s="78" t="s">
        <v>55</v>
      </c>
      <c r="AH207" s="78" t="s">
        <v>55</v>
      </c>
      <c r="AI207" s="78" t="s">
        <v>55</v>
      </c>
      <c r="AJ207" s="78" t="s">
        <v>55</v>
      </c>
      <c r="AK207" s="78" t="s">
        <v>54</v>
      </c>
      <c r="AL207" s="78" t="s">
        <v>54</v>
      </c>
      <c r="AM207" s="80" t="s">
        <v>54</v>
      </c>
      <c r="AN207" s="81" t="s">
        <v>54</v>
      </c>
      <c r="AO207" s="55">
        <f>COUNTIF(Tabla14611131653[[#This Row],[1L]:[31D]],"D12")</f>
        <v>12</v>
      </c>
      <c r="AP207" s="33">
        <f>COUNTIF(Tabla14611131653[[#This Row],[1L]:[31D]],"N12")</f>
        <v>13</v>
      </c>
      <c r="AQ207" s="34">
        <f>COUNTBLANK(Tabla14611131653[[#This Row],[1L]:[31D]])</f>
        <v>4</v>
      </c>
      <c r="AR207" s="7"/>
      <c r="AS207" s="7"/>
      <c r="AT207" s="7"/>
      <c r="AU207" s="7"/>
    </row>
    <row r="208" spans="1:47" ht="17.25" thickBot="1" x14ac:dyDescent="0.35">
      <c r="F208" s="28">
        <v>1015277078</v>
      </c>
      <c r="G208" s="29" t="s">
        <v>122</v>
      </c>
      <c r="H208" s="30">
        <v>2026</v>
      </c>
      <c r="I208" s="76" t="s">
        <v>53</v>
      </c>
      <c r="J208" s="82" t="s">
        <v>55</v>
      </c>
      <c r="K208" s="83" t="s">
        <v>55</v>
      </c>
      <c r="L208" s="83" t="s">
        <v>55</v>
      </c>
      <c r="M208" s="83" t="s">
        <v>54</v>
      </c>
      <c r="N208" s="83" t="s">
        <v>54</v>
      </c>
      <c r="O208" s="83" t="s">
        <v>54</v>
      </c>
      <c r="P208" s="83" t="s">
        <v>54</v>
      </c>
      <c r="Q208" s="83" t="s">
        <v>54</v>
      </c>
      <c r="R208" s="83" t="s">
        <v>54</v>
      </c>
      <c r="S208" s="84"/>
      <c r="T208" s="84"/>
      <c r="U208" s="84" t="s">
        <v>62</v>
      </c>
      <c r="V208" s="83" t="s">
        <v>55</v>
      </c>
      <c r="W208" s="83" t="s">
        <v>55</v>
      </c>
      <c r="X208" s="83" t="s">
        <v>55</v>
      </c>
      <c r="Y208" s="83" t="s">
        <v>55</v>
      </c>
      <c r="Z208" s="83" t="s">
        <v>55</v>
      </c>
      <c r="AA208" s="83" t="s">
        <v>55</v>
      </c>
      <c r="AB208" s="83" t="s">
        <v>54</v>
      </c>
      <c r="AC208" s="83" t="s">
        <v>54</v>
      </c>
      <c r="AD208" s="83" t="s">
        <v>54</v>
      </c>
      <c r="AE208" s="83" t="s">
        <v>54</v>
      </c>
      <c r="AF208" s="83" t="s">
        <v>54</v>
      </c>
      <c r="AG208" s="83" t="s">
        <v>54</v>
      </c>
      <c r="AH208" s="84"/>
      <c r="AI208" s="84"/>
      <c r="AJ208" s="84" t="s">
        <v>62</v>
      </c>
      <c r="AK208" s="83" t="s">
        <v>55</v>
      </c>
      <c r="AL208" s="83" t="s">
        <v>55</v>
      </c>
      <c r="AM208" s="85" t="s">
        <v>55</v>
      </c>
      <c r="AN208" s="81" t="s">
        <v>55</v>
      </c>
      <c r="AO208" s="55">
        <f>COUNTIF(Tabla14611131653[[#This Row],[1L]:[31D]],"D12")</f>
        <v>13</v>
      </c>
      <c r="AP208" s="33">
        <f>COUNTIF(Tabla14611131653[[#This Row],[1L]:[31D]],"N12")</f>
        <v>12</v>
      </c>
      <c r="AQ208" s="34">
        <f>COUNTBLANK(Tabla14611131653[[#This Row],[1L]:[31D]])</f>
        <v>4</v>
      </c>
      <c r="AR208" s="7"/>
      <c r="AS208" s="7"/>
      <c r="AT208" s="7"/>
      <c r="AU208" s="7"/>
    </row>
    <row r="209" spans="6:47" ht="17.25" thickBot="1" x14ac:dyDescent="0.35">
      <c r="F209" s="28"/>
      <c r="G209" s="29"/>
      <c r="H209" s="30">
        <v>2026</v>
      </c>
      <c r="I209" s="30" t="s">
        <v>53</v>
      </c>
      <c r="J209" s="86" t="s">
        <v>123</v>
      </c>
      <c r="K209" s="87"/>
      <c r="L209" s="88"/>
      <c r="M209" s="89"/>
      <c r="N209" s="90" t="s">
        <v>124</v>
      </c>
      <c r="O209" s="89"/>
      <c r="P209" s="86" t="s">
        <v>123</v>
      </c>
      <c r="Q209" s="88"/>
      <c r="R209" s="88"/>
      <c r="S209" s="89"/>
      <c r="T209" s="90" t="s">
        <v>124</v>
      </c>
      <c r="U209" s="89"/>
      <c r="V209" s="88"/>
      <c r="W209" s="88"/>
      <c r="X209" s="89"/>
      <c r="Y209" s="91" t="s">
        <v>123</v>
      </c>
      <c r="Z209" s="92"/>
      <c r="AA209" s="88"/>
      <c r="AB209" s="89"/>
      <c r="AC209" s="90" t="s">
        <v>124</v>
      </c>
      <c r="AD209" s="89"/>
      <c r="AE209" s="91" t="s">
        <v>123</v>
      </c>
      <c r="AF209" s="92"/>
      <c r="AG209" s="88"/>
      <c r="AH209" s="89"/>
      <c r="AI209" s="90" t="s">
        <v>124</v>
      </c>
      <c r="AJ209" s="89"/>
      <c r="AK209" s="88"/>
      <c r="AL209" s="88"/>
      <c r="AM209" s="88"/>
      <c r="AN209" s="88"/>
      <c r="AO209" s="55">
        <f>COUNTIF(Tabla14611131653[[#This Row],[1L]:[31D]],"D12")</f>
        <v>0</v>
      </c>
      <c r="AP209" s="33">
        <f>COUNTIF(Tabla14611131653[[#This Row],[1L]:[31D]],"N12")</f>
        <v>0</v>
      </c>
      <c r="AQ209" s="34">
        <f>COUNTBLANK(Tabla14611131653[[#This Row],[1L]:[31D]])</f>
        <v>23</v>
      </c>
      <c r="AR209" s="7"/>
      <c r="AS209" s="7"/>
      <c r="AT209" s="7"/>
      <c r="AU209" s="7"/>
    </row>
    <row r="210" spans="6:47" ht="17.25" thickBot="1" x14ac:dyDescent="0.35">
      <c r="F210" s="28">
        <v>8408459</v>
      </c>
      <c r="G210" s="29" t="s">
        <v>125</v>
      </c>
      <c r="H210" s="30">
        <v>2026</v>
      </c>
      <c r="I210" s="76" t="s">
        <v>53</v>
      </c>
      <c r="J210" s="93" t="s">
        <v>55</v>
      </c>
      <c r="K210" s="94" t="s">
        <v>55</v>
      </c>
      <c r="L210" s="95"/>
      <c r="M210" s="94" t="s">
        <v>55</v>
      </c>
      <c r="N210" s="94" t="s">
        <v>55</v>
      </c>
      <c r="O210" s="94" t="s">
        <v>55</v>
      </c>
      <c r="P210" s="94" t="s">
        <v>54</v>
      </c>
      <c r="Q210" s="94" t="s">
        <v>54</v>
      </c>
      <c r="R210" s="95"/>
      <c r="S210" s="94" t="s">
        <v>54</v>
      </c>
      <c r="T210" s="94" t="s">
        <v>54</v>
      </c>
      <c r="U210" s="94" t="s">
        <v>54</v>
      </c>
      <c r="V210" s="96"/>
      <c r="W210" s="96"/>
      <c r="X210" s="96" t="s">
        <v>62</v>
      </c>
      <c r="Y210" s="94" t="s">
        <v>55</v>
      </c>
      <c r="Z210" s="94" t="s">
        <v>55</v>
      </c>
      <c r="AA210" s="95"/>
      <c r="AB210" s="94" t="s">
        <v>55</v>
      </c>
      <c r="AC210" s="94" t="s">
        <v>55</v>
      </c>
      <c r="AD210" s="94" t="s">
        <v>55</v>
      </c>
      <c r="AE210" s="94" t="s">
        <v>54</v>
      </c>
      <c r="AF210" s="94" t="s">
        <v>54</v>
      </c>
      <c r="AG210" s="95"/>
      <c r="AH210" s="94" t="s">
        <v>54</v>
      </c>
      <c r="AI210" s="94" t="s">
        <v>54</v>
      </c>
      <c r="AJ210" s="94" t="s">
        <v>54</v>
      </c>
      <c r="AK210" s="96"/>
      <c r="AL210" s="96"/>
      <c r="AM210" s="97" t="s">
        <v>62</v>
      </c>
      <c r="AN210" s="98"/>
      <c r="AO210" s="55">
        <f>COUNTIF(Tabla14611131653[[#This Row],[1L]:[31D]],"D12")</f>
        <v>10</v>
      </c>
      <c r="AP210" s="33">
        <f>COUNTIF(Tabla14611131653[[#This Row],[1L]:[31D]],"N12")</f>
        <v>10</v>
      </c>
      <c r="AQ210" s="34">
        <f>COUNTBLANK(Tabla14611131653[[#This Row],[1L]:[31D]])</f>
        <v>9</v>
      </c>
      <c r="AR210" s="7"/>
      <c r="AS210" s="7"/>
      <c r="AT210" s="7"/>
      <c r="AU210" s="7"/>
    </row>
    <row r="211" spans="6:47" hidden="1" x14ac:dyDescent="0.3">
      <c r="F211" s="28"/>
      <c r="G211" s="29"/>
      <c r="H211" s="30">
        <v>2025</v>
      </c>
      <c r="I211" s="30" t="s">
        <v>116</v>
      </c>
      <c r="J211" s="99">
        <f t="shared" ref="J211:AN211" si="22">COUNTIF(J207:J210,"D12")</f>
        <v>2</v>
      </c>
      <c r="K211" s="99">
        <f t="shared" si="22"/>
        <v>2</v>
      </c>
      <c r="L211" s="99">
        <f t="shared" si="22"/>
        <v>1</v>
      </c>
      <c r="M211" s="99">
        <f t="shared" si="22"/>
        <v>1</v>
      </c>
      <c r="N211" s="99">
        <f t="shared" si="22"/>
        <v>1</v>
      </c>
      <c r="O211" s="99">
        <f t="shared" si="22"/>
        <v>1</v>
      </c>
      <c r="P211" s="99">
        <f t="shared" si="22"/>
        <v>1</v>
      </c>
      <c r="Q211" s="99">
        <f t="shared" si="22"/>
        <v>1</v>
      </c>
      <c r="R211" s="99">
        <f t="shared" si="22"/>
        <v>1</v>
      </c>
      <c r="S211" s="99">
        <f t="shared" si="22"/>
        <v>1</v>
      </c>
      <c r="T211" s="99">
        <f t="shared" si="22"/>
        <v>1</v>
      </c>
      <c r="U211" s="99">
        <f t="shared" si="22"/>
        <v>1</v>
      </c>
      <c r="V211" s="99">
        <f t="shared" si="22"/>
        <v>1</v>
      </c>
      <c r="W211" s="99">
        <f t="shared" si="22"/>
        <v>1</v>
      </c>
      <c r="X211" s="99">
        <f t="shared" si="22"/>
        <v>1</v>
      </c>
      <c r="Y211" s="99">
        <f t="shared" si="22"/>
        <v>2</v>
      </c>
      <c r="Z211" s="99">
        <f t="shared" si="22"/>
        <v>2</v>
      </c>
      <c r="AA211" s="99">
        <f t="shared" si="22"/>
        <v>1</v>
      </c>
      <c r="AB211" s="99">
        <f t="shared" si="22"/>
        <v>1</v>
      </c>
      <c r="AC211" s="99">
        <f t="shared" si="22"/>
        <v>1</v>
      </c>
      <c r="AD211" s="99">
        <f t="shared" si="22"/>
        <v>1</v>
      </c>
      <c r="AE211" s="99">
        <f t="shared" si="22"/>
        <v>1</v>
      </c>
      <c r="AF211" s="99">
        <f t="shared" si="22"/>
        <v>1</v>
      </c>
      <c r="AG211" s="99">
        <f t="shared" si="22"/>
        <v>1</v>
      </c>
      <c r="AH211" s="99">
        <f t="shared" si="22"/>
        <v>1</v>
      </c>
      <c r="AI211" s="99">
        <f t="shared" si="22"/>
        <v>1</v>
      </c>
      <c r="AJ211" s="99">
        <f t="shared" si="22"/>
        <v>1</v>
      </c>
      <c r="AK211" s="99">
        <f t="shared" si="22"/>
        <v>1</v>
      </c>
      <c r="AL211" s="99">
        <f t="shared" si="22"/>
        <v>1</v>
      </c>
      <c r="AM211" s="99">
        <f t="shared" si="22"/>
        <v>1</v>
      </c>
      <c r="AN211" s="30">
        <f t="shared" si="22"/>
        <v>1</v>
      </c>
      <c r="AO211" s="38"/>
      <c r="AP211" s="38"/>
      <c r="AQ211" s="39"/>
      <c r="AR211" s="7"/>
      <c r="AS211" s="7"/>
      <c r="AT211" s="7"/>
      <c r="AU211" s="7"/>
    </row>
    <row r="212" spans="6:47" hidden="1" x14ac:dyDescent="0.3">
      <c r="F212" s="40"/>
      <c r="G212" s="41"/>
      <c r="H212" s="30">
        <v>2025</v>
      </c>
      <c r="I212" s="30" t="s">
        <v>116</v>
      </c>
      <c r="J212" s="42">
        <f t="shared" ref="J212:AN212" si="23">COUNTIF(J207:J210,"N12")</f>
        <v>1</v>
      </c>
      <c r="K212" s="42">
        <f t="shared" si="23"/>
        <v>1</v>
      </c>
      <c r="L212" s="42">
        <f t="shared" si="23"/>
        <v>1</v>
      </c>
      <c r="M212" s="42">
        <f t="shared" si="23"/>
        <v>1</v>
      </c>
      <c r="N212" s="42">
        <f t="shared" si="23"/>
        <v>1</v>
      </c>
      <c r="O212" s="42">
        <f t="shared" si="23"/>
        <v>1</v>
      </c>
      <c r="P212" s="42">
        <f t="shared" si="23"/>
        <v>2</v>
      </c>
      <c r="Q212" s="42">
        <f t="shared" si="23"/>
        <v>2</v>
      </c>
      <c r="R212" s="42">
        <f t="shared" si="23"/>
        <v>1</v>
      </c>
      <c r="S212" s="42">
        <f t="shared" si="23"/>
        <v>1</v>
      </c>
      <c r="T212" s="42">
        <f t="shared" si="23"/>
        <v>1</v>
      </c>
      <c r="U212" s="42">
        <f t="shared" si="23"/>
        <v>1</v>
      </c>
      <c r="V212" s="42">
        <f t="shared" si="23"/>
        <v>1</v>
      </c>
      <c r="W212" s="42">
        <f t="shared" si="23"/>
        <v>1</v>
      </c>
      <c r="X212" s="42">
        <f t="shared" si="23"/>
        <v>1</v>
      </c>
      <c r="Y212" s="42">
        <f t="shared" si="23"/>
        <v>1</v>
      </c>
      <c r="Z212" s="42">
        <f t="shared" si="23"/>
        <v>1</v>
      </c>
      <c r="AA212" s="42">
        <f t="shared" si="23"/>
        <v>1</v>
      </c>
      <c r="AB212" s="42">
        <f t="shared" si="23"/>
        <v>1</v>
      </c>
      <c r="AC212" s="42">
        <f t="shared" si="23"/>
        <v>1</v>
      </c>
      <c r="AD212" s="42">
        <f t="shared" si="23"/>
        <v>1</v>
      </c>
      <c r="AE212" s="42">
        <f t="shared" si="23"/>
        <v>2</v>
      </c>
      <c r="AF212" s="42">
        <f t="shared" si="23"/>
        <v>2</v>
      </c>
      <c r="AG212" s="42">
        <f t="shared" si="23"/>
        <v>1</v>
      </c>
      <c r="AH212" s="42">
        <f t="shared" si="23"/>
        <v>1</v>
      </c>
      <c r="AI212" s="42">
        <f t="shared" si="23"/>
        <v>1</v>
      </c>
      <c r="AJ212" s="42">
        <f t="shared" si="23"/>
        <v>1</v>
      </c>
      <c r="AK212" s="42">
        <f t="shared" si="23"/>
        <v>1</v>
      </c>
      <c r="AL212" s="42">
        <f t="shared" si="23"/>
        <v>1</v>
      </c>
      <c r="AM212" s="42">
        <f t="shared" si="23"/>
        <v>1</v>
      </c>
      <c r="AN212" s="43">
        <f t="shared" si="23"/>
        <v>1</v>
      </c>
      <c r="AO212" s="44"/>
      <c r="AP212" s="44"/>
      <c r="AQ212" s="39"/>
      <c r="AR212" s="7"/>
      <c r="AS212" s="7"/>
      <c r="AT212" s="7"/>
      <c r="AU212" s="7"/>
    </row>
    <row r="213" spans="6:47" s="7" customFormat="1" x14ac:dyDescent="0.3">
      <c r="F213" s="56"/>
      <c r="G213" s="49"/>
      <c r="H213" s="57"/>
      <c r="I213" s="57"/>
      <c r="J213" s="57"/>
      <c r="K213" s="57"/>
      <c r="L213" s="57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pans="6:47" x14ac:dyDescent="0.3">
      <c r="F214" s="48" t="s">
        <v>64</v>
      </c>
      <c r="G214" s="48" t="s">
        <v>65</v>
      </c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7"/>
      <c r="AP214" s="7"/>
      <c r="AQ214" s="7"/>
      <c r="AR214" s="7"/>
      <c r="AS214" s="7"/>
      <c r="AT214" s="7"/>
      <c r="AU214" s="7"/>
    </row>
    <row r="215" spans="6:47" x14ac:dyDescent="0.3">
      <c r="F215" s="28" t="s">
        <v>55</v>
      </c>
      <c r="G215" s="29" t="s">
        <v>66</v>
      </c>
      <c r="H215" s="49"/>
      <c r="I215" s="49"/>
      <c r="J215" s="49"/>
      <c r="K215" s="49" t="s">
        <v>57</v>
      </c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7"/>
      <c r="AP215" s="7"/>
      <c r="AQ215" s="7"/>
      <c r="AR215" s="7"/>
      <c r="AS215" s="7"/>
      <c r="AT215" s="7"/>
      <c r="AU215" s="7"/>
    </row>
    <row r="216" spans="6:47" s="7" customFormat="1" x14ac:dyDescent="0.3">
      <c r="F216" s="50" t="s">
        <v>54</v>
      </c>
      <c r="G216" s="51" t="s">
        <v>67</v>
      </c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spans="6:47" s="7" customFormat="1" x14ac:dyDescent="0.3">
      <c r="F217" s="50"/>
      <c r="G217" s="51" t="s">
        <v>68</v>
      </c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pans="6:47" s="7" customFormat="1" x14ac:dyDescent="0.3">
      <c r="F218" s="50" t="s">
        <v>69</v>
      </c>
      <c r="G218" s="51" t="s">
        <v>70</v>
      </c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spans="6:47" s="7" customFormat="1" x14ac:dyDescent="0.3">
      <c r="F219" s="50" t="s">
        <v>62</v>
      </c>
      <c r="G219" s="51" t="s">
        <v>71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spans="6:47" s="7" customFormat="1" x14ac:dyDescent="0.3"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spans="6:47" ht="15" x14ac:dyDescent="0.25">
      <c r="F221" s="1"/>
      <c r="G221" s="1"/>
      <c r="H221" s="2" t="s">
        <v>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4"/>
      <c r="AI221" s="5" t="s">
        <v>1</v>
      </c>
      <c r="AJ221" s="5"/>
      <c r="AK221" s="5"/>
      <c r="AL221" s="5"/>
      <c r="AM221" s="5"/>
      <c r="AN221" s="5"/>
      <c r="AO221" s="6"/>
      <c r="AP221" s="6"/>
      <c r="AQ221" s="6"/>
      <c r="AR221" s="7"/>
      <c r="AS221" s="7"/>
      <c r="AT221" s="7"/>
      <c r="AU221" s="7"/>
    </row>
    <row r="222" spans="6:47" ht="15" x14ac:dyDescent="0.25">
      <c r="F222" s="1"/>
      <c r="G222" s="1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10"/>
      <c r="AI222" s="5"/>
      <c r="AJ222" s="5"/>
      <c r="AK222" s="5"/>
      <c r="AL222" s="5"/>
      <c r="AM222" s="5"/>
      <c r="AN222" s="5"/>
      <c r="AO222" s="6"/>
      <c r="AP222" s="6"/>
      <c r="AQ222" s="6"/>
      <c r="AR222" s="7"/>
      <c r="AS222" s="7"/>
      <c r="AT222" s="7"/>
      <c r="AU222" s="7"/>
    </row>
    <row r="223" spans="6:47" ht="15" x14ac:dyDescent="0.25">
      <c r="F223" s="1"/>
      <c r="G223" s="1"/>
      <c r="H223" s="11" t="s">
        <v>2</v>
      </c>
      <c r="I223" s="12"/>
      <c r="J223" s="12"/>
      <c r="K223" s="13" t="s">
        <v>126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4"/>
      <c r="AI223" s="5" t="s">
        <v>4</v>
      </c>
      <c r="AJ223" s="5"/>
      <c r="AK223" s="5"/>
      <c r="AL223" s="5"/>
      <c r="AM223" s="5"/>
      <c r="AN223" s="5"/>
      <c r="AO223" s="6"/>
      <c r="AP223" s="6"/>
      <c r="AQ223" s="6"/>
      <c r="AR223" s="7"/>
      <c r="AS223" s="7"/>
      <c r="AT223" s="7"/>
      <c r="AU223" s="7"/>
    </row>
    <row r="224" spans="6:47" ht="15" x14ac:dyDescent="0.25">
      <c r="F224" s="1"/>
      <c r="G224" s="1"/>
      <c r="H224" s="15" t="s">
        <v>5</v>
      </c>
      <c r="I224" s="16"/>
      <c r="J224" s="16"/>
      <c r="K224" s="13" t="s">
        <v>73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4"/>
      <c r="AI224" s="5"/>
      <c r="AJ224" s="5"/>
      <c r="AK224" s="5"/>
      <c r="AL224" s="5"/>
      <c r="AM224" s="5"/>
      <c r="AN224" s="5"/>
      <c r="AO224" s="6"/>
      <c r="AP224" s="6"/>
      <c r="AQ224" s="6"/>
      <c r="AR224" s="7"/>
      <c r="AS224" s="7"/>
      <c r="AT224" s="7"/>
      <c r="AU224" s="7"/>
    </row>
    <row r="225" spans="1:47" ht="15" x14ac:dyDescent="0.25">
      <c r="F225" s="1"/>
      <c r="G225" s="1"/>
      <c r="H225" s="11" t="s">
        <v>7</v>
      </c>
      <c r="I225" s="12"/>
      <c r="J225" s="12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/>
      <c r="AI225" s="5" t="s">
        <v>8</v>
      </c>
      <c r="AJ225" s="5"/>
      <c r="AK225" s="5"/>
      <c r="AL225" s="5"/>
      <c r="AM225" s="5"/>
      <c r="AN225" s="5"/>
      <c r="AO225" s="6"/>
      <c r="AP225" s="6"/>
      <c r="AQ225" s="6"/>
      <c r="AR225" s="7"/>
      <c r="AS225" s="7"/>
      <c r="AT225" s="7"/>
      <c r="AU225" s="7"/>
    </row>
    <row r="226" spans="1:47" ht="15" x14ac:dyDescent="0.25">
      <c r="F226" s="1"/>
      <c r="G226" s="1"/>
      <c r="H226" s="17"/>
      <c r="I226" s="18"/>
      <c r="J226" s="18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20"/>
      <c r="AI226" s="5"/>
      <c r="AJ226" s="5"/>
      <c r="AK226" s="5"/>
      <c r="AL226" s="5"/>
      <c r="AM226" s="5"/>
      <c r="AN226" s="5"/>
      <c r="AO226" s="21"/>
      <c r="AP226" s="21"/>
      <c r="AQ226" s="21"/>
      <c r="AR226" s="7"/>
      <c r="AS226" s="7"/>
      <c r="AT226" s="7"/>
      <c r="AU226" s="7"/>
    </row>
    <row r="227" spans="1:47" s="27" customFormat="1" ht="39.950000000000003" customHeight="1" thickBot="1" x14ac:dyDescent="0.3">
      <c r="A227" s="22" t="s">
        <v>9</v>
      </c>
      <c r="B227" s="22" t="s">
        <v>10</v>
      </c>
      <c r="C227" s="23" t="s">
        <v>11</v>
      </c>
      <c r="D227" s="23" t="s">
        <v>12</v>
      </c>
      <c r="E227" s="23" t="s">
        <v>13</v>
      </c>
      <c r="F227" s="24" t="s">
        <v>14</v>
      </c>
      <c r="G227" s="24" t="s">
        <v>15</v>
      </c>
      <c r="H227" s="24" t="s">
        <v>16</v>
      </c>
      <c r="I227" s="24" t="s">
        <v>17</v>
      </c>
      <c r="J227" s="24" t="s">
        <v>18</v>
      </c>
      <c r="K227" s="24" t="s">
        <v>19</v>
      </c>
      <c r="L227" s="24" t="s">
        <v>20</v>
      </c>
      <c r="M227" s="24" t="s">
        <v>21</v>
      </c>
      <c r="N227" s="24" t="s">
        <v>22</v>
      </c>
      <c r="O227" s="24" t="s">
        <v>23</v>
      </c>
      <c r="P227" s="25" t="s">
        <v>24</v>
      </c>
      <c r="Q227" s="25" t="s">
        <v>25</v>
      </c>
      <c r="R227" s="24" t="s">
        <v>26</v>
      </c>
      <c r="S227" s="24" t="s">
        <v>27</v>
      </c>
      <c r="T227" s="24" t="s">
        <v>28</v>
      </c>
      <c r="U227" s="24" t="s">
        <v>29</v>
      </c>
      <c r="V227" s="24" t="s">
        <v>30</v>
      </c>
      <c r="W227" s="25" t="s">
        <v>31</v>
      </c>
      <c r="X227" s="25" t="s">
        <v>32</v>
      </c>
      <c r="Y227" s="24" t="s">
        <v>33</v>
      </c>
      <c r="Z227" s="24" t="s">
        <v>34</v>
      </c>
      <c r="AA227" s="24" t="s">
        <v>35</v>
      </c>
      <c r="AB227" s="24" t="s">
        <v>36</v>
      </c>
      <c r="AC227" s="24" t="s">
        <v>37</v>
      </c>
      <c r="AD227" s="25" t="s">
        <v>38</v>
      </c>
      <c r="AE227" s="24" t="s">
        <v>39</v>
      </c>
      <c r="AF227" s="24" t="s">
        <v>40</v>
      </c>
      <c r="AG227" s="24" t="s">
        <v>41</v>
      </c>
      <c r="AH227" s="24" t="s">
        <v>42</v>
      </c>
      <c r="AI227" s="24" t="s">
        <v>43</v>
      </c>
      <c r="AJ227" s="24" t="s">
        <v>44</v>
      </c>
      <c r="AK227" s="25" t="s">
        <v>45</v>
      </c>
      <c r="AL227" s="25" t="s">
        <v>46</v>
      </c>
      <c r="AM227" s="24" t="s">
        <v>47</v>
      </c>
      <c r="AN227" s="25" t="s">
        <v>58</v>
      </c>
      <c r="AO227" s="26" t="s">
        <v>49</v>
      </c>
      <c r="AP227" s="26" t="s">
        <v>50</v>
      </c>
      <c r="AQ227" s="26" t="s">
        <v>51</v>
      </c>
    </row>
    <row r="228" spans="1:47" x14ac:dyDescent="0.3">
      <c r="F228" s="28">
        <v>71371943</v>
      </c>
      <c r="G228" s="29" t="s">
        <v>127</v>
      </c>
      <c r="H228" s="30">
        <v>2026</v>
      </c>
      <c r="I228" s="30" t="s">
        <v>53</v>
      </c>
      <c r="J228" s="46" t="s">
        <v>128</v>
      </c>
      <c r="K228" s="46" t="s">
        <v>128</v>
      </c>
      <c r="L228" s="46" t="s">
        <v>128</v>
      </c>
      <c r="M228" s="100" t="s">
        <v>54</v>
      </c>
      <c r="N228" s="100" t="s">
        <v>54</v>
      </c>
      <c r="O228" s="100" t="s">
        <v>54</v>
      </c>
      <c r="P228" s="100" t="s">
        <v>54</v>
      </c>
      <c r="Q228" s="100" t="s">
        <v>54</v>
      </c>
      <c r="R228" s="100" t="s">
        <v>54</v>
      </c>
      <c r="S228" s="32"/>
      <c r="T228" s="32"/>
      <c r="U228" s="32" t="s">
        <v>62</v>
      </c>
      <c r="V228" s="100" t="s">
        <v>55</v>
      </c>
      <c r="W228" s="100" t="s">
        <v>55</v>
      </c>
      <c r="X228" s="100" t="s">
        <v>55</v>
      </c>
      <c r="Y228" s="100" t="s">
        <v>55</v>
      </c>
      <c r="Z228" s="100" t="s">
        <v>55</v>
      </c>
      <c r="AA228" s="100" t="s">
        <v>55</v>
      </c>
      <c r="AB228" s="100" t="s">
        <v>54</v>
      </c>
      <c r="AC228" s="100" t="s">
        <v>54</v>
      </c>
      <c r="AD228" s="100" t="s">
        <v>54</v>
      </c>
      <c r="AE228" s="100" t="s">
        <v>54</v>
      </c>
      <c r="AF228" s="100" t="s">
        <v>54</v>
      </c>
      <c r="AG228" s="100" t="s">
        <v>54</v>
      </c>
      <c r="AH228" s="32"/>
      <c r="AI228" s="32"/>
      <c r="AJ228" s="32" t="s">
        <v>62</v>
      </c>
      <c r="AK228" s="100" t="s">
        <v>55</v>
      </c>
      <c r="AL228" s="101" t="s">
        <v>55</v>
      </c>
      <c r="AM228" s="101" t="s">
        <v>55</v>
      </c>
      <c r="AN228" s="102" t="s">
        <v>55</v>
      </c>
      <c r="AO228" s="103">
        <f>COUNTIF(Tabla1461113161754[[#This Row],[1L]:[31D]],"D12")</f>
        <v>10</v>
      </c>
      <c r="AP228" s="33">
        <f>COUNTIF(Tabla1461113161754[[#This Row],[1L]:[31D]],"N12")</f>
        <v>12</v>
      </c>
      <c r="AQ228" s="34">
        <f>COUNTBLANK(Tabla1461113161754[[#This Row],[1L]:[31D]])</f>
        <v>4</v>
      </c>
      <c r="AR228" s="7"/>
      <c r="AS228" s="7"/>
      <c r="AT228" s="7"/>
      <c r="AU228" s="7"/>
    </row>
    <row r="229" spans="1:47" x14ac:dyDescent="0.3">
      <c r="F229" s="28">
        <v>70579053</v>
      </c>
      <c r="G229" s="29" t="s">
        <v>129</v>
      </c>
      <c r="H229" s="30">
        <v>2026</v>
      </c>
      <c r="I229" s="30" t="s">
        <v>53</v>
      </c>
      <c r="J229" s="100" t="s">
        <v>55</v>
      </c>
      <c r="K229" s="100" t="s">
        <v>55</v>
      </c>
      <c r="L229" s="100" t="s">
        <v>55</v>
      </c>
      <c r="M229" s="100" t="s">
        <v>55</v>
      </c>
      <c r="N229" s="100" t="s">
        <v>55</v>
      </c>
      <c r="O229" s="32"/>
      <c r="P229" s="100" t="s">
        <v>55</v>
      </c>
      <c r="Q229" s="100" t="s">
        <v>55</v>
      </c>
      <c r="R229" s="100" t="s">
        <v>55</v>
      </c>
      <c r="S229" s="100" t="s">
        <v>54</v>
      </c>
      <c r="T229" s="100" t="s">
        <v>54</v>
      </c>
      <c r="U229" s="100" t="s">
        <v>54</v>
      </c>
      <c r="V229" s="100" t="s">
        <v>54</v>
      </c>
      <c r="W229" s="100" t="s">
        <v>54</v>
      </c>
      <c r="X229" s="100" t="s">
        <v>54</v>
      </c>
      <c r="Y229" s="32"/>
      <c r="Z229" s="32"/>
      <c r="AA229" s="32" t="s">
        <v>62</v>
      </c>
      <c r="AB229" s="100" t="s">
        <v>55</v>
      </c>
      <c r="AC229" s="100" t="s">
        <v>55</v>
      </c>
      <c r="AD229" s="100" t="s">
        <v>55</v>
      </c>
      <c r="AE229" s="100" t="s">
        <v>55</v>
      </c>
      <c r="AF229" s="100" t="s">
        <v>55</v>
      </c>
      <c r="AG229" s="100" t="s">
        <v>55</v>
      </c>
      <c r="AH229" s="100" t="s">
        <v>54</v>
      </c>
      <c r="AI229" s="100" t="s">
        <v>54</v>
      </c>
      <c r="AJ229" s="100" t="s">
        <v>54</v>
      </c>
      <c r="AK229" s="100" t="s">
        <v>54</v>
      </c>
      <c r="AL229" s="100" t="s">
        <v>54</v>
      </c>
      <c r="AM229" s="100" t="s">
        <v>54</v>
      </c>
      <c r="AN229" s="104" t="s">
        <v>54</v>
      </c>
      <c r="AO229" s="103">
        <f>COUNTIF(Tabla1461113161754[[#This Row],[1L]:[31D]],"D12")</f>
        <v>14</v>
      </c>
      <c r="AP229" s="33">
        <f>COUNTIF(Tabla1461113161754[[#This Row],[1L]:[31D]],"N12")</f>
        <v>13</v>
      </c>
      <c r="AQ229" s="34">
        <f>COUNTBLANK(Tabla1461113161754[[#This Row],[1L]:[31D]])</f>
        <v>3</v>
      </c>
      <c r="AR229" s="7"/>
      <c r="AS229" s="7"/>
      <c r="AT229" s="7"/>
      <c r="AU229" s="7"/>
    </row>
    <row r="230" spans="1:47" ht="17.25" thickBot="1" x14ac:dyDescent="0.35">
      <c r="F230" s="28">
        <v>71362238</v>
      </c>
      <c r="G230" s="29" t="s">
        <v>130</v>
      </c>
      <c r="H230" s="30">
        <v>2026</v>
      </c>
      <c r="I230" s="30" t="s">
        <v>53</v>
      </c>
      <c r="J230" s="100" t="s">
        <v>54</v>
      </c>
      <c r="K230" s="100" t="s">
        <v>54</v>
      </c>
      <c r="L230" s="100" t="s">
        <v>54</v>
      </c>
      <c r="M230" s="32"/>
      <c r="N230" s="32"/>
      <c r="O230" s="100" t="s">
        <v>55</v>
      </c>
      <c r="P230" s="36"/>
      <c r="Q230" s="36"/>
      <c r="R230" s="36"/>
      <c r="S230" s="100" t="s">
        <v>55</v>
      </c>
      <c r="T230" s="100" t="s">
        <v>55</v>
      </c>
      <c r="U230" s="100" t="s">
        <v>55</v>
      </c>
      <c r="V230" s="36"/>
      <c r="W230" s="36"/>
      <c r="X230" s="36"/>
      <c r="Y230" s="100" t="s">
        <v>54</v>
      </c>
      <c r="Z230" s="100" t="s">
        <v>54</v>
      </c>
      <c r="AA230" s="100" t="s">
        <v>54</v>
      </c>
      <c r="AB230" s="32"/>
      <c r="AC230" s="32"/>
      <c r="AD230" s="32" t="s">
        <v>62</v>
      </c>
      <c r="AE230" s="36"/>
      <c r="AF230" s="36"/>
      <c r="AG230" s="36"/>
      <c r="AH230" s="100" t="s">
        <v>55</v>
      </c>
      <c r="AI230" s="100" t="s">
        <v>55</v>
      </c>
      <c r="AJ230" s="100" t="s">
        <v>55</v>
      </c>
      <c r="AK230" s="36"/>
      <c r="AL230" s="105"/>
      <c r="AM230" s="105"/>
      <c r="AN230" s="106"/>
      <c r="AO230" s="107">
        <f>COUNTIF(Tabla1461113161754[[#This Row],[1L]:[31D]],"D12")</f>
        <v>7</v>
      </c>
      <c r="AP230" s="33">
        <f>COUNTIF(Tabla1461113161754[[#This Row],[1L]:[31D]],"N12")</f>
        <v>6</v>
      </c>
      <c r="AQ230" s="34">
        <f>COUNTBLANK(Tabla1461113161754[[#This Row],[1L]:[31D]])</f>
        <v>17</v>
      </c>
      <c r="AR230" s="7"/>
      <c r="AS230" s="7"/>
      <c r="AT230" s="7"/>
      <c r="AU230" s="7"/>
    </row>
    <row r="231" spans="1:47" hidden="1" x14ac:dyDescent="0.3">
      <c r="F231" s="28"/>
      <c r="G231" s="29"/>
      <c r="H231" s="30">
        <v>2025</v>
      </c>
      <c r="I231" s="30" t="s">
        <v>81</v>
      </c>
      <c r="J231" s="99">
        <f t="shared" ref="J231:AN231" si="24">COUNTIF(J228:J230,"D12")</f>
        <v>1</v>
      </c>
      <c r="K231" s="99">
        <f t="shared" si="24"/>
        <v>1</v>
      </c>
      <c r="L231" s="99">
        <f t="shared" si="24"/>
        <v>1</v>
      </c>
      <c r="M231" s="99">
        <f t="shared" si="24"/>
        <v>1</v>
      </c>
      <c r="N231" s="99">
        <f t="shared" si="24"/>
        <v>1</v>
      </c>
      <c r="O231" s="99">
        <f t="shared" si="24"/>
        <v>1</v>
      </c>
      <c r="P231" s="99">
        <f t="shared" si="24"/>
        <v>1</v>
      </c>
      <c r="Q231" s="99">
        <f t="shared" si="24"/>
        <v>1</v>
      </c>
      <c r="R231" s="99">
        <f t="shared" si="24"/>
        <v>1</v>
      </c>
      <c r="S231" s="99">
        <f t="shared" si="24"/>
        <v>1</v>
      </c>
      <c r="T231" s="99">
        <f t="shared" si="24"/>
        <v>1</v>
      </c>
      <c r="U231" s="99">
        <f t="shared" si="24"/>
        <v>1</v>
      </c>
      <c r="V231" s="99">
        <f t="shared" si="24"/>
        <v>1</v>
      </c>
      <c r="W231" s="99">
        <f t="shared" si="24"/>
        <v>1</v>
      </c>
      <c r="X231" s="99">
        <f t="shared" si="24"/>
        <v>1</v>
      </c>
      <c r="Y231" s="99">
        <f t="shared" si="24"/>
        <v>1</v>
      </c>
      <c r="Z231" s="99">
        <f t="shared" si="24"/>
        <v>1</v>
      </c>
      <c r="AA231" s="99">
        <f t="shared" si="24"/>
        <v>1</v>
      </c>
      <c r="AB231" s="99">
        <f t="shared" si="24"/>
        <v>1</v>
      </c>
      <c r="AC231" s="99">
        <f t="shared" si="24"/>
        <v>1</v>
      </c>
      <c r="AD231" s="99">
        <f t="shared" si="24"/>
        <v>1</v>
      </c>
      <c r="AE231" s="99">
        <f t="shared" si="24"/>
        <v>1</v>
      </c>
      <c r="AF231" s="99">
        <f t="shared" si="24"/>
        <v>1</v>
      </c>
      <c r="AG231" s="99">
        <f t="shared" si="24"/>
        <v>1</v>
      </c>
      <c r="AH231" s="99">
        <f t="shared" si="24"/>
        <v>1</v>
      </c>
      <c r="AI231" s="99">
        <f t="shared" si="24"/>
        <v>1</v>
      </c>
      <c r="AJ231" s="99">
        <f t="shared" si="24"/>
        <v>1</v>
      </c>
      <c r="AK231" s="99">
        <f t="shared" si="24"/>
        <v>1</v>
      </c>
      <c r="AL231" s="99">
        <f t="shared" si="24"/>
        <v>1</v>
      </c>
      <c r="AM231" s="99">
        <f t="shared" si="24"/>
        <v>1</v>
      </c>
      <c r="AN231" s="108">
        <f t="shared" si="24"/>
        <v>1</v>
      </c>
      <c r="AO231" s="38"/>
      <c r="AP231" s="38"/>
      <c r="AQ231" s="39"/>
      <c r="AR231" s="7"/>
      <c r="AS231" s="7"/>
      <c r="AT231" s="7"/>
      <c r="AU231" s="7"/>
    </row>
    <row r="232" spans="1:47" hidden="1" x14ac:dyDescent="0.3">
      <c r="F232" s="40"/>
      <c r="G232" s="41"/>
      <c r="H232" s="30">
        <v>2025</v>
      </c>
      <c r="I232" s="30" t="s">
        <v>81</v>
      </c>
      <c r="J232" s="42">
        <f t="shared" ref="J232:AN232" si="25">COUNTIF(J228:J230,"N12")</f>
        <v>1</v>
      </c>
      <c r="K232" s="42">
        <f t="shared" si="25"/>
        <v>1</v>
      </c>
      <c r="L232" s="42">
        <f t="shared" si="25"/>
        <v>1</v>
      </c>
      <c r="M232" s="42">
        <f t="shared" si="25"/>
        <v>1</v>
      </c>
      <c r="N232" s="42">
        <f t="shared" si="25"/>
        <v>1</v>
      </c>
      <c r="O232" s="42">
        <f t="shared" si="25"/>
        <v>1</v>
      </c>
      <c r="P232" s="42">
        <f t="shared" si="25"/>
        <v>1</v>
      </c>
      <c r="Q232" s="42">
        <f t="shared" si="25"/>
        <v>1</v>
      </c>
      <c r="R232" s="42">
        <f t="shared" si="25"/>
        <v>1</v>
      </c>
      <c r="S232" s="42">
        <f t="shared" si="25"/>
        <v>1</v>
      </c>
      <c r="T232" s="42">
        <f t="shared" si="25"/>
        <v>1</v>
      </c>
      <c r="U232" s="42">
        <f t="shared" si="25"/>
        <v>1</v>
      </c>
      <c r="V232" s="42">
        <f t="shared" si="25"/>
        <v>1</v>
      </c>
      <c r="W232" s="42">
        <f t="shared" si="25"/>
        <v>1</v>
      </c>
      <c r="X232" s="42">
        <f t="shared" si="25"/>
        <v>1</v>
      </c>
      <c r="Y232" s="42">
        <f t="shared" si="25"/>
        <v>1</v>
      </c>
      <c r="Z232" s="42">
        <f t="shared" si="25"/>
        <v>1</v>
      </c>
      <c r="AA232" s="42">
        <f t="shared" si="25"/>
        <v>1</v>
      </c>
      <c r="AB232" s="42">
        <f t="shared" si="25"/>
        <v>1</v>
      </c>
      <c r="AC232" s="42">
        <f t="shared" si="25"/>
        <v>1</v>
      </c>
      <c r="AD232" s="42">
        <f t="shared" si="25"/>
        <v>1</v>
      </c>
      <c r="AE232" s="42">
        <f t="shared" si="25"/>
        <v>1</v>
      </c>
      <c r="AF232" s="42">
        <f t="shared" si="25"/>
        <v>1</v>
      </c>
      <c r="AG232" s="42">
        <f t="shared" si="25"/>
        <v>1</v>
      </c>
      <c r="AH232" s="42">
        <f t="shared" si="25"/>
        <v>1</v>
      </c>
      <c r="AI232" s="42">
        <f t="shared" si="25"/>
        <v>1</v>
      </c>
      <c r="AJ232" s="42">
        <f t="shared" si="25"/>
        <v>1</v>
      </c>
      <c r="AK232" s="42">
        <f t="shared" si="25"/>
        <v>1</v>
      </c>
      <c r="AL232" s="42">
        <f t="shared" si="25"/>
        <v>1</v>
      </c>
      <c r="AM232" s="42">
        <f t="shared" si="25"/>
        <v>1</v>
      </c>
      <c r="AN232" s="43">
        <f t="shared" si="25"/>
        <v>1</v>
      </c>
      <c r="AO232" s="44"/>
      <c r="AP232" s="44"/>
      <c r="AQ232" s="39"/>
      <c r="AR232" s="7"/>
      <c r="AS232" s="7"/>
      <c r="AT232" s="7"/>
      <c r="AU232" s="7"/>
    </row>
    <row r="233" spans="1:47" s="7" customFormat="1" x14ac:dyDescent="0.3">
      <c r="F233" s="56"/>
      <c r="G233" s="49"/>
      <c r="H233" s="57"/>
      <c r="I233" s="57"/>
      <c r="J233" s="57"/>
      <c r="K233" s="57"/>
      <c r="L233" s="57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</row>
    <row r="234" spans="1:47" x14ac:dyDescent="0.3">
      <c r="F234" s="48" t="s">
        <v>64</v>
      </c>
      <c r="G234" s="48" t="s">
        <v>65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7"/>
      <c r="AP234" s="7"/>
      <c r="AQ234" s="7"/>
      <c r="AR234" s="7"/>
      <c r="AS234" s="7"/>
      <c r="AT234" s="7"/>
      <c r="AU234" s="7"/>
    </row>
    <row r="235" spans="1:47" x14ac:dyDescent="0.3">
      <c r="F235" s="28" t="s">
        <v>55</v>
      </c>
      <c r="G235" s="29" t="s">
        <v>66</v>
      </c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7"/>
      <c r="AP235" s="7"/>
      <c r="AQ235" s="7"/>
      <c r="AR235" s="7"/>
      <c r="AS235" s="7"/>
      <c r="AT235" s="7"/>
      <c r="AU235" s="7"/>
    </row>
    <row r="236" spans="1:47" s="7" customFormat="1" x14ac:dyDescent="0.3">
      <c r="F236" s="50" t="s">
        <v>54</v>
      </c>
      <c r="G236" s="51" t="s">
        <v>67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spans="1:47" s="7" customFormat="1" x14ac:dyDescent="0.3">
      <c r="F237" s="50"/>
      <c r="G237" s="51" t="s">
        <v>68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7" s="7" customFormat="1" x14ac:dyDescent="0.3">
      <c r="F238" s="50" t="s">
        <v>69</v>
      </c>
      <c r="G238" s="51" t="s">
        <v>70</v>
      </c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</row>
    <row r="239" spans="1:47" s="7" customFormat="1" x14ac:dyDescent="0.3">
      <c r="F239" s="50" t="s">
        <v>62</v>
      </c>
      <c r="G239" s="51" t="s">
        <v>71</v>
      </c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</row>
    <row r="240" spans="1:47" s="7" customFormat="1" x14ac:dyDescent="0.3"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</row>
    <row r="241" spans="1:47" ht="15" x14ac:dyDescent="0.25">
      <c r="F241" s="1"/>
      <c r="G241" s="1"/>
      <c r="H241" s="2" t="s">
        <v>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4"/>
      <c r="AI241" s="5" t="s">
        <v>1</v>
      </c>
      <c r="AJ241" s="5"/>
      <c r="AK241" s="5"/>
      <c r="AL241" s="5"/>
      <c r="AM241" s="5"/>
      <c r="AN241" s="5"/>
      <c r="AO241" s="6"/>
      <c r="AP241" s="6"/>
      <c r="AQ241" s="6"/>
      <c r="AR241" s="7"/>
      <c r="AS241" s="7"/>
      <c r="AT241" s="7"/>
      <c r="AU241" s="7"/>
    </row>
    <row r="242" spans="1:47" ht="15" x14ac:dyDescent="0.25">
      <c r="F242" s="1"/>
      <c r="G242" s="1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0"/>
      <c r="AI242" s="5"/>
      <c r="AJ242" s="5"/>
      <c r="AK242" s="5"/>
      <c r="AL242" s="5"/>
      <c r="AM242" s="5"/>
      <c r="AN242" s="5"/>
      <c r="AO242" s="6"/>
      <c r="AP242" s="6"/>
      <c r="AQ242" s="6"/>
      <c r="AR242" s="7"/>
      <c r="AS242" s="7"/>
      <c r="AT242" s="7"/>
      <c r="AU242" s="7"/>
    </row>
    <row r="243" spans="1:47" ht="15" x14ac:dyDescent="0.25">
      <c r="F243" s="1"/>
      <c r="G243" s="1"/>
      <c r="H243" s="11" t="s">
        <v>2</v>
      </c>
      <c r="I243" s="12"/>
      <c r="J243" s="12"/>
      <c r="K243" s="13" t="s">
        <v>131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4"/>
      <c r="AI243" s="5" t="s">
        <v>4</v>
      </c>
      <c r="AJ243" s="5"/>
      <c r="AK243" s="5"/>
      <c r="AL243" s="5"/>
      <c r="AM243" s="5"/>
      <c r="AN243" s="5"/>
      <c r="AO243" s="6"/>
      <c r="AP243" s="6"/>
      <c r="AQ243" s="6"/>
      <c r="AR243" s="7"/>
      <c r="AS243" s="7"/>
      <c r="AT243" s="7"/>
      <c r="AU243" s="7"/>
    </row>
    <row r="244" spans="1:47" ht="15" x14ac:dyDescent="0.25">
      <c r="F244" s="1"/>
      <c r="G244" s="1"/>
      <c r="H244" s="15" t="s">
        <v>5</v>
      </c>
      <c r="I244" s="16"/>
      <c r="J244" s="16"/>
      <c r="K244" s="13" t="s">
        <v>6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4"/>
      <c r="AI244" s="5"/>
      <c r="AJ244" s="5"/>
      <c r="AK244" s="5"/>
      <c r="AL244" s="5"/>
      <c r="AM244" s="5"/>
      <c r="AN244" s="5"/>
      <c r="AO244" s="6"/>
      <c r="AP244" s="6"/>
      <c r="AQ244" s="6"/>
      <c r="AR244" s="7"/>
      <c r="AS244" s="7"/>
      <c r="AT244" s="7"/>
      <c r="AU244" s="7"/>
    </row>
    <row r="245" spans="1:47" ht="15" x14ac:dyDescent="0.25">
      <c r="F245" s="1"/>
      <c r="G245" s="1"/>
      <c r="H245" s="11" t="s">
        <v>7</v>
      </c>
      <c r="I245" s="12"/>
      <c r="J245" s="12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4"/>
      <c r="AI245" s="5" t="s">
        <v>8</v>
      </c>
      <c r="AJ245" s="5"/>
      <c r="AK245" s="5"/>
      <c r="AL245" s="5"/>
      <c r="AM245" s="5"/>
      <c r="AN245" s="5"/>
      <c r="AO245" s="6"/>
      <c r="AP245" s="6"/>
      <c r="AQ245" s="6"/>
      <c r="AR245" s="7"/>
      <c r="AS245" s="7"/>
      <c r="AT245" s="7"/>
      <c r="AU245" s="7"/>
    </row>
    <row r="246" spans="1:47" ht="15" x14ac:dyDescent="0.25">
      <c r="F246" s="1"/>
      <c r="G246" s="1"/>
      <c r="H246" s="17"/>
      <c r="I246" s="18"/>
      <c r="J246" s="18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20"/>
      <c r="AI246" s="5"/>
      <c r="AJ246" s="5"/>
      <c r="AK246" s="5"/>
      <c r="AL246" s="5"/>
      <c r="AM246" s="5"/>
      <c r="AN246" s="5"/>
      <c r="AO246" s="21"/>
      <c r="AP246" s="21"/>
      <c r="AQ246" s="21"/>
      <c r="AR246" s="7"/>
      <c r="AS246" s="7"/>
      <c r="AT246" s="7"/>
      <c r="AU246" s="7"/>
    </row>
    <row r="247" spans="1:47" s="27" customFormat="1" ht="39.950000000000003" customHeight="1" x14ac:dyDescent="0.25">
      <c r="A247" s="22" t="s">
        <v>9</v>
      </c>
      <c r="B247" s="22" t="s">
        <v>10</v>
      </c>
      <c r="C247" s="23" t="s">
        <v>11</v>
      </c>
      <c r="D247" s="23" t="s">
        <v>12</v>
      </c>
      <c r="E247" s="23" t="s">
        <v>13</v>
      </c>
      <c r="F247" s="24" t="s">
        <v>14</v>
      </c>
      <c r="G247" s="24" t="s">
        <v>15</v>
      </c>
      <c r="H247" s="24" t="s">
        <v>16</v>
      </c>
      <c r="I247" s="24" t="s">
        <v>17</v>
      </c>
      <c r="J247" s="24" t="s">
        <v>18</v>
      </c>
      <c r="K247" s="24" t="s">
        <v>19</v>
      </c>
      <c r="L247" s="24" t="s">
        <v>20</v>
      </c>
      <c r="M247" s="24" t="s">
        <v>21</v>
      </c>
      <c r="N247" s="24" t="s">
        <v>22</v>
      </c>
      <c r="O247" s="24" t="s">
        <v>23</v>
      </c>
      <c r="P247" s="25" t="s">
        <v>24</v>
      </c>
      <c r="Q247" s="25" t="s">
        <v>25</v>
      </c>
      <c r="R247" s="24" t="s">
        <v>26</v>
      </c>
      <c r="S247" s="24" t="s">
        <v>27</v>
      </c>
      <c r="T247" s="24" t="s">
        <v>28</v>
      </c>
      <c r="U247" s="24" t="s">
        <v>29</v>
      </c>
      <c r="V247" s="24" t="s">
        <v>30</v>
      </c>
      <c r="W247" s="25" t="s">
        <v>31</v>
      </c>
      <c r="X247" s="25" t="s">
        <v>32</v>
      </c>
      <c r="Y247" s="24" t="s">
        <v>33</v>
      </c>
      <c r="Z247" s="24" t="s">
        <v>34</v>
      </c>
      <c r="AA247" s="24" t="s">
        <v>35</v>
      </c>
      <c r="AB247" s="24" t="s">
        <v>36</v>
      </c>
      <c r="AC247" s="24" t="s">
        <v>37</v>
      </c>
      <c r="AD247" s="25" t="s">
        <v>38</v>
      </c>
      <c r="AE247" s="24" t="s">
        <v>39</v>
      </c>
      <c r="AF247" s="24" t="s">
        <v>40</v>
      </c>
      <c r="AG247" s="24" t="s">
        <v>41</v>
      </c>
      <c r="AH247" s="24" t="s">
        <v>42</v>
      </c>
      <c r="AI247" s="24" t="s">
        <v>43</v>
      </c>
      <c r="AJ247" s="24" t="s">
        <v>44</v>
      </c>
      <c r="AK247" s="25" t="s">
        <v>45</v>
      </c>
      <c r="AL247" s="25" t="s">
        <v>46</v>
      </c>
      <c r="AM247" s="24" t="s">
        <v>47</v>
      </c>
      <c r="AN247" s="25" t="s">
        <v>58</v>
      </c>
      <c r="AO247" s="26" t="s">
        <v>49</v>
      </c>
      <c r="AP247" s="26" t="s">
        <v>50</v>
      </c>
      <c r="AQ247" s="26" t="s">
        <v>51</v>
      </c>
    </row>
    <row r="248" spans="1:47" x14ac:dyDescent="0.3">
      <c r="F248" s="28">
        <v>11793045</v>
      </c>
      <c r="G248" s="29" t="s">
        <v>132</v>
      </c>
      <c r="H248" s="30">
        <v>2026</v>
      </c>
      <c r="I248" s="30" t="s">
        <v>53</v>
      </c>
      <c r="J248" s="62" t="s">
        <v>54</v>
      </c>
      <c r="K248" s="62" t="s">
        <v>54</v>
      </c>
      <c r="L248" s="62" t="s">
        <v>54</v>
      </c>
      <c r="M248" s="62" t="s">
        <v>54</v>
      </c>
      <c r="N248" s="62" t="s">
        <v>54</v>
      </c>
      <c r="O248" s="62" t="s">
        <v>54</v>
      </c>
      <c r="P248" s="32"/>
      <c r="Q248" s="32"/>
      <c r="R248" s="32" t="s">
        <v>62</v>
      </c>
      <c r="S248" s="62" t="s">
        <v>55</v>
      </c>
      <c r="T248" s="62" t="s">
        <v>55</v>
      </c>
      <c r="U248" s="62" t="s">
        <v>55</v>
      </c>
      <c r="V248" s="62" t="s">
        <v>55</v>
      </c>
      <c r="W248" s="62" t="s">
        <v>55</v>
      </c>
      <c r="X248" s="62" t="s">
        <v>55</v>
      </c>
      <c r="Y248" s="62" t="s">
        <v>54</v>
      </c>
      <c r="Z248" s="62" t="s">
        <v>54</v>
      </c>
      <c r="AA248" s="62" t="s">
        <v>54</v>
      </c>
      <c r="AB248" s="62" t="s">
        <v>54</v>
      </c>
      <c r="AC248" s="62" t="s">
        <v>54</v>
      </c>
      <c r="AD248" s="62" t="s">
        <v>54</v>
      </c>
      <c r="AE248" s="32"/>
      <c r="AF248" s="32"/>
      <c r="AG248" s="32" t="s">
        <v>62</v>
      </c>
      <c r="AH248" s="62" t="s">
        <v>55</v>
      </c>
      <c r="AI248" s="62" t="s">
        <v>55</v>
      </c>
      <c r="AJ248" s="62" t="s">
        <v>55</v>
      </c>
      <c r="AK248" s="62" t="s">
        <v>55</v>
      </c>
      <c r="AL248" s="62" t="s">
        <v>55</v>
      </c>
      <c r="AM248" s="62" t="s">
        <v>55</v>
      </c>
      <c r="AN248" s="62" t="s">
        <v>54</v>
      </c>
      <c r="AO248" s="55">
        <f>COUNTIF(Tabla146111316171855[[#This Row],[1L]:[31D]],"D12")</f>
        <v>12</v>
      </c>
      <c r="AP248" s="33">
        <f>COUNTIF(Tabla146111316171855[[#This Row],[1L]:[31D]],"N12")</f>
        <v>13</v>
      </c>
      <c r="AQ248" s="34">
        <f>COUNTBLANK(Tabla146111316171855[[#This Row],[1L]:[31D]])</f>
        <v>4</v>
      </c>
      <c r="AR248" s="7"/>
      <c r="AS248" s="7"/>
      <c r="AT248" s="7"/>
      <c r="AU248" s="7"/>
    </row>
    <row r="249" spans="1:47" x14ac:dyDescent="0.3">
      <c r="F249" s="109">
        <v>71589781</v>
      </c>
      <c r="G249" s="110" t="s">
        <v>133</v>
      </c>
      <c r="H249" s="30">
        <v>2026</v>
      </c>
      <c r="I249" s="30" t="s">
        <v>53</v>
      </c>
      <c r="J249" s="62" t="s">
        <v>55</v>
      </c>
      <c r="K249" s="62" t="s">
        <v>55</v>
      </c>
      <c r="L249" s="62" t="s">
        <v>55</v>
      </c>
      <c r="M249" s="62" t="s">
        <v>55</v>
      </c>
      <c r="N249" s="62" t="s">
        <v>55</v>
      </c>
      <c r="O249" s="62" t="s">
        <v>55</v>
      </c>
      <c r="P249" s="62" t="s">
        <v>54</v>
      </c>
      <c r="Q249" s="62" t="s">
        <v>54</v>
      </c>
      <c r="R249" s="62" t="s">
        <v>54</v>
      </c>
      <c r="S249" s="62" t="s">
        <v>54</v>
      </c>
      <c r="T249" s="62" t="s">
        <v>54</v>
      </c>
      <c r="U249" s="62" t="s">
        <v>54</v>
      </c>
      <c r="V249" s="32"/>
      <c r="W249" s="32"/>
      <c r="X249" s="32" t="s">
        <v>62</v>
      </c>
      <c r="Y249" s="62" t="s">
        <v>55</v>
      </c>
      <c r="Z249" s="62" t="s">
        <v>55</v>
      </c>
      <c r="AA249" s="62" t="s">
        <v>55</v>
      </c>
      <c r="AB249" s="62" t="s">
        <v>55</v>
      </c>
      <c r="AC249" s="62" t="s">
        <v>55</v>
      </c>
      <c r="AD249" s="62" t="s">
        <v>55</v>
      </c>
      <c r="AE249" s="62" t="s">
        <v>54</v>
      </c>
      <c r="AF249" s="62" t="s">
        <v>54</v>
      </c>
      <c r="AG249" s="62" t="s">
        <v>54</v>
      </c>
      <c r="AH249" s="62" t="s">
        <v>54</v>
      </c>
      <c r="AI249" s="62" t="s">
        <v>54</v>
      </c>
      <c r="AJ249" s="62" t="s">
        <v>54</v>
      </c>
      <c r="AK249" s="32"/>
      <c r="AL249" s="32"/>
      <c r="AM249" s="32" t="s">
        <v>62</v>
      </c>
      <c r="AN249" s="62" t="s">
        <v>55</v>
      </c>
      <c r="AO249" s="55">
        <f>COUNTIF(Tabla146111316171855[[#This Row],[1L]:[31D]],"D12")</f>
        <v>13</v>
      </c>
      <c r="AP249" s="33">
        <f>COUNTIF(Tabla146111316171855[[#This Row],[1L]:[31D]],"N12")</f>
        <v>12</v>
      </c>
      <c r="AQ249" s="34">
        <f>COUNTBLANK(Tabla146111316171855[[#This Row],[1L]:[31D]])</f>
        <v>4</v>
      </c>
      <c r="AR249" s="7"/>
      <c r="AS249" s="7"/>
      <c r="AT249" s="7"/>
      <c r="AU249" s="7"/>
    </row>
    <row r="250" spans="1:47" x14ac:dyDescent="0.3">
      <c r="F250" s="28">
        <v>71729163</v>
      </c>
      <c r="G250" s="29" t="s">
        <v>134</v>
      </c>
      <c r="H250" s="30">
        <v>2026</v>
      </c>
      <c r="I250" s="30" t="s">
        <v>53</v>
      </c>
      <c r="J250" s="32"/>
      <c r="K250" s="32"/>
      <c r="L250" s="32" t="s">
        <v>62</v>
      </c>
      <c r="M250" s="49"/>
      <c r="N250" s="49"/>
      <c r="O250" s="49"/>
      <c r="P250" s="62" t="s">
        <v>55</v>
      </c>
      <c r="Q250" s="62" t="s">
        <v>55</v>
      </c>
      <c r="R250" s="62" t="s">
        <v>55</v>
      </c>
      <c r="S250" s="49"/>
      <c r="T250" s="49"/>
      <c r="U250" s="49"/>
      <c r="V250" s="62" t="s">
        <v>54</v>
      </c>
      <c r="W250" s="62" t="s">
        <v>54</v>
      </c>
      <c r="X250" s="62" t="s">
        <v>54</v>
      </c>
      <c r="Y250" s="32"/>
      <c r="Z250" s="32"/>
      <c r="AA250" s="32" t="s">
        <v>62</v>
      </c>
      <c r="AB250" s="49"/>
      <c r="AC250" s="49"/>
      <c r="AD250" s="49"/>
      <c r="AE250" s="62" t="s">
        <v>55</v>
      </c>
      <c r="AF250" s="62" t="s">
        <v>55</v>
      </c>
      <c r="AG250" s="62" t="s">
        <v>55</v>
      </c>
      <c r="AH250" s="49"/>
      <c r="AI250" s="49"/>
      <c r="AJ250" s="49"/>
      <c r="AK250" s="62" t="s">
        <v>54</v>
      </c>
      <c r="AL250" s="62" t="s">
        <v>54</v>
      </c>
      <c r="AM250" s="62" t="s">
        <v>54</v>
      </c>
      <c r="AN250" s="49"/>
      <c r="AO250" s="55">
        <f>COUNTIF(Tabla146111316171855[[#This Row],[1L]:[31D]],"D12")</f>
        <v>6</v>
      </c>
      <c r="AP250" s="33">
        <f>COUNTIF(Tabla146111316171855[[#This Row],[1L]:[31D]],"N12")</f>
        <v>6</v>
      </c>
      <c r="AQ250" s="34">
        <f>COUNTBLANK(Tabla146111316171855[[#This Row],[1L]:[31D]])</f>
        <v>17</v>
      </c>
      <c r="AR250" s="7"/>
      <c r="AS250" s="7"/>
      <c r="AT250" s="7"/>
      <c r="AU250" s="7"/>
    </row>
    <row r="251" spans="1:47" hidden="1" x14ac:dyDescent="0.3">
      <c r="F251" s="28"/>
      <c r="G251" s="29"/>
      <c r="H251" s="30">
        <v>2025</v>
      </c>
      <c r="I251" s="30" t="s">
        <v>81</v>
      </c>
      <c r="J251" s="37">
        <f t="shared" ref="J251:AN251" si="26">COUNTIF(J248:J250,"D12")</f>
        <v>1</v>
      </c>
      <c r="K251" s="37">
        <f t="shared" si="26"/>
        <v>1</v>
      </c>
      <c r="L251" s="37">
        <f t="shared" si="26"/>
        <v>1</v>
      </c>
      <c r="M251" s="37">
        <f t="shared" si="26"/>
        <v>1</v>
      </c>
      <c r="N251" s="37">
        <f t="shared" si="26"/>
        <v>1</v>
      </c>
      <c r="O251" s="37">
        <f t="shared" si="26"/>
        <v>1</v>
      </c>
      <c r="P251" s="37">
        <f t="shared" si="26"/>
        <v>1</v>
      </c>
      <c r="Q251" s="37">
        <f t="shared" si="26"/>
        <v>1</v>
      </c>
      <c r="R251" s="37">
        <f t="shared" si="26"/>
        <v>1</v>
      </c>
      <c r="S251" s="37">
        <f t="shared" si="26"/>
        <v>1</v>
      </c>
      <c r="T251" s="37">
        <f t="shared" si="26"/>
        <v>1</v>
      </c>
      <c r="U251" s="37">
        <f t="shared" si="26"/>
        <v>1</v>
      </c>
      <c r="V251" s="37">
        <f t="shared" si="26"/>
        <v>1</v>
      </c>
      <c r="W251" s="37">
        <f t="shared" si="26"/>
        <v>1</v>
      </c>
      <c r="X251" s="37">
        <f t="shared" si="26"/>
        <v>1</v>
      </c>
      <c r="Y251" s="37">
        <f t="shared" si="26"/>
        <v>1</v>
      </c>
      <c r="Z251" s="37">
        <f t="shared" si="26"/>
        <v>1</v>
      </c>
      <c r="AA251" s="37">
        <f t="shared" si="26"/>
        <v>1</v>
      </c>
      <c r="AB251" s="37">
        <f t="shared" si="26"/>
        <v>1</v>
      </c>
      <c r="AC251" s="37">
        <f t="shared" si="26"/>
        <v>1</v>
      </c>
      <c r="AD251" s="37">
        <f t="shared" si="26"/>
        <v>1</v>
      </c>
      <c r="AE251" s="37">
        <f t="shared" si="26"/>
        <v>1</v>
      </c>
      <c r="AF251" s="37">
        <f t="shared" si="26"/>
        <v>1</v>
      </c>
      <c r="AG251" s="37">
        <f t="shared" si="26"/>
        <v>1</v>
      </c>
      <c r="AH251" s="37">
        <f t="shared" si="26"/>
        <v>1</v>
      </c>
      <c r="AI251" s="37">
        <f t="shared" si="26"/>
        <v>1</v>
      </c>
      <c r="AJ251" s="37">
        <f t="shared" si="26"/>
        <v>1</v>
      </c>
      <c r="AK251" s="37">
        <f t="shared" si="26"/>
        <v>1</v>
      </c>
      <c r="AL251" s="37">
        <f t="shared" si="26"/>
        <v>1</v>
      </c>
      <c r="AM251" s="37">
        <f t="shared" si="26"/>
        <v>1</v>
      </c>
      <c r="AN251" s="30">
        <f t="shared" si="26"/>
        <v>1</v>
      </c>
      <c r="AO251" s="38"/>
      <c r="AP251" s="38"/>
      <c r="AQ251" s="39"/>
      <c r="AR251" s="7"/>
      <c r="AS251" s="7"/>
      <c r="AT251" s="7"/>
      <c r="AU251" s="7"/>
    </row>
    <row r="252" spans="1:47" hidden="1" x14ac:dyDescent="0.3">
      <c r="F252" s="40"/>
      <c r="G252" s="41"/>
      <c r="H252" s="30">
        <v>2025</v>
      </c>
      <c r="I252" s="30" t="s">
        <v>81</v>
      </c>
      <c r="J252" s="42">
        <f t="shared" ref="J252:AN252" si="27">COUNTIF(J248:J250,"N12")</f>
        <v>1</v>
      </c>
      <c r="K252" s="42">
        <f t="shared" si="27"/>
        <v>1</v>
      </c>
      <c r="L252" s="42">
        <f t="shared" si="27"/>
        <v>1</v>
      </c>
      <c r="M252" s="42">
        <f t="shared" si="27"/>
        <v>1</v>
      </c>
      <c r="N252" s="42">
        <f t="shared" si="27"/>
        <v>1</v>
      </c>
      <c r="O252" s="42">
        <f t="shared" si="27"/>
        <v>1</v>
      </c>
      <c r="P252" s="42">
        <f t="shared" si="27"/>
        <v>1</v>
      </c>
      <c r="Q252" s="42">
        <f t="shared" si="27"/>
        <v>1</v>
      </c>
      <c r="R252" s="42">
        <f t="shared" si="27"/>
        <v>1</v>
      </c>
      <c r="S252" s="42">
        <f t="shared" si="27"/>
        <v>1</v>
      </c>
      <c r="T252" s="42">
        <f t="shared" si="27"/>
        <v>1</v>
      </c>
      <c r="U252" s="42">
        <f t="shared" si="27"/>
        <v>1</v>
      </c>
      <c r="V252" s="42">
        <f t="shared" si="27"/>
        <v>1</v>
      </c>
      <c r="W252" s="42">
        <f t="shared" si="27"/>
        <v>1</v>
      </c>
      <c r="X252" s="42">
        <f t="shared" si="27"/>
        <v>1</v>
      </c>
      <c r="Y252" s="42">
        <f t="shared" si="27"/>
        <v>1</v>
      </c>
      <c r="Z252" s="42">
        <f t="shared" si="27"/>
        <v>1</v>
      </c>
      <c r="AA252" s="42">
        <f t="shared" si="27"/>
        <v>1</v>
      </c>
      <c r="AB252" s="42">
        <f t="shared" si="27"/>
        <v>1</v>
      </c>
      <c r="AC252" s="42">
        <f t="shared" si="27"/>
        <v>1</v>
      </c>
      <c r="AD252" s="42">
        <f t="shared" si="27"/>
        <v>1</v>
      </c>
      <c r="AE252" s="42">
        <f t="shared" si="27"/>
        <v>1</v>
      </c>
      <c r="AF252" s="42">
        <f t="shared" si="27"/>
        <v>1</v>
      </c>
      <c r="AG252" s="42">
        <f t="shared" si="27"/>
        <v>1</v>
      </c>
      <c r="AH252" s="42">
        <f t="shared" si="27"/>
        <v>1</v>
      </c>
      <c r="AI252" s="42">
        <f t="shared" si="27"/>
        <v>1</v>
      </c>
      <c r="AJ252" s="42">
        <f t="shared" si="27"/>
        <v>1</v>
      </c>
      <c r="AK252" s="42">
        <f t="shared" si="27"/>
        <v>1</v>
      </c>
      <c r="AL252" s="42">
        <f t="shared" si="27"/>
        <v>1</v>
      </c>
      <c r="AM252" s="42">
        <f t="shared" si="27"/>
        <v>1</v>
      </c>
      <c r="AN252" s="43">
        <f t="shared" si="27"/>
        <v>1</v>
      </c>
      <c r="AO252" s="44"/>
      <c r="AP252" s="44"/>
      <c r="AQ252" s="39"/>
      <c r="AR252" s="7"/>
      <c r="AS252" s="7"/>
      <c r="AT252" s="7"/>
      <c r="AU252" s="7"/>
    </row>
    <row r="253" spans="1:47" s="27" customFormat="1" ht="39.950000000000003" customHeight="1" x14ac:dyDescent="0.25">
      <c r="A253" s="22" t="s">
        <v>9</v>
      </c>
      <c r="B253" s="22" t="s">
        <v>10</v>
      </c>
      <c r="C253" s="23" t="s">
        <v>11</v>
      </c>
      <c r="D253" s="23" t="s">
        <v>12</v>
      </c>
      <c r="E253" s="23" t="s">
        <v>13</v>
      </c>
      <c r="F253" s="24" t="s">
        <v>14</v>
      </c>
      <c r="G253" s="24" t="s">
        <v>15</v>
      </c>
      <c r="H253" s="24" t="s">
        <v>16</v>
      </c>
      <c r="I253" s="24" t="s">
        <v>17</v>
      </c>
      <c r="J253" s="24" t="s">
        <v>18</v>
      </c>
      <c r="K253" s="24" t="s">
        <v>19</v>
      </c>
      <c r="L253" s="24" t="s">
        <v>20</v>
      </c>
      <c r="M253" s="24" t="s">
        <v>21</v>
      </c>
      <c r="N253" s="24" t="s">
        <v>22</v>
      </c>
      <c r="O253" s="24" t="s">
        <v>23</v>
      </c>
      <c r="P253" s="25" t="s">
        <v>24</v>
      </c>
      <c r="Q253" s="25" t="s">
        <v>25</v>
      </c>
      <c r="R253" s="24" t="s">
        <v>26</v>
      </c>
      <c r="S253" s="24" t="s">
        <v>27</v>
      </c>
      <c r="T253" s="24" t="s">
        <v>28</v>
      </c>
      <c r="U253" s="24" t="s">
        <v>29</v>
      </c>
      <c r="V253" s="24" t="s">
        <v>30</v>
      </c>
      <c r="W253" s="25" t="s">
        <v>31</v>
      </c>
      <c r="X253" s="25" t="s">
        <v>32</v>
      </c>
      <c r="Y253" s="24" t="s">
        <v>33</v>
      </c>
      <c r="Z253" s="24" t="s">
        <v>34</v>
      </c>
      <c r="AA253" s="24" t="s">
        <v>35</v>
      </c>
      <c r="AB253" s="24" t="s">
        <v>36</v>
      </c>
      <c r="AC253" s="24" t="s">
        <v>37</v>
      </c>
      <c r="AD253" s="25" t="s">
        <v>38</v>
      </c>
      <c r="AE253" s="24" t="s">
        <v>39</v>
      </c>
      <c r="AF253" s="24" t="s">
        <v>40</v>
      </c>
      <c r="AG253" s="24" t="s">
        <v>41</v>
      </c>
      <c r="AH253" s="24" t="s">
        <v>42</v>
      </c>
      <c r="AI253" s="24" t="s">
        <v>43</v>
      </c>
      <c r="AJ253" s="24" t="s">
        <v>44</v>
      </c>
      <c r="AK253" s="25" t="s">
        <v>45</v>
      </c>
      <c r="AL253" s="25" t="s">
        <v>46</v>
      </c>
      <c r="AM253" s="24" t="s">
        <v>47</v>
      </c>
      <c r="AN253" s="25" t="s">
        <v>58</v>
      </c>
      <c r="AO253" s="26" t="s">
        <v>49</v>
      </c>
      <c r="AP253" s="26" t="s">
        <v>50</v>
      </c>
      <c r="AQ253" s="26" t="s">
        <v>51</v>
      </c>
    </row>
    <row r="254" spans="1:47" x14ac:dyDescent="0.3">
      <c r="F254" s="28">
        <v>1007806521</v>
      </c>
      <c r="G254" s="29" t="s">
        <v>135</v>
      </c>
      <c r="H254" s="30">
        <v>2026</v>
      </c>
      <c r="I254" s="30" t="s">
        <v>53</v>
      </c>
      <c r="J254" s="62" t="s">
        <v>54</v>
      </c>
      <c r="K254" s="62" t="s">
        <v>54</v>
      </c>
      <c r="L254" s="62" t="s">
        <v>54</v>
      </c>
      <c r="M254" s="62" t="s">
        <v>54</v>
      </c>
      <c r="N254" s="62" t="s">
        <v>54</v>
      </c>
      <c r="O254" s="32" t="s">
        <v>62</v>
      </c>
      <c r="P254" s="32" t="s">
        <v>62</v>
      </c>
      <c r="Q254" s="62" t="s">
        <v>54</v>
      </c>
      <c r="R254" s="62" t="s">
        <v>54</v>
      </c>
      <c r="S254" s="32"/>
      <c r="T254" s="32"/>
      <c r="U254" s="32" t="s">
        <v>62</v>
      </c>
      <c r="V254" s="62" t="s">
        <v>54</v>
      </c>
      <c r="W254" s="62" t="s">
        <v>54</v>
      </c>
      <c r="X254" s="62" t="s">
        <v>54</v>
      </c>
      <c r="Y254" s="62" t="s">
        <v>54</v>
      </c>
      <c r="Z254" s="62" t="s">
        <v>54</v>
      </c>
      <c r="AA254" s="62" t="s">
        <v>54</v>
      </c>
      <c r="AB254" s="62" t="s">
        <v>54</v>
      </c>
      <c r="AC254" s="62" t="s">
        <v>54</v>
      </c>
      <c r="AD254" s="62" t="s">
        <v>54</v>
      </c>
      <c r="AE254" s="62" t="s">
        <v>54</v>
      </c>
      <c r="AF254" s="62" t="s">
        <v>54</v>
      </c>
      <c r="AG254" s="62" t="s">
        <v>54</v>
      </c>
      <c r="AH254" s="32"/>
      <c r="AI254" s="32"/>
      <c r="AJ254" s="32" t="s">
        <v>62</v>
      </c>
      <c r="AK254" s="62" t="s">
        <v>54</v>
      </c>
      <c r="AL254" s="62" t="s">
        <v>54</v>
      </c>
      <c r="AM254" s="62" t="s">
        <v>54</v>
      </c>
      <c r="AN254" s="65" t="s">
        <v>54</v>
      </c>
      <c r="AO254" s="55">
        <f>COUNTIF(Tabla14611131617181956[[#This Row],[1L]:[31D]],"D12")</f>
        <v>0</v>
      </c>
      <c r="AP254" s="33">
        <f>COUNTIF(Tabla14611131617181956[[#This Row],[1L]:[31D]],"N12")</f>
        <v>23</v>
      </c>
      <c r="AQ254" s="34">
        <f>COUNTBLANK(Tabla14611131617181956[[#This Row],[1L]:[31D]])</f>
        <v>4</v>
      </c>
      <c r="AR254" s="7"/>
      <c r="AS254" s="7"/>
      <c r="AT254" s="7"/>
      <c r="AU254" s="7"/>
    </row>
    <row r="255" spans="1:47" ht="15.75" thickBot="1" x14ac:dyDescent="0.3">
      <c r="F255" s="111"/>
      <c r="G255" s="112"/>
      <c r="H255" s="30">
        <v>2026</v>
      </c>
      <c r="I255" s="30" t="s">
        <v>53</v>
      </c>
      <c r="J255" s="36"/>
      <c r="K255" s="36"/>
      <c r="L255" s="36"/>
      <c r="M255" s="36"/>
      <c r="N255" s="36"/>
      <c r="O255" s="36"/>
      <c r="P255" s="36"/>
      <c r="Q255" s="36"/>
      <c r="R255" s="36"/>
      <c r="S255" s="62" t="s">
        <v>54</v>
      </c>
      <c r="T255" s="62" t="s">
        <v>54</v>
      </c>
      <c r="U255" s="62" t="s">
        <v>54</v>
      </c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62" t="s">
        <v>54</v>
      </c>
      <c r="AI255" s="62" t="s">
        <v>54</v>
      </c>
      <c r="AJ255" s="62" t="s">
        <v>54</v>
      </c>
      <c r="AK255" s="36"/>
      <c r="AL255" s="36"/>
      <c r="AM255" s="36"/>
      <c r="AN255" s="36"/>
      <c r="AO255" s="55">
        <f>COUNTIF(Tabla14611131617181956[[#This Row],[1L]:[31D]],"D12")</f>
        <v>0</v>
      </c>
      <c r="AP255" s="33">
        <f>COUNTIF(Tabla14611131617181956[[#This Row],[1L]:[31D]],"N12")</f>
        <v>6</v>
      </c>
      <c r="AQ255" s="34">
        <f>COUNTBLANK(Tabla14611131617181956[[#This Row],[1L]:[31D]])</f>
        <v>25</v>
      </c>
      <c r="AR255" s="7"/>
      <c r="AS255" s="7"/>
      <c r="AT255" s="7"/>
      <c r="AU255" s="7"/>
    </row>
    <row r="256" spans="1:47" hidden="1" x14ac:dyDescent="0.3">
      <c r="F256" s="28"/>
      <c r="G256" s="29"/>
      <c r="H256" s="30">
        <v>2025</v>
      </c>
      <c r="I256" s="30" t="s">
        <v>81</v>
      </c>
      <c r="J256" s="37">
        <f t="shared" ref="J256:AN256" si="28">COUNTIF(J254:J255,"D12")</f>
        <v>0</v>
      </c>
      <c r="K256" s="37">
        <f t="shared" si="28"/>
        <v>0</v>
      </c>
      <c r="L256" s="37">
        <f t="shared" si="28"/>
        <v>0</v>
      </c>
      <c r="M256" s="37">
        <f t="shared" si="28"/>
        <v>0</v>
      </c>
      <c r="N256" s="37">
        <f t="shared" si="28"/>
        <v>0</v>
      </c>
      <c r="O256" s="37">
        <f t="shared" si="28"/>
        <v>0</v>
      </c>
      <c r="P256" s="37">
        <f t="shared" si="28"/>
        <v>0</v>
      </c>
      <c r="Q256" s="37">
        <f t="shared" si="28"/>
        <v>0</v>
      </c>
      <c r="R256" s="37">
        <f t="shared" si="28"/>
        <v>0</v>
      </c>
      <c r="S256" s="37">
        <f t="shared" si="28"/>
        <v>0</v>
      </c>
      <c r="T256" s="37">
        <f t="shared" si="28"/>
        <v>0</v>
      </c>
      <c r="U256" s="37">
        <f t="shared" si="28"/>
        <v>0</v>
      </c>
      <c r="V256" s="37">
        <f t="shared" si="28"/>
        <v>0</v>
      </c>
      <c r="W256" s="37">
        <f t="shared" si="28"/>
        <v>0</v>
      </c>
      <c r="X256" s="37">
        <f t="shared" si="28"/>
        <v>0</v>
      </c>
      <c r="Y256" s="37">
        <f t="shared" si="28"/>
        <v>0</v>
      </c>
      <c r="Z256" s="37">
        <f t="shared" si="28"/>
        <v>0</v>
      </c>
      <c r="AA256" s="37">
        <f t="shared" si="28"/>
        <v>0</v>
      </c>
      <c r="AB256" s="37">
        <f t="shared" si="28"/>
        <v>0</v>
      </c>
      <c r="AC256" s="37">
        <f t="shared" si="28"/>
        <v>0</v>
      </c>
      <c r="AD256" s="37">
        <f t="shared" si="28"/>
        <v>0</v>
      </c>
      <c r="AE256" s="37">
        <f t="shared" si="28"/>
        <v>0</v>
      </c>
      <c r="AF256" s="37">
        <f t="shared" si="28"/>
        <v>0</v>
      </c>
      <c r="AG256" s="37">
        <f t="shared" si="28"/>
        <v>0</v>
      </c>
      <c r="AH256" s="37">
        <f t="shared" si="28"/>
        <v>0</v>
      </c>
      <c r="AI256" s="37">
        <f t="shared" si="28"/>
        <v>0</v>
      </c>
      <c r="AJ256" s="37">
        <f t="shared" si="28"/>
        <v>0</v>
      </c>
      <c r="AK256" s="37">
        <f t="shared" si="28"/>
        <v>0</v>
      </c>
      <c r="AL256" s="37">
        <f t="shared" si="28"/>
        <v>0</v>
      </c>
      <c r="AM256" s="37">
        <f t="shared" si="28"/>
        <v>0</v>
      </c>
      <c r="AN256" s="30">
        <f t="shared" si="28"/>
        <v>0</v>
      </c>
      <c r="AO256" s="38"/>
      <c r="AP256" s="38"/>
      <c r="AQ256" s="39"/>
      <c r="AR256" s="7"/>
      <c r="AS256" s="7"/>
      <c r="AT256" s="7"/>
      <c r="AU256" s="7"/>
    </row>
    <row r="257" spans="6:47" hidden="1" x14ac:dyDescent="0.3">
      <c r="F257" s="40"/>
      <c r="G257" s="41"/>
      <c r="H257" s="30">
        <v>2025</v>
      </c>
      <c r="I257" s="30" t="s">
        <v>81</v>
      </c>
      <c r="J257" s="42">
        <f t="shared" ref="J257:AN257" si="29">COUNTIF(J254:J255,"N12")</f>
        <v>1</v>
      </c>
      <c r="K257" s="42">
        <f t="shared" si="29"/>
        <v>1</v>
      </c>
      <c r="L257" s="42">
        <f t="shared" si="29"/>
        <v>1</v>
      </c>
      <c r="M257" s="42">
        <f t="shared" si="29"/>
        <v>1</v>
      </c>
      <c r="N257" s="42">
        <f t="shared" si="29"/>
        <v>1</v>
      </c>
      <c r="O257" s="42">
        <f t="shared" si="29"/>
        <v>0</v>
      </c>
      <c r="P257" s="42">
        <f t="shared" si="29"/>
        <v>0</v>
      </c>
      <c r="Q257" s="42">
        <f t="shared" si="29"/>
        <v>1</v>
      </c>
      <c r="R257" s="42">
        <f t="shared" si="29"/>
        <v>1</v>
      </c>
      <c r="S257" s="42">
        <f t="shared" si="29"/>
        <v>1</v>
      </c>
      <c r="T257" s="42">
        <f t="shared" si="29"/>
        <v>1</v>
      </c>
      <c r="U257" s="42">
        <f t="shared" si="29"/>
        <v>1</v>
      </c>
      <c r="V257" s="42">
        <f t="shared" si="29"/>
        <v>1</v>
      </c>
      <c r="W257" s="42">
        <f t="shared" si="29"/>
        <v>1</v>
      </c>
      <c r="X257" s="42">
        <f t="shared" si="29"/>
        <v>1</v>
      </c>
      <c r="Y257" s="42">
        <f t="shared" si="29"/>
        <v>1</v>
      </c>
      <c r="Z257" s="42">
        <f t="shared" si="29"/>
        <v>1</v>
      </c>
      <c r="AA257" s="42">
        <f t="shared" si="29"/>
        <v>1</v>
      </c>
      <c r="AB257" s="42">
        <f t="shared" si="29"/>
        <v>1</v>
      </c>
      <c r="AC257" s="42">
        <f t="shared" si="29"/>
        <v>1</v>
      </c>
      <c r="AD257" s="42">
        <f t="shared" si="29"/>
        <v>1</v>
      </c>
      <c r="AE257" s="42">
        <f t="shared" si="29"/>
        <v>1</v>
      </c>
      <c r="AF257" s="42">
        <f t="shared" si="29"/>
        <v>1</v>
      </c>
      <c r="AG257" s="42">
        <f t="shared" si="29"/>
        <v>1</v>
      </c>
      <c r="AH257" s="42">
        <f t="shared" si="29"/>
        <v>1</v>
      </c>
      <c r="AI257" s="42">
        <f t="shared" si="29"/>
        <v>1</v>
      </c>
      <c r="AJ257" s="42">
        <f t="shared" si="29"/>
        <v>1</v>
      </c>
      <c r="AK257" s="42">
        <f t="shared" si="29"/>
        <v>1</v>
      </c>
      <c r="AL257" s="42">
        <f t="shared" si="29"/>
        <v>1</v>
      </c>
      <c r="AM257" s="42">
        <f t="shared" si="29"/>
        <v>1</v>
      </c>
      <c r="AN257" s="43">
        <f t="shared" si="29"/>
        <v>1</v>
      </c>
      <c r="AO257" s="44"/>
      <c r="AP257" s="44"/>
      <c r="AQ257" s="39"/>
      <c r="AR257" s="7"/>
      <c r="AS257" s="7"/>
      <c r="AT257" s="7"/>
      <c r="AU257" s="7"/>
    </row>
    <row r="258" spans="6:47" s="7" customFormat="1" x14ac:dyDescent="0.3"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6:47" x14ac:dyDescent="0.3">
      <c r="F259" s="48" t="s">
        <v>64</v>
      </c>
      <c r="G259" s="48" t="s">
        <v>65</v>
      </c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113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7"/>
      <c r="AP259" s="7"/>
      <c r="AQ259" s="7"/>
      <c r="AR259" s="7"/>
      <c r="AS259" s="7"/>
      <c r="AT259" s="7"/>
      <c r="AU259" s="7"/>
    </row>
    <row r="260" spans="6:47" x14ac:dyDescent="0.3">
      <c r="F260" s="28" t="s">
        <v>55</v>
      </c>
      <c r="G260" s="29" t="s">
        <v>66</v>
      </c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7"/>
      <c r="AP260" s="7"/>
      <c r="AQ260" s="7"/>
      <c r="AR260" s="7"/>
      <c r="AS260" s="7"/>
      <c r="AT260" s="7"/>
      <c r="AU260" s="7"/>
    </row>
    <row r="261" spans="6:47" s="7" customFormat="1" x14ac:dyDescent="0.3">
      <c r="F261" s="50" t="s">
        <v>54</v>
      </c>
      <c r="G261" s="51" t="s">
        <v>67</v>
      </c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</row>
    <row r="262" spans="6:47" s="7" customFormat="1" x14ac:dyDescent="0.3">
      <c r="F262" s="114" t="s">
        <v>54</v>
      </c>
      <c r="G262" s="115" t="s">
        <v>136</v>
      </c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</row>
    <row r="263" spans="6:47" s="7" customFormat="1" x14ac:dyDescent="0.3">
      <c r="F263" s="50"/>
      <c r="G263" s="51" t="s">
        <v>68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</row>
    <row r="264" spans="6:47" s="7" customFormat="1" x14ac:dyDescent="0.3">
      <c r="F264" s="50" t="s">
        <v>69</v>
      </c>
      <c r="G264" s="51" t="s">
        <v>70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</row>
    <row r="265" spans="6:47" s="7" customFormat="1" x14ac:dyDescent="0.3">
      <c r="F265" s="50" t="s">
        <v>62</v>
      </c>
      <c r="G265" s="51" t="s">
        <v>71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</row>
    <row r="266" spans="6:47" s="7" customFormat="1" x14ac:dyDescent="0.3"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</row>
    <row r="267" spans="6:47" ht="15" x14ac:dyDescent="0.25">
      <c r="F267" s="1"/>
      <c r="G267" s="1"/>
      <c r="H267" s="2" t="s">
        <v>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4"/>
      <c r="AI267" s="5" t="s">
        <v>1</v>
      </c>
      <c r="AJ267" s="5"/>
      <c r="AK267" s="5"/>
      <c r="AL267" s="5"/>
      <c r="AM267" s="5"/>
      <c r="AN267" s="5"/>
      <c r="AO267" s="6"/>
      <c r="AP267" s="6"/>
      <c r="AQ267" s="6"/>
      <c r="AR267" s="7"/>
      <c r="AS267" s="7"/>
      <c r="AT267" s="7"/>
      <c r="AU267" s="7"/>
    </row>
    <row r="268" spans="6:47" ht="15" x14ac:dyDescent="0.25">
      <c r="F268" s="1"/>
      <c r="G268" s="1"/>
      <c r="H268" s="8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10"/>
      <c r="AI268" s="5"/>
      <c r="AJ268" s="5"/>
      <c r="AK268" s="5"/>
      <c r="AL268" s="5"/>
      <c r="AM268" s="5"/>
      <c r="AN268" s="5"/>
      <c r="AO268" s="6"/>
      <c r="AP268" s="6"/>
      <c r="AQ268" s="6"/>
      <c r="AR268" s="7"/>
      <c r="AS268" s="7"/>
      <c r="AT268" s="7"/>
      <c r="AU268" s="7"/>
    </row>
    <row r="269" spans="6:47" ht="15" x14ac:dyDescent="0.25">
      <c r="F269" s="1"/>
      <c r="G269" s="1"/>
      <c r="H269" s="11" t="s">
        <v>2</v>
      </c>
      <c r="I269" s="12"/>
      <c r="J269" s="12"/>
      <c r="K269" s="13" t="s">
        <v>137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4"/>
      <c r="AI269" s="5" t="s">
        <v>4</v>
      </c>
      <c r="AJ269" s="5"/>
      <c r="AK269" s="5"/>
      <c r="AL269" s="5"/>
      <c r="AM269" s="5"/>
      <c r="AN269" s="5"/>
      <c r="AO269" s="6"/>
      <c r="AP269" s="6"/>
      <c r="AQ269" s="6"/>
      <c r="AR269" s="7"/>
      <c r="AS269" s="7"/>
      <c r="AT269" s="7"/>
      <c r="AU269" s="7"/>
    </row>
    <row r="270" spans="6:47" ht="15" x14ac:dyDescent="0.25">
      <c r="F270" s="1"/>
      <c r="G270" s="1"/>
      <c r="H270" s="15" t="s">
        <v>5</v>
      </c>
      <c r="I270" s="16"/>
      <c r="J270" s="16"/>
      <c r="K270" s="13" t="s">
        <v>6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4"/>
      <c r="AI270" s="5"/>
      <c r="AJ270" s="5"/>
      <c r="AK270" s="5"/>
      <c r="AL270" s="5"/>
      <c r="AM270" s="5"/>
      <c r="AN270" s="5"/>
      <c r="AO270" s="6"/>
      <c r="AP270" s="6"/>
      <c r="AQ270" s="6"/>
      <c r="AR270" s="7"/>
      <c r="AS270" s="7"/>
      <c r="AT270" s="7"/>
      <c r="AU270" s="7"/>
    </row>
    <row r="271" spans="6:47" ht="15" x14ac:dyDescent="0.25">
      <c r="F271" s="1"/>
      <c r="G271" s="1"/>
      <c r="H271" s="11" t="s">
        <v>7</v>
      </c>
      <c r="I271" s="12"/>
      <c r="J271" s="12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4"/>
      <c r="AI271" s="5" t="s">
        <v>8</v>
      </c>
      <c r="AJ271" s="5"/>
      <c r="AK271" s="5"/>
      <c r="AL271" s="5"/>
      <c r="AM271" s="5"/>
      <c r="AN271" s="5"/>
      <c r="AO271" s="6"/>
      <c r="AP271" s="6"/>
      <c r="AQ271" s="6"/>
      <c r="AR271" s="7"/>
      <c r="AS271" s="7"/>
      <c r="AT271" s="7"/>
      <c r="AU271" s="7"/>
    </row>
    <row r="272" spans="6:47" ht="15" x14ac:dyDescent="0.25">
      <c r="F272" s="1"/>
      <c r="G272" s="1"/>
      <c r="H272" s="17"/>
      <c r="I272" s="18"/>
      <c r="J272" s="18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20"/>
      <c r="AI272" s="5"/>
      <c r="AJ272" s="5"/>
      <c r="AK272" s="5"/>
      <c r="AL272" s="5"/>
      <c r="AM272" s="5"/>
      <c r="AN272" s="5"/>
      <c r="AO272" s="21"/>
      <c r="AP272" s="21"/>
      <c r="AQ272" s="21"/>
      <c r="AR272" s="7"/>
      <c r="AS272" s="7"/>
      <c r="AT272" s="7"/>
      <c r="AU272" s="7"/>
    </row>
    <row r="273" spans="1:47" s="27" customFormat="1" ht="39.950000000000003" customHeight="1" x14ac:dyDescent="0.25">
      <c r="A273" s="22" t="s">
        <v>9</v>
      </c>
      <c r="B273" s="22" t="s">
        <v>10</v>
      </c>
      <c r="C273" s="23" t="s">
        <v>11</v>
      </c>
      <c r="D273" s="23" t="s">
        <v>12</v>
      </c>
      <c r="E273" s="23" t="s">
        <v>13</v>
      </c>
      <c r="F273" s="24" t="s">
        <v>14</v>
      </c>
      <c r="G273" s="24" t="s">
        <v>15</v>
      </c>
      <c r="H273" s="24" t="s">
        <v>16</v>
      </c>
      <c r="I273" s="24" t="s">
        <v>17</v>
      </c>
      <c r="J273" s="24" t="s">
        <v>18</v>
      </c>
      <c r="K273" s="24" t="s">
        <v>19</v>
      </c>
      <c r="L273" s="24" t="s">
        <v>20</v>
      </c>
      <c r="M273" s="24" t="s">
        <v>21</v>
      </c>
      <c r="N273" s="24" t="s">
        <v>22</v>
      </c>
      <c r="O273" s="24" t="s">
        <v>23</v>
      </c>
      <c r="P273" s="25" t="s">
        <v>24</v>
      </c>
      <c r="Q273" s="25" t="s">
        <v>25</v>
      </c>
      <c r="R273" s="24" t="s">
        <v>26</v>
      </c>
      <c r="S273" s="24" t="s">
        <v>27</v>
      </c>
      <c r="T273" s="24" t="s">
        <v>28</v>
      </c>
      <c r="U273" s="24" t="s">
        <v>29</v>
      </c>
      <c r="V273" s="24" t="s">
        <v>30</v>
      </c>
      <c r="W273" s="25" t="s">
        <v>31</v>
      </c>
      <c r="X273" s="25" t="s">
        <v>32</v>
      </c>
      <c r="Y273" s="24" t="s">
        <v>33</v>
      </c>
      <c r="Z273" s="24" t="s">
        <v>34</v>
      </c>
      <c r="AA273" s="24" t="s">
        <v>35</v>
      </c>
      <c r="AB273" s="24" t="s">
        <v>36</v>
      </c>
      <c r="AC273" s="24" t="s">
        <v>37</v>
      </c>
      <c r="AD273" s="25" t="s">
        <v>38</v>
      </c>
      <c r="AE273" s="24" t="s">
        <v>39</v>
      </c>
      <c r="AF273" s="24" t="s">
        <v>40</v>
      </c>
      <c r="AG273" s="24" t="s">
        <v>41</v>
      </c>
      <c r="AH273" s="24" t="s">
        <v>42</v>
      </c>
      <c r="AI273" s="24" t="s">
        <v>43</v>
      </c>
      <c r="AJ273" s="24" t="s">
        <v>44</v>
      </c>
      <c r="AK273" s="25" t="s">
        <v>45</v>
      </c>
      <c r="AL273" s="25" t="s">
        <v>46</v>
      </c>
      <c r="AM273" s="24" t="s">
        <v>47</v>
      </c>
      <c r="AN273" s="25" t="s">
        <v>58</v>
      </c>
      <c r="AO273" s="26" t="s">
        <v>49</v>
      </c>
      <c r="AP273" s="26" t="s">
        <v>50</v>
      </c>
      <c r="AQ273" s="26" t="s">
        <v>51</v>
      </c>
    </row>
    <row r="274" spans="1:47" x14ac:dyDescent="0.3">
      <c r="F274" s="28">
        <v>1003206197</v>
      </c>
      <c r="G274" s="29" t="s">
        <v>138</v>
      </c>
      <c r="H274" s="30">
        <v>2026</v>
      </c>
      <c r="I274" s="30" t="s">
        <v>53</v>
      </c>
      <c r="J274" s="31" t="s">
        <v>55</v>
      </c>
      <c r="K274" s="31" t="s">
        <v>55</v>
      </c>
      <c r="L274" s="31" t="s">
        <v>55</v>
      </c>
      <c r="M274" s="31" t="s">
        <v>54</v>
      </c>
      <c r="N274" s="31" t="s">
        <v>54</v>
      </c>
      <c r="O274" s="31" t="s">
        <v>54</v>
      </c>
      <c r="P274" s="31" t="s">
        <v>54</v>
      </c>
      <c r="Q274" s="31" t="s">
        <v>54</v>
      </c>
      <c r="R274" s="31" t="s">
        <v>54</v>
      </c>
      <c r="S274" s="32"/>
      <c r="T274" s="32"/>
      <c r="U274" s="32" t="s">
        <v>62</v>
      </c>
      <c r="V274" s="31" t="s">
        <v>55</v>
      </c>
      <c r="W274" s="31" t="s">
        <v>55</v>
      </c>
      <c r="X274" s="31" t="s">
        <v>55</v>
      </c>
      <c r="Y274" s="31" t="s">
        <v>55</v>
      </c>
      <c r="Z274" s="31" t="s">
        <v>55</v>
      </c>
      <c r="AA274" s="31" t="s">
        <v>55</v>
      </c>
      <c r="AB274" s="31" t="s">
        <v>54</v>
      </c>
      <c r="AC274" s="31" t="s">
        <v>54</v>
      </c>
      <c r="AD274" s="31" t="s">
        <v>54</v>
      </c>
      <c r="AE274" s="31" t="s">
        <v>54</v>
      </c>
      <c r="AF274" s="31" t="s">
        <v>54</v>
      </c>
      <c r="AG274" s="31" t="s">
        <v>54</v>
      </c>
      <c r="AH274" s="32"/>
      <c r="AI274" s="32"/>
      <c r="AJ274" s="32" t="s">
        <v>62</v>
      </c>
      <c r="AK274" s="31" t="s">
        <v>55</v>
      </c>
      <c r="AL274" s="31" t="s">
        <v>55</v>
      </c>
      <c r="AM274" s="31" t="s">
        <v>55</v>
      </c>
      <c r="AN274" s="31" t="s">
        <v>55</v>
      </c>
      <c r="AO274" s="55">
        <f>COUNTIF(Tabla14611131617182057[[#This Row],[1L]:[31D]],"D12")</f>
        <v>13</v>
      </c>
      <c r="AP274" s="33">
        <f>COUNTIF(Tabla14611131617182057[[#This Row],[1L]:[31D]],"N12")</f>
        <v>12</v>
      </c>
      <c r="AQ274" s="34">
        <f>COUNTBLANK(Tabla14611131617182057[[#This Row],[1L]:[31D]])</f>
        <v>4</v>
      </c>
      <c r="AR274" s="7"/>
      <c r="AS274" s="7"/>
      <c r="AT274" s="7"/>
      <c r="AU274" s="7"/>
    </row>
    <row r="275" spans="1:47" x14ac:dyDescent="0.3">
      <c r="F275" s="116">
        <v>1152214234</v>
      </c>
      <c r="G275" s="29" t="s">
        <v>139</v>
      </c>
      <c r="H275" s="30">
        <v>2026</v>
      </c>
      <c r="I275" s="30" t="s">
        <v>53</v>
      </c>
      <c r="J275" s="31" t="s">
        <v>54</v>
      </c>
      <c r="K275" s="31" t="s">
        <v>54</v>
      </c>
      <c r="L275" s="31" t="s">
        <v>54</v>
      </c>
      <c r="M275" s="32"/>
      <c r="N275" s="32"/>
      <c r="O275" s="32" t="s">
        <v>62</v>
      </c>
      <c r="P275" s="31" t="s">
        <v>55</v>
      </c>
      <c r="Q275" s="31" t="s">
        <v>55</v>
      </c>
      <c r="R275" s="31" t="s">
        <v>55</v>
      </c>
      <c r="S275" s="31" t="s">
        <v>55</v>
      </c>
      <c r="T275" s="31" t="s">
        <v>55</v>
      </c>
      <c r="U275" s="31" t="s">
        <v>55</v>
      </c>
      <c r="V275" s="31" t="s">
        <v>54</v>
      </c>
      <c r="W275" s="31" t="s">
        <v>54</v>
      </c>
      <c r="X275" s="31" t="s">
        <v>54</v>
      </c>
      <c r="Y275" s="31" t="s">
        <v>54</v>
      </c>
      <c r="Z275" s="31" t="s">
        <v>54</v>
      </c>
      <c r="AA275" s="31" t="s">
        <v>54</v>
      </c>
      <c r="AB275" s="32"/>
      <c r="AC275" s="32"/>
      <c r="AD275" s="32" t="s">
        <v>62</v>
      </c>
      <c r="AE275" s="65" t="s">
        <v>55</v>
      </c>
      <c r="AF275" s="31" t="s">
        <v>55</v>
      </c>
      <c r="AG275" s="31" t="s">
        <v>55</v>
      </c>
      <c r="AH275" s="31" t="s">
        <v>55</v>
      </c>
      <c r="AI275" s="31" t="s">
        <v>55</v>
      </c>
      <c r="AJ275" s="31" t="s">
        <v>55</v>
      </c>
      <c r="AK275" s="31" t="s">
        <v>54</v>
      </c>
      <c r="AL275" s="31" t="s">
        <v>54</v>
      </c>
      <c r="AM275" s="31" t="s">
        <v>54</v>
      </c>
      <c r="AN275" s="31">
        <f>COUNTIF(AN271:AN273,"N12")</f>
        <v>0</v>
      </c>
      <c r="AO275" s="55">
        <f>COUNTIF(Tabla14611131617182057[[#This Row],[1L]:[31D]],"D12")</f>
        <v>12</v>
      </c>
      <c r="AP275" s="33">
        <f>COUNTIF(Tabla14611131617182057[[#This Row],[1L]:[31D]],"N12")</f>
        <v>12</v>
      </c>
      <c r="AQ275" s="34">
        <f>COUNTBLANK(Tabla14611131617182057[[#This Row],[1L]:[31D]])</f>
        <v>4</v>
      </c>
      <c r="AR275" s="7"/>
      <c r="AS275" s="7"/>
      <c r="AT275" s="7"/>
      <c r="AU275" s="7"/>
    </row>
    <row r="276" spans="1:47" x14ac:dyDescent="0.3">
      <c r="F276" s="28">
        <v>71729163</v>
      </c>
      <c r="G276" s="29" t="s">
        <v>134</v>
      </c>
      <c r="H276" s="30">
        <v>2026</v>
      </c>
      <c r="I276" s="30" t="s">
        <v>53</v>
      </c>
      <c r="J276" s="32"/>
      <c r="K276" s="32"/>
      <c r="L276" s="32" t="s">
        <v>62</v>
      </c>
      <c r="M276" s="31" t="s">
        <v>55</v>
      </c>
      <c r="N276" s="31" t="s">
        <v>55</v>
      </c>
      <c r="O276" s="31" t="s">
        <v>55</v>
      </c>
      <c r="P276" s="62"/>
      <c r="Q276" s="62"/>
      <c r="R276" s="62"/>
      <c r="S276" s="31" t="s">
        <v>54</v>
      </c>
      <c r="T276" s="31" t="s">
        <v>54</v>
      </c>
      <c r="U276" s="31" t="s">
        <v>54</v>
      </c>
      <c r="V276" s="62"/>
      <c r="W276" s="62"/>
      <c r="X276" s="62"/>
      <c r="Y276" s="62"/>
      <c r="Z276" s="62"/>
      <c r="AA276" s="62"/>
      <c r="AB276" s="31" t="s">
        <v>55</v>
      </c>
      <c r="AC276" s="31" t="s">
        <v>55</v>
      </c>
      <c r="AD276" s="31" t="s">
        <v>55</v>
      </c>
      <c r="AE276" s="62"/>
      <c r="AF276" s="62"/>
      <c r="AG276" s="62"/>
      <c r="AH276" s="31" t="s">
        <v>54</v>
      </c>
      <c r="AI276" s="31" t="s">
        <v>54</v>
      </c>
      <c r="AJ276" s="31" t="s">
        <v>54</v>
      </c>
      <c r="AK276" s="62"/>
      <c r="AL276" s="62"/>
      <c r="AM276" s="62"/>
      <c r="AN276" s="62"/>
      <c r="AO276" s="55">
        <f>COUNTIF(Tabla14611131617182057[[#This Row],[1L]:[31D]],"D12")</f>
        <v>6</v>
      </c>
      <c r="AP276" s="33">
        <f>COUNTIF(Tabla14611131617182057[[#This Row],[1L]:[31D]],"N12")</f>
        <v>6</v>
      </c>
      <c r="AQ276" s="34">
        <f>COUNTBLANK(Tabla14611131617182057[[#This Row],[1L]:[31D]])</f>
        <v>18</v>
      </c>
      <c r="AR276" s="7"/>
      <c r="AS276" s="7"/>
      <c r="AT276" s="7"/>
      <c r="AU276" s="7"/>
    </row>
    <row r="277" spans="1:47" hidden="1" x14ac:dyDescent="0.3">
      <c r="F277" s="28"/>
      <c r="G277" s="29"/>
      <c r="H277" s="30">
        <v>2025</v>
      </c>
      <c r="I277" s="30" t="s">
        <v>81</v>
      </c>
      <c r="J277" s="37">
        <f t="shared" ref="J277:AN277" si="30">COUNTIF(J274:J276,"D12")</f>
        <v>1</v>
      </c>
      <c r="K277" s="37">
        <f t="shared" si="30"/>
        <v>1</v>
      </c>
      <c r="L277" s="37">
        <f t="shared" si="30"/>
        <v>1</v>
      </c>
      <c r="M277" s="37">
        <f t="shared" si="30"/>
        <v>1</v>
      </c>
      <c r="N277" s="37">
        <f t="shared" si="30"/>
        <v>1</v>
      </c>
      <c r="O277" s="37">
        <f t="shared" si="30"/>
        <v>1</v>
      </c>
      <c r="P277" s="37">
        <f t="shared" si="30"/>
        <v>1</v>
      </c>
      <c r="Q277" s="37">
        <f t="shared" si="30"/>
        <v>1</v>
      </c>
      <c r="R277" s="37">
        <f t="shared" si="30"/>
        <v>1</v>
      </c>
      <c r="S277" s="37">
        <f t="shared" si="30"/>
        <v>1</v>
      </c>
      <c r="T277" s="37">
        <f t="shared" si="30"/>
        <v>1</v>
      </c>
      <c r="U277" s="37">
        <f t="shared" si="30"/>
        <v>1</v>
      </c>
      <c r="V277" s="37">
        <f t="shared" si="30"/>
        <v>1</v>
      </c>
      <c r="W277" s="37">
        <f t="shared" si="30"/>
        <v>1</v>
      </c>
      <c r="X277" s="37">
        <f t="shared" si="30"/>
        <v>1</v>
      </c>
      <c r="Y277" s="37">
        <f t="shared" si="30"/>
        <v>1</v>
      </c>
      <c r="Z277" s="37">
        <f t="shared" si="30"/>
        <v>1</v>
      </c>
      <c r="AA277" s="37">
        <f t="shared" si="30"/>
        <v>1</v>
      </c>
      <c r="AB277" s="37">
        <f t="shared" si="30"/>
        <v>1</v>
      </c>
      <c r="AC277" s="37">
        <f t="shared" si="30"/>
        <v>1</v>
      </c>
      <c r="AD277" s="37">
        <f t="shared" si="30"/>
        <v>1</v>
      </c>
      <c r="AE277" s="37">
        <f t="shared" si="30"/>
        <v>1</v>
      </c>
      <c r="AF277" s="37">
        <f t="shared" si="30"/>
        <v>1</v>
      </c>
      <c r="AG277" s="37">
        <f t="shared" si="30"/>
        <v>1</v>
      </c>
      <c r="AH277" s="37">
        <f t="shared" si="30"/>
        <v>1</v>
      </c>
      <c r="AI277" s="37">
        <f t="shared" si="30"/>
        <v>1</v>
      </c>
      <c r="AJ277" s="37">
        <f t="shared" si="30"/>
        <v>1</v>
      </c>
      <c r="AK277" s="37">
        <f t="shared" si="30"/>
        <v>1</v>
      </c>
      <c r="AL277" s="37">
        <f t="shared" si="30"/>
        <v>1</v>
      </c>
      <c r="AM277" s="37">
        <f t="shared" si="30"/>
        <v>1</v>
      </c>
      <c r="AN277" s="30">
        <f t="shared" si="30"/>
        <v>1</v>
      </c>
      <c r="AO277" s="38"/>
      <c r="AP277" s="38"/>
      <c r="AQ277" s="39"/>
      <c r="AR277" s="7"/>
      <c r="AS277" s="7"/>
      <c r="AT277" s="7"/>
      <c r="AU277" s="7"/>
    </row>
    <row r="278" spans="1:47" hidden="1" x14ac:dyDescent="0.3">
      <c r="F278" s="40"/>
      <c r="G278" s="41"/>
      <c r="H278" s="30">
        <v>2025</v>
      </c>
      <c r="I278" s="30" t="s">
        <v>81</v>
      </c>
      <c r="J278" s="42">
        <f t="shared" ref="J278:AN278" si="31">COUNTIF(J274:J276,"N12")</f>
        <v>1</v>
      </c>
      <c r="K278" s="42">
        <f t="shared" si="31"/>
        <v>1</v>
      </c>
      <c r="L278" s="42">
        <f t="shared" si="31"/>
        <v>1</v>
      </c>
      <c r="M278" s="42">
        <f t="shared" si="31"/>
        <v>1</v>
      </c>
      <c r="N278" s="42">
        <f t="shared" si="31"/>
        <v>1</v>
      </c>
      <c r="O278" s="42">
        <f t="shared" si="31"/>
        <v>1</v>
      </c>
      <c r="P278" s="42">
        <f t="shared" si="31"/>
        <v>1</v>
      </c>
      <c r="Q278" s="42">
        <f t="shared" si="31"/>
        <v>1</v>
      </c>
      <c r="R278" s="42">
        <f t="shared" si="31"/>
        <v>1</v>
      </c>
      <c r="S278" s="42">
        <f t="shared" si="31"/>
        <v>1</v>
      </c>
      <c r="T278" s="42">
        <f t="shared" si="31"/>
        <v>1</v>
      </c>
      <c r="U278" s="42">
        <f t="shared" si="31"/>
        <v>1</v>
      </c>
      <c r="V278" s="42">
        <f t="shared" si="31"/>
        <v>1</v>
      </c>
      <c r="W278" s="42">
        <f t="shared" si="31"/>
        <v>1</v>
      </c>
      <c r="X278" s="42">
        <f t="shared" si="31"/>
        <v>1</v>
      </c>
      <c r="Y278" s="42">
        <f t="shared" si="31"/>
        <v>1</v>
      </c>
      <c r="Z278" s="42">
        <f t="shared" si="31"/>
        <v>1</v>
      </c>
      <c r="AA278" s="42">
        <f t="shared" si="31"/>
        <v>1</v>
      </c>
      <c r="AB278" s="42">
        <f t="shared" si="31"/>
        <v>1</v>
      </c>
      <c r="AC278" s="42">
        <f t="shared" si="31"/>
        <v>1</v>
      </c>
      <c r="AD278" s="42">
        <f t="shared" si="31"/>
        <v>1</v>
      </c>
      <c r="AE278" s="42">
        <f t="shared" si="31"/>
        <v>1</v>
      </c>
      <c r="AF278" s="42">
        <f t="shared" si="31"/>
        <v>1</v>
      </c>
      <c r="AG278" s="42">
        <f t="shared" si="31"/>
        <v>1</v>
      </c>
      <c r="AH278" s="42">
        <f t="shared" si="31"/>
        <v>1</v>
      </c>
      <c r="AI278" s="42">
        <f t="shared" si="31"/>
        <v>1</v>
      </c>
      <c r="AJ278" s="42">
        <f t="shared" si="31"/>
        <v>1</v>
      </c>
      <c r="AK278" s="42">
        <f t="shared" si="31"/>
        <v>1</v>
      </c>
      <c r="AL278" s="42">
        <f t="shared" si="31"/>
        <v>1</v>
      </c>
      <c r="AM278" s="42">
        <f t="shared" si="31"/>
        <v>1</v>
      </c>
      <c r="AN278" s="43">
        <f t="shared" si="31"/>
        <v>0</v>
      </c>
      <c r="AO278" s="44"/>
      <c r="AP278" s="44"/>
      <c r="AQ278" s="39"/>
      <c r="AR278" s="7"/>
      <c r="AS278" s="7"/>
      <c r="AT278" s="7"/>
      <c r="AU278" s="7"/>
    </row>
    <row r="279" spans="1:47" s="7" customFormat="1" x14ac:dyDescent="0.3"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</row>
    <row r="280" spans="1:47" x14ac:dyDescent="0.3">
      <c r="F280" s="48" t="s">
        <v>64</v>
      </c>
      <c r="G280" s="48" t="s">
        <v>65</v>
      </c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7"/>
      <c r="AP280" s="7"/>
      <c r="AQ280" s="7"/>
      <c r="AR280" s="7"/>
      <c r="AS280" s="7"/>
      <c r="AT280" s="7"/>
      <c r="AU280" s="7"/>
    </row>
    <row r="281" spans="1:47" x14ac:dyDescent="0.3">
      <c r="F281" s="28" t="s">
        <v>55</v>
      </c>
      <c r="G281" s="29" t="s">
        <v>66</v>
      </c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7"/>
      <c r="AP281" s="7"/>
      <c r="AQ281" s="7"/>
      <c r="AR281" s="7"/>
      <c r="AS281" s="7"/>
      <c r="AT281" s="7"/>
      <c r="AU281" s="7"/>
    </row>
    <row r="282" spans="1:47" s="7" customFormat="1" x14ac:dyDescent="0.3">
      <c r="F282" s="50" t="s">
        <v>54</v>
      </c>
      <c r="G282" s="51" t="s">
        <v>67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</row>
    <row r="283" spans="1:47" s="7" customFormat="1" x14ac:dyDescent="0.3">
      <c r="F283" s="50"/>
      <c r="G283" s="51" t="s">
        <v>68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</row>
    <row r="284" spans="1:47" s="7" customFormat="1" x14ac:dyDescent="0.3">
      <c r="F284" s="50" t="s">
        <v>69</v>
      </c>
      <c r="G284" s="51" t="s">
        <v>70</v>
      </c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</row>
    <row r="285" spans="1:47" s="7" customFormat="1" x14ac:dyDescent="0.3">
      <c r="F285" s="50" t="s">
        <v>62</v>
      </c>
      <c r="G285" s="51" t="s">
        <v>71</v>
      </c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</row>
    <row r="286" spans="1:47" s="7" customFormat="1" x14ac:dyDescent="0.3"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</row>
    <row r="287" spans="1:47" ht="15" x14ac:dyDescent="0.25">
      <c r="F287" s="54"/>
      <c r="G287" s="54"/>
      <c r="H287" s="2" t="s">
        <v>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4"/>
      <c r="AI287" s="5" t="s">
        <v>1</v>
      </c>
      <c r="AJ287" s="5"/>
      <c r="AK287" s="5"/>
      <c r="AL287" s="5"/>
      <c r="AM287" s="5"/>
      <c r="AN287" s="5"/>
      <c r="AO287" s="6"/>
      <c r="AP287" s="6"/>
      <c r="AQ287" s="6"/>
      <c r="AR287" s="7"/>
      <c r="AS287" s="7"/>
      <c r="AT287" s="7"/>
      <c r="AU287" s="7"/>
    </row>
    <row r="288" spans="1:47" ht="15" x14ac:dyDescent="0.25">
      <c r="F288" s="54"/>
      <c r="G288" s="54"/>
      <c r="H288" s="8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5"/>
      <c r="AJ288" s="5"/>
      <c r="AK288" s="5"/>
      <c r="AL288" s="5"/>
      <c r="AM288" s="5"/>
      <c r="AN288" s="5"/>
      <c r="AO288" s="6"/>
      <c r="AP288" s="6"/>
      <c r="AQ288" s="6"/>
      <c r="AR288" s="7"/>
      <c r="AS288" s="7"/>
      <c r="AT288" s="7"/>
      <c r="AU288" s="7"/>
    </row>
    <row r="289" spans="1:47" ht="15" x14ac:dyDescent="0.25">
      <c r="F289" s="54"/>
      <c r="G289" s="54"/>
      <c r="H289" s="11" t="s">
        <v>2</v>
      </c>
      <c r="I289" s="12"/>
      <c r="J289" s="12"/>
      <c r="K289" s="13" t="s">
        <v>140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4"/>
      <c r="AI289" s="5" t="s">
        <v>4</v>
      </c>
      <c r="AJ289" s="5"/>
      <c r="AK289" s="5"/>
      <c r="AL289" s="5"/>
      <c r="AM289" s="5"/>
      <c r="AN289" s="5"/>
      <c r="AO289" s="6"/>
      <c r="AP289" s="6"/>
      <c r="AQ289" s="6"/>
      <c r="AR289" s="7"/>
      <c r="AS289" s="7"/>
      <c r="AT289" s="7"/>
      <c r="AU289" s="7"/>
    </row>
    <row r="290" spans="1:47" ht="15" x14ac:dyDescent="0.25">
      <c r="F290" s="54"/>
      <c r="G290" s="54"/>
      <c r="H290" s="15" t="s">
        <v>5</v>
      </c>
      <c r="I290" s="16"/>
      <c r="J290" s="16"/>
      <c r="K290" s="13" t="s">
        <v>141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4"/>
      <c r="AI290" s="5"/>
      <c r="AJ290" s="5"/>
      <c r="AK290" s="5"/>
      <c r="AL290" s="5"/>
      <c r="AM290" s="5"/>
      <c r="AN290" s="5"/>
      <c r="AO290" s="6"/>
      <c r="AP290" s="6"/>
      <c r="AQ290" s="6"/>
      <c r="AR290" s="7"/>
      <c r="AS290" s="7"/>
      <c r="AT290" s="7"/>
      <c r="AU290" s="7"/>
    </row>
    <row r="291" spans="1:47" ht="15" x14ac:dyDescent="0.25">
      <c r="F291" s="54"/>
      <c r="G291" s="54"/>
      <c r="H291" s="11" t="s">
        <v>7</v>
      </c>
      <c r="I291" s="12"/>
      <c r="J291" s="12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4"/>
      <c r="AI291" s="5" t="s">
        <v>8</v>
      </c>
      <c r="AJ291" s="5"/>
      <c r="AK291" s="5"/>
      <c r="AL291" s="5"/>
      <c r="AM291" s="5"/>
      <c r="AN291" s="5"/>
      <c r="AO291" s="6"/>
      <c r="AP291" s="6"/>
      <c r="AQ291" s="6"/>
      <c r="AR291" s="7"/>
      <c r="AS291" s="7"/>
      <c r="AT291" s="7"/>
      <c r="AU291" s="7"/>
    </row>
    <row r="292" spans="1:47" ht="15" x14ac:dyDescent="0.25">
      <c r="F292" s="54"/>
      <c r="G292" s="54"/>
      <c r="H292" s="17"/>
      <c r="I292" s="18"/>
      <c r="J292" s="18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20"/>
      <c r="AI292" s="5"/>
      <c r="AJ292" s="5"/>
      <c r="AK292" s="5"/>
      <c r="AL292" s="5"/>
      <c r="AM292" s="5"/>
      <c r="AN292" s="5"/>
      <c r="AO292" s="21"/>
      <c r="AP292" s="21"/>
      <c r="AQ292" s="21"/>
      <c r="AR292" s="7"/>
      <c r="AS292" s="7"/>
      <c r="AT292" s="7"/>
      <c r="AU292" s="7"/>
    </row>
    <row r="293" spans="1:47" s="27" customFormat="1" ht="39.950000000000003" customHeight="1" x14ac:dyDescent="0.25">
      <c r="A293" s="22" t="s">
        <v>9</v>
      </c>
      <c r="B293" s="22" t="s">
        <v>10</v>
      </c>
      <c r="C293" s="23" t="s">
        <v>11</v>
      </c>
      <c r="D293" s="23" t="s">
        <v>12</v>
      </c>
      <c r="E293" s="23" t="s">
        <v>13</v>
      </c>
      <c r="F293" s="24" t="s">
        <v>14</v>
      </c>
      <c r="G293" s="24" t="s">
        <v>15</v>
      </c>
      <c r="H293" s="24" t="s">
        <v>16</v>
      </c>
      <c r="I293" s="24" t="s">
        <v>17</v>
      </c>
      <c r="J293" s="24" t="s">
        <v>18</v>
      </c>
      <c r="K293" s="24" t="s">
        <v>19</v>
      </c>
      <c r="L293" s="24" t="s">
        <v>20</v>
      </c>
      <c r="M293" s="24" t="s">
        <v>21</v>
      </c>
      <c r="N293" s="24" t="s">
        <v>22</v>
      </c>
      <c r="O293" s="24" t="s">
        <v>23</v>
      </c>
      <c r="P293" s="25" t="s">
        <v>24</v>
      </c>
      <c r="Q293" s="25" t="s">
        <v>25</v>
      </c>
      <c r="R293" s="24" t="s">
        <v>26</v>
      </c>
      <c r="S293" s="24" t="s">
        <v>27</v>
      </c>
      <c r="T293" s="24" t="s">
        <v>28</v>
      </c>
      <c r="U293" s="24" t="s">
        <v>29</v>
      </c>
      <c r="V293" s="24" t="s">
        <v>30</v>
      </c>
      <c r="W293" s="25" t="s">
        <v>31</v>
      </c>
      <c r="X293" s="25" t="s">
        <v>32</v>
      </c>
      <c r="Y293" s="24" t="s">
        <v>33</v>
      </c>
      <c r="Z293" s="24" t="s">
        <v>34</v>
      </c>
      <c r="AA293" s="24" t="s">
        <v>35</v>
      </c>
      <c r="AB293" s="24" t="s">
        <v>36</v>
      </c>
      <c r="AC293" s="24" t="s">
        <v>37</v>
      </c>
      <c r="AD293" s="25" t="s">
        <v>38</v>
      </c>
      <c r="AE293" s="24" t="s">
        <v>39</v>
      </c>
      <c r="AF293" s="24" t="s">
        <v>40</v>
      </c>
      <c r="AG293" s="24" t="s">
        <v>41</v>
      </c>
      <c r="AH293" s="24" t="s">
        <v>42</v>
      </c>
      <c r="AI293" s="24" t="s">
        <v>43</v>
      </c>
      <c r="AJ293" s="24" t="s">
        <v>44</v>
      </c>
      <c r="AK293" s="25" t="s">
        <v>45</v>
      </c>
      <c r="AL293" s="25" t="s">
        <v>46</v>
      </c>
      <c r="AM293" s="24" t="s">
        <v>47</v>
      </c>
      <c r="AN293" s="25" t="s">
        <v>58</v>
      </c>
      <c r="AO293" s="26" t="s">
        <v>49</v>
      </c>
      <c r="AP293" s="26" t="s">
        <v>50</v>
      </c>
      <c r="AQ293" s="26" t="s">
        <v>51</v>
      </c>
    </row>
    <row r="294" spans="1:47" x14ac:dyDescent="0.3">
      <c r="F294" s="28">
        <v>1040356597</v>
      </c>
      <c r="G294" s="51" t="s">
        <v>142</v>
      </c>
      <c r="H294" s="30">
        <v>2026</v>
      </c>
      <c r="I294" s="30" t="s">
        <v>53</v>
      </c>
      <c r="J294" s="62" t="s">
        <v>54</v>
      </c>
      <c r="K294" s="62" t="s">
        <v>54</v>
      </c>
      <c r="L294" s="62" t="s">
        <v>54</v>
      </c>
      <c r="M294" s="32"/>
      <c r="N294" s="32"/>
      <c r="O294" s="32" t="s">
        <v>62</v>
      </c>
      <c r="P294" s="62" t="s">
        <v>55</v>
      </c>
      <c r="Q294" s="62" t="s">
        <v>55</v>
      </c>
      <c r="R294" s="62" t="s">
        <v>55</v>
      </c>
      <c r="S294" s="62" t="s">
        <v>55</v>
      </c>
      <c r="T294" s="62" t="s">
        <v>55</v>
      </c>
      <c r="U294" s="62" t="s">
        <v>55</v>
      </c>
      <c r="V294" s="62" t="s">
        <v>54</v>
      </c>
      <c r="W294" s="62" t="s">
        <v>54</v>
      </c>
      <c r="X294" s="62" t="s">
        <v>54</v>
      </c>
      <c r="Y294" s="62" t="s">
        <v>54</v>
      </c>
      <c r="Z294" s="62" t="s">
        <v>54</v>
      </c>
      <c r="AA294" s="62" t="s">
        <v>54</v>
      </c>
      <c r="AB294" s="32"/>
      <c r="AC294" s="32"/>
      <c r="AD294" s="32" t="s">
        <v>62</v>
      </c>
      <c r="AE294" s="62" t="s">
        <v>55</v>
      </c>
      <c r="AF294" s="62" t="s">
        <v>55</v>
      </c>
      <c r="AG294" s="62" t="s">
        <v>55</v>
      </c>
      <c r="AH294" s="62" t="s">
        <v>55</v>
      </c>
      <c r="AI294" s="62" t="s">
        <v>55</v>
      </c>
      <c r="AJ294" s="62" t="s">
        <v>55</v>
      </c>
      <c r="AK294" s="62" t="s">
        <v>54</v>
      </c>
      <c r="AL294" s="62" t="s">
        <v>54</v>
      </c>
      <c r="AM294" s="62" t="s">
        <v>54</v>
      </c>
      <c r="AN294" s="62" t="s">
        <v>54</v>
      </c>
      <c r="AO294" s="55">
        <f>COUNTIF(Tabla1461113161718202258[[#This Row],[1L]:[31D]],"D12")</f>
        <v>12</v>
      </c>
      <c r="AP294" s="33">
        <f>COUNTIF(Tabla1461113161718202258[[#This Row],[1L]:[31D]],"N12")</f>
        <v>13</v>
      </c>
      <c r="AQ294" s="34">
        <f>COUNTBLANK(Tabla1461113161718202258[[#This Row],[1L]:[31D]])</f>
        <v>4</v>
      </c>
      <c r="AR294" s="7"/>
      <c r="AS294" s="7"/>
      <c r="AT294" s="7"/>
      <c r="AU294" s="7"/>
    </row>
    <row r="295" spans="1:47" x14ac:dyDescent="0.3">
      <c r="F295" s="28">
        <v>1152685109</v>
      </c>
      <c r="G295" s="29" t="s">
        <v>143</v>
      </c>
      <c r="H295" s="30">
        <v>2026</v>
      </c>
      <c r="I295" s="30" t="s">
        <v>53</v>
      </c>
      <c r="J295" s="62" t="s">
        <v>55</v>
      </c>
      <c r="K295" s="62" t="s">
        <v>55</v>
      </c>
      <c r="L295" s="62" t="s">
        <v>55</v>
      </c>
      <c r="M295" s="62" t="s">
        <v>55</v>
      </c>
      <c r="N295" s="62" t="s">
        <v>55</v>
      </c>
      <c r="O295" s="62" t="s">
        <v>55</v>
      </c>
      <c r="P295" s="62" t="s">
        <v>54</v>
      </c>
      <c r="Q295" s="62" t="s">
        <v>54</v>
      </c>
      <c r="R295" s="62" t="s">
        <v>54</v>
      </c>
      <c r="S295" s="62" t="s">
        <v>54</v>
      </c>
      <c r="T295" s="62" t="s">
        <v>54</v>
      </c>
      <c r="U295" s="62" t="s">
        <v>54</v>
      </c>
      <c r="V295" s="32"/>
      <c r="W295" s="32"/>
      <c r="X295" s="32" t="s">
        <v>62</v>
      </c>
      <c r="Y295" s="62" t="s">
        <v>55</v>
      </c>
      <c r="Z295" s="62" t="s">
        <v>55</v>
      </c>
      <c r="AA295" s="62" t="s">
        <v>55</v>
      </c>
      <c r="AB295" s="62" t="s">
        <v>55</v>
      </c>
      <c r="AC295" s="62" t="s">
        <v>55</v>
      </c>
      <c r="AD295" s="62" t="s">
        <v>55</v>
      </c>
      <c r="AE295" s="62" t="s">
        <v>54</v>
      </c>
      <c r="AF295" s="62" t="s">
        <v>54</v>
      </c>
      <c r="AG295" s="62" t="s">
        <v>54</v>
      </c>
      <c r="AH295" s="62" t="s">
        <v>54</v>
      </c>
      <c r="AI295" s="62" t="s">
        <v>54</v>
      </c>
      <c r="AJ295" s="62" t="s">
        <v>54</v>
      </c>
      <c r="AK295" s="32"/>
      <c r="AL295" s="32"/>
      <c r="AM295" s="32" t="s">
        <v>62</v>
      </c>
      <c r="AN295" s="62" t="s">
        <v>55</v>
      </c>
      <c r="AO295" s="55">
        <f>COUNTIF(Tabla1461113161718202258[[#This Row],[1L]:[31D]],"D12")</f>
        <v>13</v>
      </c>
      <c r="AP295" s="33">
        <f>COUNTIF(Tabla1461113161718202258[[#This Row],[1L]:[31D]],"N12")</f>
        <v>12</v>
      </c>
      <c r="AQ295" s="34">
        <f>COUNTBLANK(Tabla1461113161718202258[[#This Row],[1L]:[31D]])</f>
        <v>4</v>
      </c>
      <c r="AR295" s="7"/>
      <c r="AS295" s="7"/>
      <c r="AT295" s="7"/>
      <c r="AU295" s="7"/>
    </row>
    <row r="296" spans="1:47" x14ac:dyDescent="0.3">
      <c r="F296" s="28">
        <v>71784176</v>
      </c>
      <c r="G296" s="29" t="s">
        <v>144</v>
      </c>
      <c r="H296" s="30">
        <v>2026</v>
      </c>
      <c r="I296" s="30" t="s">
        <v>53</v>
      </c>
      <c r="J296" s="36"/>
      <c r="K296" s="36"/>
      <c r="L296" s="36"/>
      <c r="M296" s="62" t="s">
        <v>54</v>
      </c>
      <c r="N296" s="62" t="s">
        <v>54</v>
      </c>
      <c r="O296" s="62" t="s">
        <v>54</v>
      </c>
      <c r="P296" s="32"/>
      <c r="Q296" s="32"/>
      <c r="R296" s="32" t="s">
        <v>62</v>
      </c>
      <c r="S296" s="36"/>
      <c r="T296" s="36"/>
      <c r="U296" s="36"/>
      <c r="V296" s="62" t="s">
        <v>55</v>
      </c>
      <c r="W296" s="62" t="s">
        <v>55</v>
      </c>
      <c r="X296" s="62" t="s">
        <v>55</v>
      </c>
      <c r="Y296" s="36"/>
      <c r="Z296" s="36"/>
      <c r="AA296" s="36"/>
      <c r="AB296" s="62" t="s">
        <v>54</v>
      </c>
      <c r="AC296" s="62" t="s">
        <v>54</v>
      </c>
      <c r="AD296" s="62" t="s">
        <v>54</v>
      </c>
      <c r="AE296" s="32"/>
      <c r="AF296" s="32"/>
      <c r="AG296" s="32" t="s">
        <v>62</v>
      </c>
      <c r="AH296" s="36"/>
      <c r="AI296" s="36"/>
      <c r="AJ296" s="36"/>
      <c r="AK296" s="62" t="s">
        <v>55</v>
      </c>
      <c r="AL296" s="62" t="s">
        <v>55</v>
      </c>
      <c r="AM296" s="62" t="s">
        <v>55</v>
      </c>
      <c r="AN296" s="59"/>
      <c r="AO296" s="33">
        <f>COUNTIF(Tabla1461113161718202258[[#This Row],[1L]:[31D]],"D12")</f>
        <v>6</v>
      </c>
      <c r="AP296" s="33">
        <f>COUNTIF(Tabla1461113161718202258[[#This Row],[1L]:[31D]],"N12")</f>
        <v>6</v>
      </c>
      <c r="AQ296" s="34">
        <f>COUNTBLANK(Tabla1461113161718202258[[#This Row],[1L]:[31D]])</f>
        <v>17</v>
      </c>
      <c r="AR296" s="7"/>
      <c r="AS296" s="7"/>
      <c r="AT296" s="7"/>
      <c r="AU296" s="7"/>
    </row>
    <row r="297" spans="1:47" hidden="1" x14ac:dyDescent="0.3">
      <c r="F297" s="28"/>
      <c r="G297" s="29"/>
      <c r="H297" s="30">
        <v>2025</v>
      </c>
      <c r="I297" s="30" t="s">
        <v>81</v>
      </c>
      <c r="J297" s="37">
        <f t="shared" ref="J297:AN297" si="32">COUNTIF(J294:J296,"D12")</f>
        <v>1</v>
      </c>
      <c r="K297" s="37">
        <f t="shared" si="32"/>
        <v>1</v>
      </c>
      <c r="L297" s="37">
        <f t="shared" si="32"/>
        <v>1</v>
      </c>
      <c r="M297" s="37">
        <f t="shared" si="32"/>
        <v>1</v>
      </c>
      <c r="N297" s="37">
        <f t="shared" si="32"/>
        <v>1</v>
      </c>
      <c r="O297" s="37">
        <f t="shared" si="32"/>
        <v>1</v>
      </c>
      <c r="P297" s="37">
        <f>COUNTIF(P294:P296,"D12")</f>
        <v>1</v>
      </c>
      <c r="Q297" s="37">
        <f t="shared" si="32"/>
        <v>1</v>
      </c>
      <c r="R297" s="37">
        <f t="shared" si="32"/>
        <v>1</v>
      </c>
      <c r="S297" s="37">
        <f t="shared" si="32"/>
        <v>1</v>
      </c>
      <c r="T297" s="37">
        <f t="shared" si="32"/>
        <v>1</v>
      </c>
      <c r="U297" s="37">
        <f t="shared" si="32"/>
        <v>1</v>
      </c>
      <c r="V297" s="37">
        <f t="shared" si="32"/>
        <v>1</v>
      </c>
      <c r="W297" s="37">
        <f t="shared" si="32"/>
        <v>1</v>
      </c>
      <c r="X297" s="37">
        <f t="shared" si="32"/>
        <v>1</v>
      </c>
      <c r="Y297" s="37">
        <f t="shared" si="32"/>
        <v>1</v>
      </c>
      <c r="Z297" s="37">
        <f t="shared" si="32"/>
        <v>1</v>
      </c>
      <c r="AA297" s="37">
        <f t="shared" si="32"/>
        <v>1</v>
      </c>
      <c r="AB297" s="37">
        <f t="shared" si="32"/>
        <v>1</v>
      </c>
      <c r="AC297" s="37">
        <f t="shared" si="32"/>
        <v>1</v>
      </c>
      <c r="AD297" s="37">
        <f t="shared" si="32"/>
        <v>1</v>
      </c>
      <c r="AE297" s="37">
        <f t="shared" si="32"/>
        <v>1</v>
      </c>
      <c r="AF297" s="37">
        <f t="shared" si="32"/>
        <v>1</v>
      </c>
      <c r="AG297" s="37">
        <f t="shared" si="32"/>
        <v>1</v>
      </c>
      <c r="AH297" s="37">
        <f t="shared" si="32"/>
        <v>1</v>
      </c>
      <c r="AI297" s="37">
        <f t="shared" si="32"/>
        <v>1</v>
      </c>
      <c r="AJ297" s="37">
        <f t="shared" si="32"/>
        <v>1</v>
      </c>
      <c r="AK297" s="37">
        <f t="shared" si="32"/>
        <v>1</v>
      </c>
      <c r="AL297" s="37">
        <f t="shared" si="32"/>
        <v>1</v>
      </c>
      <c r="AM297" s="37">
        <f t="shared" si="32"/>
        <v>1</v>
      </c>
      <c r="AN297" s="30">
        <f t="shared" si="32"/>
        <v>1</v>
      </c>
      <c r="AO297" s="38"/>
      <c r="AP297" s="38"/>
      <c r="AQ297" s="39"/>
      <c r="AR297" s="7"/>
      <c r="AS297" s="7"/>
      <c r="AT297" s="7"/>
      <c r="AU297" s="7"/>
    </row>
    <row r="298" spans="1:47" hidden="1" x14ac:dyDescent="0.3">
      <c r="F298" s="40"/>
      <c r="G298" s="41"/>
      <c r="H298" s="30">
        <v>2025</v>
      </c>
      <c r="I298" s="30" t="s">
        <v>81</v>
      </c>
      <c r="J298" s="42">
        <f t="shared" ref="J298:AN298" si="33">COUNTIF(J294:J296,"N12")</f>
        <v>1</v>
      </c>
      <c r="K298" s="42">
        <f t="shared" si="33"/>
        <v>1</v>
      </c>
      <c r="L298" s="42">
        <f t="shared" si="33"/>
        <v>1</v>
      </c>
      <c r="M298" s="42">
        <f t="shared" si="33"/>
        <v>1</v>
      </c>
      <c r="N298" s="42">
        <f t="shared" si="33"/>
        <v>1</v>
      </c>
      <c r="O298" s="42">
        <f t="shared" si="33"/>
        <v>1</v>
      </c>
      <c r="P298" s="42">
        <f>COUNTIF(P294:P296,"N12")</f>
        <v>1</v>
      </c>
      <c r="Q298" s="42">
        <f t="shared" si="33"/>
        <v>1</v>
      </c>
      <c r="R298" s="42">
        <f t="shared" si="33"/>
        <v>1</v>
      </c>
      <c r="S298" s="42">
        <f t="shared" si="33"/>
        <v>1</v>
      </c>
      <c r="T298" s="42">
        <f t="shared" si="33"/>
        <v>1</v>
      </c>
      <c r="U298" s="42">
        <f t="shared" si="33"/>
        <v>1</v>
      </c>
      <c r="V298" s="42">
        <f t="shared" si="33"/>
        <v>1</v>
      </c>
      <c r="W298" s="42">
        <f t="shared" si="33"/>
        <v>1</v>
      </c>
      <c r="X298" s="42">
        <f t="shared" si="33"/>
        <v>1</v>
      </c>
      <c r="Y298" s="42">
        <f t="shared" si="33"/>
        <v>1</v>
      </c>
      <c r="Z298" s="42">
        <f t="shared" si="33"/>
        <v>1</v>
      </c>
      <c r="AA298" s="42">
        <f t="shared" si="33"/>
        <v>1</v>
      </c>
      <c r="AB298" s="42">
        <f t="shared" si="33"/>
        <v>1</v>
      </c>
      <c r="AC298" s="42">
        <f t="shared" si="33"/>
        <v>1</v>
      </c>
      <c r="AD298" s="42">
        <f t="shared" si="33"/>
        <v>1</v>
      </c>
      <c r="AE298" s="42">
        <f t="shared" si="33"/>
        <v>1</v>
      </c>
      <c r="AF298" s="42">
        <f t="shared" si="33"/>
        <v>1</v>
      </c>
      <c r="AG298" s="42">
        <f t="shared" si="33"/>
        <v>1</v>
      </c>
      <c r="AH298" s="42">
        <f t="shared" si="33"/>
        <v>1</v>
      </c>
      <c r="AI298" s="42">
        <f t="shared" si="33"/>
        <v>1</v>
      </c>
      <c r="AJ298" s="42">
        <f t="shared" si="33"/>
        <v>1</v>
      </c>
      <c r="AK298" s="42">
        <f t="shared" si="33"/>
        <v>1</v>
      </c>
      <c r="AL298" s="42">
        <f t="shared" si="33"/>
        <v>1</v>
      </c>
      <c r="AM298" s="42">
        <f t="shared" si="33"/>
        <v>1</v>
      </c>
      <c r="AN298" s="43">
        <f t="shared" si="33"/>
        <v>1</v>
      </c>
      <c r="AO298" s="44"/>
      <c r="AP298" s="44"/>
      <c r="AQ298" s="39"/>
      <c r="AR298" s="7"/>
      <c r="AS298" s="7"/>
      <c r="AT298" s="7"/>
      <c r="AU298" s="7"/>
    </row>
    <row r="299" spans="1:47" x14ac:dyDescent="0.3">
      <c r="F299" s="48" t="s">
        <v>64</v>
      </c>
      <c r="G299" s="48" t="s">
        <v>65</v>
      </c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7"/>
      <c r="AP299" s="7"/>
      <c r="AQ299" s="7"/>
      <c r="AR299" s="7"/>
      <c r="AS299" s="7"/>
      <c r="AT299" s="7"/>
      <c r="AU299" s="7"/>
    </row>
    <row r="300" spans="1:47" x14ac:dyDescent="0.3">
      <c r="F300" s="28" t="s">
        <v>55</v>
      </c>
      <c r="G300" s="29" t="s">
        <v>66</v>
      </c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7"/>
      <c r="AP300" s="7"/>
      <c r="AQ300" s="7"/>
      <c r="AR300" s="7"/>
      <c r="AS300" s="7"/>
      <c r="AT300" s="7"/>
      <c r="AU300" s="7"/>
    </row>
    <row r="301" spans="1:47" s="7" customFormat="1" x14ac:dyDescent="0.3">
      <c r="F301" s="50" t="s">
        <v>54</v>
      </c>
      <c r="G301" s="51" t="s">
        <v>67</v>
      </c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</row>
    <row r="302" spans="1:47" s="7" customFormat="1" x14ac:dyDescent="0.3">
      <c r="F302" s="50"/>
      <c r="G302" s="51" t="s">
        <v>68</v>
      </c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</row>
    <row r="303" spans="1:47" s="7" customFormat="1" x14ac:dyDescent="0.3">
      <c r="F303" s="50" t="s">
        <v>69</v>
      </c>
      <c r="G303" s="51" t="s">
        <v>70</v>
      </c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</row>
    <row r="304" spans="1:47" s="7" customFormat="1" x14ac:dyDescent="0.3">
      <c r="F304" s="50" t="s">
        <v>62</v>
      </c>
      <c r="G304" s="51" t="s">
        <v>71</v>
      </c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</row>
    <row r="305" spans="1:47" s="7" customFormat="1" x14ac:dyDescent="0.3"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</row>
    <row r="306" spans="1:47" ht="15" x14ac:dyDescent="0.25">
      <c r="F306" s="54"/>
      <c r="G306" s="54"/>
      <c r="H306" s="2" t="s">
        <v>0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4"/>
      <c r="AI306" s="5" t="s">
        <v>1</v>
      </c>
      <c r="AJ306" s="5"/>
      <c r="AK306" s="5"/>
      <c r="AL306" s="5"/>
      <c r="AM306" s="5"/>
      <c r="AN306" s="5"/>
      <c r="AO306" s="6"/>
      <c r="AP306" s="6"/>
      <c r="AQ306" s="6"/>
      <c r="AR306" s="7"/>
      <c r="AS306" s="7"/>
      <c r="AT306" s="7"/>
      <c r="AU306" s="7"/>
    </row>
    <row r="307" spans="1:47" ht="15" x14ac:dyDescent="0.25">
      <c r="F307" s="54"/>
      <c r="G307" s="54"/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5"/>
      <c r="AJ307" s="5"/>
      <c r="AK307" s="5"/>
      <c r="AL307" s="5"/>
      <c r="AM307" s="5"/>
      <c r="AN307" s="5"/>
      <c r="AO307" s="6"/>
      <c r="AP307" s="6"/>
      <c r="AQ307" s="6"/>
      <c r="AR307" s="7"/>
      <c r="AS307" s="7"/>
      <c r="AT307" s="7"/>
      <c r="AU307" s="7"/>
    </row>
    <row r="308" spans="1:47" ht="15" x14ac:dyDescent="0.25">
      <c r="F308" s="54"/>
      <c r="G308" s="54"/>
      <c r="H308" s="11" t="s">
        <v>2</v>
      </c>
      <c r="I308" s="12"/>
      <c r="J308" s="12"/>
      <c r="K308" s="13" t="s">
        <v>145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4"/>
      <c r="AI308" s="5" t="s">
        <v>4</v>
      </c>
      <c r="AJ308" s="5"/>
      <c r="AK308" s="5"/>
      <c r="AL308" s="5"/>
      <c r="AM308" s="5"/>
      <c r="AN308" s="5"/>
      <c r="AO308" s="6"/>
      <c r="AP308" s="6"/>
      <c r="AQ308" s="6"/>
      <c r="AR308" s="7"/>
      <c r="AS308" s="7"/>
      <c r="AT308" s="7"/>
      <c r="AU308" s="7"/>
    </row>
    <row r="309" spans="1:47" ht="15" x14ac:dyDescent="0.25">
      <c r="F309" s="54"/>
      <c r="G309" s="54"/>
      <c r="H309" s="15" t="s">
        <v>5</v>
      </c>
      <c r="I309" s="16"/>
      <c r="J309" s="16"/>
      <c r="K309" s="13" t="s">
        <v>73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4"/>
      <c r="AI309" s="5"/>
      <c r="AJ309" s="5"/>
      <c r="AK309" s="5"/>
      <c r="AL309" s="5"/>
      <c r="AM309" s="5"/>
      <c r="AN309" s="5"/>
      <c r="AO309" s="6"/>
      <c r="AP309" s="6"/>
      <c r="AQ309" s="6"/>
      <c r="AR309" s="7"/>
      <c r="AS309" s="7"/>
      <c r="AT309" s="7"/>
      <c r="AU309" s="7"/>
    </row>
    <row r="310" spans="1:47" ht="15" x14ac:dyDescent="0.25">
      <c r="F310" s="54"/>
      <c r="G310" s="54"/>
      <c r="H310" s="11" t="s">
        <v>7</v>
      </c>
      <c r="I310" s="12"/>
      <c r="J310" s="12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4"/>
      <c r="AI310" s="5" t="s">
        <v>8</v>
      </c>
      <c r="AJ310" s="5"/>
      <c r="AK310" s="5"/>
      <c r="AL310" s="5"/>
      <c r="AM310" s="5"/>
      <c r="AN310" s="5"/>
      <c r="AO310" s="6"/>
      <c r="AP310" s="6"/>
      <c r="AQ310" s="6"/>
      <c r="AR310" s="7"/>
      <c r="AS310" s="7"/>
      <c r="AT310" s="7"/>
      <c r="AU310" s="7"/>
    </row>
    <row r="311" spans="1:47" ht="15" x14ac:dyDescent="0.25">
      <c r="F311" s="54"/>
      <c r="G311" s="54"/>
      <c r="H311" s="17"/>
      <c r="I311" s="18"/>
      <c r="J311" s="18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20"/>
      <c r="AI311" s="5"/>
      <c r="AJ311" s="5"/>
      <c r="AK311" s="5"/>
      <c r="AL311" s="5"/>
      <c r="AM311" s="5"/>
      <c r="AN311" s="5"/>
      <c r="AO311" s="21"/>
      <c r="AP311" s="21"/>
      <c r="AQ311" s="21"/>
      <c r="AR311" s="7"/>
      <c r="AS311" s="7"/>
      <c r="AT311" s="7"/>
      <c r="AU311" s="7"/>
    </row>
    <row r="312" spans="1:47" s="27" customFormat="1" ht="39.950000000000003" customHeight="1" x14ac:dyDescent="0.25">
      <c r="A312" s="22" t="s">
        <v>9</v>
      </c>
      <c r="B312" s="22" t="s">
        <v>10</v>
      </c>
      <c r="C312" s="23" t="s">
        <v>11</v>
      </c>
      <c r="D312" s="23" t="s">
        <v>12</v>
      </c>
      <c r="E312" s="23" t="s">
        <v>13</v>
      </c>
      <c r="F312" s="24" t="s">
        <v>14</v>
      </c>
      <c r="G312" s="24" t="s">
        <v>15</v>
      </c>
      <c r="H312" s="24" t="s">
        <v>16</v>
      </c>
      <c r="I312" s="24" t="s">
        <v>17</v>
      </c>
      <c r="J312" s="24" t="s">
        <v>18</v>
      </c>
      <c r="K312" s="24" t="s">
        <v>19</v>
      </c>
      <c r="L312" s="24" t="s">
        <v>20</v>
      </c>
      <c r="M312" s="24" t="s">
        <v>21</v>
      </c>
      <c r="N312" s="24" t="s">
        <v>22</v>
      </c>
      <c r="O312" s="24" t="s">
        <v>23</v>
      </c>
      <c r="P312" s="25" t="s">
        <v>24</v>
      </c>
      <c r="Q312" s="25" t="s">
        <v>25</v>
      </c>
      <c r="R312" s="24" t="s">
        <v>26</v>
      </c>
      <c r="S312" s="24" t="s">
        <v>27</v>
      </c>
      <c r="T312" s="24" t="s">
        <v>28</v>
      </c>
      <c r="U312" s="24" t="s">
        <v>29</v>
      </c>
      <c r="V312" s="24" t="s">
        <v>30</v>
      </c>
      <c r="W312" s="25" t="s">
        <v>31</v>
      </c>
      <c r="X312" s="25" t="s">
        <v>32</v>
      </c>
      <c r="Y312" s="24" t="s">
        <v>33</v>
      </c>
      <c r="Z312" s="24" t="s">
        <v>34</v>
      </c>
      <c r="AA312" s="24" t="s">
        <v>35</v>
      </c>
      <c r="AB312" s="24" t="s">
        <v>36</v>
      </c>
      <c r="AC312" s="24" t="s">
        <v>37</v>
      </c>
      <c r="AD312" s="25" t="s">
        <v>38</v>
      </c>
      <c r="AE312" s="24" t="s">
        <v>39</v>
      </c>
      <c r="AF312" s="24" t="s">
        <v>40</v>
      </c>
      <c r="AG312" s="24" t="s">
        <v>41</v>
      </c>
      <c r="AH312" s="24" t="s">
        <v>42</v>
      </c>
      <c r="AI312" s="24" t="s">
        <v>43</v>
      </c>
      <c r="AJ312" s="24" t="s">
        <v>44</v>
      </c>
      <c r="AK312" s="25" t="s">
        <v>45</v>
      </c>
      <c r="AL312" s="25" t="s">
        <v>46</v>
      </c>
      <c r="AM312" s="24" t="s">
        <v>47</v>
      </c>
      <c r="AN312" s="25" t="s">
        <v>58</v>
      </c>
      <c r="AO312" s="26" t="s">
        <v>49</v>
      </c>
      <c r="AP312" s="26" t="s">
        <v>50</v>
      </c>
      <c r="AQ312" s="26" t="s">
        <v>51</v>
      </c>
    </row>
    <row r="313" spans="1:47" x14ac:dyDescent="0.3">
      <c r="F313" s="28">
        <v>1112098907</v>
      </c>
      <c r="G313" s="29" t="s">
        <v>146</v>
      </c>
      <c r="H313" s="30">
        <v>2026</v>
      </c>
      <c r="I313" s="30" t="s">
        <v>53</v>
      </c>
      <c r="J313" s="32"/>
      <c r="K313" s="32"/>
      <c r="L313" s="32" t="s">
        <v>62</v>
      </c>
      <c r="M313" s="62" t="s">
        <v>55</v>
      </c>
      <c r="N313" s="62" t="s">
        <v>55</v>
      </c>
      <c r="O313" s="62" t="s">
        <v>55</v>
      </c>
      <c r="P313" s="62" t="s">
        <v>55</v>
      </c>
      <c r="Q313" s="62" t="s">
        <v>55</v>
      </c>
      <c r="R313" s="62" t="s">
        <v>55</v>
      </c>
      <c r="S313" s="62" t="s">
        <v>54</v>
      </c>
      <c r="T313" s="62" t="s">
        <v>54</v>
      </c>
      <c r="U313" s="62" t="s">
        <v>54</v>
      </c>
      <c r="V313" s="62" t="s">
        <v>54</v>
      </c>
      <c r="W313" s="62" t="s">
        <v>54</v>
      </c>
      <c r="X313" s="62" t="s">
        <v>54</v>
      </c>
      <c r="Y313" s="32"/>
      <c r="Z313" s="32"/>
      <c r="AA313" s="32" t="s">
        <v>62</v>
      </c>
      <c r="AB313" s="62" t="s">
        <v>55</v>
      </c>
      <c r="AC313" s="62" t="s">
        <v>55</v>
      </c>
      <c r="AD313" s="62" t="s">
        <v>55</v>
      </c>
      <c r="AE313" s="62" t="s">
        <v>55</v>
      </c>
      <c r="AF313" s="62" t="s">
        <v>55</v>
      </c>
      <c r="AG313" s="62" t="s">
        <v>55</v>
      </c>
      <c r="AH313" s="62" t="s">
        <v>54</v>
      </c>
      <c r="AI313" s="62" t="s">
        <v>54</v>
      </c>
      <c r="AJ313" s="62" t="s">
        <v>54</v>
      </c>
      <c r="AK313" s="62" t="s">
        <v>54</v>
      </c>
      <c r="AL313" s="62" t="s">
        <v>54</v>
      </c>
      <c r="AM313" s="62" t="s">
        <v>54</v>
      </c>
      <c r="AN313" s="62" t="s">
        <v>54</v>
      </c>
      <c r="AO313" s="55">
        <f>COUNTIF(Tabla1461113161718202459[[#This Row],[1L]:[31D]],"D12")</f>
        <v>12</v>
      </c>
      <c r="AP313" s="33">
        <f>COUNTIF(Tabla1461113161718202459[[#This Row],[1L]:[31D]],"N12")</f>
        <v>13</v>
      </c>
      <c r="AQ313" s="34">
        <f>COUNTBLANK(Tabla1461113161718202459[[#This Row],[1L]:[31D]])</f>
        <v>4</v>
      </c>
      <c r="AR313" s="7"/>
      <c r="AS313" s="7"/>
      <c r="AT313" s="7"/>
      <c r="AU313" s="7"/>
    </row>
    <row r="314" spans="1:47" x14ac:dyDescent="0.3">
      <c r="F314" s="28">
        <v>70782506</v>
      </c>
      <c r="G314" s="29" t="s">
        <v>147</v>
      </c>
      <c r="H314" s="30">
        <v>2026</v>
      </c>
      <c r="I314" s="30" t="s">
        <v>53</v>
      </c>
      <c r="J314" s="62" t="s">
        <v>55</v>
      </c>
      <c r="K314" s="62" t="s">
        <v>55</v>
      </c>
      <c r="L314" s="62" t="s">
        <v>55</v>
      </c>
      <c r="M314" s="62" t="s">
        <v>54</v>
      </c>
      <c r="N314" s="62" t="s">
        <v>54</v>
      </c>
      <c r="O314" s="62" t="s">
        <v>54</v>
      </c>
      <c r="P314" s="62" t="s">
        <v>54</v>
      </c>
      <c r="Q314" s="62" t="s">
        <v>54</v>
      </c>
      <c r="R314" s="62" t="s">
        <v>54</v>
      </c>
      <c r="S314" s="32"/>
      <c r="T314" s="32"/>
      <c r="U314" s="32" t="s">
        <v>62</v>
      </c>
      <c r="V314" s="62" t="s">
        <v>55</v>
      </c>
      <c r="W314" s="62" t="s">
        <v>55</v>
      </c>
      <c r="X314" s="62" t="s">
        <v>55</v>
      </c>
      <c r="Y314" s="62" t="s">
        <v>55</v>
      </c>
      <c r="Z314" s="62" t="s">
        <v>55</v>
      </c>
      <c r="AA314" s="62" t="s">
        <v>55</v>
      </c>
      <c r="AB314" s="62" t="s">
        <v>54</v>
      </c>
      <c r="AC314" s="62" t="s">
        <v>54</v>
      </c>
      <c r="AD314" s="62" t="s">
        <v>54</v>
      </c>
      <c r="AE314" s="62" t="s">
        <v>54</v>
      </c>
      <c r="AF314" s="62" t="s">
        <v>54</v>
      </c>
      <c r="AG314" s="62" t="s">
        <v>54</v>
      </c>
      <c r="AH314" s="32"/>
      <c r="AI314" s="32"/>
      <c r="AJ314" s="32" t="s">
        <v>62</v>
      </c>
      <c r="AK314" s="62" t="s">
        <v>55</v>
      </c>
      <c r="AL314" s="62" t="s">
        <v>55</v>
      </c>
      <c r="AM314" s="62" t="s">
        <v>55</v>
      </c>
      <c r="AN314" s="62" t="s">
        <v>55</v>
      </c>
      <c r="AO314" s="55">
        <f>COUNTIF(Tabla1461113161718202459[[#This Row],[1L]:[31D]],"D12")</f>
        <v>13</v>
      </c>
      <c r="AP314" s="33">
        <f>COUNTIF(Tabla1461113161718202459[[#This Row],[1L]:[31D]],"N12")</f>
        <v>12</v>
      </c>
      <c r="AQ314" s="34">
        <f>COUNTBLANK(Tabla1461113161718202459[[#This Row],[1L]:[31D]])</f>
        <v>4</v>
      </c>
      <c r="AR314" s="7"/>
      <c r="AS314" s="7"/>
      <c r="AT314" s="7"/>
      <c r="AU314" s="7"/>
    </row>
    <row r="315" spans="1:47" x14ac:dyDescent="0.3">
      <c r="F315" s="28">
        <v>71784176</v>
      </c>
      <c r="G315" s="29" t="s">
        <v>144</v>
      </c>
      <c r="H315" s="30">
        <v>2026</v>
      </c>
      <c r="I315" s="30" t="s">
        <v>53</v>
      </c>
      <c r="J315" s="62" t="s">
        <v>54</v>
      </c>
      <c r="K315" s="62" t="s">
        <v>54</v>
      </c>
      <c r="L315" s="62" t="s">
        <v>54</v>
      </c>
      <c r="M315" s="36"/>
      <c r="N315" s="36"/>
      <c r="O315" s="36"/>
      <c r="P315" s="36"/>
      <c r="Q315" s="36"/>
      <c r="R315" s="36"/>
      <c r="S315" s="62" t="s">
        <v>55</v>
      </c>
      <c r="T315" s="62" t="s">
        <v>55</v>
      </c>
      <c r="U315" s="62" t="s">
        <v>55</v>
      </c>
      <c r="V315" s="36"/>
      <c r="W315" s="36"/>
      <c r="X315" s="36"/>
      <c r="Y315" s="62" t="s">
        <v>54</v>
      </c>
      <c r="Z315" s="62" t="s">
        <v>54</v>
      </c>
      <c r="AA315" s="62" t="s">
        <v>54</v>
      </c>
      <c r="AB315" s="36"/>
      <c r="AC315" s="36"/>
      <c r="AD315" s="36"/>
      <c r="AE315" s="36"/>
      <c r="AF315" s="36"/>
      <c r="AG315" s="36"/>
      <c r="AH315" s="62" t="s">
        <v>55</v>
      </c>
      <c r="AI315" s="62" t="s">
        <v>55</v>
      </c>
      <c r="AJ315" s="62" t="s">
        <v>55</v>
      </c>
      <c r="AK315" s="36"/>
      <c r="AL315" s="36"/>
      <c r="AM315" s="36"/>
      <c r="AN315" s="36"/>
      <c r="AO315" s="33">
        <f>COUNTIF(Tabla1461113161718202459[[#This Row],[1L]:[31D]],"D12")</f>
        <v>6</v>
      </c>
      <c r="AP315" s="33">
        <f>COUNTIF(Tabla1461113161718202459[[#This Row],[1L]:[31D]],"N12")</f>
        <v>6</v>
      </c>
      <c r="AQ315" s="34">
        <f>COUNTBLANK(Tabla1461113161718202459[[#This Row],[1L]:[31D]])</f>
        <v>19</v>
      </c>
      <c r="AR315" s="7"/>
      <c r="AS315" s="7"/>
      <c r="AT315" s="7"/>
      <c r="AU315" s="7"/>
    </row>
    <row r="316" spans="1:47" hidden="1" x14ac:dyDescent="0.3">
      <c r="F316" s="28"/>
      <c r="G316" s="29"/>
      <c r="H316" s="30">
        <v>2025</v>
      </c>
      <c r="I316" s="30" t="s">
        <v>81</v>
      </c>
      <c r="J316" s="37">
        <f t="shared" ref="J316:AN316" si="34">COUNTIF(J313:J315,"D12")</f>
        <v>1</v>
      </c>
      <c r="K316" s="37">
        <f t="shared" si="34"/>
        <v>1</v>
      </c>
      <c r="L316" s="37">
        <f t="shared" si="34"/>
        <v>1</v>
      </c>
      <c r="M316" s="37">
        <f t="shared" si="34"/>
        <v>1</v>
      </c>
      <c r="N316" s="37">
        <f t="shared" si="34"/>
        <v>1</v>
      </c>
      <c r="O316" s="37">
        <f t="shared" si="34"/>
        <v>1</v>
      </c>
      <c r="P316" s="37">
        <f t="shared" si="34"/>
        <v>1</v>
      </c>
      <c r="Q316" s="37">
        <f t="shared" si="34"/>
        <v>1</v>
      </c>
      <c r="R316" s="37">
        <f t="shared" si="34"/>
        <v>1</v>
      </c>
      <c r="S316" s="37">
        <f t="shared" si="34"/>
        <v>1</v>
      </c>
      <c r="T316" s="37">
        <f t="shared" si="34"/>
        <v>1</v>
      </c>
      <c r="U316" s="37">
        <f t="shared" si="34"/>
        <v>1</v>
      </c>
      <c r="V316" s="37">
        <f t="shared" si="34"/>
        <v>1</v>
      </c>
      <c r="W316" s="37">
        <f t="shared" si="34"/>
        <v>1</v>
      </c>
      <c r="X316" s="37">
        <f t="shared" si="34"/>
        <v>1</v>
      </c>
      <c r="Y316" s="37">
        <f t="shared" si="34"/>
        <v>1</v>
      </c>
      <c r="Z316" s="37">
        <f t="shared" si="34"/>
        <v>1</v>
      </c>
      <c r="AA316" s="37">
        <f t="shared" si="34"/>
        <v>1</v>
      </c>
      <c r="AB316" s="37">
        <f t="shared" si="34"/>
        <v>1</v>
      </c>
      <c r="AC316" s="37">
        <f t="shared" si="34"/>
        <v>1</v>
      </c>
      <c r="AD316" s="37">
        <f t="shared" si="34"/>
        <v>1</v>
      </c>
      <c r="AE316" s="37">
        <f t="shared" si="34"/>
        <v>1</v>
      </c>
      <c r="AF316" s="37">
        <f t="shared" si="34"/>
        <v>1</v>
      </c>
      <c r="AG316" s="37">
        <f t="shared" si="34"/>
        <v>1</v>
      </c>
      <c r="AH316" s="37">
        <f t="shared" si="34"/>
        <v>1</v>
      </c>
      <c r="AI316" s="37">
        <f t="shared" si="34"/>
        <v>1</v>
      </c>
      <c r="AJ316" s="37">
        <f t="shared" si="34"/>
        <v>1</v>
      </c>
      <c r="AK316" s="37">
        <f t="shared" si="34"/>
        <v>1</v>
      </c>
      <c r="AL316" s="37">
        <f t="shared" si="34"/>
        <v>1</v>
      </c>
      <c r="AM316" s="37">
        <f t="shared" si="34"/>
        <v>1</v>
      </c>
      <c r="AN316" s="30">
        <f t="shared" si="34"/>
        <v>1</v>
      </c>
      <c r="AO316" s="38"/>
      <c r="AP316" s="38"/>
      <c r="AQ316" s="39"/>
      <c r="AR316" s="7"/>
      <c r="AS316" s="7"/>
      <c r="AT316" s="7"/>
      <c r="AU316" s="7"/>
    </row>
    <row r="317" spans="1:47" hidden="1" x14ac:dyDescent="0.3">
      <c r="F317" s="40"/>
      <c r="G317" s="41"/>
      <c r="H317" s="30">
        <v>2025</v>
      </c>
      <c r="I317" s="30" t="s">
        <v>81</v>
      </c>
      <c r="J317" s="42">
        <f t="shared" ref="J317:AN317" si="35">COUNTIF(J313:J315,"N12")</f>
        <v>1</v>
      </c>
      <c r="K317" s="42">
        <f t="shared" si="35"/>
        <v>1</v>
      </c>
      <c r="L317" s="42">
        <f t="shared" si="35"/>
        <v>1</v>
      </c>
      <c r="M317" s="42">
        <f t="shared" si="35"/>
        <v>1</v>
      </c>
      <c r="N317" s="42">
        <f t="shared" si="35"/>
        <v>1</v>
      </c>
      <c r="O317" s="42">
        <f t="shared" si="35"/>
        <v>1</v>
      </c>
      <c r="P317" s="42">
        <f t="shared" si="35"/>
        <v>1</v>
      </c>
      <c r="Q317" s="42">
        <f t="shared" si="35"/>
        <v>1</v>
      </c>
      <c r="R317" s="42">
        <f t="shared" si="35"/>
        <v>1</v>
      </c>
      <c r="S317" s="42">
        <f t="shared" si="35"/>
        <v>1</v>
      </c>
      <c r="T317" s="42">
        <f t="shared" si="35"/>
        <v>1</v>
      </c>
      <c r="U317" s="42">
        <f t="shared" si="35"/>
        <v>1</v>
      </c>
      <c r="V317" s="42">
        <f t="shared" si="35"/>
        <v>1</v>
      </c>
      <c r="W317" s="42">
        <f t="shared" si="35"/>
        <v>1</v>
      </c>
      <c r="X317" s="42">
        <f t="shared" si="35"/>
        <v>1</v>
      </c>
      <c r="Y317" s="42">
        <f t="shared" si="35"/>
        <v>1</v>
      </c>
      <c r="Z317" s="42">
        <f t="shared" si="35"/>
        <v>1</v>
      </c>
      <c r="AA317" s="42">
        <f t="shared" si="35"/>
        <v>1</v>
      </c>
      <c r="AB317" s="42">
        <f t="shared" si="35"/>
        <v>1</v>
      </c>
      <c r="AC317" s="42">
        <f t="shared" si="35"/>
        <v>1</v>
      </c>
      <c r="AD317" s="42">
        <f t="shared" si="35"/>
        <v>1</v>
      </c>
      <c r="AE317" s="42">
        <f t="shared" si="35"/>
        <v>1</v>
      </c>
      <c r="AF317" s="42">
        <f t="shared" si="35"/>
        <v>1</v>
      </c>
      <c r="AG317" s="42">
        <f t="shared" si="35"/>
        <v>1</v>
      </c>
      <c r="AH317" s="42">
        <f t="shared" si="35"/>
        <v>1</v>
      </c>
      <c r="AI317" s="42">
        <f t="shared" si="35"/>
        <v>1</v>
      </c>
      <c r="AJ317" s="42">
        <f t="shared" si="35"/>
        <v>1</v>
      </c>
      <c r="AK317" s="42">
        <f t="shared" si="35"/>
        <v>1</v>
      </c>
      <c r="AL317" s="42">
        <f t="shared" si="35"/>
        <v>1</v>
      </c>
      <c r="AM317" s="42">
        <f t="shared" si="35"/>
        <v>1</v>
      </c>
      <c r="AN317" s="43">
        <f t="shared" si="35"/>
        <v>1</v>
      </c>
      <c r="AO317" s="44"/>
      <c r="AP317" s="44"/>
      <c r="AQ317" s="39"/>
      <c r="AR317" s="7"/>
      <c r="AS317" s="7"/>
      <c r="AT317" s="7"/>
      <c r="AU317" s="7"/>
    </row>
    <row r="318" spans="1:47" s="7" customFormat="1" x14ac:dyDescent="0.3"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</row>
    <row r="319" spans="1:47" x14ac:dyDescent="0.3">
      <c r="F319" s="48" t="s">
        <v>64</v>
      </c>
      <c r="G319" s="48" t="s">
        <v>65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7"/>
      <c r="AP319" s="7"/>
      <c r="AQ319" s="7"/>
      <c r="AR319" s="7"/>
      <c r="AS319" s="7"/>
      <c r="AT319" s="7"/>
      <c r="AU319" s="7"/>
    </row>
    <row r="320" spans="1:47" x14ac:dyDescent="0.3">
      <c r="F320" s="28" t="s">
        <v>55</v>
      </c>
      <c r="G320" s="29" t="s">
        <v>66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7"/>
      <c r="AP320" s="7"/>
      <c r="AQ320" s="7"/>
      <c r="AR320" s="7"/>
      <c r="AS320" s="7"/>
      <c r="AT320" s="7"/>
      <c r="AU320" s="7"/>
    </row>
    <row r="321" spans="1:47" s="7" customFormat="1" x14ac:dyDescent="0.3">
      <c r="F321" s="50" t="s">
        <v>54</v>
      </c>
      <c r="G321" s="51" t="s">
        <v>67</v>
      </c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spans="1:47" s="7" customFormat="1" x14ac:dyDescent="0.3">
      <c r="F322" s="50"/>
      <c r="G322" s="51" t="s">
        <v>68</v>
      </c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</row>
    <row r="323" spans="1:47" s="7" customFormat="1" x14ac:dyDescent="0.3">
      <c r="F323" s="50" t="s">
        <v>69</v>
      </c>
      <c r="G323" s="51" t="s">
        <v>70</v>
      </c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</row>
    <row r="324" spans="1:47" s="7" customFormat="1" x14ac:dyDescent="0.3">
      <c r="F324" s="50" t="s">
        <v>62</v>
      </c>
      <c r="G324" s="51" t="s">
        <v>71</v>
      </c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</row>
    <row r="325" spans="1:47" s="7" customFormat="1" x14ac:dyDescent="0.3"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</row>
    <row r="326" spans="1:47" ht="15" x14ac:dyDescent="0.25">
      <c r="F326" s="1"/>
      <c r="G326" s="1"/>
      <c r="H326" s="2" t="s">
        <v>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4"/>
      <c r="AI326" s="5" t="s">
        <v>1</v>
      </c>
      <c r="AJ326" s="5"/>
      <c r="AK326" s="5"/>
      <c r="AL326" s="5"/>
      <c r="AM326" s="5"/>
      <c r="AN326" s="5"/>
      <c r="AO326" s="6"/>
      <c r="AP326" s="6"/>
      <c r="AQ326" s="6"/>
      <c r="AR326" s="7"/>
      <c r="AS326" s="7"/>
      <c r="AT326" s="7"/>
      <c r="AU326" s="7"/>
    </row>
    <row r="327" spans="1:47" ht="15" x14ac:dyDescent="0.25">
      <c r="F327" s="1"/>
      <c r="G327" s="1"/>
      <c r="H327" s="8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10"/>
      <c r="AI327" s="5"/>
      <c r="AJ327" s="5"/>
      <c r="AK327" s="5"/>
      <c r="AL327" s="5"/>
      <c r="AM327" s="5"/>
      <c r="AN327" s="5"/>
      <c r="AO327" s="6"/>
      <c r="AP327" s="6"/>
      <c r="AQ327" s="6"/>
      <c r="AR327" s="7"/>
      <c r="AS327" s="7"/>
      <c r="AT327" s="7"/>
      <c r="AU327" s="7"/>
    </row>
    <row r="328" spans="1:47" ht="15" x14ac:dyDescent="0.25">
      <c r="F328" s="1"/>
      <c r="G328" s="1"/>
      <c r="H328" s="11" t="s">
        <v>2</v>
      </c>
      <c r="I328" s="12"/>
      <c r="J328" s="12"/>
      <c r="K328" s="13" t="s">
        <v>148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4"/>
      <c r="AI328" s="5" t="s">
        <v>4</v>
      </c>
      <c r="AJ328" s="5"/>
      <c r="AK328" s="5"/>
      <c r="AL328" s="5"/>
      <c r="AM328" s="5"/>
      <c r="AN328" s="5"/>
      <c r="AO328" s="6"/>
      <c r="AP328" s="6"/>
      <c r="AQ328" s="6"/>
      <c r="AR328" s="7"/>
      <c r="AS328" s="7"/>
      <c r="AT328" s="7"/>
      <c r="AU328" s="7"/>
    </row>
    <row r="329" spans="1:47" ht="15" x14ac:dyDescent="0.25">
      <c r="F329" s="1"/>
      <c r="G329" s="1"/>
      <c r="H329" s="15" t="s">
        <v>5</v>
      </c>
      <c r="I329" s="16"/>
      <c r="J329" s="16"/>
      <c r="K329" s="13" t="s">
        <v>73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4"/>
      <c r="AI329" s="5"/>
      <c r="AJ329" s="5"/>
      <c r="AK329" s="5"/>
      <c r="AL329" s="5"/>
      <c r="AM329" s="5"/>
      <c r="AN329" s="5"/>
      <c r="AO329" s="6"/>
      <c r="AP329" s="6"/>
      <c r="AQ329" s="6"/>
      <c r="AR329" s="7"/>
      <c r="AS329" s="7"/>
      <c r="AT329" s="7"/>
      <c r="AU329" s="7"/>
    </row>
    <row r="330" spans="1:47" ht="15" x14ac:dyDescent="0.25">
      <c r="F330" s="1"/>
      <c r="G330" s="1"/>
      <c r="H330" s="11" t="s">
        <v>7</v>
      </c>
      <c r="I330" s="12"/>
      <c r="J330" s="12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4"/>
      <c r="AI330" s="5" t="s">
        <v>8</v>
      </c>
      <c r="AJ330" s="5"/>
      <c r="AK330" s="5"/>
      <c r="AL330" s="5"/>
      <c r="AM330" s="5"/>
      <c r="AN330" s="5"/>
      <c r="AO330" s="6"/>
      <c r="AP330" s="6"/>
      <c r="AQ330" s="6"/>
      <c r="AR330" s="7"/>
      <c r="AS330" s="7"/>
      <c r="AT330" s="7"/>
      <c r="AU330" s="7"/>
    </row>
    <row r="331" spans="1:47" ht="15" x14ac:dyDescent="0.25">
      <c r="F331" s="1"/>
      <c r="G331" s="1"/>
      <c r="H331" s="17"/>
      <c r="I331" s="18"/>
      <c r="J331" s="18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20"/>
      <c r="AI331" s="5"/>
      <c r="AJ331" s="5"/>
      <c r="AK331" s="5"/>
      <c r="AL331" s="5"/>
      <c r="AM331" s="5"/>
      <c r="AN331" s="5"/>
      <c r="AO331" s="21"/>
      <c r="AP331" s="21"/>
      <c r="AQ331" s="21"/>
      <c r="AR331" s="7"/>
      <c r="AS331" s="7"/>
      <c r="AT331" s="7"/>
      <c r="AU331" s="7"/>
    </row>
    <row r="332" spans="1:47" s="27" customFormat="1" ht="39.950000000000003" customHeight="1" x14ac:dyDescent="0.25">
      <c r="A332" s="22" t="s">
        <v>9</v>
      </c>
      <c r="B332" s="22" t="s">
        <v>10</v>
      </c>
      <c r="C332" s="23" t="s">
        <v>11</v>
      </c>
      <c r="D332" s="23" t="s">
        <v>12</v>
      </c>
      <c r="E332" s="23" t="s">
        <v>13</v>
      </c>
      <c r="F332" s="24" t="s">
        <v>14</v>
      </c>
      <c r="G332" s="24" t="s">
        <v>15</v>
      </c>
      <c r="H332" s="24" t="s">
        <v>16</v>
      </c>
      <c r="I332" s="24" t="s">
        <v>17</v>
      </c>
      <c r="J332" s="24" t="s">
        <v>18</v>
      </c>
      <c r="K332" s="24" t="s">
        <v>19</v>
      </c>
      <c r="L332" s="24" t="s">
        <v>20</v>
      </c>
      <c r="M332" s="24" t="s">
        <v>21</v>
      </c>
      <c r="N332" s="24" t="s">
        <v>22</v>
      </c>
      <c r="O332" s="24" t="s">
        <v>23</v>
      </c>
      <c r="P332" s="25" t="s">
        <v>24</v>
      </c>
      <c r="Q332" s="25" t="s">
        <v>25</v>
      </c>
      <c r="R332" s="24" t="s">
        <v>26</v>
      </c>
      <c r="S332" s="24" t="s">
        <v>27</v>
      </c>
      <c r="T332" s="24" t="s">
        <v>28</v>
      </c>
      <c r="U332" s="24" t="s">
        <v>29</v>
      </c>
      <c r="V332" s="24" t="s">
        <v>30</v>
      </c>
      <c r="W332" s="25" t="s">
        <v>31</v>
      </c>
      <c r="X332" s="25" t="s">
        <v>32</v>
      </c>
      <c r="Y332" s="24" t="s">
        <v>33</v>
      </c>
      <c r="Z332" s="24" t="s">
        <v>34</v>
      </c>
      <c r="AA332" s="24" t="s">
        <v>35</v>
      </c>
      <c r="AB332" s="24" t="s">
        <v>36</v>
      </c>
      <c r="AC332" s="24" t="s">
        <v>37</v>
      </c>
      <c r="AD332" s="25" t="s">
        <v>38</v>
      </c>
      <c r="AE332" s="24" t="s">
        <v>39</v>
      </c>
      <c r="AF332" s="24" t="s">
        <v>40</v>
      </c>
      <c r="AG332" s="24" t="s">
        <v>41</v>
      </c>
      <c r="AH332" s="24" t="s">
        <v>42</v>
      </c>
      <c r="AI332" s="24" t="s">
        <v>43</v>
      </c>
      <c r="AJ332" s="24" t="s">
        <v>44</v>
      </c>
      <c r="AK332" s="25" t="s">
        <v>45</v>
      </c>
      <c r="AL332" s="25" t="s">
        <v>46</v>
      </c>
      <c r="AM332" s="24" t="s">
        <v>47</v>
      </c>
      <c r="AN332" s="25" t="s">
        <v>58</v>
      </c>
      <c r="AO332" s="26" t="s">
        <v>49</v>
      </c>
      <c r="AP332" s="26" t="s">
        <v>50</v>
      </c>
      <c r="AQ332" s="26" t="s">
        <v>51</v>
      </c>
    </row>
    <row r="333" spans="1:47" x14ac:dyDescent="0.3">
      <c r="F333" s="28">
        <v>98492469</v>
      </c>
      <c r="G333" s="29" t="s">
        <v>149</v>
      </c>
      <c r="H333" s="30">
        <v>2026</v>
      </c>
      <c r="I333" s="30" t="s">
        <v>53</v>
      </c>
      <c r="J333" s="62" t="s">
        <v>55</v>
      </c>
      <c r="K333" s="62" t="s">
        <v>55</v>
      </c>
      <c r="L333" s="62" t="s">
        <v>55</v>
      </c>
      <c r="M333" s="62" t="s">
        <v>54</v>
      </c>
      <c r="N333" s="62" t="s">
        <v>54</v>
      </c>
      <c r="O333" s="62" t="s">
        <v>54</v>
      </c>
      <c r="P333" s="62" t="s">
        <v>54</v>
      </c>
      <c r="Q333" s="62" t="s">
        <v>54</v>
      </c>
      <c r="R333" s="32"/>
      <c r="S333" s="32"/>
      <c r="T333" s="32" t="s">
        <v>62</v>
      </c>
      <c r="U333" s="62" t="s">
        <v>55</v>
      </c>
      <c r="V333" s="62" t="s">
        <v>55</v>
      </c>
      <c r="W333" s="62" t="s">
        <v>55</v>
      </c>
      <c r="X333" s="62" t="s">
        <v>55</v>
      </c>
      <c r="Y333" s="62" t="s">
        <v>55</v>
      </c>
      <c r="Z333" s="62" t="s">
        <v>55</v>
      </c>
      <c r="AA333" s="62" t="s">
        <v>54</v>
      </c>
      <c r="AB333" s="62" t="s">
        <v>54</v>
      </c>
      <c r="AC333" s="62" t="s">
        <v>54</v>
      </c>
      <c r="AD333" s="62" t="s">
        <v>54</v>
      </c>
      <c r="AE333" s="62" t="s">
        <v>54</v>
      </c>
      <c r="AF333" s="32"/>
      <c r="AG333" s="32"/>
      <c r="AH333" s="32" t="s">
        <v>62</v>
      </c>
      <c r="AI333" s="62" t="s">
        <v>55</v>
      </c>
      <c r="AJ333" s="62" t="s">
        <v>55</v>
      </c>
      <c r="AK333" s="62" t="s">
        <v>55</v>
      </c>
      <c r="AL333" s="62" t="s">
        <v>55</v>
      </c>
      <c r="AM333" s="62" t="s">
        <v>55</v>
      </c>
      <c r="AN333" s="62" t="s">
        <v>55</v>
      </c>
      <c r="AO333" s="55">
        <f>COUNTIF(Tabla146111316171820242760[[#This Row],[1L]:[31D]],"D12")</f>
        <v>15</v>
      </c>
      <c r="AP333" s="33">
        <f>COUNTIF(Tabla146111316171820242760[[#This Row],[1L]:[31D]],"N12")</f>
        <v>10</v>
      </c>
      <c r="AQ333" s="34">
        <f>COUNTBLANK(Tabla146111316171820242760[[#This Row],[1L]:[31D]])</f>
        <v>4</v>
      </c>
      <c r="AR333" s="7"/>
      <c r="AS333" s="7"/>
      <c r="AT333" s="7"/>
      <c r="AU333" s="7"/>
    </row>
    <row r="334" spans="1:47" x14ac:dyDescent="0.3">
      <c r="F334" s="28">
        <v>98493617</v>
      </c>
      <c r="G334" s="29" t="s">
        <v>150</v>
      </c>
      <c r="H334" s="30">
        <v>2026</v>
      </c>
      <c r="I334" s="30" t="s">
        <v>53</v>
      </c>
      <c r="J334" s="32"/>
      <c r="K334" s="32"/>
      <c r="L334" s="32" t="s">
        <v>62</v>
      </c>
      <c r="M334" s="32" t="s">
        <v>62</v>
      </c>
      <c r="N334" s="32" t="s">
        <v>62</v>
      </c>
      <c r="O334" s="62" t="s">
        <v>55</v>
      </c>
      <c r="P334" s="62" t="s">
        <v>55</v>
      </c>
      <c r="Q334" s="32" t="s">
        <v>62</v>
      </c>
      <c r="R334" s="117" t="s">
        <v>151</v>
      </c>
      <c r="S334" s="117" t="s">
        <v>151</v>
      </c>
      <c r="T334" s="117" t="s">
        <v>151</v>
      </c>
      <c r="U334" s="117" t="s">
        <v>151</v>
      </c>
      <c r="V334" s="117" t="s">
        <v>151</v>
      </c>
      <c r="W334" s="117" t="s">
        <v>151</v>
      </c>
      <c r="X334" s="117" t="s">
        <v>151</v>
      </c>
      <c r="Y334" s="117" t="s">
        <v>151</v>
      </c>
      <c r="Z334" s="117" t="s">
        <v>151</v>
      </c>
      <c r="AA334" s="117" t="s">
        <v>151</v>
      </c>
      <c r="AB334" s="117" t="s">
        <v>151</v>
      </c>
      <c r="AC334" s="117" t="s">
        <v>151</v>
      </c>
      <c r="AD334" s="117" t="s">
        <v>151</v>
      </c>
      <c r="AE334" s="117" t="s">
        <v>151</v>
      </c>
      <c r="AF334" s="62" t="s">
        <v>55</v>
      </c>
      <c r="AG334" s="62" t="s">
        <v>55</v>
      </c>
      <c r="AH334" s="62" t="s">
        <v>55</v>
      </c>
      <c r="AI334" s="62" t="s">
        <v>54</v>
      </c>
      <c r="AJ334" s="62" t="s">
        <v>54</v>
      </c>
      <c r="AK334" s="62" t="s">
        <v>54</v>
      </c>
      <c r="AL334" s="62" t="s">
        <v>54</v>
      </c>
      <c r="AM334" s="62" t="s">
        <v>54</v>
      </c>
      <c r="AN334" s="62" t="s">
        <v>54</v>
      </c>
      <c r="AO334" s="55">
        <f>COUNTIF(Tabla146111316171820242760[[#This Row],[1L]:[31D]],"D12")</f>
        <v>5</v>
      </c>
      <c r="AP334" s="33">
        <f>COUNTIF(Tabla146111316171820242760[[#This Row],[1L]:[31D]],"N12")</f>
        <v>6</v>
      </c>
      <c r="AQ334" s="34">
        <f>COUNTBLANK(Tabla146111316171820242760[[#This Row],[1L]:[31D]])</f>
        <v>2</v>
      </c>
      <c r="AR334" s="7"/>
      <c r="AS334" s="7"/>
      <c r="AT334" s="7"/>
      <c r="AU334" s="7"/>
    </row>
    <row r="335" spans="1:47" x14ac:dyDescent="0.3">
      <c r="F335" s="28">
        <v>1020420347</v>
      </c>
      <c r="G335" s="29" t="s">
        <v>335</v>
      </c>
      <c r="H335" s="30">
        <v>2026</v>
      </c>
      <c r="I335" s="30" t="s">
        <v>53</v>
      </c>
      <c r="J335" s="31" t="s">
        <v>54</v>
      </c>
      <c r="K335" s="31" t="s">
        <v>54</v>
      </c>
      <c r="L335" s="31" t="s">
        <v>54</v>
      </c>
      <c r="M335" s="32"/>
      <c r="N335" s="32"/>
      <c r="O335" s="31" t="s">
        <v>54</v>
      </c>
      <c r="P335" s="31" t="s">
        <v>54</v>
      </c>
      <c r="Q335" s="31" t="s">
        <v>54</v>
      </c>
      <c r="R335" s="31" t="s">
        <v>54</v>
      </c>
      <c r="S335" s="31" t="s">
        <v>54</v>
      </c>
      <c r="T335" s="31" t="s">
        <v>54</v>
      </c>
      <c r="U335" s="31" t="s">
        <v>54</v>
      </c>
      <c r="V335" s="31" t="s">
        <v>54</v>
      </c>
      <c r="W335" s="31" t="s">
        <v>54</v>
      </c>
      <c r="X335" s="31" t="s">
        <v>54</v>
      </c>
      <c r="Y335" s="31" t="s">
        <v>54</v>
      </c>
      <c r="Z335" s="31" t="s">
        <v>54</v>
      </c>
      <c r="AA335" s="31" t="s">
        <v>54</v>
      </c>
      <c r="AB335" s="32"/>
      <c r="AC335" s="32"/>
      <c r="AD335" s="31" t="s">
        <v>54</v>
      </c>
      <c r="AE335" s="31" t="s">
        <v>54</v>
      </c>
      <c r="AF335" s="31" t="s">
        <v>54</v>
      </c>
      <c r="AG335" s="31" t="s">
        <v>54</v>
      </c>
      <c r="AH335" s="31" t="s">
        <v>54</v>
      </c>
      <c r="AI335" s="31" t="s">
        <v>54</v>
      </c>
      <c r="AJ335" s="31" t="s">
        <v>54</v>
      </c>
      <c r="AK335" s="31" t="s">
        <v>54</v>
      </c>
      <c r="AL335" s="31" t="s">
        <v>54</v>
      </c>
      <c r="AM335" s="31" t="s">
        <v>54</v>
      </c>
      <c r="AN335" s="66">
        <f>COUNTIF(AN330:AN333,"N12")</f>
        <v>0</v>
      </c>
      <c r="AO335" s="55"/>
      <c r="AP335" s="33"/>
      <c r="AQ335" s="34"/>
      <c r="AR335" s="7"/>
      <c r="AS335" s="7"/>
      <c r="AT335" s="7"/>
      <c r="AU335" s="7"/>
    </row>
    <row r="336" spans="1:47" x14ac:dyDescent="0.3">
      <c r="F336" s="28"/>
      <c r="G336" s="29"/>
      <c r="H336" s="30">
        <v>2026</v>
      </c>
      <c r="I336" s="30" t="s">
        <v>53</v>
      </c>
      <c r="J336" s="118" t="s">
        <v>152</v>
      </c>
      <c r="K336" s="119"/>
      <c r="L336" s="119"/>
      <c r="M336" s="36"/>
      <c r="N336" s="36"/>
      <c r="O336" s="120" t="s">
        <v>153</v>
      </c>
      <c r="P336" s="120"/>
      <c r="Q336" s="120"/>
      <c r="R336" s="118" t="s">
        <v>152</v>
      </c>
      <c r="S336" s="119"/>
      <c r="T336" s="119"/>
      <c r="U336" s="36"/>
      <c r="V336" s="120" t="s">
        <v>153</v>
      </c>
      <c r="W336" s="120"/>
      <c r="X336" s="120"/>
      <c r="Y336" s="118" t="s">
        <v>152</v>
      </c>
      <c r="Z336" s="119"/>
      <c r="AA336" s="36"/>
      <c r="AB336" s="36"/>
      <c r="AC336" s="120" t="s">
        <v>153</v>
      </c>
      <c r="AD336" s="120" t="s">
        <v>153</v>
      </c>
      <c r="AE336" s="36"/>
      <c r="AF336" s="118" t="s">
        <v>152</v>
      </c>
      <c r="AG336" s="119"/>
      <c r="AH336" s="119"/>
      <c r="AI336" s="36"/>
      <c r="AJ336" s="120" t="s">
        <v>153</v>
      </c>
      <c r="AK336" s="120"/>
      <c r="AL336" s="120"/>
      <c r="AM336" s="36"/>
      <c r="AN336" s="120" t="s">
        <v>153</v>
      </c>
      <c r="AO336" s="55"/>
      <c r="AP336" s="33"/>
      <c r="AQ336" s="34"/>
      <c r="AR336" s="7"/>
      <c r="AS336" s="7"/>
      <c r="AT336" s="7"/>
      <c r="AU336" s="7"/>
    </row>
    <row r="337" spans="6:47" x14ac:dyDescent="0.3">
      <c r="F337" s="28">
        <v>1000105696</v>
      </c>
      <c r="G337" s="29" t="s">
        <v>154</v>
      </c>
      <c r="H337" s="30">
        <v>2026</v>
      </c>
      <c r="I337" s="30" t="s">
        <v>53</v>
      </c>
      <c r="J337" s="119" t="s">
        <v>54</v>
      </c>
      <c r="K337" s="119" t="s">
        <v>54</v>
      </c>
      <c r="L337" s="119" t="s">
        <v>54</v>
      </c>
      <c r="M337" s="32"/>
      <c r="N337" s="32"/>
      <c r="O337" s="121" t="s">
        <v>55</v>
      </c>
      <c r="P337" s="121" t="s">
        <v>55</v>
      </c>
      <c r="Q337" s="121" t="s">
        <v>55</v>
      </c>
      <c r="R337" s="119" t="s">
        <v>54</v>
      </c>
      <c r="S337" s="119" t="s">
        <v>54</v>
      </c>
      <c r="T337" s="119" t="s">
        <v>54</v>
      </c>
      <c r="U337" s="32" t="s">
        <v>62</v>
      </c>
      <c r="V337" s="121" t="s">
        <v>55</v>
      </c>
      <c r="W337" s="121" t="s">
        <v>55</v>
      </c>
      <c r="X337" s="121" t="s">
        <v>55</v>
      </c>
      <c r="Y337" s="119" t="s">
        <v>54</v>
      </c>
      <c r="Z337" s="119" t="s">
        <v>54</v>
      </c>
      <c r="AA337" s="32"/>
      <c r="AB337" s="32"/>
      <c r="AC337" s="122" t="s">
        <v>55</v>
      </c>
      <c r="AD337" s="122" t="s">
        <v>55</v>
      </c>
      <c r="AE337" s="72"/>
      <c r="AF337" s="119" t="s">
        <v>54</v>
      </c>
      <c r="AG337" s="119" t="s">
        <v>54</v>
      </c>
      <c r="AH337" s="119" t="s">
        <v>54</v>
      </c>
      <c r="AI337" s="32" t="s">
        <v>62</v>
      </c>
      <c r="AJ337" s="121" t="s">
        <v>55</v>
      </c>
      <c r="AK337" s="121" t="s">
        <v>55</v>
      </c>
      <c r="AL337" s="121" t="s">
        <v>55</v>
      </c>
      <c r="AM337" s="72"/>
      <c r="AN337" s="122" t="s">
        <v>55</v>
      </c>
      <c r="AO337" s="33">
        <f>COUNTIF(Tabla146111316171820242760[[#This Row],[1L]:[31D]],"D12")</f>
        <v>12</v>
      </c>
      <c r="AP337" s="33">
        <f>COUNTIF(Tabla146111316171820242760[[#This Row],[1L]:[31D]],"N12")</f>
        <v>11</v>
      </c>
      <c r="AQ337" s="34">
        <f>COUNTBLANK(Tabla146111316171820242760[[#This Row],[1L]:[31D]])</f>
        <v>6</v>
      </c>
      <c r="AR337" s="7"/>
      <c r="AS337" s="7"/>
      <c r="AT337" s="7"/>
      <c r="AU337" s="7"/>
    </row>
    <row r="338" spans="6:47" hidden="1" x14ac:dyDescent="0.3">
      <c r="F338" s="28"/>
      <c r="G338" s="29"/>
      <c r="H338" s="30">
        <v>2025</v>
      </c>
      <c r="I338" s="30" t="s">
        <v>116</v>
      </c>
      <c r="J338" s="37">
        <f t="shared" ref="J338:AN338" si="36">COUNTIF(J333:J337,"D12")</f>
        <v>1</v>
      </c>
      <c r="K338" s="37">
        <f t="shared" si="36"/>
        <v>1</v>
      </c>
      <c r="L338" s="37">
        <f t="shared" si="36"/>
        <v>1</v>
      </c>
      <c r="M338" s="37">
        <f t="shared" si="36"/>
        <v>0</v>
      </c>
      <c r="N338" s="37">
        <f t="shared" si="36"/>
        <v>0</v>
      </c>
      <c r="O338" s="37">
        <f t="shared" si="36"/>
        <v>2</v>
      </c>
      <c r="P338" s="37">
        <f t="shared" si="36"/>
        <v>2</v>
      </c>
      <c r="Q338" s="37">
        <f t="shared" si="36"/>
        <v>1</v>
      </c>
      <c r="R338" s="37">
        <f t="shared" si="36"/>
        <v>0</v>
      </c>
      <c r="S338" s="37">
        <f t="shared" si="36"/>
        <v>0</v>
      </c>
      <c r="T338" s="37">
        <f t="shared" si="36"/>
        <v>0</v>
      </c>
      <c r="U338" s="37">
        <f t="shared" si="36"/>
        <v>1</v>
      </c>
      <c r="V338" s="37">
        <f t="shared" si="36"/>
        <v>2</v>
      </c>
      <c r="W338" s="37">
        <f t="shared" si="36"/>
        <v>2</v>
      </c>
      <c r="X338" s="37">
        <f t="shared" si="36"/>
        <v>2</v>
      </c>
      <c r="Y338" s="37">
        <f t="shared" si="36"/>
        <v>1</v>
      </c>
      <c r="Z338" s="37">
        <f t="shared" si="36"/>
        <v>1</v>
      </c>
      <c r="AA338" s="37">
        <f t="shared" si="36"/>
        <v>0</v>
      </c>
      <c r="AB338" s="37">
        <f t="shared" si="36"/>
        <v>0</v>
      </c>
      <c r="AC338" s="37">
        <f t="shared" si="36"/>
        <v>1</v>
      </c>
      <c r="AD338" s="37">
        <f t="shared" si="36"/>
        <v>1</v>
      </c>
      <c r="AE338" s="37">
        <f t="shared" si="36"/>
        <v>0</v>
      </c>
      <c r="AF338" s="37">
        <f t="shared" si="36"/>
        <v>1</v>
      </c>
      <c r="AG338" s="37">
        <f t="shared" si="36"/>
        <v>1</v>
      </c>
      <c r="AH338" s="37">
        <f t="shared" si="36"/>
        <v>1</v>
      </c>
      <c r="AI338" s="37">
        <f t="shared" si="36"/>
        <v>1</v>
      </c>
      <c r="AJ338" s="37">
        <f t="shared" si="36"/>
        <v>2</v>
      </c>
      <c r="AK338" s="37">
        <f t="shared" si="36"/>
        <v>2</v>
      </c>
      <c r="AL338" s="37">
        <f t="shared" si="36"/>
        <v>2</v>
      </c>
      <c r="AM338" s="37">
        <f t="shared" si="36"/>
        <v>1</v>
      </c>
      <c r="AN338" s="30">
        <f t="shared" si="36"/>
        <v>2</v>
      </c>
      <c r="AO338" s="38"/>
      <c r="AP338" s="38"/>
      <c r="AQ338" s="39"/>
      <c r="AR338" s="7"/>
      <c r="AS338" s="7"/>
      <c r="AT338" s="7"/>
      <c r="AU338" s="7"/>
    </row>
    <row r="339" spans="6:47" hidden="1" x14ac:dyDescent="0.3">
      <c r="F339" s="40"/>
      <c r="G339" s="41"/>
      <c r="H339" s="30">
        <v>2025</v>
      </c>
      <c r="I339" s="30" t="s">
        <v>116</v>
      </c>
      <c r="J339" s="42">
        <f t="shared" ref="J339:AN339" si="37">COUNTIF(J333:J337,"N12")</f>
        <v>2</v>
      </c>
      <c r="K339" s="42">
        <f t="shared" si="37"/>
        <v>2</v>
      </c>
      <c r="L339" s="42">
        <f t="shared" si="37"/>
        <v>2</v>
      </c>
      <c r="M339" s="42">
        <f t="shared" si="37"/>
        <v>1</v>
      </c>
      <c r="N339" s="42">
        <f t="shared" si="37"/>
        <v>1</v>
      </c>
      <c r="O339" s="42">
        <f t="shared" si="37"/>
        <v>2</v>
      </c>
      <c r="P339" s="42">
        <f t="shared" si="37"/>
        <v>2</v>
      </c>
      <c r="Q339" s="42">
        <f t="shared" si="37"/>
        <v>2</v>
      </c>
      <c r="R339" s="42">
        <f t="shared" si="37"/>
        <v>2</v>
      </c>
      <c r="S339" s="42">
        <f t="shared" si="37"/>
        <v>2</v>
      </c>
      <c r="T339" s="42">
        <f t="shared" si="37"/>
        <v>2</v>
      </c>
      <c r="U339" s="42">
        <f t="shared" si="37"/>
        <v>1</v>
      </c>
      <c r="V339" s="42">
        <f t="shared" si="37"/>
        <v>1</v>
      </c>
      <c r="W339" s="42">
        <f t="shared" si="37"/>
        <v>1</v>
      </c>
      <c r="X339" s="42">
        <f t="shared" si="37"/>
        <v>1</v>
      </c>
      <c r="Y339" s="42">
        <f t="shared" si="37"/>
        <v>2</v>
      </c>
      <c r="Z339" s="42">
        <f t="shared" si="37"/>
        <v>2</v>
      </c>
      <c r="AA339" s="42">
        <f t="shared" si="37"/>
        <v>2</v>
      </c>
      <c r="AB339" s="42">
        <f t="shared" si="37"/>
        <v>1</v>
      </c>
      <c r="AC339" s="42">
        <f t="shared" si="37"/>
        <v>1</v>
      </c>
      <c r="AD339" s="42">
        <f t="shared" si="37"/>
        <v>2</v>
      </c>
      <c r="AE339" s="42">
        <f t="shared" si="37"/>
        <v>2</v>
      </c>
      <c r="AF339" s="42">
        <f t="shared" si="37"/>
        <v>2</v>
      </c>
      <c r="AG339" s="42">
        <f t="shared" si="37"/>
        <v>2</v>
      </c>
      <c r="AH339" s="42">
        <f t="shared" si="37"/>
        <v>2</v>
      </c>
      <c r="AI339" s="42">
        <f t="shared" si="37"/>
        <v>2</v>
      </c>
      <c r="AJ339" s="42">
        <f t="shared" si="37"/>
        <v>2</v>
      </c>
      <c r="AK339" s="42">
        <f t="shared" si="37"/>
        <v>2</v>
      </c>
      <c r="AL339" s="42">
        <f t="shared" si="37"/>
        <v>2</v>
      </c>
      <c r="AM339" s="42">
        <f t="shared" si="37"/>
        <v>2</v>
      </c>
      <c r="AN339" s="43">
        <f t="shared" si="37"/>
        <v>1</v>
      </c>
      <c r="AO339" s="44"/>
      <c r="AP339" s="44"/>
      <c r="AQ339" s="39"/>
      <c r="AR339" s="7"/>
      <c r="AS339" s="7"/>
      <c r="AT339" s="7"/>
      <c r="AU339" s="7"/>
    </row>
    <row r="340" spans="6:47" x14ac:dyDescent="0.3">
      <c r="F340" s="48" t="s">
        <v>64</v>
      </c>
      <c r="G340" s="48" t="s">
        <v>65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7"/>
      <c r="AP340" s="7"/>
      <c r="AQ340" s="7"/>
      <c r="AR340" s="7"/>
      <c r="AS340" s="7"/>
      <c r="AT340" s="7"/>
      <c r="AU340" s="7"/>
    </row>
    <row r="341" spans="6:47" x14ac:dyDescent="0.3">
      <c r="F341" s="28" t="s">
        <v>55</v>
      </c>
      <c r="G341" s="29" t="s">
        <v>66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7"/>
      <c r="AP341" s="7"/>
      <c r="AQ341" s="7"/>
      <c r="AR341" s="7"/>
      <c r="AS341" s="7"/>
      <c r="AT341" s="7"/>
      <c r="AU341" s="7"/>
    </row>
    <row r="342" spans="6:47" s="7" customFormat="1" x14ac:dyDescent="0.3">
      <c r="F342" s="50" t="s">
        <v>54</v>
      </c>
      <c r="G342" s="51" t="s">
        <v>67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</row>
    <row r="343" spans="6:47" s="7" customFormat="1" x14ac:dyDescent="0.3">
      <c r="F343" s="50"/>
      <c r="G343" s="51" t="s">
        <v>68</v>
      </c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</row>
    <row r="344" spans="6:47" s="7" customFormat="1" x14ac:dyDescent="0.3">
      <c r="F344" s="50" t="s">
        <v>69</v>
      </c>
      <c r="G344" s="51" t="s">
        <v>70</v>
      </c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</row>
    <row r="345" spans="6:47" s="7" customFormat="1" x14ac:dyDescent="0.3">
      <c r="F345" s="50" t="s">
        <v>62</v>
      </c>
      <c r="G345" s="123" t="s">
        <v>71</v>
      </c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</row>
    <row r="346" spans="6:47" s="7" customFormat="1" x14ac:dyDescent="0.3"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</row>
    <row r="347" spans="6:47" s="7" customFormat="1" x14ac:dyDescent="0.3"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</row>
    <row r="348" spans="6:47" ht="15" x14ac:dyDescent="0.25">
      <c r="F348" s="54"/>
      <c r="G348" s="54"/>
      <c r="H348" s="2" t="s">
        <v>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4"/>
      <c r="AI348" s="5" t="s">
        <v>1</v>
      </c>
      <c r="AJ348" s="5"/>
      <c r="AK348" s="5"/>
      <c r="AL348" s="5"/>
      <c r="AM348" s="5"/>
      <c r="AN348" s="5"/>
      <c r="AO348" s="6"/>
      <c r="AP348" s="6"/>
      <c r="AQ348" s="6"/>
      <c r="AR348" s="7"/>
      <c r="AS348" s="7"/>
      <c r="AT348" s="7"/>
      <c r="AU348" s="7"/>
    </row>
    <row r="349" spans="6:47" ht="15" x14ac:dyDescent="0.25">
      <c r="F349" s="54"/>
      <c r="G349" s="54"/>
      <c r="H349" s="8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5"/>
      <c r="AJ349" s="5"/>
      <c r="AK349" s="5"/>
      <c r="AL349" s="5"/>
      <c r="AM349" s="5"/>
      <c r="AN349" s="5"/>
      <c r="AO349" s="6"/>
      <c r="AP349" s="6"/>
      <c r="AQ349" s="6"/>
      <c r="AR349" s="7"/>
      <c r="AS349" s="7"/>
      <c r="AT349" s="7"/>
      <c r="AU349" s="7"/>
    </row>
    <row r="350" spans="6:47" ht="15" x14ac:dyDescent="0.25">
      <c r="F350" s="54"/>
      <c r="G350" s="54"/>
      <c r="H350" s="11" t="s">
        <v>2</v>
      </c>
      <c r="I350" s="12"/>
      <c r="J350" s="12"/>
      <c r="K350" s="13" t="s">
        <v>155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4"/>
      <c r="AI350" s="5" t="s">
        <v>4</v>
      </c>
      <c r="AJ350" s="5"/>
      <c r="AK350" s="5"/>
      <c r="AL350" s="5"/>
      <c r="AM350" s="5"/>
      <c r="AN350" s="5"/>
      <c r="AO350" s="6"/>
      <c r="AP350" s="6"/>
      <c r="AQ350" s="6"/>
      <c r="AR350" s="7"/>
      <c r="AS350" s="7"/>
      <c r="AT350" s="7"/>
      <c r="AU350" s="7"/>
    </row>
    <row r="351" spans="6:47" ht="15" x14ac:dyDescent="0.25">
      <c r="F351" s="54"/>
      <c r="G351" s="54"/>
      <c r="H351" s="15" t="s">
        <v>5</v>
      </c>
      <c r="I351" s="16"/>
      <c r="J351" s="16"/>
      <c r="K351" s="13" t="s">
        <v>73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4"/>
      <c r="AI351" s="5"/>
      <c r="AJ351" s="5"/>
      <c r="AK351" s="5"/>
      <c r="AL351" s="5"/>
      <c r="AM351" s="5"/>
      <c r="AN351" s="5"/>
      <c r="AO351" s="6"/>
      <c r="AP351" s="6"/>
      <c r="AQ351" s="6"/>
      <c r="AR351" s="7"/>
      <c r="AS351" s="7"/>
      <c r="AT351" s="7"/>
      <c r="AU351" s="7"/>
    </row>
    <row r="352" spans="6:47" ht="15" x14ac:dyDescent="0.25">
      <c r="F352" s="54"/>
      <c r="G352" s="54"/>
      <c r="H352" s="11" t="s">
        <v>7</v>
      </c>
      <c r="I352" s="12"/>
      <c r="J352" s="12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4"/>
      <c r="AI352" s="5" t="s">
        <v>8</v>
      </c>
      <c r="AJ352" s="5"/>
      <c r="AK352" s="5"/>
      <c r="AL352" s="5"/>
      <c r="AM352" s="5"/>
      <c r="AN352" s="5"/>
      <c r="AO352" s="6"/>
      <c r="AP352" s="6"/>
      <c r="AQ352" s="6"/>
      <c r="AR352" s="7"/>
      <c r="AS352" s="7"/>
      <c r="AT352" s="7"/>
      <c r="AU352" s="7"/>
    </row>
    <row r="353" spans="1:47" ht="15" x14ac:dyDescent="0.25">
      <c r="F353" s="54"/>
      <c r="G353" s="54"/>
      <c r="H353" s="17"/>
      <c r="I353" s="18"/>
      <c r="J353" s="18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20"/>
      <c r="AI353" s="5"/>
      <c r="AJ353" s="5"/>
      <c r="AK353" s="5"/>
      <c r="AL353" s="5"/>
      <c r="AM353" s="5"/>
      <c r="AN353" s="5"/>
      <c r="AO353" s="21"/>
      <c r="AP353" s="21"/>
      <c r="AQ353" s="21"/>
      <c r="AR353" s="7"/>
      <c r="AS353" s="7"/>
      <c r="AT353" s="7"/>
      <c r="AU353" s="7"/>
    </row>
    <row r="354" spans="1:47" s="27" customFormat="1" ht="39.950000000000003" customHeight="1" x14ac:dyDescent="0.25">
      <c r="A354" s="22" t="s">
        <v>9</v>
      </c>
      <c r="B354" s="22" t="s">
        <v>10</v>
      </c>
      <c r="C354" s="23" t="s">
        <v>11</v>
      </c>
      <c r="D354" s="23" t="s">
        <v>12</v>
      </c>
      <c r="E354" s="23" t="s">
        <v>13</v>
      </c>
      <c r="F354" s="24" t="s">
        <v>14</v>
      </c>
      <c r="G354" s="24" t="s">
        <v>15</v>
      </c>
      <c r="H354" s="24" t="s">
        <v>16</v>
      </c>
      <c r="I354" s="24" t="s">
        <v>17</v>
      </c>
      <c r="J354" s="24" t="s">
        <v>18</v>
      </c>
      <c r="K354" s="24" t="s">
        <v>19</v>
      </c>
      <c r="L354" s="24" t="s">
        <v>20</v>
      </c>
      <c r="M354" s="24" t="s">
        <v>21</v>
      </c>
      <c r="N354" s="24" t="s">
        <v>22</v>
      </c>
      <c r="O354" s="24" t="s">
        <v>23</v>
      </c>
      <c r="P354" s="25" t="s">
        <v>24</v>
      </c>
      <c r="Q354" s="25" t="s">
        <v>25</v>
      </c>
      <c r="R354" s="24" t="s">
        <v>26</v>
      </c>
      <c r="S354" s="24" t="s">
        <v>27</v>
      </c>
      <c r="T354" s="24" t="s">
        <v>28</v>
      </c>
      <c r="U354" s="24" t="s">
        <v>29</v>
      </c>
      <c r="V354" s="24" t="s">
        <v>30</v>
      </c>
      <c r="W354" s="25" t="s">
        <v>31</v>
      </c>
      <c r="X354" s="25" t="s">
        <v>32</v>
      </c>
      <c r="Y354" s="24" t="s">
        <v>33</v>
      </c>
      <c r="Z354" s="24" t="s">
        <v>34</v>
      </c>
      <c r="AA354" s="24" t="s">
        <v>35</v>
      </c>
      <c r="AB354" s="24" t="s">
        <v>36</v>
      </c>
      <c r="AC354" s="24" t="s">
        <v>37</v>
      </c>
      <c r="AD354" s="25" t="s">
        <v>38</v>
      </c>
      <c r="AE354" s="24" t="s">
        <v>39</v>
      </c>
      <c r="AF354" s="24" t="s">
        <v>40</v>
      </c>
      <c r="AG354" s="24" t="s">
        <v>41</v>
      </c>
      <c r="AH354" s="24" t="s">
        <v>42</v>
      </c>
      <c r="AI354" s="24" t="s">
        <v>43</v>
      </c>
      <c r="AJ354" s="24" t="s">
        <v>44</v>
      </c>
      <c r="AK354" s="25" t="s">
        <v>45</v>
      </c>
      <c r="AL354" s="25" t="s">
        <v>46</v>
      </c>
      <c r="AM354" s="24" t="s">
        <v>47</v>
      </c>
      <c r="AN354" s="25" t="s">
        <v>58</v>
      </c>
      <c r="AO354" s="26" t="s">
        <v>49</v>
      </c>
      <c r="AP354" s="26" t="s">
        <v>50</v>
      </c>
      <c r="AQ354" s="26" t="s">
        <v>51</v>
      </c>
    </row>
    <row r="355" spans="1:47" x14ac:dyDescent="0.3">
      <c r="F355" s="28">
        <v>71737677</v>
      </c>
      <c r="G355" s="29" t="s">
        <v>156</v>
      </c>
      <c r="H355" s="30">
        <v>2026</v>
      </c>
      <c r="I355" s="30" t="s">
        <v>53</v>
      </c>
      <c r="J355" s="31" t="s">
        <v>55</v>
      </c>
      <c r="K355" s="31" t="s">
        <v>55</v>
      </c>
      <c r="L355" s="31" t="s">
        <v>55</v>
      </c>
      <c r="M355" s="31" t="s">
        <v>55</v>
      </c>
      <c r="N355" s="31" t="s">
        <v>55</v>
      </c>
      <c r="O355" s="31" t="s">
        <v>55</v>
      </c>
      <c r="P355" s="31" t="s">
        <v>54</v>
      </c>
      <c r="Q355" s="31" t="s">
        <v>54</v>
      </c>
      <c r="R355" s="31" t="s">
        <v>54</v>
      </c>
      <c r="S355" s="31" t="s">
        <v>54</v>
      </c>
      <c r="T355" s="31" t="s">
        <v>54</v>
      </c>
      <c r="U355" s="31" t="s">
        <v>54</v>
      </c>
      <c r="V355" s="32"/>
      <c r="W355" s="32"/>
      <c r="X355" s="32" t="s">
        <v>62</v>
      </c>
      <c r="Y355" s="31" t="s">
        <v>55</v>
      </c>
      <c r="Z355" s="31" t="s">
        <v>55</v>
      </c>
      <c r="AA355" s="31" t="s">
        <v>55</v>
      </c>
      <c r="AB355" s="31" t="s">
        <v>55</v>
      </c>
      <c r="AC355" s="31" t="s">
        <v>55</v>
      </c>
      <c r="AD355" s="31" t="s">
        <v>55</v>
      </c>
      <c r="AE355" s="31" t="s">
        <v>54</v>
      </c>
      <c r="AF355" s="31" t="s">
        <v>54</v>
      </c>
      <c r="AG355" s="31" t="s">
        <v>54</v>
      </c>
      <c r="AH355" s="31" t="s">
        <v>54</v>
      </c>
      <c r="AI355" s="31" t="s">
        <v>54</v>
      </c>
      <c r="AJ355" s="31" t="s">
        <v>54</v>
      </c>
      <c r="AK355" s="32"/>
      <c r="AL355" s="32"/>
      <c r="AM355" s="32" t="s">
        <v>62</v>
      </c>
      <c r="AN355" s="31" t="s">
        <v>55</v>
      </c>
      <c r="AO355" s="55">
        <f>COUNTIF(Tabla14611131617182024272861[[#This Row],[1L]:[31D]],"D12")</f>
        <v>13</v>
      </c>
      <c r="AP355" s="33">
        <f>COUNTIF(Tabla14611131617182024272861[[#This Row],[1L]:[31D]],"N12")</f>
        <v>12</v>
      </c>
      <c r="AQ355" s="34">
        <f>COUNTBLANK(Tabla14611131617182024272861[[#This Row],[1L]:[31D]])</f>
        <v>4</v>
      </c>
      <c r="AR355" s="7"/>
      <c r="AS355" s="7"/>
      <c r="AT355" s="7"/>
      <c r="AU355" s="7"/>
    </row>
    <row r="356" spans="1:47" x14ac:dyDescent="0.3">
      <c r="F356" s="28">
        <v>15507653</v>
      </c>
      <c r="G356" s="29" t="s">
        <v>157</v>
      </c>
      <c r="H356" s="30">
        <v>2026</v>
      </c>
      <c r="I356" s="30" t="s">
        <v>53</v>
      </c>
      <c r="J356" s="124" t="s">
        <v>54</v>
      </c>
      <c r="K356" s="124" t="s">
        <v>54</v>
      </c>
      <c r="L356" s="124" t="s">
        <v>54</v>
      </c>
      <c r="M356" s="32"/>
      <c r="N356" s="32"/>
      <c r="O356" s="32" t="s">
        <v>62</v>
      </c>
      <c r="P356" s="31" t="s">
        <v>55</v>
      </c>
      <c r="Q356" s="31" t="s">
        <v>55</v>
      </c>
      <c r="R356" s="31" t="s">
        <v>55</v>
      </c>
      <c r="S356" s="31" t="s">
        <v>55</v>
      </c>
      <c r="T356" s="31" t="s">
        <v>55</v>
      </c>
      <c r="U356" s="31" t="s">
        <v>55</v>
      </c>
      <c r="V356" s="31" t="s">
        <v>54</v>
      </c>
      <c r="W356" s="31" t="s">
        <v>54</v>
      </c>
      <c r="X356" s="31" t="s">
        <v>54</v>
      </c>
      <c r="Y356" s="31" t="s">
        <v>54</v>
      </c>
      <c r="Z356" s="31" t="s">
        <v>54</v>
      </c>
      <c r="AA356" s="31" t="s">
        <v>54</v>
      </c>
      <c r="AB356" s="32"/>
      <c r="AC356" s="32"/>
      <c r="AD356" s="32" t="s">
        <v>62</v>
      </c>
      <c r="AE356" s="31" t="s">
        <v>55</v>
      </c>
      <c r="AF356" s="31" t="s">
        <v>55</v>
      </c>
      <c r="AG356" s="31" t="s">
        <v>55</v>
      </c>
      <c r="AH356" s="31" t="s">
        <v>55</v>
      </c>
      <c r="AI356" s="31" t="s">
        <v>55</v>
      </c>
      <c r="AJ356" s="31" t="s">
        <v>55</v>
      </c>
      <c r="AK356" s="31" t="s">
        <v>54</v>
      </c>
      <c r="AL356" s="31" t="s">
        <v>54</v>
      </c>
      <c r="AM356" s="31" t="s">
        <v>54</v>
      </c>
      <c r="AN356" s="31" t="s">
        <v>54</v>
      </c>
      <c r="AO356" s="55">
        <f>COUNTIF(Tabla14611131617182024272861[[#This Row],[1L]:[31D]],"D12")</f>
        <v>12</v>
      </c>
      <c r="AP356" s="33">
        <f>COUNTIF(Tabla14611131617182024272861[[#This Row],[1L]:[31D]],"N12")</f>
        <v>13</v>
      </c>
      <c r="AQ356" s="34">
        <f>COUNTBLANK(Tabla14611131617182024272861[[#This Row],[1L]:[31D]])</f>
        <v>4</v>
      </c>
      <c r="AR356" s="7"/>
      <c r="AS356" s="7"/>
      <c r="AT356" s="7"/>
      <c r="AU356" s="7"/>
    </row>
    <row r="357" spans="1:47" x14ac:dyDescent="0.3">
      <c r="F357" s="28">
        <v>1216725627</v>
      </c>
      <c r="G357" s="29" t="s">
        <v>336</v>
      </c>
      <c r="H357" s="30">
        <v>2026</v>
      </c>
      <c r="I357" s="30" t="s">
        <v>53</v>
      </c>
      <c r="J357" s="31" t="s">
        <v>54</v>
      </c>
      <c r="K357" s="31" t="s">
        <v>54</v>
      </c>
      <c r="L357" s="31" t="s">
        <v>54</v>
      </c>
      <c r="M357" s="32"/>
      <c r="N357" s="32"/>
      <c r="O357" s="31" t="s">
        <v>54</v>
      </c>
      <c r="P357" s="31" t="s">
        <v>54</v>
      </c>
      <c r="Q357" s="31" t="s">
        <v>54</v>
      </c>
      <c r="R357" s="31" t="s">
        <v>54</v>
      </c>
      <c r="S357" s="31" t="s">
        <v>54</v>
      </c>
      <c r="T357" s="31" t="s">
        <v>54</v>
      </c>
      <c r="U357" s="31" t="s">
        <v>54</v>
      </c>
      <c r="V357" s="31" t="s">
        <v>54</v>
      </c>
      <c r="W357" s="31" t="s">
        <v>54</v>
      </c>
      <c r="X357" s="31" t="s">
        <v>54</v>
      </c>
      <c r="Y357" s="31" t="s">
        <v>54</v>
      </c>
      <c r="Z357" s="31" t="s">
        <v>54</v>
      </c>
      <c r="AA357" s="31" t="s">
        <v>54</v>
      </c>
      <c r="AB357" s="32"/>
      <c r="AC357" s="32"/>
      <c r="AD357" s="31" t="s">
        <v>54</v>
      </c>
      <c r="AE357" s="31" t="s">
        <v>54</v>
      </c>
      <c r="AF357" s="31" t="s">
        <v>54</v>
      </c>
      <c r="AG357" s="31" t="s">
        <v>54</v>
      </c>
      <c r="AH357" s="31" t="s">
        <v>54</v>
      </c>
      <c r="AI357" s="31" t="s">
        <v>54</v>
      </c>
      <c r="AJ357" s="31" t="s">
        <v>54</v>
      </c>
      <c r="AK357" s="31" t="s">
        <v>54</v>
      </c>
      <c r="AL357" s="31" t="s">
        <v>54</v>
      </c>
      <c r="AM357" s="31" t="s">
        <v>54</v>
      </c>
      <c r="AN357" s="126">
        <f>COUNTIF(AN353:AN355,"N12")</f>
        <v>0</v>
      </c>
      <c r="AO357" s="55">
        <f>COUNTIF(Tabla14611131617182024272861[[#This Row],[1L]:[31D]],"D12")</f>
        <v>0</v>
      </c>
      <c r="AP357" s="33">
        <f>COUNTIF(Tabla14611131617182024272861[[#This Row],[1L]:[31D]],"N12")</f>
        <v>26</v>
      </c>
      <c r="AQ357" s="34">
        <f>COUNTBLANK(Tabla14611131617182024272861[[#This Row],[1L]:[31D]])</f>
        <v>4</v>
      </c>
      <c r="AR357" s="7"/>
      <c r="AS357" s="7"/>
      <c r="AT357" s="7"/>
      <c r="AU357" s="7"/>
    </row>
    <row r="358" spans="1:47" x14ac:dyDescent="0.3">
      <c r="F358" s="28"/>
      <c r="G358" s="29"/>
      <c r="H358" s="30">
        <v>2026</v>
      </c>
      <c r="I358" s="30" t="s">
        <v>53</v>
      </c>
      <c r="J358" s="118" t="s">
        <v>158</v>
      </c>
      <c r="K358" s="118"/>
      <c r="L358" s="118"/>
      <c r="M358" s="127" t="s">
        <v>159</v>
      </c>
      <c r="N358" s="127"/>
      <c r="O358" s="127"/>
      <c r="P358" s="118" t="s">
        <v>158</v>
      </c>
      <c r="Q358" s="118"/>
      <c r="R358" s="118"/>
      <c r="S358" s="49"/>
      <c r="T358" s="49"/>
      <c r="U358" s="49"/>
      <c r="V358" s="127" t="s">
        <v>159</v>
      </c>
      <c r="W358" s="127"/>
      <c r="X358" s="127"/>
      <c r="Y358" s="118" t="s">
        <v>158</v>
      </c>
      <c r="Z358" s="118"/>
      <c r="AA358" s="118"/>
      <c r="AB358" s="127" t="s">
        <v>159</v>
      </c>
      <c r="AC358" s="127"/>
      <c r="AD358" s="127"/>
      <c r="AE358" s="118" t="s">
        <v>158</v>
      </c>
      <c r="AF358" s="118"/>
      <c r="AG358" s="118"/>
      <c r="AH358" s="49"/>
      <c r="AI358" s="49"/>
      <c r="AJ358" s="49"/>
      <c r="AK358" s="127" t="s">
        <v>159</v>
      </c>
      <c r="AL358" s="127"/>
      <c r="AM358" s="127"/>
      <c r="AN358" s="126">
        <f>COUNTIF(AN353:AN355,"N12")</f>
        <v>0</v>
      </c>
      <c r="AO358" s="55">
        <f>COUNTIF(Tabla14611131617182024272861[[#This Row],[1L]:[31D]],"D12")</f>
        <v>0</v>
      </c>
      <c r="AP358" s="33">
        <f>COUNTIF(Tabla14611131617182024272861[[#This Row],[1L]:[31D]],"N12")</f>
        <v>0</v>
      </c>
      <c r="AQ358" s="34">
        <f>COUNTBLANK(Tabla14611131617182024272861[[#This Row],[1L]:[31D]])</f>
        <v>22</v>
      </c>
      <c r="AR358" s="7"/>
      <c r="AS358" s="7"/>
      <c r="AT358" s="7"/>
      <c r="AU358" s="7"/>
    </row>
    <row r="359" spans="1:47" x14ac:dyDescent="0.3">
      <c r="F359" s="28">
        <v>71605406</v>
      </c>
      <c r="G359" s="29" t="s">
        <v>160</v>
      </c>
      <c r="H359" s="30">
        <v>2026</v>
      </c>
      <c r="I359" s="30" t="s">
        <v>53</v>
      </c>
      <c r="J359" s="128" t="s">
        <v>55</v>
      </c>
      <c r="K359" s="128" t="s">
        <v>55</v>
      </c>
      <c r="L359" s="128" t="s">
        <v>55</v>
      </c>
      <c r="M359" s="31" t="s">
        <v>54</v>
      </c>
      <c r="N359" s="31" t="s">
        <v>54</v>
      </c>
      <c r="O359" s="31" t="s">
        <v>54</v>
      </c>
      <c r="P359" s="31" t="s">
        <v>54</v>
      </c>
      <c r="Q359" s="31" t="s">
        <v>54</v>
      </c>
      <c r="R359" s="31" t="s">
        <v>54</v>
      </c>
      <c r="S359" s="32"/>
      <c r="T359" s="32"/>
      <c r="U359" s="32" t="s">
        <v>62</v>
      </c>
      <c r="V359" s="31" t="s">
        <v>55</v>
      </c>
      <c r="W359" s="31" t="s">
        <v>55</v>
      </c>
      <c r="X359" s="31" t="s">
        <v>55</v>
      </c>
      <c r="Y359" s="31" t="s">
        <v>55</v>
      </c>
      <c r="Z359" s="31" t="s">
        <v>55</v>
      </c>
      <c r="AA359" s="31" t="s">
        <v>55</v>
      </c>
      <c r="AB359" s="31" t="s">
        <v>54</v>
      </c>
      <c r="AC359" s="31" t="s">
        <v>54</v>
      </c>
      <c r="AD359" s="31" t="s">
        <v>54</v>
      </c>
      <c r="AE359" s="31" t="s">
        <v>54</v>
      </c>
      <c r="AF359" s="31" t="s">
        <v>54</v>
      </c>
      <c r="AG359" s="31" t="s">
        <v>54</v>
      </c>
      <c r="AH359" s="32"/>
      <c r="AI359" s="32"/>
      <c r="AJ359" s="32" t="s">
        <v>62</v>
      </c>
      <c r="AK359" s="31" t="s">
        <v>55</v>
      </c>
      <c r="AL359" s="31" t="s">
        <v>55</v>
      </c>
      <c r="AM359" s="31" t="s">
        <v>55</v>
      </c>
      <c r="AN359" s="59"/>
      <c r="AO359" s="33">
        <f>COUNTIF(Tabla14611131617182024272861[[#This Row],[1L]:[31D]],"D12")</f>
        <v>12</v>
      </c>
      <c r="AP359" s="33">
        <f>COUNTIF(Tabla14611131617182024272861[[#This Row],[1L]:[31D]],"N12")</f>
        <v>12</v>
      </c>
      <c r="AQ359" s="34">
        <f>COUNTBLANK(Tabla14611131617182024272861[[#This Row],[1L]:[31D]])</f>
        <v>5</v>
      </c>
      <c r="AR359" s="7"/>
      <c r="AS359" s="7"/>
      <c r="AT359" s="7"/>
      <c r="AU359" s="7"/>
    </row>
    <row r="360" spans="1:47" hidden="1" x14ac:dyDescent="0.3">
      <c r="F360" s="28"/>
      <c r="G360" s="29"/>
      <c r="H360" s="30">
        <v>2025</v>
      </c>
      <c r="I360" s="30" t="s">
        <v>81</v>
      </c>
      <c r="J360" s="37">
        <f t="shared" ref="J360:AN360" si="38">COUNTIF(J355:J359,"D12")</f>
        <v>2</v>
      </c>
      <c r="K360" s="37">
        <f t="shared" si="38"/>
        <v>2</v>
      </c>
      <c r="L360" s="37">
        <f t="shared" si="38"/>
        <v>2</v>
      </c>
      <c r="M360" s="37">
        <f t="shared" si="38"/>
        <v>1</v>
      </c>
      <c r="N360" s="37">
        <f t="shared" si="38"/>
        <v>1</v>
      </c>
      <c r="O360" s="37">
        <f t="shared" si="38"/>
        <v>1</v>
      </c>
      <c r="P360" s="37">
        <f t="shared" si="38"/>
        <v>1</v>
      </c>
      <c r="Q360" s="37">
        <f t="shared" si="38"/>
        <v>1</v>
      </c>
      <c r="R360" s="37">
        <f t="shared" si="38"/>
        <v>1</v>
      </c>
      <c r="S360" s="37">
        <f t="shared" si="38"/>
        <v>1</v>
      </c>
      <c r="T360" s="37">
        <f t="shared" si="38"/>
        <v>1</v>
      </c>
      <c r="U360" s="37">
        <f t="shared" si="38"/>
        <v>1</v>
      </c>
      <c r="V360" s="37">
        <f t="shared" si="38"/>
        <v>1</v>
      </c>
      <c r="W360" s="37">
        <f t="shared" si="38"/>
        <v>1</v>
      </c>
      <c r="X360" s="37">
        <f t="shared" si="38"/>
        <v>1</v>
      </c>
      <c r="Y360" s="37">
        <f t="shared" si="38"/>
        <v>2</v>
      </c>
      <c r="Z360" s="37">
        <f t="shared" si="38"/>
        <v>2</v>
      </c>
      <c r="AA360" s="37">
        <f t="shared" si="38"/>
        <v>2</v>
      </c>
      <c r="AB360" s="37">
        <f t="shared" si="38"/>
        <v>1</v>
      </c>
      <c r="AC360" s="37">
        <f t="shared" si="38"/>
        <v>1</v>
      </c>
      <c r="AD360" s="37">
        <f t="shared" si="38"/>
        <v>1</v>
      </c>
      <c r="AE360" s="37">
        <f t="shared" si="38"/>
        <v>1</v>
      </c>
      <c r="AF360" s="37">
        <f t="shared" si="38"/>
        <v>1</v>
      </c>
      <c r="AG360" s="37">
        <f t="shared" si="38"/>
        <v>1</v>
      </c>
      <c r="AH360" s="37">
        <f t="shared" si="38"/>
        <v>1</v>
      </c>
      <c r="AI360" s="37">
        <f t="shared" si="38"/>
        <v>1</v>
      </c>
      <c r="AJ360" s="37">
        <f t="shared" si="38"/>
        <v>1</v>
      </c>
      <c r="AK360" s="37">
        <f t="shared" si="38"/>
        <v>1</v>
      </c>
      <c r="AL360" s="37">
        <f t="shared" si="38"/>
        <v>1</v>
      </c>
      <c r="AM360" s="37">
        <f t="shared" si="38"/>
        <v>1</v>
      </c>
      <c r="AN360" s="30">
        <f t="shared" si="38"/>
        <v>1</v>
      </c>
      <c r="AO360" s="38"/>
      <c r="AP360" s="38"/>
      <c r="AQ360" s="39"/>
      <c r="AR360" s="7"/>
      <c r="AS360" s="7"/>
      <c r="AT360" s="7"/>
      <c r="AU360" s="7"/>
    </row>
    <row r="361" spans="1:47" hidden="1" x14ac:dyDescent="0.3">
      <c r="F361" s="40"/>
      <c r="G361" s="41"/>
      <c r="H361" s="30">
        <v>2025</v>
      </c>
      <c r="I361" s="30" t="s">
        <v>81</v>
      </c>
      <c r="J361" s="42">
        <f t="shared" ref="J361:AN361" si="39">COUNTIF(J355:J359,"N12")</f>
        <v>2</v>
      </c>
      <c r="K361" s="42">
        <f t="shared" si="39"/>
        <v>2</v>
      </c>
      <c r="L361" s="42">
        <f t="shared" si="39"/>
        <v>2</v>
      </c>
      <c r="M361" s="42">
        <f t="shared" si="39"/>
        <v>1</v>
      </c>
      <c r="N361" s="42">
        <f t="shared" si="39"/>
        <v>1</v>
      </c>
      <c r="O361" s="42">
        <f t="shared" si="39"/>
        <v>2</v>
      </c>
      <c r="P361" s="42">
        <f t="shared" si="39"/>
        <v>3</v>
      </c>
      <c r="Q361" s="42">
        <f t="shared" si="39"/>
        <v>3</v>
      </c>
      <c r="R361" s="42">
        <f t="shared" si="39"/>
        <v>3</v>
      </c>
      <c r="S361" s="42">
        <f t="shared" si="39"/>
        <v>2</v>
      </c>
      <c r="T361" s="42">
        <f t="shared" si="39"/>
        <v>2</v>
      </c>
      <c r="U361" s="42">
        <f t="shared" si="39"/>
        <v>2</v>
      </c>
      <c r="V361" s="42">
        <f t="shared" si="39"/>
        <v>2</v>
      </c>
      <c r="W361" s="42">
        <f t="shared" si="39"/>
        <v>2</v>
      </c>
      <c r="X361" s="42">
        <f t="shared" si="39"/>
        <v>2</v>
      </c>
      <c r="Y361" s="42">
        <f t="shared" si="39"/>
        <v>2</v>
      </c>
      <c r="Z361" s="42">
        <f t="shared" si="39"/>
        <v>2</v>
      </c>
      <c r="AA361" s="42">
        <f t="shared" si="39"/>
        <v>2</v>
      </c>
      <c r="AB361" s="42">
        <f t="shared" si="39"/>
        <v>1</v>
      </c>
      <c r="AC361" s="42">
        <f t="shared" si="39"/>
        <v>1</v>
      </c>
      <c r="AD361" s="42">
        <f t="shared" si="39"/>
        <v>2</v>
      </c>
      <c r="AE361" s="42">
        <f t="shared" si="39"/>
        <v>3</v>
      </c>
      <c r="AF361" s="42">
        <f t="shared" si="39"/>
        <v>3</v>
      </c>
      <c r="AG361" s="42">
        <f t="shared" si="39"/>
        <v>3</v>
      </c>
      <c r="AH361" s="42">
        <f t="shared" si="39"/>
        <v>2</v>
      </c>
      <c r="AI361" s="42">
        <f t="shared" si="39"/>
        <v>2</v>
      </c>
      <c r="AJ361" s="42">
        <f t="shared" si="39"/>
        <v>2</v>
      </c>
      <c r="AK361" s="42">
        <f t="shared" si="39"/>
        <v>2</v>
      </c>
      <c r="AL361" s="42">
        <f t="shared" si="39"/>
        <v>2</v>
      </c>
      <c r="AM361" s="42">
        <f t="shared" si="39"/>
        <v>2</v>
      </c>
      <c r="AN361" s="43">
        <f t="shared" si="39"/>
        <v>1</v>
      </c>
      <c r="AO361" s="44"/>
      <c r="AP361" s="44"/>
      <c r="AQ361" s="39"/>
      <c r="AR361" s="7"/>
      <c r="AS361" s="7"/>
      <c r="AT361" s="7"/>
      <c r="AU361" s="7"/>
    </row>
    <row r="362" spans="1:47" s="7" customFormat="1" x14ac:dyDescent="0.3"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</row>
    <row r="363" spans="1:47" x14ac:dyDescent="0.3">
      <c r="F363" s="48" t="s">
        <v>64</v>
      </c>
      <c r="G363" s="48" t="s">
        <v>65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7"/>
      <c r="AP363" s="7"/>
      <c r="AQ363" s="7"/>
      <c r="AR363" s="7"/>
      <c r="AS363" s="7"/>
      <c r="AT363" s="7"/>
      <c r="AU363" s="7"/>
    </row>
    <row r="364" spans="1:47" x14ac:dyDescent="0.3">
      <c r="F364" s="28" t="s">
        <v>55</v>
      </c>
      <c r="G364" s="29" t="s">
        <v>66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7"/>
      <c r="AP364" s="7"/>
      <c r="AQ364" s="7"/>
      <c r="AR364" s="7"/>
      <c r="AS364" s="7"/>
      <c r="AT364" s="7"/>
      <c r="AU364" s="7"/>
    </row>
    <row r="365" spans="1:47" s="7" customFormat="1" x14ac:dyDescent="0.3">
      <c r="F365" s="50" t="s">
        <v>54</v>
      </c>
      <c r="G365" s="51" t="s">
        <v>67</v>
      </c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</row>
    <row r="366" spans="1:47" s="7" customFormat="1" x14ac:dyDescent="0.3">
      <c r="F366" s="50"/>
      <c r="G366" s="51" t="s">
        <v>68</v>
      </c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</row>
    <row r="367" spans="1:47" s="7" customFormat="1" x14ac:dyDescent="0.3">
      <c r="F367" s="50" t="s">
        <v>69</v>
      </c>
      <c r="G367" s="51" t="s">
        <v>70</v>
      </c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</row>
    <row r="368" spans="1:47" s="7" customFormat="1" x14ac:dyDescent="0.3">
      <c r="F368" s="50" t="s">
        <v>62</v>
      </c>
      <c r="G368" s="51" t="s">
        <v>71</v>
      </c>
      <c r="H368" s="49"/>
      <c r="I368" s="49"/>
      <c r="J368" s="49"/>
      <c r="K368" s="49"/>
      <c r="L368" s="49"/>
      <c r="M368" s="49"/>
      <c r="N368" s="49"/>
      <c r="O368" s="49"/>
      <c r="P368" s="12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</row>
    <row r="369" spans="1:47" s="7" customFormat="1" x14ac:dyDescent="0.3"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</row>
    <row r="370" spans="1:47" ht="15" x14ac:dyDescent="0.25">
      <c r="F370" s="1"/>
      <c r="G370" s="1"/>
      <c r="H370" s="2" t="s">
        <v>0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4"/>
      <c r="AI370" s="5" t="s">
        <v>1</v>
      </c>
      <c r="AJ370" s="5"/>
      <c r="AK370" s="5"/>
      <c r="AL370" s="5"/>
      <c r="AM370" s="5"/>
      <c r="AN370" s="5"/>
      <c r="AO370" s="6"/>
      <c r="AP370" s="6"/>
      <c r="AQ370" s="6"/>
      <c r="AR370" s="7"/>
      <c r="AS370" s="7"/>
      <c r="AT370" s="7"/>
      <c r="AU370" s="7"/>
    </row>
    <row r="371" spans="1:47" ht="15" x14ac:dyDescent="0.25">
      <c r="F371" s="1"/>
      <c r="G371" s="1"/>
      <c r="H371" s="8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10"/>
      <c r="AI371" s="5"/>
      <c r="AJ371" s="5"/>
      <c r="AK371" s="5"/>
      <c r="AL371" s="5"/>
      <c r="AM371" s="5"/>
      <c r="AN371" s="5"/>
      <c r="AO371" s="6"/>
      <c r="AP371" s="6"/>
      <c r="AQ371" s="6"/>
      <c r="AR371" s="7"/>
      <c r="AS371" s="7"/>
      <c r="AT371" s="7"/>
      <c r="AU371" s="7"/>
    </row>
    <row r="372" spans="1:47" ht="15" x14ac:dyDescent="0.25">
      <c r="F372" s="1"/>
      <c r="G372" s="1"/>
      <c r="H372" s="11" t="s">
        <v>2</v>
      </c>
      <c r="I372" s="12"/>
      <c r="J372" s="12"/>
      <c r="K372" s="13" t="s">
        <v>161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4"/>
      <c r="AI372" s="5" t="s">
        <v>4</v>
      </c>
      <c r="AJ372" s="5"/>
      <c r="AK372" s="5"/>
      <c r="AL372" s="5"/>
      <c r="AM372" s="5"/>
      <c r="AN372" s="5"/>
      <c r="AO372" s="6"/>
      <c r="AP372" s="6"/>
      <c r="AQ372" s="6"/>
      <c r="AR372" s="7"/>
      <c r="AS372" s="7"/>
      <c r="AT372" s="7"/>
      <c r="AU372" s="7"/>
    </row>
    <row r="373" spans="1:47" ht="15" x14ac:dyDescent="0.25">
      <c r="F373" s="1"/>
      <c r="G373" s="1"/>
      <c r="H373" s="15" t="s">
        <v>5</v>
      </c>
      <c r="I373" s="16"/>
      <c r="J373" s="16"/>
      <c r="K373" s="13" t="s">
        <v>73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4"/>
      <c r="AI373" s="5"/>
      <c r="AJ373" s="5"/>
      <c r="AK373" s="5"/>
      <c r="AL373" s="5"/>
      <c r="AM373" s="5"/>
      <c r="AN373" s="5"/>
      <c r="AO373" s="6"/>
      <c r="AP373" s="6"/>
      <c r="AQ373" s="6"/>
      <c r="AR373" s="7"/>
      <c r="AS373" s="7"/>
      <c r="AT373" s="7"/>
      <c r="AU373" s="7"/>
    </row>
    <row r="374" spans="1:47" ht="15" x14ac:dyDescent="0.25">
      <c r="F374" s="1"/>
      <c r="G374" s="1"/>
      <c r="H374" s="11" t="s">
        <v>7</v>
      </c>
      <c r="I374" s="12"/>
      <c r="J374" s="12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4"/>
      <c r="AI374" s="5" t="s">
        <v>8</v>
      </c>
      <c r="AJ374" s="5"/>
      <c r="AK374" s="5"/>
      <c r="AL374" s="5"/>
      <c r="AM374" s="5"/>
      <c r="AN374" s="5"/>
      <c r="AO374" s="6"/>
      <c r="AP374" s="6"/>
      <c r="AQ374" s="6"/>
      <c r="AR374" s="7"/>
      <c r="AS374" s="7"/>
      <c r="AT374" s="7"/>
      <c r="AU374" s="7"/>
    </row>
    <row r="375" spans="1:47" ht="15" x14ac:dyDescent="0.25">
      <c r="F375" s="1"/>
      <c r="G375" s="1"/>
      <c r="H375" s="17"/>
      <c r="I375" s="18"/>
      <c r="J375" s="18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20"/>
      <c r="AI375" s="5"/>
      <c r="AJ375" s="5"/>
      <c r="AK375" s="5"/>
      <c r="AL375" s="5"/>
      <c r="AM375" s="5"/>
      <c r="AN375" s="5"/>
      <c r="AO375" s="21"/>
      <c r="AP375" s="21"/>
      <c r="AQ375" s="21"/>
      <c r="AR375" s="7"/>
      <c r="AS375" s="7"/>
      <c r="AT375" s="7"/>
      <c r="AU375" s="7"/>
    </row>
    <row r="376" spans="1:47" s="27" customFormat="1" ht="39.950000000000003" customHeight="1" x14ac:dyDescent="0.25">
      <c r="A376" s="22" t="s">
        <v>9</v>
      </c>
      <c r="B376" s="22" t="s">
        <v>10</v>
      </c>
      <c r="C376" s="23" t="s">
        <v>11</v>
      </c>
      <c r="D376" s="23" t="s">
        <v>12</v>
      </c>
      <c r="E376" s="23" t="s">
        <v>13</v>
      </c>
      <c r="F376" s="24" t="s">
        <v>14</v>
      </c>
      <c r="G376" s="24" t="s">
        <v>15</v>
      </c>
      <c r="H376" s="24" t="s">
        <v>16</v>
      </c>
      <c r="I376" s="24" t="s">
        <v>17</v>
      </c>
      <c r="J376" s="24" t="s">
        <v>18</v>
      </c>
      <c r="K376" s="24" t="s">
        <v>19</v>
      </c>
      <c r="L376" s="24" t="s">
        <v>20</v>
      </c>
      <c r="M376" s="24" t="s">
        <v>21</v>
      </c>
      <c r="N376" s="24" t="s">
        <v>22</v>
      </c>
      <c r="O376" s="24" t="s">
        <v>23</v>
      </c>
      <c r="P376" s="25" t="s">
        <v>24</v>
      </c>
      <c r="Q376" s="25" t="s">
        <v>25</v>
      </c>
      <c r="R376" s="24" t="s">
        <v>26</v>
      </c>
      <c r="S376" s="24" t="s">
        <v>27</v>
      </c>
      <c r="T376" s="24" t="s">
        <v>28</v>
      </c>
      <c r="U376" s="24" t="s">
        <v>29</v>
      </c>
      <c r="V376" s="24" t="s">
        <v>30</v>
      </c>
      <c r="W376" s="25" t="s">
        <v>31</v>
      </c>
      <c r="X376" s="25" t="s">
        <v>32</v>
      </c>
      <c r="Y376" s="24" t="s">
        <v>33</v>
      </c>
      <c r="Z376" s="24" t="s">
        <v>34</v>
      </c>
      <c r="AA376" s="24" t="s">
        <v>35</v>
      </c>
      <c r="AB376" s="24" t="s">
        <v>36</v>
      </c>
      <c r="AC376" s="24" t="s">
        <v>37</v>
      </c>
      <c r="AD376" s="25" t="s">
        <v>38</v>
      </c>
      <c r="AE376" s="24" t="s">
        <v>39</v>
      </c>
      <c r="AF376" s="24" t="s">
        <v>40</v>
      </c>
      <c r="AG376" s="24" t="s">
        <v>41</v>
      </c>
      <c r="AH376" s="24" t="s">
        <v>42</v>
      </c>
      <c r="AI376" s="24" t="s">
        <v>43</v>
      </c>
      <c r="AJ376" s="24" t="s">
        <v>44</v>
      </c>
      <c r="AK376" s="25" t="s">
        <v>45</v>
      </c>
      <c r="AL376" s="25" t="s">
        <v>46</v>
      </c>
      <c r="AM376" s="24" t="s">
        <v>47</v>
      </c>
      <c r="AN376" s="25" t="s">
        <v>58</v>
      </c>
      <c r="AO376" s="26" t="s">
        <v>49</v>
      </c>
      <c r="AP376" s="26" t="s">
        <v>50</v>
      </c>
      <c r="AQ376" s="26" t="s">
        <v>51</v>
      </c>
    </row>
    <row r="377" spans="1:47" x14ac:dyDescent="0.3">
      <c r="F377" s="28">
        <v>94255492</v>
      </c>
      <c r="G377" s="29" t="s">
        <v>162</v>
      </c>
      <c r="H377" s="30">
        <v>2026</v>
      </c>
      <c r="I377" s="30" t="s">
        <v>53</v>
      </c>
      <c r="J377" s="62" t="s">
        <v>54</v>
      </c>
      <c r="K377" s="62" t="s">
        <v>54</v>
      </c>
      <c r="L377" s="62" t="s">
        <v>54</v>
      </c>
      <c r="M377" s="130"/>
      <c r="N377" s="130"/>
      <c r="O377" s="130" t="s">
        <v>62</v>
      </c>
      <c r="P377" s="62" t="s">
        <v>55</v>
      </c>
      <c r="Q377" s="62" t="s">
        <v>55</v>
      </c>
      <c r="R377" s="62" t="s">
        <v>55</v>
      </c>
      <c r="S377" s="62" t="s">
        <v>55</v>
      </c>
      <c r="T377" s="62" t="s">
        <v>55</v>
      </c>
      <c r="U377" s="62" t="s">
        <v>55</v>
      </c>
      <c r="V377" s="62" t="s">
        <v>54</v>
      </c>
      <c r="W377" s="62" t="s">
        <v>54</v>
      </c>
      <c r="X377" s="62" t="s">
        <v>54</v>
      </c>
      <c r="Y377" s="62" t="s">
        <v>54</v>
      </c>
      <c r="Z377" s="62" t="s">
        <v>54</v>
      </c>
      <c r="AA377" s="62" t="s">
        <v>54</v>
      </c>
      <c r="AB377" s="32"/>
      <c r="AC377" s="32"/>
      <c r="AD377" s="32" t="s">
        <v>62</v>
      </c>
      <c r="AE377" s="62" t="s">
        <v>55</v>
      </c>
      <c r="AF377" s="62" t="s">
        <v>55</v>
      </c>
      <c r="AG377" s="62" t="s">
        <v>55</v>
      </c>
      <c r="AH377" s="62" t="s">
        <v>55</v>
      </c>
      <c r="AI377" s="62" t="s">
        <v>55</v>
      </c>
      <c r="AJ377" s="62" t="s">
        <v>55</v>
      </c>
      <c r="AK377" s="62" t="s">
        <v>54</v>
      </c>
      <c r="AL377" s="62" t="s">
        <v>54</v>
      </c>
      <c r="AM377" s="62" t="s">
        <v>54</v>
      </c>
      <c r="AN377" s="62" t="s">
        <v>54</v>
      </c>
      <c r="AO377" s="55">
        <f>COUNTIF(Tabla1461113161718202427282962[[#This Row],[1L]:[31D]],"D12")</f>
        <v>12</v>
      </c>
      <c r="AP377" s="33">
        <f>COUNTIF(Tabla1461113161718202427282962[[#This Row],[1L]:[31D]],"N12")</f>
        <v>13</v>
      </c>
      <c r="AQ377" s="34">
        <f>COUNTBLANK(Tabla1461113161718202427282962[[#This Row],[1L]:[31D]])</f>
        <v>4</v>
      </c>
      <c r="AR377" s="7"/>
      <c r="AS377" s="7"/>
      <c r="AT377" s="7"/>
      <c r="AU377" s="7"/>
    </row>
    <row r="378" spans="1:47" x14ac:dyDescent="0.3">
      <c r="F378" s="28">
        <v>71187940</v>
      </c>
      <c r="G378" s="29" t="s">
        <v>163</v>
      </c>
      <c r="H378" s="30">
        <v>2026</v>
      </c>
      <c r="I378" s="30" t="s">
        <v>53</v>
      </c>
      <c r="J378" s="62" t="s">
        <v>55</v>
      </c>
      <c r="K378" s="62" t="s">
        <v>55</v>
      </c>
      <c r="L378" s="62" t="s">
        <v>55</v>
      </c>
      <c r="M378" s="62" t="s">
        <v>55</v>
      </c>
      <c r="N378" s="62" t="s">
        <v>55</v>
      </c>
      <c r="O378" s="62" t="s">
        <v>55</v>
      </c>
      <c r="P378" s="62" t="s">
        <v>54</v>
      </c>
      <c r="Q378" s="62" t="s">
        <v>54</v>
      </c>
      <c r="R378" s="62" t="s">
        <v>54</v>
      </c>
      <c r="S378" s="130"/>
      <c r="T378" s="130"/>
      <c r="U378" s="130" t="s">
        <v>62</v>
      </c>
      <c r="V378" s="62" t="s">
        <v>55</v>
      </c>
      <c r="W378" s="62" t="s">
        <v>55</v>
      </c>
      <c r="X378" s="62" t="s">
        <v>55</v>
      </c>
      <c r="Y378" s="62" t="s">
        <v>55</v>
      </c>
      <c r="Z378" s="62" t="s">
        <v>55</v>
      </c>
      <c r="AA378" s="62" t="s">
        <v>55</v>
      </c>
      <c r="AB378" s="62" t="s">
        <v>54</v>
      </c>
      <c r="AC378" s="62" t="s">
        <v>54</v>
      </c>
      <c r="AD378" s="62" t="s">
        <v>54</v>
      </c>
      <c r="AE378" s="62" t="s">
        <v>54</v>
      </c>
      <c r="AF378" s="62" t="s">
        <v>54</v>
      </c>
      <c r="AG378" s="62" t="s">
        <v>54</v>
      </c>
      <c r="AH378" s="32"/>
      <c r="AI378" s="32"/>
      <c r="AJ378" s="32" t="s">
        <v>62</v>
      </c>
      <c r="AK378" s="62" t="s">
        <v>55</v>
      </c>
      <c r="AL378" s="62" t="s">
        <v>55</v>
      </c>
      <c r="AM378" s="62" t="s">
        <v>55</v>
      </c>
      <c r="AN378" s="62" t="s">
        <v>55</v>
      </c>
      <c r="AO378" s="55">
        <f>COUNTIF(Tabla1461113161718202427282962[[#This Row],[1L]:[31D]],"D12")</f>
        <v>16</v>
      </c>
      <c r="AP378" s="33">
        <f>COUNTIF(Tabla1461113161718202427282962[[#This Row],[1L]:[31D]],"N12")</f>
        <v>9</v>
      </c>
      <c r="AQ378" s="34">
        <f>COUNTBLANK(Tabla1461113161718202427282962[[#This Row],[1L]:[31D]])</f>
        <v>4</v>
      </c>
      <c r="AR378" s="7"/>
      <c r="AS378" s="7"/>
      <c r="AT378" s="7"/>
      <c r="AU378" s="7"/>
    </row>
    <row r="379" spans="1:47" ht="17.25" customHeight="1" thickBot="1" x14ac:dyDescent="0.3">
      <c r="F379" s="131"/>
      <c r="G379" s="132"/>
      <c r="H379" s="30">
        <v>2026</v>
      </c>
      <c r="I379" s="30" t="s">
        <v>53</v>
      </c>
      <c r="J379" s="133"/>
      <c r="K379" s="134"/>
      <c r="L379" s="134"/>
      <c r="M379" s="135"/>
      <c r="N379" s="135" t="s">
        <v>164</v>
      </c>
      <c r="O379" s="135"/>
      <c r="P379" s="136"/>
      <c r="Q379" s="136" t="s">
        <v>165</v>
      </c>
      <c r="R379" s="136"/>
      <c r="S379" s="135"/>
      <c r="T379" s="135" t="s">
        <v>164</v>
      </c>
      <c r="U379" s="135"/>
      <c r="V379" s="137"/>
      <c r="W379" s="137" t="s">
        <v>165</v>
      </c>
      <c r="X379" s="137"/>
      <c r="Y379" s="133"/>
      <c r="Z379" s="134"/>
      <c r="AA379" s="134"/>
      <c r="AB379" s="135"/>
      <c r="AC379" s="135" t="s">
        <v>164</v>
      </c>
      <c r="AD379" s="135"/>
      <c r="AE379" s="137"/>
      <c r="AF379" s="137" t="s">
        <v>165</v>
      </c>
      <c r="AG379" s="137"/>
      <c r="AH379" s="135"/>
      <c r="AI379" s="135" t="s">
        <v>164</v>
      </c>
      <c r="AJ379" s="135"/>
      <c r="AK379" s="137"/>
      <c r="AL379" s="137" t="s">
        <v>165</v>
      </c>
      <c r="AM379" s="137"/>
      <c r="AN379" s="138"/>
      <c r="AO379" s="55">
        <f>COUNTIF(Tabla1461113161718202427282962[[#This Row],[1L]:[31D]],"D12")</f>
        <v>0</v>
      </c>
      <c r="AP379" s="33">
        <f>COUNTIF(Tabla1461113161718202427282962[[#This Row],[1L]:[31D]],"N12")</f>
        <v>0</v>
      </c>
      <c r="AQ379" s="34">
        <f>COUNTBLANK(Tabla1461113161718202427282962[[#This Row],[1L]:[31D]])</f>
        <v>23</v>
      </c>
      <c r="AR379" s="7"/>
      <c r="AS379" s="7"/>
      <c r="AT379" s="7"/>
      <c r="AU379" s="7"/>
    </row>
    <row r="380" spans="1:47" ht="17.25" thickBot="1" x14ac:dyDescent="0.35">
      <c r="F380" s="28">
        <v>1015332451</v>
      </c>
      <c r="G380" s="29" t="s">
        <v>166</v>
      </c>
      <c r="H380" s="30">
        <v>2026</v>
      </c>
      <c r="I380" s="30" t="s">
        <v>53</v>
      </c>
      <c r="J380" s="139" t="s">
        <v>167</v>
      </c>
      <c r="K380" s="139" t="s">
        <v>167</v>
      </c>
      <c r="L380" s="139" t="s">
        <v>167</v>
      </c>
      <c r="M380" s="139" t="s">
        <v>167</v>
      </c>
      <c r="N380" s="139" t="s">
        <v>167</v>
      </c>
      <c r="O380" s="140" t="s">
        <v>55</v>
      </c>
      <c r="P380" s="140" t="s">
        <v>87</v>
      </c>
      <c r="Q380" s="140" t="s">
        <v>55</v>
      </c>
      <c r="R380" s="140" t="s">
        <v>55</v>
      </c>
      <c r="S380" s="140" t="s">
        <v>55</v>
      </c>
      <c r="T380" s="141"/>
      <c r="U380" s="142" t="s">
        <v>55</v>
      </c>
      <c r="V380" s="140" t="s">
        <v>54</v>
      </c>
      <c r="W380" s="140" t="s">
        <v>54</v>
      </c>
      <c r="X380" s="140" t="s">
        <v>54</v>
      </c>
      <c r="Y380" s="141"/>
      <c r="Z380" s="141"/>
      <c r="AA380" s="141" t="s">
        <v>62</v>
      </c>
      <c r="AB380" s="143" t="s">
        <v>55</v>
      </c>
      <c r="AC380" s="143" t="s">
        <v>55</v>
      </c>
      <c r="AD380" s="143" t="s">
        <v>55</v>
      </c>
      <c r="AE380" s="143" t="s">
        <v>55</v>
      </c>
      <c r="AF380" s="143" t="s">
        <v>55</v>
      </c>
      <c r="AG380" s="143" t="s">
        <v>55</v>
      </c>
      <c r="AH380" s="143" t="s">
        <v>54</v>
      </c>
      <c r="AI380" s="143" t="s">
        <v>54</v>
      </c>
      <c r="AJ380" s="143" t="s">
        <v>54</v>
      </c>
      <c r="AK380" s="143" t="s">
        <v>54</v>
      </c>
      <c r="AL380" s="143" t="s">
        <v>54</v>
      </c>
      <c r="AM380" s="143" t="s">
        <v>54</v>
      </c>
      <c r="AN380" s="62" t="s">
        <v>54</v>
      </c>
      <c r="AO380" s="33">
        <f>COUNTIF(Tabla1461113161718202427282962[[#This Row],[1L]:[31D]],"D12")</f>
        <v>11</v>
      </c>
      <c r="AP380" s="33">
        <f>COUNTIF(Tabla1461113161718202427282962[[#This Row],[1L]:[31D]],"N12")</f>
        <v>10</v>
      </c>
      <c r="AQ380" s="34">
        <f>COUNTBLANK(Tabla1461113161718202427282962[[#This Row],[1L]:[31D]])</f>
        <v>3</v>
      </c>
      <c r="AR380" s="7"/>
      <c r="AS380" s="7"/>
      <c r="AT380" s="7"/>
      <c r="AU380" s="7"/>
    </row>
    <row r="381" spans="1:47" hidden="1" x14ac:dyDescent="0.3">
      <c r="F381" s="28"/>
      <c r="G381" s="29"/>
      <c r="H381" s="30">
        <v>2025</v>
      </c>
      <c r="I381" s="30" t="s">
        <v>81</v>
      </c>
      <c r="J381" s="99">
        <f t="shared" ref="J381:AK381" si="40">COUNTIF(J377:J380,"D12")</f>
        <v>1</v>
      </c>
      <c r="K381" s="99">
        <f t="shared" si="40"/>
        <v>1</v>
      </c>
      <c r="L381" s="99">
        <f t="shared" si="40"/>
        <v>1</v>
      </c>
      <c r="M381" s="99">
        <f t="shared" si="40"/>
        <v>1</v>
      </c>
      <c r="N381" s="99">
        <f t="shared" si="40"/>
        <v>1</v>
      </c>
      <c r="O381" s="99">
        <f t="shared" si="40"/>
        <v>2</v>
      </c>
      <c r="P381" s="99">
        <f t="shared" si="40"/>
        <v>1</v>
      </c>
      <c r="Q381" s="99">
        <f t="shared" si="40"/>
        <v>2</v>
      </c>
      <c r="R381" s="99">
        <f t="shared" si="40"/>
        <v>2</v>
      </c>
      <c r="S381" s="99">
        <f t="shared" si="40"/>
        <v>2</v>
      </c>
      <c r="T381" s="99">
        <f t="shared" si="40"/>
        <v>1</v>
      </c>
      <c r="U381" s="99">
        <f t="shared" si="40"/>
        <v>2</v>
      </c>
      <c r="V381" s="99">
        <f t="shared" si="40"/>
        <v>1</v>
      </c>
      <c r="W381" s="99">
        <f t="shared" si="40"/>
        <v>1</v>
      </c>
      <c r="X381" s="99">
        <f t="shared" si="40"/>
        <v>1</v>
      </c>
      <c r="Y381" s="99">
        <f t="shared" si="40"/>
        <v>1</v>
      </c>
      <c r="Z381" s="99">
        <f t="shared" si="40"/>
        <v>1</v>
      </c>
      <c r="AA381" s="99">
        <f t="shared" si="40"/>
        <v>1</v>
      </c>
      <c r="AB381" s="99">
        <f t="shared" si="40"/>
        <v>1</v>
      </c>
      <c r="AC381" s="99">
        <f t="shared" si="40"/>
        <v>1</v>
      </c>
      <c r="AD381" s="99">
        <f t="shared" si="40"/>
        <v>1</v>
      </c>
      <c r="AE381" s="99">
        <f t="shared" si="40"/>
        <v>2</v>
      </c>
      <c r="AF381" s="99">
        <f t="shared" si="40"/>
        <v>2</v>
      </c>
      <c r="AG381" s="99">
        <f t="shared" si="40"/>
        <v>2</v>
      </c>
      <c r="AH381" s="99">
        <f t="shared" si="40"/>
        <v>1</v>
      </c>
      <c r="AI381" s="99">
        <f t="shared" si="40"/>
        <v>1</v>
      </c>
      <c r="AJ381" s="99">
        <f t="shared" si="40"/>
        <v>1</v>
      </c>
      <c r="AK381" s="99">
        <f t="shared" si="40"/>
        <v>1</v>
      </c>
      <c r="AL381" s="99">
        <f>COUNTIF(AL377:AL378,"D12")</f>
        <v>1</v>
      </c>
      <c r="AM381" s="99">
        <f>COUNTIF(AM377:AM380,"D12")</f>
        <v>1</v>
      </c>
      <c r="AN381" s="30">
        <f>COUNTIF(AN377:AN380,"D12")</f>
        <v>1</v>
      </c>
      <c r="AO381" s="38"/>
      <c r="AP381" s="38"/>
      <c r="AQ381" s="39"/>
      <c r="AR381" s="7"/>
      <c r="AS381" s="7"/>
      <c r="AT381" s="7"/>
      <c r="AU381" s="7"/>
    </row>
    <row r="382" spans="1:47" hidden="1" x14ac:dyDescent="0.3">
      <c r="F382" s="40"/>
      <c r="G382" s="41"/>
      <c r="H382" s="30">
        <v>2025</v>
      </c>
      <c r="I382" s="30" t="s">
        <v>81</v>
      </c>
      <c r="J382" s="42">
        <f t="shared" ref="J382:AK382" si="41">COUNTIF(J377:J380,"N12")</f>
        <v>1</v>
      </c>
      <c r="K382" s="42">
        <f t="shared" si="41"/>
        <v>1</v>
      </c>
      <c r="L382" s="42">
        <f t="shared" si="41"/>
        <v>1</v>
      </c>
      <c r="M382" s="42">
        <f t="shared" si="41"/>
        <v>0</v>
      </c>
      <c r="N382" s="42">
        <f t="shared" si="41"/>
        <v>0</v>
      </c>
      <c r="O382" s="42">
        <f t="shared" si="41"/>
        <v>0</v>
      </c>
      <c r="P382" s="42">
        <f t="shared" si="41"/>
        <v>1</v>
      </c>
      <c r="Q382" s="42">
        <f t="shared" si="41"/>
        <v>1</v>
      </c>
      <c r="R382" s="42">
        <f t="shared" si="41"/>
        <v>1</v>
      </c>
      <c r="S382" s="42">
        <f t="shared" si="41"/>
        <v>0</v>
      </c>
      <c r="T382" s="42">
        <f t="shared" si="41"/>
        <v>0</v>
      </c>
      <c r="U382" s="42">
        <f t="shared" si="41"/>
        <v>0</v>
      </c>
      <c r="V382" s="42">
        <f t="shared" si="41"/>
        <v>2</v>
      </c>
      <c r="W382" s="42">
        <f t="shared" si="41"/>
        <v>2</v>
      </c>
      <c r="X382" s="42">
        <f t="shared" si="41"/>
        <v>2</v>
      </c>
      <c r="Y382" s="42">
        <f t="shared" si="41"/>
        <v>1</v>
      </c>
      <c r="Z382" s="42">
        <f t="shared" si="41"/>
        <v>1</v>
      </c>
      <c r="AA382" s="42">
        <f t="shared" si="41"/>
        <v>1</v>
      </c>
      <c r="AB382" s="42">
        <f t="shared" si="41"/>
        <v>1</v>
      </c>
      <c r="AC382" s="42">
        <f t="shared" si="41"/>
        <v>1</v>
      </c>
      <c r="AD382" s="42">
        <f t="shared" si="41"/>
        <v>1</v>
      </c>
      <c r="AE382" s="42">
        <f t="shared" si="41"/>
        <v>1</v>
      </c>
      <c r="AF382" s="42">
        <f t="shared" si="41"/>
        <v>1</v>
      </c>
      <c r="AG382" s="42">
        <f t="shared" si="41"/>
        <v>1</v>
      </c>
      <c r="AH382" s="42">
        <f t="shared" si="41"/>
        <v>1</v>
      </c>
      <c r="AI382" s="42">
        <f t="shared" si="41"/>
        <v>1</v>
      </c>
      <c r="AJ382" s="42">
        <f t="shared" si="41"/>
        <v>1</v>
      </c>
      <c r="AK382" s="42">
        <f t="shared" si="41"/>
        <v>2</v>
      </c>
      <c r="AL382" s="42">
        <f>COUNTIF(AL377:AL378,"N12")</f>
        <v>1</v>
      </c>
      <c r="AM382" s="42">
        <f>COUNTIF(AM377:AM380,"N12")</f>
        <v>2</v>
      </c>
      <c r="AN382" s="43">
        <f>COUNTIF(AN377:AN380,"N12")</f>
        <v>2</v>
      </c>
      <c r="AO382" s="44"/>
      <c r="AP382" s="44"/>
      <c r="AQ382" s="39"/>
      <c r="AR382" s="7"/>
      <c r="AS382" s="7"/>
      <c r="AT382" s="7"/>
      <c r="AU382" s="7"/>
    </row>
    <row r="383" spans="1:47" x14ac:dyDescent="0.3">
      <c r="F383" s="48" t="s">
        <v>64</v>
      </c>
      <c r="G383" s="48" t="s">
        <v>65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7"/>
      <c r="AP383" s="7"/>
      <c r="AQ383" s="7"/>
      <c r="AR383" s="7"/>
      <c r="AS383" s="7"/>
      <c r="AT383" s="7"/>
      <c r="AU383" s="7"/>
    </row>
    <row r="384" spans="1:47" x14ac:dyDescent="0.3">
      <c r="F384" s="28" t="s">
        <v>55</v>
      </c>
      <c r="G384" s="29" t="s">
        <v>66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7"/>
      <c r="AP384" s="7"/>
      <c r="AQ384" s="7"/>
      <c r="AR384" s="7"/>
      <c r="AS384" s="7"/>
      <c r="AT384" s="7"/>
      <c r="AU384" s="7"/>
    </row>
    <row r="385" spans="1:47" s="7" customFormat="1" x14ac:dyDescent="0.3">
      <c r="F385" s="50" t="s">
        <v>54</v>
      </c>
      <c r="G385" s="51" t="s">
        <v>67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</row>
    <row r="386" spans="1:47" s="7" customFormat="1" x14ac:dyDescent="0.3">
      <c r="F386" s="50"/>
      <c r="G386" s="51" t="s">
        <v>68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</row>
    <row r="387" spans="1:47" s="7" customFormat="1" x14ac:dyDescent="0.3">
      <c r="F387" s="50" t="s">
        <v>69</v>
      </c>
      <c r="G387" s="51" t="s">
        <v>70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7" s="7" customFormat="1" x14ac:dyDescent="0.3">
      <c r="F388" s="50" t="s">
        <v>62</v>
      </c>
      <c r="G388" s="51" t="s">
        <v>71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</row>
    <row r="389" spans="1:47" s="7" customFormat="1" x14ac:dyDescent="0.3"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</row>
    <row r="390" spans="1:47" ht="15" x14ac:dyDescent="0.25">
      <c r="F390" s="1"/>
      <c r="G390" s="1"/>
      <c r="H390" s="2" t="s">
        <v>0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4"/>
      <c r="AI390" s="5" t="s">
        <v>1</v>
      </c>
      <c r="AJ390" s="5"/>
      <c r="AK390" s="5"/>
      <c r="AL390" s="5"/>
      <c r="AM390" s="5"/>
      <c r="AN390" s="5"/>
      <c r="AO390" s="6"/>
      <c r="AP390" s="6"/>
      <c r="AQ390" s="6"/>
      <c r="AR390" s="7"/>
      <c r="AS390" s="7"/>
      <c r="AT390" s="7"/>
      <c r="AU390" s="7"/>
    </row>
    <row r="391" spans="1:47" ht="15" x14ac:dyDescent="0.25">
      <c r="F391" s="1"/>
      <c r="G391" s="1"/>
      <c r="H391" s="8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5"/>
      <c r="AJ391" s="5"/>
      <c r="AK391" s="5"/>
      <c r="AL391" s="5"/>
      <c r="AM391" s="5"/>
      <c r="AN391" s="5"/>
      <c r="AO391" s="6"/>
      <c r="AP391" s="6"/>
      <c r="AQ391" s="6"/>
      <c r="AR391" s="7"/>
      <c r="AS391" s="7"/>
      <c r="AT391" s="7"/>
      <c r="AU391" s="7"/>
    </row>
    <row r="392" spans="1:47" ht="15" x14ac:dyDescent="0.25">
      <c r="F392" s="1"/>
      <c r="G392" s="1"/>
      <c r="H392" s="11" t="s">
        <v>2</v>
      </c>
      <c r="I392" s="12"/>
      <c r="J392" s="12"/>
      <c r="K392" s="13" t="s">
        <v>168</v>
      </c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4"/>
      <c r="AI392" s="5" t="s">
        <v>4</v>
      </c>
      <c r="AJ392" s="5"/>
      <c r="AK392" s="5"/>
      <c r="AL392" s="5"/>
      <c r="AM392" s="5"/>
      <c r="AN392" s="5"/>
      <c r="AO392" s="6"/>
      <c r="AP392" s="6"/>
      <c r="AQ392" s="6"/>
      <c r="AR392" s="7"/>
      <c r="AS392" s="7"/>
      <c r="AT392" s="7"/>
      <c r="AU392" s="7"/>
    </row>
    <row r="393" spans="1:47" ht="15" x14ac:dyDescent="0.25">
      <c r="F393" s="1"/>
      <c r="G393" s="1"/>
      <c r="H393" s="15" t="s">
        <v>5</v>
      </c>
      <c r="I393" s="16"/>
      <c r="J393" s="16"/>
      <c r="K393" s="13" t="s">
        <v>169</v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4"/>
      <c r="AI393" s="5"/>
      <c r="AJ393" s="5"/>
      <c r="AK393" s="5"/>
      <c r="AL393" s="5"/>
      <c r="AM393" s="5"/>
      <c r="AN393" s="5"/>
      <c r="AO393" s="6"/>
      <c r="AP393" s="6"/>
      <c r="AQ393" s="6"/>
      <c r="AR393" s="7"/>
      <c r="AS393" s="7"/>
      <c r="AT393" s="7"/>
      <c r="AU393" s="7"/>
    </row>
    <row r="394" spans="1:47" ht="15" x14ac:dyDescent="0.25">
      <c r="F394" s="1"/>
      <c r="G394" s="1"/>
      <c r="H394" s="11" t="s">
        <v>7</v>
      </c>
      <c r="I394" s="12"/>
      <c r="J394" s="12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4"/>
      <c r="AI394" s="5" t="s">
        <v>8</v>
      </c>
      <c r="AJ394" s="5"/>
      <c r="AK394" s="5"/>
      <c r="AL394" s="5"/>
      <c r="AM394" s="5"/>
      <c r="AN394" s="5"/>
      <c r="AO394" s="6"/>
      <c r="AP394" s="6"/>
      <c r="AQ394" s="6"/>
      <c r="AR394" s="7"/>
      <c r="AS394" s="7"/>
      <c r="AT394" s="7"/>
      <c r="AU394" s="7"/>
    </row>
    <row r="395" spans="1:47" ht="15" x14ac:dyDescent="0.25">
      <c r="F395" s="1"/>
      <c r="G395" s="1"/>
      <c r="H395" s="17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20"/>
      <c r="AI395" s="5"/>
      <c r="AJ395" s="5"/>
      <c r="AK395" s="5"/>
      <c r="AL395" s="5"/>
      <c r="AM395" s="5"/>
      <c r="AN395" s="5"/>
      <c r="AO395" s="21"/>
      <c r="AP395" s="21"/>
      <c r="AQ395" s="21"/>
      <c r="AR395" s="7"/>
      <c r="AS395" s="7"/>
      <c r="AT395" s="7"/>
      <c r="AU395" s="7"/>
    </row>
    <row r="396" spans="1:47" s="27" customFormat="1" ht="39.950000000000003" customHeight="1" x14ac:dyDescent="0.25">
      <c r="A396" s="22" t="s">
        <v>9</v>
      </c>
      <c r="B396" s="22" t="s">
        <v>10</v>
      </c>
      <c r="C396" s="23" t="s">
        <v>11</v>
      </c>
      <c r="D396" s="23" t="s">
        <v>12</v>
      </c>
      <c r="E396" s="23" t="s">
        <v>13</v>
      </c>
      <c r="F396" s="24" t="s">
        <v>14</v>
      </c>
      <c r="G396" s="24" t="s">
        <v>15</v>
      </c>
      <c r="H396" s="24" t="s">
        <v>16</v>
      </c>
      <c r="I396" s="24" t="s">
        <v>17</v>
      </c>
      <c r="J396" s="24" t="s">
        <v>18</v>
      </c>
      <c r="K396" s="24" t="s">
        <v>19</v>
      </c>
      <c r="L396" s="24" t="s">
        <v>20</v>
      </c>
      <c r="M396" s="24" t="s">
        <v>21</v>
      </c>
      <c r="N396" s="24" t="s">
        <v>22</v>
      </c>
      <c r="O396" s="24" t="s">
        <v>23</v>
      </c>
      <c r="P396" s="25" t="s">
        <v>24</v>
      </c>
      <c r="Q396" s="25" t="s">
        <v>25</v>
      </c>
      <c r="R396" s="24" t="s">
        <v>26</v>
      </c>
      <c r="S396" s="24" t="s">
        <v>27</v>
      </c>
      <c r="T396" s="24" t="s">
        <v>28</v>
      </c>
      <c r="U396" s="24" t="s">
        <v>29</v>
      </c>
      <c r="V396" s="24" t="s">
        <v>30</v>
      </c>
      <c r="W396" s="25" t="s">
        <v>31</v>
      </c>
      <c r="X396" s="25" t="s">
        <v>32</v>
      </c>
      <c r="Y396" s="24" t="s">
        <v>33</v>
      </c>
      <c r="Z396" s="24" t="s">
        <v>34</v>
      </c>
      <c r="AA396" s="24" t="s">
        <v>35</v>
      </c>
      <c r="AB396" s="24" t="s">
        <v>36</v>
      </c>
      <c r="AC396" s="24" t="s">
        <v>37</v>
      </c>
      <c r="AD396" s="25" t="s">
        <v>38</v>
      </c>
      <c r="AE396" s="24" t="s">
        <v>39</v>
      </c>
      <c r="AF396" s="24" t="s">
        <v>40</v>
      </c>
      <c r="AG396" s="24" t="s">
        <v>41</v>
      </c>
      <c r="AH396" s="24" t="s">
        <v>42</v>
      </c>
      <c r="AI396" s="24" t="s">
        <v>43</v>
      </c>
      <c r="AJ396" s="24" t="s">
        <v>44</v>
      </c>
      <c r="AK396" s="25" t="s">
        <v>45</v>
      </c>
      <c r="AL396" s="25" t="s">
        <v>46</v>
      </c>
      <c r="AM396" s="24" t="s">
        <v>47</v>
      </c>
      <c r="AN396" s="25" t="s">
        <v>58</v>
      </c>
      <c r="AO396" s="26" t="s">
        <v>49</v>
      </c>
      <c r="AP396" s="26" t="s">
        <v>50</v>
      </c>
      <c r="AQ396" s="26" t="s">
        <v>51</v>
      </c>
    </row>
    <row r="397" spans="1:47" x14ac:dyDescent="0.3">
      <c r="F397" s="28">
        <v>71053321</v>
      </c>
      <c r="G397" s="29" t="s">
        <v>170</v>
      </c>
      <c r="H397" s="30">
        <v>2026</v>
      </c>
      <c r="I397" s="30" t="s">
        <v>53</v>
      </c>
      <c r="J397" s="32"/>
      <c r="K397" s="32"/>
      <c r="L397" s="32" t="s">
        <v>62</v>
      </c>
      <c r="M397" s="31" t="s">
        <v>55</v>
      </c>
      <c r="N397" s="31" t="s">
        <v>55</v>
      </c>
      <c r="O397" s="31" t="s">
        <v>55</v>
      </c>
      <c r="P397" s="31" t="s">
        <v>55</v>
      </c>
      <c r="Q397" s="31" t="s">
        <v>55</v>
      </c>
      <c r="R397" s="31" t="s">
        <v>55</v>
      </c>
      <c r="S397" s="31" t="s">
        <v>54</v>
      </c>
      <c r="T397" s="31" t="s">
        <v>54</v>
      </c>
      <c r="U397" s="31" t="s">
        <v>54</v>
      </c>
      <c r="V397" s="31" t="s">
        <v>54</v>
      </c>
      <c r="W397" s="31" t="s">
        <v>54</v>
      </c>
      <c r="X397" s="31" t="s">
        <v>54</v>
      </c>
      <c r="Y397" s="32"/>
      <c r="Z397" s="32"/>
      <c r="AA397" s="32" t="s">
        <v>62</v>
      </c>
      <c r="AB397" s="31" t="s">
        <v>55</v>
      </c>
      <c r="AC397" s="31" t="s">
        <v>55</v>
      </c>
      <c r="AD397" s="31" t="s">
        <v>55</v>
      </c>
      <c r="AE397" s="31" t="s">
        <v>55</v>
      </c>
      <c r="AF397" s="31" t="s">
        <v>55</v>
      </c>
      <c r="AG397" s="31" t="s">
        <v>55</v>
      </c>
      <c r="AH397" s="31" t="s">
        <v>54</v>
      </c>
      <c r="AI397" s="31" t="s">
        <v>54</v>
      </c>
      <c r="AJ397" s="31" t="s">
        <v>54</v>
      </c>
      <c r="AK397" s="31" t="s">
        <v>54</v>
      </c>
      <c r="AL397" s="31" t="s">
        <v>54</v>
      </c>
      <c r="AM397" s="31" t="s">
        <v>54</v>
      </c>
      <c r="AN397" s="31" t="s">
        <v>54</v>
      </c>
      <c r="AO397" s="55">
        <f>COUNTIF(Tabla146111316171820242728293063[[#This Row],[1L]:[31D]],"D12")</f>
        <v>12</v>
      </c>
      <c r="AP397" s="33">
        <f>COUNTIF(Tabla146111316171820242728293063[[#This Row],[1L]:[31D]],"N12")</f>
        <v>13</v>
      </c>
      <c r="AQ397" s="34">
        <f>COUNTBLANK(Tabla146111316171820242728293063[[#This Row],[1L]:[31D]])</f>
        <v>4</v>
      </c>
      <c r="AR397" s="7"/>
      <c r="AS397" s="7"/>
      <c r="AT397" s="7"/>
      <c r="AU397" s="7"/>
    </row>
    <row r="398" spans="1:47" x14ac:dyDescent="0.3">
      <c r="F398" s="28">
        <v>1128404526</v>
      </c>
      <c r="G398" s="29" t="s">
        <v>337</v>
      </c>
      <c r="H398" s="30">
        <v>2026</v>
      </c>
      <c r="I398" s="30" t="s">
        <v>53</v>
      </c>
      <c r="J398" s="31" t="s">
        <v>54</v>
      </c>
      <c r="K398" s="31" t="s">
        <v>54</v>
      </c>
      <c r="L398" s="31" t="s">
        <v>54</v>
      </c>
      <c r="M398" s="32"/>
      <c r="N398" s="32"/>
      <c r="O398" s="31" t="s">
        <v>54</v>
      </c>
      <c r="P398" s="31" t="s">
        <v>54</v>
      </c>
      <c r="Q398" s="31" t="s">
        <v>54</v>
      </c>
      <c r="R398" s="31" t="s">
        <v>54</v>
      </c>
      <c r="S398" s="31" t="s">
        <v>54</v>
      </c>
      <c r="T398" s="31" t="s">
        <v>54</v>
      </c>
      <c r="U398" s="31" t="s">
        <v>54</v>
      </c>
      <c r="V398" s="31" t="s">
        <v>54</v>
      </c>
      <c r="W398" s="31" t="s">
        <v>54</v>
      </c>
      <c r="X398" s="31" t="s">
        <v>54</v>
      </c>
      <c r="Y398" s="31" t="s">
        <v>54</v>
      </c>
      <c r="Z398" s="31" t="s">
        <v>54</v>
      </c>
      <c r="AA398" s="31" t="s">
        <v>54</v>
      </c>
      <c r="AB398" s="32"/>
      <c r="AC398" s="32"/>
      <c r="AD398" s="31" t="s">
        <v>54</v>
      </c>
      <c r="AE398" s="31" t="s">
        <v>54</v>
      </c>
      <c r="AF398" s="31" t="s">
        <v>54</v>
      </c>
      <c r="AG398" s="31" t="s">
        <v>54</v>
      </c>
      <c r="AH398" s="31" t="s">
        <v>54</v>
      </c>
      <c r="AI398" s="31" t="s">
        <v>54</v>
      </c>
      <c r="AJ398" s="31" t="s">
        <v>54</v>
      </c>
      <c r="AK398" s="31" t="s">
        <v>54</v>
      </c>
      <c r="AL398" s="31" t="s">
        <v>54</v>
      </c>
      <c r="AM398" s="31" t="s">
        <v>54</v>
      </c>
      <c r="AN398" s="31">
        <f>COUNTIF(AN394:AN396,"N12")</f>
        <v>0</v>
      </c>
      <c r="AO398" s="55">
        <f>COUNTIF(Tabla146111316171820242728293063[[#This Row],[1L]:[31D]],"D12")</f>
        <v>0</v>
      </c>
      <c r="AP398" s="33">
        <f>COUNTIF(Tabla146111316171820242728293063[[#This Row],[1L]:[31D]],"N12")</f>
        <v>26</v>
      </c>
      <c r="AQ398" s="34">
        <f>COUNTBLANK(Tabla146111316171820242728293063[[#This Row],[1L]:[31D]])</f>
        <v>4</v>
      </c>
      <c r="AR398" s="7"/>
      <c r="AS398" s="7"/>
      <c r="AT398" s="7"/>
      <c r="AU398" s="7"/>
    </row>
    <row r="399" spans="1:47" x14ac:dyDescent="0.3">
      <c r="F399" s="28">
        <v>1017238420</v>
      </c>
      <c r="G399" s="29" t="s">
        <v>171</v>
      </c>
      <c r="H399" s="30">
        <v>2026</v>
      </c>
      <c r="I399" s="30" t="s">
        <v>53</v>
      </c>
      <c r="J399" s="31" t="s">
        <v>55</v>
      </c>
      <c r="K399" s="31" t="s">
        <v>55</v>
      </c>
      <c r="L399" s="31" t="s">
        <v>55</v>
      </c>
      <c r="M399" s="31" t="s">
        <v>54</v>
      </c>
      <c r="N399" s="31" t="s">
        <v>54</v>
      </c>
      <c r="O399" s="31" t="s">
        <v>54</v>
      </c>
      <c r="P399" s="31" t="s">
        <v>54</v>
      </c>
      <c r="Q399" s="31" t="s">
        <v>54</v>
      </c>
      <c r="R399" s="31" t="s">
        <v>54</v>
      </c>
      <c r="S399" s="32"/>
      <c r="T399" s="32"/>
      <c r="U399" s="32" t="s">
        <v>62</v>
      </c>
      <c r="V399" s="32" t="s">
        <v>62</v>
      </c>
      <c r="W399" s="31" t="s">
        <v>55</v>
      </c>
      <c r="X399" s="31" t="s">
        <v>55</v>
      </c>
      <c r="Y399" s="31" t="s">
        <v>55</v>
      </c>
      <c r="Z399" s="31" t="s">
        <v>55</v>
      </c>
      <c r="AA399" s="31" t="s">
        <v>55</v>
      </c>
      <c r="AB399" s="31" t="s">
        <v>54</v>
      </c>
      <c r="AC399" s="31" t="s">
        <v>54</v>
      </c>
      <c r="AD399" s="31" t="s">
        <v>54</v>
      </c>
      <c r="AE399" s="31" t="s">
        <v>54</v>
      </c>
      <c r="AF399" s="31" t="s">
        <v>54</v>
      </c>
      <c r="AG399" s="31" t="s">
        <v>54</v>
      </c>
      <c r="AH399" s="32"/>
      <c r="AI399" s="32"/>
      <c r="AJ399" s="32" t="s">
        <v>62</v>
      </c>
      <c r="AK399" s="147" t="s">
        <v>69</v>
      </c>
      <c r="AL399" s="31" t="s">
        <v>55</v>
      </c>
      <c r="AM399" s="31" t="s">
        <v>55</v>
      </c>
      <c r="AN399" s="31" t="s">
        <v>55</v>
      </c>
      <c r="AO399" s="55">
        <f>COUNTIF(Tabla146111316171820242728293063[[#This Row],[1L]:[31D]],"D12")</f>
        <v>11</v>
      </c>
      <c r="AP399" s="33">
        <f>COUNTIF(Tabla146111316171820242728293063[[#This Row],[1L]:[31D]],"N12")</f>
        <v>12</v>
      </c>
      <c r="AQ399" s="34">
        <f>COUNTBLANK(Tabla146111316171820242728293063[[#This Row],[1L]:[31D]])</f>
        <v>4</v>
      </c>
      <c r="AR399" s="7"/>
      <c r="AS399" s="7"/>
      <c r="AT399" s="7"/>
      <c r="AU399" s="7"/>
    </row>
    <row r="400" spans="1:47" x14ac:dyDescent="0.3">
      <c r="F400" s="28">
        <v>1214743442</v>
      </c>
      <c r="G400" s="29" t="s">
        <v>172</v>
      </c>
      <c r="H400" s="30">
        <v>2026</v>
      </c>
      <c r="I400" s="30" t="s">
        <v>53</v>
      </c>
      <c r="J400" s="31" t="s">
        <v>54</v>
      </c>
      <c r="K400" s="31" t="s">
        <v>54</v>
      </c>
      <c r="L400" s="31" t="s">
        <v>54</v>
      </c>
      <c r="M400" s="36"/>
      <c r="N400" s="36"/>
      <c r="O400" s="36"/>
      <c r="P400" s="36"/>
      <c r="Q400" s="36"/>
      <c r="R400" s="36"/>
      <c r="S400" s="31" t="s">
        <v>55</v>
      </c>
      <c r="T400" s="31" t="s">
        <v>55</v>
      </c>
      <c r="U400" s="31" t="s">
        <v>55</v>
      </c>
      <c r="V400" s="31" t="s">
        <v>55</v>
      </c>
      <c r="W400" s="36"/>
      <c r="X400" s="36"/>
      <c r="Y400" s="62" t="s">
        <v>54</v>
      </c>
      <c r="Z400" s="62" t="s">
        <v>54</v>
      </c>
      <c r="AA400" s="62" t="s">
        <v>54</v>
      </c>
      <c r="AB400" s="36"/>
      <c r="AC400" s="36"/>
      <c r="AD400" s="36"/>
      <c r="AE400" s="36"/>
      <c r="AF400" s="36"/>
      <c r="AG400" s="36"/>
      <c r="AH400" s="31" t="s">
        <v>55</v>
      </c>
      <c r="AI400" s="31" t="s">
        <v>55</v>
      </c>
      <c r="AJ400" s="31" t="s">
        <v>55</v>
      </c>
      <c r="AK400" s="31" t="s">
        <v>55</v>
      </c>
      <c r="AL400" s="36"/>
      <c r="AM400" s="36"/>
      <c r="AN400" s="36"/>
      <c r="AO400" s="55">
        <f>COUNTIF(Tabla146111316171820242728293063[[#This Row],[1L]:[31D]],"D12")</f>
        <v>8</v>
      </c>
      <c r="AP400" s="33">
        <f>COUNTIF(Tabla146111316171820242728293063[[#This Row],[1L]:[31D]],"N12")</f>
        <v>6</v>
      </c>
      <c r="AQ400" s="34">
        <f>COUNTBLANK(Tabla146111316171820242728293063[[#This Row],[1L]:[31D]])</f>
        <v>17</v>
      </c>
      <c r="AR400" s="7"/>
      <c r="AS400" s="7"/>
      <c r="AT400" s="7"/>
      <c r="AU400" s="7"/>
    </row>
    <row r="401" spans="1:47" hidden="1" x14ac:dyDescent="0.3">
      <c r="F401" s="28"/>
      <c r="G401" s="29"/>
      <c r="H401" s="30">
        <v>2025</v>
      </c>
      <c r="I401" s="30" t="s">
        <v>116</v>
      </c>
      <c r="J401" s="37">
        <f t="shared" ref="J401:AN401" si="42">COUNTIF(J397:J400,"D12")</f>
        <v>1</v>
      </c>
      <c r="K401" s="37">
        <f t="shared" si="42"/>
        <v>1</v>
      </c>
      <c r="L401" s="37">
        <f t="shared" si="42"/>
        <v>1</v>
      </c>
      <c r="M401" s="37">
        <f t="shared" si="42"/>
        <v>1</v>
      </c>
      <c r="N401" s="37">
        <f t="shared" si="42"/>
        <v>1</v>
      </c>
      <c r="O401" s="37">
        <f t="shared" si="42"/>
        <v>1</v>
      </c>
      <c r="P401" s="37">
        <f t="shared" si="42"/>
        <v>1</v>
      </c>
      <c r="Q401" s="37">
        <f t="shared" si="42"/>
        <v>1</v>
      </c>
      <c r="R401" s="37">
        <f t="shared" si="42"/>
        <v>1</v>
      </c>
      <c r="S401" s="37">
        <f t="shared" si="42"/>
        <v>1</v>
      </c>
      <c r="T401" s="37">
        <f t="shared" si="42"/>
        <v>1</v>
      </c>
      <c r="U401" s="37">
        <f t="shared" si="42"/>
        <v>1</v>
      </c>
      <c r="V401" s="37">
        <f t="shared" si="42"/>
        <v>1</v>
      </c>
      <c r="W401" s="37">
        <f t="shared" si="42"/>
        <v>1</v>
      </c>
      <c r="X401" s="37">
        <f t="shared" si="42"/>
        <v>1</v>
      </c>
      <c r="Y401" s="37">
        <f t="shared" si="42"/>
        <v>1</v>
      </c>
      <c r="Z401" s="37">
        <f t="shared" si="42"/>
        <v>1</v>
      </c>
      <c r="AA401" s="37">
        <f t="shared" si="42"/>
        <v>1</v>
      </c>
      <c r="AB401" s="37">
        <f t="shared" si="42"/>
        <v>1</v>
      </c>
      <c r="AC401" s="37">
        <f t="shared" si="42"/>
        <v>1</v>
      </c>
      <c r="AD401" s="37">
        <f t="shared" si="42"/>
        <v>1</v>
      </c>
      <c r="AE401" s="37">
        <f t="shared" si="42"/>
        <v>1</v>
      </c>
      <c r="AF401" s="37">
        <f t="shared" si="42"/>
        <v>1</v>
      </c>
      <c r="AG401" s="37">
        <f t="shared" si="42"/>
        <v>1</v>
      </c>
      <c r="AH401" s="37">
        <f t="shared" si="42"/>
        <v>1</v>
      </c>
      <c r="AI401" s="37">
        <f t="shared" si="42"/>
        <v>1</v>
      </c>
      <c r="AJ401" s="37">
        <f t="shared" si="42"/>
        <v>1</v>
      </c>
      <c r="AK401" s="37">
        <f t="shared" si="42"/>
        <v>1</v>
      </c>
      <c r="AL401" s="37">
        <f t="shared" si="42"/>
        <v>1</v>
      </c>
      <c r="AM401" s="37">
        <f t="shared" si="42"/>
        <v>1</v>
      </c>
      <c r="AN401" s="30">
        <f t="shared" si="42"/>
        <v>1</v>
      </c>
      <c r="AO401" s="38"/>
      <c r="AP401" s="38"/>
      <c r="AQ401" s="39"/>
      <c r="AR401" s="7"/>
      <c r="AS401" s="7"/>
      <c r="AT401" s="7"/>
      <c r="AU401" s="7"/>
    </row>
    <row r="402" spans="1:47" hidden="1" x14ac:dyDescent="0.3">
      <c r="F402" s="40"/>
      <c r="G402" s="41"/>
      <c r="H402" s="30">
        <v>2025</v>
      </c>
      <c r="I402" s="30" t="s">
        <v>116</v>
      </c>
      <c r="J402" s="42">
        <f t="shared" ref="J402:AN402" si="43">COUNTIF(J397:J400,"N12")</f>
        <v>2</v>
      </c>
      <c r="K402" s="42">
        <f t="shared" si="43"/>
        <v>2</v>
      </c>
      <c r="L402" s="42">
        <f t="shared" si="43"/>
        <v>2</v>
      </c>
      <c r="M402" s="42">
        <f t="shared" si="43"/>
        <v>1</v>
      </c>
      <c r="N402" s="42">
        <f t="shared" si="43"/>
        <v>1</v>
      </c>
      <c r="O402" s="42">
        <f t="shared" si="43"/>
        <v>2</v>
      </c>
      <c r="P402" s="42">
        <f t="shared" si="43"/>
        <v>2</v>
      </c>
      <c r="Q402" s="42">
        <f t="shared" si="43"/>
        <v>2</v>
      </c>
      <c r="R402" s="42">
        <f t="shared" si="43"/>
        <v>2</v>
      </c>
      <c r="S402" s="42">
        <f t="shared" si="43"/>
        <v>2</v>
      </c>
      <c r="T402" s="42">
        <f t="shared" si="43"/>
        <v>2</v>
      </c>
      <c r="U402" s="42">
        <f t="shared" si="43"/>
        <v>2</v>
      </c>
      <c r="V402" s="42">
        <f t="shared" si="43"/>
        <v>2</v>
      </c>
      <c r="W402" s="42">
        <f t="shared" si="43"/>
        <v>2</v>
      </c>
      <c r="X402" s="42">
        <f t="shared" si="43"/>
        <v>2</v>
      </c>
      <c r="Y402" s="42">
        <f t="shared" si="43"/>
        <v>2</v>
      </c>
      <c r="Z402" s="42">
        <f t="shared" si="43"/>
        <v>2</v>
      </c>
      <c r="AA402" s="42">
        <f t="shared" si="43"/>
        <v>2</v>
      </c>
      <c r="AB402" s="42">
        <f t="shared" si="43"/>
        <v>1</v>
      </c>
      <c r="AC402" s="42">
        <f t="shared" si="43"/>
        <v>1</v>
      </c>
      <c r="AD402" s="42">
        <f t="shared" si="43"/>
        <v>2</v>
      </c>
      <c r="AE402" s="42">
        <f t="shared" si="43"/>
        <v>2</v>
      </c>
      <c r="AF402" s="42">
        <f t="shared" si="43"/>
        <v>2</v>
      </c>
      <c r="AG402" s="42">
        <f t="shared" si="43"/>
        <v>2</v>
      </c>
      <c r="AH402" s="42">
        <f t="shared" si="43"/>
        <v>2</v>
      </c>
      <c r="AI402" s="42">
        <f t="shared" si="43"/>
        <v>2</v>
      </c>
      <c r="AJ402" s="42">
        <f t="shared" si="43"/>
        <v>2</v>
      </c>
      <c r="AK402" s="42">
        <f t="shared" si="43"/>
        <v>2</v>
      </c>
      <c r="AL402" s="42">
        <f t="shared" si="43"/>
        <v>2</v>
      </c>
      <c r="AM402" s="42">
        <f t="shared" si="43"/>
        <v>2</v>
      </c>
      <c r="AN402" s="43">
        <f t="shared" si="43"/>
        <v>1</v>
      </c>
      <c r="AO402" s="44"/>
      <c r="AP402" s="44"/>
      <c r="AQ402" s="39"/>
      <c r="AR402" s="7"/>
      <c r="AS402" s="7"/>
      <c r="AT402" s="7"/>
      <c r="AU402" s="7"/>
    </row>
    <row r="403" spans="1:47" s="7" customFormat="1" x14ac:dyDescent="0.3"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</row>
    <row r="404" spans="1:47" s="27" customFormat="1" ht="39.950000000000003" customHeight="1" x14ac:dyDescent="0.25">
      <c r="A404" s="22" t="s">
        <v>9</v>
      </c>
      <c r="B404" s="22" t="s">
        <v>10</v>
      </c>
      <c r="C404" s="23" t="s">
        <v>11</v>
      </c>
      <c r="D404" s="23" t="s">
        <v>12</v>
      </c>
      <c r="E404" s="23" t="s">
        <v>13</v>
      </c>
      <c r="F404" s="24" t="s">
        <v>14</v>
      </c>
      <c r="G404" s="24" t="s">
        <v>15</v>
      </c>
      <c r="H404" s="24" t="s">
        <v>16</v>
      </c>
      <c r="I404" s="24" t="s">
        <v>17</v>
      </c>
      <c r="J404" s="24" t="s">
        <v>18</v>
      </c>
      <c r="K404" s="24" t="s">
        <v>19</v>
      </c>
      <c r="L404" s="24" t="s">
        <v>20</v>
      </c>
      <c r="M404" s="24" t="s">
        <v>21</v>
      </c>
      <c r="N404" s="24" t="s">
        <v>22</v>
      </c>
      <c r="O404" s="24" t="s">
        <v>23</v>
      </c>
      <c r="P404" s="25" t="s">
        <v>24</v>
      </c>
      <c r="Q404" s="25" t="s">
        <v>25</v>
      </c>
      <c r="R404" s="24" t="s">
        <v>26</v>
      </c>
      <c r="S404" s="24" t="s">
        <v>27</v>
      </c>
      <c r="T404" s="24" t="s">
        <v>28</v>
      </c>
      <c r="U404" s="24" t="s">
        <v>29</v>
      </c>
      <c r="V404" s="24" t="s">
        <v>30</v>
      </c>
      <c r="W404" s="25" t="s">
        <v>31</v>
      </c>
      <c r="X404" s="25" t="s">
        <v>32</v>
      </c>
      <c r="Y404" s="24" t="s">
        <v>33</v>
      </c>
      <c r="Z404" s="24" t="s">
        <v>34</v>
      </c>
      <c r="AA404" s="24" t="s">
        <v>35</v>
      </c>
      <c r="AB404" s="24" t="s">
        <v>36</v>
      </c>
      <c r="AC404" s="24" t="s">
        <v>37</v>
      </c>
      <c r="AD404" s="25" t="s">
        <v>38</v>
      </c>
      <c r="AE404" s="24" t="s">
        <v>39</v>
      </c>
      <c r="AF404" s="24" t="s">
        <v>40</v>
      </c>
      <c r="AG404" s="24" t="s">
        <v>41</v>
      </c>
      <c r="AH404" s="24" t="s">
        <v>42</v>
      </c>
      <c r="AI404" s="24" t="s">
        <v>43</v>
      </c>
      <c r="AJ404" s="24" t="s">
        <v>44</v>
      </c>
      <c r="AK404" s="25" t="s">
        <v>45</v>
      </c>
      <c r="AL404" s="25" t="s">
        <v>46</v>
      </c>
      <c r="AM404" s="24" t="s">
        <v>47</v>
      </c>
      <c r="AN404" s="25" t="s">
        <v>58</v>
      </c>
      <c r="AO404" s="26" t="s">
        <v>49</v>
      </c>
      <c r="AP404" s="26" t="s">
        <v>50</v>
      </c>
      <c r="AQ404" s="26" t="s">
        <v>51</v>
      </c>
    </row>
    <row r="405" spans="1:47" x14ac:dyDescent="0.3">
      <c r="F405" s="28">
        <v>98662303</v>
      </c>
      <c r="G405" s="29" t="s">
        <v>173</v>
      </c>
      <c r="H405" s="30">
        <v>2026</v>
      </c>
      <c r="I405" s="30" t="s">
        <v>53</v>
      </c>
      <c r="J405" s="62" t="s">
        <v>54</v>
      </c>
      <c r="K405" s="62" t="s">
        <v>54</v>
      </c>
      <c r="L405" s="62" t="s">
        <v>54</v>
      </c>
      <c r="M405" s="32"/>
      <c r="N405" s="32"/>
      <c r="O405" s="32" t="s">
        <v>62</v>
      </c>
      <c r="P405" s="62" t="s">
        <v>54</v>
      </c>
      <c r="Q405" s="62" t="s">
        <v>54</v>
      </c>
      <c r="R405" s="62" t="s">
        <v>54</v>
      </c>
      <c r="S405" s="62" t="s">
        <v>54</v>
      </c>
      <c r="T405" s="62" t="s">
        <v>54</v>
      </c>
      <c r="U405" s="62" t="s">
        <v>54</v>
      </c>
      <c r="V405" s="62" t="s">
        <v>54</v>
      </c>
      <c r="W405" s="62" t="s">
        <v>87</v>
      </c>
      <c r="X405" s="62" t="s">
        <v>54</v>
      </c>
      <c r="Y405" s="62" t="s">
        <v>54</v>
      </c>
      <c r="Z405" s="62" t="s">
        <v>54</v>
      </c>
      <c r="AA405" s="62" t="s">
        <v>54</v>
      </c>
      <c r="AB405" s="32"/>
      <c r="AC405" s="32"/>
      <c r="AD405" s="32" t="s">
        <v>62</v>
      </c>
      <c r="AE405" s="62" t="s">
        <v>54</v>
      </c>
      <c r="AF405" s="62" t="s">
        <v>54</v>
      </c>
      <c r="AG405" s="62" t="s">
        <v>54</v>
      </c>
      <c r="AH405" s="62" t="s">
        <v>54</v>
      </c>
      <c r="AI405" s="62" t="s">
        <v>54</v>
      </c>
      <c r="AJ405" s="62" t="s">
        <v>54</v>
      </c>
      <c r="AK405" s="62" t="s">
        <v>54</v>
      </c>
      <c r="AL405" s="147" t="s">
        <v>69</v>
      </c>
      <c r="AM405" s="62" t="s">
        <v>54</v>
      </c>
      <c r="AN405" s="62" t="s">
        <v>54</v>
      </c>
      <c r="AO405" s="55">
        <f>COUNTIF(Tabla14611131617182024272829303164[[#This Row],[1L]:[31D]],"D12")</f>
        <v>0</v>
      </c>
      <c r="AP405" s="33">
        <f>COUNTIF(Tabla14611131617182024272829303164[[#This Row],[1L]:[31D]],"N12")</f>
        <v>23</v>
      </c>
      <c r="AQ405" s="34">
        <f>COUNTBLANK(Tabla14611131617182024272829303164[[#This Row],[1L]:[31D]])</f>
        <v>4</v>
      </c>
      <c r="AR405" s="7"/>
      <c r="AS405" s="7"/>
      <c r="AT405" s="7"/>
      <c r="AU405" s="7"/>
    </row>
    <row r="406" spans="1:47" x14ac:dyDescent="0.3">
      <c r="F406" s="28">
        <v>1214743442</v>
      </c>
      <c r="G406" s="29" t="s">
        <v>172</v>
      </c>
      <c r="H406" s="30">
        <v>2026</v>
      </c>
      <c r="I406" s="30" t="s">
        <v>53</v>
      </c>
      <c r="J406" s="36"/>
      <c r="K406" s="36"/>
      <c r="L406" s="36"/>
      <c r="M406" s="31" t="s">
        <v>54</v>
      </c>
      <c r="N406" s="31" t="s">
        <v>54</v>
      </c>
      <c r="O406" s="31" t="s">
        <v>54</v>
      </c>
      <c r="P406" s="32"/>
      <c r="Q406" s="32"/>
      <c r="R406" s="32" t="s">
        <v>62</v>
      </c>
      <c r="S406" s="36"/>
      <c r="T406" s="36"/>
      <c r="U406" s="36"/>
      <c r="V406" s="36"/>
      <c r="W406" s="62" t="s">
        <v>54</v>
      </c>
      <c r="X406" s="32" t="s">
        <v>62</v>
      </c>
      <c r="Y406" s="36"/>
      <c r="Z406" s="36"/>
      <c r="AA406" s="36"/>
      <c r="AB406" s="62" t="s">
        <v>54</v>
      </c>
      <c r="AC406" s="62" t="s">
        <v>54</v>
      </c>
      <c r="AD406" s="62" t="s">
        <v>54</v>
      </c>
      <c r="AE406" s="32"/>
      <c r="AF406" s="32"/>
      <c r="AG406" s="32" t="s">
        <v>62</v>
      </c>
      <c r="AH406" s="36"/>
      <c r="AI406" s="36"/>
      <c r="AJ406" s="36"/>
      <c r="AK406" s="36"/>
      <c r="AL406" s="62" t="s">
        <v>54</v>
      </c>
      <c r="AM406" s="147" t="s">
        <v>69</v>
      </c>
      <c r="AN406" s="147" t="s">
        <v>69</v>
      </c>
      <c r="AO406" s="33">
        <f>COUNTIF(Tabla14611131617182024272829303164[[#This Row],[1L]:[31D]],"D12")</f>
        <v>0</v>
      </c>
      <c r="AP406" s="33">
        <f>COUNTIF(Tabla14611131617182024272829303164[[#This Row],[1L]:[31D]],"N12")</f>
        <v>8</v>
      </c>
      <c r="AQ406" s="34">
        <f>COUNTBLANK(Tabla14611131617182024272829303164[[#This Row],[1L]:[31D]])</f>
        <v>18</v>
      </c>
      <c r="AR406" s="7"/>
      <c r="AS406" s="7"/>
      <c r="AT406" s="7"/>
      <c r="AU406" s="7"/>
    </row>
    <row r="407" spans="1:47" hidden="1" x14ac:dyDescent="0.3">
      <c r="F407" s="28"/>
      <c r="G407" s="29"/>
      <c r="H407" s="30">
        <v>2026</v>
      </c>
      <c r="I407" s="30" t="s">
        <v>174</v>
      </c>
      <c r="J407" s="37">
        <f t="shared" ref="J407:AN407" si="44">COUNTIF(J405:J406,"D12")</f>
        <v>0</v>
      </c>
      <c r="K407" s="37">
        <f t="shared" si="44"/>
        <v>0</v>
      </c>
      <c r="L407" s="37">
        <f t="shared" si="44"/>
        <v>0</v>
      </c>
      <c r="M407" s="37">
        <f t="shared" si="44"/>
        <v>0</v>
      </c>
      <c r="N407" s="37">
        <f t="shared" si="44"/>
        <v>0</v>
      </c>
      <c r="O407" s="37">
        <f t="shared" si="44"/>
        <v>0</v>
      </c>
      <c r="P407" s="37">
        <f t="shared" si="44"/>
        <v>0</v>
      </c>
      <c r="Q407" s="37">
        <f t="shared" si="44"/>
        <v>0</v>
      </c>
      <c r="R407" s="37">
        <f t="shared" si="44"/>
        <v>0</v>
      </c>
      <c r="S407" s="37">
        <f t="shared" si="44"/>
        <v>0</v>
      </c>
      <c r="T407" s="37">
        <f t="shared" si="44"/>
        <v>0</v>
      </c>
      <c r="U407" s="37">
        <f t="shared" si="44"/>
        <v>0</v>
      </c>
      <c r="V407" s="37">
        <f t="shared" si="44"/>
        <v>0</v>
      </c>
      <c r="W407" s="37">
        <f t="shared" si="44"/>
        <v>0</v>
      </c>
      <c r="X407" s="37">
        <f t="shared" si="44"/>
        <v>0</v>
      </c>
      <c r="Y407" s="37">
        <f t="shared" si="44"/>
        <v>0</v>
      </c>
      <c r="Z407" s="37">
        <f t="shared" si="44"/>
        <v>0</v>
      </c>
      <c r="AA407" s="37">
        <f t="shared" si="44"/>
        <v>0</v>
      </c>
      <c r="AB407" s="37">
        <f t="shared" si="44"/>
        <v>0</v>
      </c>
      <c r="AC407" s="37">
        <f t="shared" si="44"/>
        <v>0</v>
      </c>
      <c r="AD407" s="37">
        <f t="shared" si="44"/>
        <v>0</v>
      </c>
      <c r="AE407" s="37">
        <f t="shared" si="44"/>
        <v>0</v>
      </c>
      <c r="AF407" s="37">
        <f t="shared" si="44"/>
        <v>0</v>
      </c>
      <c r="AG407" s="37">
        <f t="shared" si="44"/>
        <v>0</v>
      </c>
      <c r="AH407" s="37">
        <f t="shared" si="44"/>
        <v>0</v>
      </c>
      <c r="AI407" s="37">
        <f t="shared" si="44"/>
        <v>0</v>
      </c>
      <c r="AJ407" s="37">
        <f t="shared" si="44"/>
        <v>0</v>
      </c>
      <c r="AK407" s="37">
        <f t="shared" si="44"/>
        <v>0</v>
      </c>
      <c r="AL407" s="37">
        <f t="shared" si="44"/>
        <v>0</v>
      </c>
      <c r="AM407" s="37">
        <f t="shared" si="44"/>
        <v>0</v>
      </c>
      <c r="AN407" s="30">
        <f t="shared" si="44"/>
        <v>0</v>
      </c>
      <c r="AO407" s="38"/>
      <c r="AP407" s="38"/>
      <c r="AQ407" s="39"/>
      <c r="AR407" s="7"/>
      <c r="AS407" s="7"/>
      <c r="AT407" s="7"/>
      <c r="AU407" s="7"/>
    </row>
    <row r="408" spans="1:47" hidden="1" x14ac:dyDescent="0.3">
      <c r="F408" s="40"/>
      <c r="G408" s="41"/>
      <c r="H408" s="30">
        <v>2025</v>
      </c>
      <c r="I408" s="30" t="s">
        <v>116</v>
      </c>
      <c r="J408" s="42">
        <f t="shared" ref="J408:AN408" si="45">COUNTIF(J405:J406,"N12")</f>
        <v>1</v>
      </c>
      <c r="K408" s="42">
        <f t="shared" si="45"/>
        <v>1</v>
      </c>
      <c r="L408" s="42">
        <f t="shared" si="45"/>
        <v>1</v>
      </c>
      <c r="M408" s="42">
        <f t="shared" si="45"/>
        <v>1</v>
      </c>
      <c r="N408" s="42">
        <f t="shared" si="45"/>
        <v>1</v>
      </c>
      <c r="O408" s="42">
        <f t="shared" si="45"/>
        <v>1</v>
      </c>
      <c r="P408" s="42">
        <f t="shared" si="45"/>
        <v>1</v>
      </c>
      <c r="Q408" s="42">
        <f t="shared" si="45"/>
        <v>1</v>
      </c>
      <c r="R408" s="42">
        <f t="shared" si="45"/>
        <v>1</v>
      </c>
      <c r="S408" s="42">
        <f t="shared" si="45"/>
        <v>1</v>
      </c>
      <c r="T408" s="42">
        <f t="shared" si="45"/>
        <v>1</v>
      </c>
      <c r="U408" s="42">
        <f t="shared" si="45"/>
        <v>1</v>
      </c>
      <c r="V408" s="42">
        <f t="shared" si="45"/>
        <v>1</v>
      </c>
      <c r="W408" s="42">
        <f t="shared" si="45"/>
        <v>1</v>
      </c>
      <c r="X408" s="42">
        <f t="shared" si="45"/>
        <v>1</v>
      </c>
      <c r="Y408" s="42">
        <f t="shared" si="45"/>
        <v>1</v>
      </c>
      <c r="Z408" s="42">
        <f t="shared" si="45"/>
        <v>1</v>
      </c>
      <c r="AA408" s="42">
        <f t="shared" si="45"/>
        <v>1</v>
      </c>
      <c r="AB408" s="42">
        <f t="shared" si="45"/>
        <v>1</v>
      </c>
      <c r="AC408" s="42">
        <f t="shared" si="45"/>
        <v>1</v>
      </c>
      <c r="AD408" s="42">
        <f t="shared" si="45"/>
        <v>1</v>
      </c>
      <c r="AE408" s="42">
        <f t="shared" si="45"/>
        <v>1</v>
      </c>
      <c r="AF408" s="42">
        <f t="shared" si="45"/>
        <v>1</v>
      </c>
      <c r="AG408" s="42">
        <f t="shared" si="45"/>
        <v>1</v>
      </c>
      <c r="AH408" s="42">
        <f t="shared" si="45"/>
        <v>1</v>
      </c>
      <c r="AI408" s="42">
        <f t="shared" si="45"/>
        <v>1</v>
      </c>
      <c r="AJ408" s="42">
        <f t="shared" si="45"/>
        <v>1</v>
      </c>
      <c r="AK408" s="42">
        <f t="shared" si="45"/>
        <v>1</v>
      </c>
      <c r="AL408" s="42">
        <f t="shared" si="45"/>
        <v>1</v>
      </c>
      <c r="AM408" s="42">
        <f t="shared" si="45"/>
        <v>1</v>
      </c>
      <c r="AN408" s="43">
        <f t="shared" si="45"/>
        <v>1</v>
      </c>
      <c r="AO408" s="44"/>
      <c r="AP408" s="44"/>
      <c r="AQ408" s="39"/>
      <c r="AR408" s="7"/>
      <c r="AS408" s="7"/>
      <c r="AT408" s="7"/>
      <c r="AU408" s="7"/>
    </row>
    <row r="409" spans="1:47" s="7" customFormat="1" x14ac:dyDescent="0.3"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</row>
    <row r="410" spans="1:47" x14ac:dyDescent="0.3">
      <c r="F410" s="48" t="s">
        <v>64</v>
      </c>
      <c r="G410" s="48" t="s">
        <v>65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7"/>
      <c r="AP410" s="7"/>
      <c r="AQ410" s="7"/>
      <c r="AR410" s="7"/>
      <c r="AS410" s="7"/>
      <c r="AT410" s="7"/>
      <c r="AU410" s="7"/>
    </row>
    <row r="411" spans="1:47" x14ac:dyDescent="0.3">
      <c r="F411" s="28" t="s">
        <v>55</v>
      </c>
      <c r="G411" s="29" t="s">
        <v>66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7"/>
      <c r="AP411" s="7"/>
      <c r="AQ411" s="7"/>
      <c r="AR411" s="7"/>
      <c r="AS411" s="7"/>
      <c r="AT411" s="7"/>
      <c r="AU411" s="7"/>
    </row>
    <row r="412" spans="1:47" s="7" customFormat="1" x14ac:dyDescent="0.3">
      <c r="F412" s="50" t="s">
        <v>54</v>
      </c>
      <c r="G412" s="51" t="s">
        <v>67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</row>
    <row r="413" spans="1:47" s="7" customFormat="1" x14ac:dyDescent="0.3">
      <c r="F413" s="50"/>
      <c r="G413" s="51" t="s">
        <v>68</v>
      </c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</row>
    <row r="414" spans="1:47" s="7" customFormat="1" x14ac:dyDescent="0.3">
      <c r="F414" s="50" t="s">
        <v>69</v>
      </c>
      <c r="G414" s="51" t="s">
        <v>70</v>
      </c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</row>
    <row r="415" spans="1:47" s="7" customFormat="1" x14ac:dyDescent="0.3">
      <c r="F415" s="50" t="s">
        <v>62</v>
      </c>
      <c r="G415" s="51" t="s">
        <v>71</v>
      </c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</row>
    <row r="416" spans="1:47" s="7" customFormat="1" x14ac:dyDescent="0.3"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</row>
    <row r="417" spans="1:47" ht="15" x14ac:dyDescent="0.25">
      <c r="F417" s="1"/>
      <c r="G417" s="1"/>
      <c r="H417" s="2" t="s">
        <v>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4"/>
      <c r="AI417" s="5" t="s">
        <v>1</v>
      </c>
      <c r="AJ417" s="5"/>
      <c r="AK417" s="5"/>
      <c r="AL417" s="5"/>
      <c r="AM417" s="5"/>
      <c r="AN417" s="5"/>
      <c r="AO417" s="6"/>
      <c r="AP417" s="6"/>
      <c r="AQ417" s="6"/>
      <c r="AR417" s="7"/>
      <c r="AS417" s="7"/>
      <c r="AT417" s="7"/>
      <c r="AU417" s="7"/>
    </row>
    <row r="418" spans="1:47" ht="15" x14ac:dyDescent="0.25">
      <c r="F418" s="1"/>
      <c r="G418" s="1"/>
      <c r="H418" s="8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5"/>
      <c r="AJ418" s="5"/>
      <c r="AK418" s="5"/>
      <c r="AL418" s="5"/>
      <c r="AM418" s="5"/>
      <c r="AN418" s="5"/>
      <c r="AO418" s="6"/>
      <c r="AP418" s="6"/>
      <c r="AQ418" s="6"/>
      <c r="AR418" s="7"/>
      <c r="AS418" s="7"/>
      <c r="AT418" s="7"/>
      <c r="AU418" s="7"/>
    </row>
    <row r="419" spans="1:47" ht="15" x14ac:dyDescent="0.25">
      <c r="F419" s="1"/>
      <c r="G419" s="1"/>
      <c r="H419" s="11" t="s">
        <v>2</v>
      </c>
      <c r="I419" s="12"/>
      <c r="J419" s="12"/>
      <c r="K419" s="13" t="s">
        <v>175</v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4"/>
      <c r="AI419" s="5" t="s">
        <v>4</v>
      </c>
      <c r="AJ419" s="5"/>
      <c r="AK419" s="5"/>
      <c r="AL419" s="5"/>
      <c r="AM419" s="5"/>
      <c r="AN419" s="5"/>
      <c r="AO419" s="6"/>
      <c r="AP419" s="6"/>
      <c r="AQ419" s="6"/>
      <c r="AR419" s="7"/>
      <c r="AS419" s="7"/>
      <c r="AT419" s="7"/>
      <c r="AU419" s="7"/>
    </row>
    <row r="420" spans="1:47" ht="15" x14ac:dyDescent="0.25">
      <c r="F420" s="1"/>
      <c r="G420" s="1"/>
      <c r="H420" s="15" t="s">
        <v>5</v>
      </c>
      <c r="I420" s="16"/>
      <c r="J420" s="16"/>
      <c r="K420" s="13" t="s">
        <v>176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4"/>
      <c r="AI420" s="5"/>
      <c r="AJ420" s="5"/>
      <c r="AK420" s="5"/>
      <c r="AL420" s="5"/>
      <c r="AM420" s="5"/>
      <c r="AN420" s="5"/>
      <c r="AO420" s="6"/>
      <c r="AP420" s="6"/>
      <c r="AQ420" s="6"/>
      <c r="AR420" s="7"/>
      <c r="AS420" s="7"/>
      <c r="AT420" s="7"/>
      <c r="AU420" s="7"/>
    </row>
    <row r="421" spans="1:47" ht="15" x14ac:dyDescent="0.25">
      <c r="F421" s="1"/>
      <c r="G421" s="1"/>
      <c r="H421" s="11" t="s">
        <v>7</v>
      </c>
      <c r="I421" s="12"/>
      <c r="J421" s="12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4"/>
      <c r="AI421" s="5" t="s">
        <v>8</v>
      </c>
      <c r="AJ421" s="5"/>
      <c r="AK421" s="5"/>
      <c r="AL421" s="5"/>
      <c r="AM421" s="5"/>
      <c r="AN421" s="5"/>
      <c r="AO421" s="6"/>
      <c r="AP421" s="6"/>
      <c r="AQ421" s="6"/>
      <c r="AR421" s="7"/>
      <c r="AS421" s="7"/>
      <c r="AT421" s="7"/>
      <c r="AU421" s="7"/>
    </row>
    <row r="422" spans="1:47" ht="15" x14ac:dyDescent="0.25">
      <c r="F422" s="1"/>
      <c r="G422" s="1"/>
      <c r="H422" s="17"/>
      <c r="I422" s="18"/>
      <c r="J422" s="18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20"/>
      <c r="AI422" s="5"/>
      <c r="AJ422" s="5"/>
      <c r="AK422" s="5"/>
      <c r="AL422" s="5"/>
      <c r="AM422" s="5"/>
      <c r="AN422" s="5"/>
      <c r="AO422" s="21"/>
      <c r="AP422" s="21"/>
      <c r="AQ422" s="21"/>
      <c r="AR422" s="7"/>
      <c r="AS422" s="7"/>
      <c r="AT422" s="7"/>
      <c r="AU422" s="7"/>
    </row>
    <row r="423" spans="1:47" s="27" customFormat="1" ht="39.950000000000003" customHeight="1" x14ac:dyDescent="0.25">
      <c r="A423" s="22" t="s">
        <v>9</v>
      </c>
      <c r="B423" s="22" t="s">
        <v>10</v>
      </c>
      <c r="C423" s="23" t="s">
        <v>11</v>
      </c>
      <c r="D423" s="23" t="s">
        <v>12</v>
      </c>
      <c r="E423" s="23" t="s">
        <v>13</v>
      </c>
      <c r="F423" s="24" t="s">
        <v>14</v>
      </c>
      <c r="G423" s="24" t="s">
        <v>15</v>
      </c>
      <c r="H423" s="24" t="s">
        <v>16</v>
      </c>
      <c r="I423" s="24" t="s">
        <v>17</v>
      </c>
      <c r="J423" s="24" t="s">
        <v>18</v>
      </c>
      <c r="K423" s="24" t="s">
        <v>19</v>
      </c>
      <c r="L423" s="24" t="s">
        <v>20</v>
      </c>
      <c r="M423" s="24" t="s">
        <v>21</v>
      </c>
      <c r="N423" s="24" t="s">
        <v>22</v>
      </c>
      <c r="O423" s="24" t="s">
        <v>23</v>
      </c>
      <c r="P423" s="25" t="s">
        <v>24</v>
      </c>
      <c r="Q423" s="25" t="s">
        <v>25</v>
      </c>
      <c r="R423" s="24" t="s">
        <v>26</v>
      </c>
      <c r="S423" s="24" t="s">
        <v>27</v>
      </c>
      <c r="T423" s="24" t="s">
        <v>28</v>
      </c>
      <c r="U423" s="24" t="s">
        <v>29</v>
      </c>
      <c r="V423" s="24" t="s">
        <v>30</v>
      </c>
      <c r="W423" s="25" t="s">
        <v>31</v>
      </c>
      <c r="X423" s="25" t="s">
        <v>32</v>
      </c>
      <c r="Y423" s="24" t="s">
        <v>33</v>
      </c>
      <c r="Z423" s="24" t="s">
        <v>34</v>
      </c>
      <c r="AA423" s="24" t="s">
        <v>35</v>
      </c>
      <c r="AB423" s="24" t="s">
        <v>36</v>
      </c>
      <c r="AC423" s="24" t="s">
        <v>37</v>
      </c>
      <c r="AD423" s="25" t="s">
        <v>38</v>
      </c>
      <c r="AE423" s="24" t="s">
        <v>39</v>
      </c>
      <c r="AF423" s="24" t="s">
        <v>40</v>
      </c>
      <c r="AG423" s="24" t="s">
        <v>41</v>
      </c>
      <c r="AH423" s="24" t="s">
        <v>42</v>
      </c>
      <c r="AI423" s="24" t="s">
        <v>43</v>
      </c>
      <c r="AJ423" s="24" t="s">
        <v>44</v>
      </c>
      <c r="AK423" s="25" t="s">
        <v>45</v>
      </c>
      <c r="AL423" s="25" t="s">
        <v>46</v>
      </c>
      <c r="AM423" s="24" t="s">
        <v>47</v>
      </c>
      <c r="AN423" s="25" t="s">
        <v>58</v>
      </c>
      <c r="AO423" s="26" t="s">
        <v>49</v>
      </c>
      <c r="AP423" s="26" t="s">
        <v>50</v>
      </c>
      <c r="AQ423" s="26" t="s">
        <v>51</v>
      </c>
    </row>
    <row r="424" spans="1:47" x14ac:dyDescent="0.3">
      <c r="F424" s="28">
        <v>71362693</v>
      </c>
      <c r="G424" s="29" t="s">
        <v>177</v>
      </c>
      <c r="H424" s="30">
        <v>2026</v>
      </c>
      <c r="I424" s="30" t="s">
        <v>53</v>
      </c>
      <c r="J424" s="31" t="s">
        <v>55</v>
      </c>
      <c r="K424" s="31" t="s">
        <v>55</v>
      </c>
      <c r="L424" s="31" t="s">
        <v>55</v>
      </c>
      <c r="M424" s="31" t="s">
        <v>54</v>
      </c>
      <c r="N424" s="31" t="s">
        <v>54</v>
      </c>
      <c r="O424" s="31" t="s">
        <v>54</v>
      </c>
      <c r="P424" s="31" t="s">
        <v>54</v>
      </c>
      <c r="Q424" s="31" t="s">
        <v>54</v>
      </c>
      <c r="R424" s="31" t="s">
        <v>54</v>
      </c>
      <c r="S424" s="32"/>
      <c r="T424" s="32"/>
      <c r="U424" s="32" t="s">
        <v>62</v>
      </c>
      <c r="V424" s="31" t="s">
        <v>55</v>
      </c>
      <c r="W424" s="31" t="s">
        <v>55</v>
      </c>
      <c r="X424" s="31" t="s">
        <v>55</v>
      </c>
      <c r="Y424" s="31" t="s">
        <v>55</v>
      </c>
      <c r="Z424" s="31" t="s">
        <v>55</v>
      </c>
      <c r="AA424" s="31" t="s">
        <v>55</v>
      </c>
      <c r="AB424" s="31" t="s">
        <v>54</v>
      </c>
      <c r="AC424" s="31" t="s">
        <v>54</v>
      </c>
      <c r="AD424" s="31" t="s">
        <v>54</v>
      </c>
      <c r="AE424" s="31" t="s">
        <v>54</v>
      </c>
      <c r="AF424" s="31" t="s">
        <v>54</v>
      </c>
      <c r="AG424" s="31" t="s">
        <v>54</v>
      </c>
      <c r="AH424" s="32"/>
      <c r="AI424" s="32"/>
      <c r="AJ424" s="32" t="s">
        <v>62</v>
      </c>
      <c r="AK424" s="31" t="s">
        <v>55</v>
      </c>
      <c r="AL424" s="31" t="s">
        <v>55</v>
      </c>
      <c r="AM424" s="31" t="s">
        <v>55</v>
      </c>
      <c r="AN424" s="31" t="s">
        <v>55</v>
      </c>
      <c r="AO424" s="55">
        <f>COUNTIF(Tabla14611131617182024272829303265[[#This Row],[1L]:[31D]],"D12")</f>
        <v>13</v>
      </c>
      <c r="AP424" s="33">
        <f>COUNTIF(Tabla14611131617182024272829303265[[#This Row],[1L]:[31D]],"N12")</f>
        <v>12</v>
      </c>
      <c r="AQ424" s="34">
        <f>COUNTBLANK(Tabla14611131617182024272829303265[[#This Row],[1L]:[31D]])</f>
        <v>4</v>
      </c>
      <c r="AR424" s="7"/>
      <c r="AS424" s="7"/>
      <c r="AT424" s="7"/>
      <c r="AU424" s="7"/>
    </row>
    <row r="425" spans="1:47" x14ac:dyDescent="0.3">
      <c r="F425" s="28">
        <v>1045048620</v>
      </c>
      <c r="G425" s="29" t="s">
        <v>178</v>
      </c>
      <c r="H425" s="30">
        <v>2026</v>
      </c>
      <c r="I425" s="30" t="s">
        <v>53</v>
      </c>
      <c r="J425" s="32"/>
      <c r="K425" s="32"/>
      <c r="L425" s="32" t="s">
        <v>62</v>
      </c>
      <c r="M425" s="31" t="s">
        <v>55</v>
      </c>
      <c r="N425" s="31" t="s">
        <v>55</v>
      </c>
      <c r="O425" s="31" t="s">
        <v>55</v>
      </c>
      <c r="P425" s="31" t="s">
        <v>55</v>
      </c>
      <c r="Q425" s="31" t="s">
        <v>55</v>
      </c>
      <c r="R425" s="31" t="s">
        <v>55</v>
      </c>
      <c r="S425" s="31" t="s">
        <v>54</v>
      </c>
      <c r="T425" s="31" t="s">
        <v>54</v>
      </c>
      <c r="U425" s="31" t="s">
        <v>54</v>
      </c>
      <c r="V425" s="31" t="s">
        <v>54</v>
      </c>
      <c r="W425" s="31" t="s">
        <v>54</v>
      </c>
      <c r="X425" s="31" t="s">
        <v>54</v>
      </c>
      <c r="Y425" s="32"/>
      <c r="Z425" s="32"/>
      <c r="AA425" s="32" t="s">
        <v>62</v>
      </c>
      <c r="AB425" s="31" t="s">
        <v>55</v>
      </c>
      <c r="AC425" s="31" t="s">
        <v>55</v>
      </c>
      <c r="AD425" s="31" t="s">
        <v>55</v>
      </c>
      <c r="AE425" s="31" t="s">
        <v>55</v>
      </c>
      <c r="AF425" s="31" t="s">
        <v>55</v>
      </c>
      <c r="AG425" s="31" t="s">
        <v>55</v>
      </c>
      <c r="AH425" s="31" t="s">
        <v>54</v>
      </c>
      <c r="AI425" s="31" t="s">
        <v>54</v>
      </c>
      <c r="AJ425" s="31" t="s">
        <v>54</v>
      </c>
      <c r="AK425" s="31" t="s">
        <v>54</v>
      </c>
      <c r="AL425" s="31" t="s">
        <v>54</v>
      </c>
      <c r="AM425" s="31" t="s">
        <v>54</v>
      </c>
      <c r="AN425" s="31" t="s">
        <v>54</v>
      </c>
      <c r="AO425" s="55">
        <f>COUNTIF(Tabla14611131617182024272829303265[[#This Row],[1L]:[31D]],"D12")</f>
        <v>12</v>
      </c>
      <c r="AP425" s="33">
        <f>COUNTIF(Tabla14611131617182024272829303265[[#This Row],[1L]:[31D]],"N12")</f>
        <v>13</v>
      </c>
      <c r="AQ425" s="34">
        <f>COUNTBLANK(Tabla14611131617182024272829303265[[#This Row],[1L]:[31D]])</f>
        <v>4</v>
      </c>
      <c r="AR425" s="7"/>
      <c r="AS425" s="7"/>
      <c r="AT425" s="7"/>
      <c r="AU425" s="7"/>
    </row>
    <row r="426" spans="1:47" x14ac:dyDescent="0.3">
      <c r="F426" s="28">
        <v>71734133</v>
      </c>
      <c r="G426" s="29" t="s">
        <v>179</v>
      </c>
      <c r="H426" s="30">
        <v>2026</v>
      </c>
      <c r="I426" s="30" t="s">
        <v>53</v>
      </c>
      <c r="J426" s="31" t="s">
        <v>54</v>
      </c>
      <c r="K426" s="31" t="s">
        <v>54</v>
      </c>
      <c r="L426" s="31" t="s">
        <v>54</v>
      </c>
      <c r="M426" s="36"/>
      <c r="N426" s="36"/>
      <c r="O426" s="36"/>
      <c r="P426" s="36"/>
      <c r="Q426" s="36"/>
      <c r="R426" s="36"/>
      <c r="S426" s="31" t="s">
        <v>55</v>
      </c>
      <c r="T426" s="31" t="s">
        <v>55</v>
      </c>
      <c r="U426" s="31" t="s">
        <v>55</v>
      </c>
      <c r="V426" s="36"/>
      <c r="W426" s="36"/>
      <c r="X426" s="36"/>
      <c r="Y426" s="31" t="s">
        <v>54</v>
      </c>
      <c r="Z426" s="31" t="s">
        <v>54</v>
      </c>
      <c r="AA426" s="31" t="s">
        <v>54</v>
      </c>
      <c r="AB426" s="36"/>
      <c r="AC426" s="36"/>
      <c r="AD426" s="36"/>
      <c r="AE426" s="32"/>
      <c r="AF426" s="32"/>
      <c r="AG426" s="32" t="s">
        <v>62</v>
      </c>
      <c r="AH426" s="31" t="s">
        <v>55</v>
      </c>
      <c r="AI426" s="31" t="s">
        <v>55</v>
      </c>
      <c r="AJ426" s="31" t="s">
        <v>55</v>
      </c>
      <c r="AK426" s="36"/>
      <c r="AL426" s="36"/>
      <c r="AM426" s="36"/>
      <c r="AN426" s="36"/>
      <c r="AO426" s="55">
        <f>COUNTIF(Tabla14611131617182024272829303265[[#This Row],[1L]:[31D]],"D12")</f>
        <v>6</v>
      </c>
      <c r="AP426" s="33">
        <f>COUNTIF(Tabla14611131617182024272829303265[[#This Row],[1L]:[31D]],"N12")</f>
        <v>6</v>
      </c>
      <c r="AQ426" s="34">
        <f>COUNTBLANK(Tabla14611131617182024272829303265[[#This Row],[1L]:[31D]])</f>
        <v>18</v>
      </c>
      <c r="AR426" s="7"/>
      <c r="AS426" s="7"/>
      <c r="AT426" s="7"/>
      <c r="AU426" s="7"/>
    </row>
    <row r="427" spans="1:47" hidden="1" x14ac:dyDescent="0.3">
      <c r="F427" s="28"/>
      <c r="G427" s="29"/>
      <c r="H427" s="30">
        <v>2025</v>
      </c>
      <c r="I427" s="30" t="s">
        <v>81</v>
      </c>
      <c r="J427" s="37">
        <f t="shared" ref="J427:AN427" si="46">COUNTIF(J424:J426,"D12")</f>
        <v>1</v>
      </c>
      <c r="K427" s="37">
        <f t="shared" si="46"/>
        <v>1</v>
      </c>
      <c r="L427" s="37">
        <f t="shared" si="46"/>
        <v>1</v>
      </c>
      <c r="M427" s="37">
        <f t="shared" si="46"/>
        <v>1</v>
      </c>
      <c r="N427" s="37">
        <f t="shared" si="46"/>
        <v>1</v>
      </c>
      <c r="O427" s="37">
        <f t="shared" si="46"/>
        <v>1</v>
      </c>
      <c r="P427" s="37">
        <f t="shared" si="46"/>
        <v>1</v>
      </c>
      <c r="Q427" s="37">
        <f t="shared" si="46"/>
        <v>1</v>
      </c>
      <c r="R427" s="37">
        <f t="shared" si="46"/>
        <v>1</v>
      </c>
      <c r="S427" s="37">
        <f t="shared" si="46"/>
        <v>1</v>
      </c>
      <c r="T427" s="37">
        <f t="shared" si="46"/>
        <v>1</v>
      </c>
      <c r="U427" s="37">
        <f t="shared" si="46"/>
        <v>1</v>
      </c>
      <c r="V427" s="37">
        <f t="shared" si="46"/>
        <v>1</v>
      </c>
      <c r="W427" s="37">
        <f t="shared" si="46"/>
        <v>1</v>
      </c>
      <c r="X427" s="37">
        <f t="shared" si="46"/>
        <v>1</v>
      </c>
      <c r="Y427" s="37">
        <f t="shared" si="46"/>
        <v>1</v>
      </c>
      <c r="Z427" s="37">
        <f t="shared" si="46"/>
        <v>1</v>
      </c>
      <c r="AA427" s="37">
        <f t="shared" si="46"/>
        <v>1</v>
      </c>
      <c r="AB427" s="37">
        <f t="shared" si="46"/>
        <v>1</v>
      </c>
      <c r="AC427" s="37">
        <f t="shared" si="46"/>
        <v>1</v>
      </c>
      <c r="AD427" s="37">
        <f t="shared" si="46"/>
        <v>1</v>
      </c>
      <c r="AE427" s="37">
        <f t="shared" si="46"/>
        <v>1</v>
      </c>
      <c r="AF427" s="37">
        <f t="shared" si="46"/>
        <v>1</v>
      </c>
      <c r="AG427" s="37">
        <f t="shared" si="46"/>
        <v>1</v>
      </c>
      <c r="AH427" s="37">
        <f t="shared" si="46"/>
        <v>1</v>
      </c>
      <c r="AI427" s="37">
        <f t="shared" si="46"/>
        <v>1</v>
      </c>
      <c r="AJ427" s="37">
        <f t="shared" si="46"/>
        <v>1</v>
      </c>
      <c r="AK427" s="37">
        <f t="shared" si="46"/>
        <v>1</v>
      </c>
      <c r="AL427" s="37">
        <f t="shared" si="46"/>
        <v>1</v>
      </c>
      <c r="AM427" s="37">
        <f t="shared" si="46"/>
        <v>1</v>
      </c>
      <c r="AN427" s="30">
        <f t="shared" si="46"/>
        <v>1</v>
      </c>
      <c r="AO427" s="38"/>
      <c r="AP427" s="38"/>
      <c r="AQ427" s="39"/>
      <c r="AR427" s="7"/>
      <c r="AS427" s="7"/>
      <c r="AT427" s="7"/>
      <c r="AU427" s="7"/>
    </row>
    <row r="428" spans="1:47" hidden="1" x14ac:dyDescent="0.3">
      <c r="F428" s="40"/>
      <c r="G428" s="41"/>
      <c r="H428" s="30">
        <v>2025</v>
      </c>
      <c r="I428" s="30" t="s">
        <v>81</v>
      </c>
      <c r="J428" s="42">
        <f t="shared" ref="J428:AN428" si="47">COUNTIF(J424:J426,"N12")</f>
        <v>1</v>
      </c>
      <c r="K428" s="42">
        <f t="shared" si="47"/>
        <v>1</v>
      </c>
      <c r="L428" s="42">
        <f t="shared" si="47"/>
        <v>1</v>
      </c>
      <c r="M428" s="42">
        <f t="shared" si="47"/>
        <v>1</v>
      </c>
      <c r="N428" s="42">
        <f t="shared" si="47"/>
        <v>1</v>
      </c>
      <c r="O428" s="42">
        <f t="shared" si="47"/>
        <v>1</v>
      </c>
      <c r="P428" s="42">
        <f t="shared" si="47"/>
        <v>1</v>
      </c>
      <c r="Q428" s="42">
        <f t="shared" si="47"/>
        <v>1</v>
      </c>
      <c r="R428" s="42">
        <f t="shared" si="47"/>
        <v>1</v>
      </c>
      <c r="S428" s="42">
        <f t="shared" si="47"/>
        <v>1</v>
      </c>
      <c r="T428" s="42">
        <f t="shared" si="47"/>
        <v>1</v>
      </c>
      <c r="U428" s="42">
        <f t="shared" si="47"/>
        <v>1</v>
      </c>
      <c r="V428" s="42">
        <f t="shared" si="47"/>
        <v>1</v>
      </c>
      <c r="W428" s="42">
        <f t="shared" si="47"/>
        <v>1</v>
      </c>
      <c r="X428" s="42">
        <f t="shared" si="47"/>
        <v>1</v>
      </c>
      <c r="Y428" s="42">
        <f t="shared" si="47"/>
        <v>1</v>
      </c>
      <c r="Z428" s="42">
        <f t="shared" si="47"/>
        <v>1</v>
      </c>
      <c r="AA428" s="42">
        <f t="shared" si="47"/>
        <v>1</v>
      </c>
      <c r="AB428" s="42">
        <f t="shared" si="47"/>
        <v>1</v>
      </c>
      <c r="AC428" s="42">
        <f t="shared" si="47"/>
        <v>1</v>
      </c>
      <c r="AD428" s="42">
        <f t="shared" si="47"/>
        <v>1</v>
      </c>
      <c r="AE428" s="42">
        <f t="shared" si="47"/>
        <v>1</v>
      </c>
      <c r="AF428" s="42">
        <f t="shared" si="47"/>
        <v>1</v>
      </c>
      <c r="AG428" s="42">
        <f t="shared" si="47"/>
        <v>1</v>
      </c>
      <c r="AH428" s="42">
        <f t="shared" si="47"/>
        <v>1</v>
      </c>
      <c r="AI428" s="42">
        <f t="shared" si="47"/>
        <v>1</v>
      </c>
      <c r="AJ428" s="42">
        <f t="shared" si="47"/>
        <v>1</v>
      </c>
      <c r="AK428" s="42">
        <f t="shared" si="47"/>
        <v>1</v>
      </c>
      <c r="AL428" s="42">
        <f t="shared" si="47"/>
        <v>1</v>
      </c>
      <c r="AM428" s="42">
        <f t="shared" si="47"/>
        <v>1</v>
      </c>
      <c r="AN428" s="43">
        <f t="shared" si="47"/>
        <v>1</v>
      </c>
      <c r="AO428" s="44"/>
      <c r="AP428" s="44"/>
      <c r="AQ428" s="39"/>
      <c r="AR428" s="7"/>
      <c r="AS428" s="7"/>
      <c r="AT428" s="7"/>
      <c r="AU428" s="7"/>
    </row>
    <row r="429" spans="1:47" s="7" customFormat="1" x14ac:dyDescent="0.3"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63">
        <f>COUNTIF(Tabla14611131617182024272829303265[[#This Row],[1L]:[31D]],"D12")</f>
        <v>0</v>
      </c>
      <c r="AP429" s="63">
        <f>COUNTIF(Tabla14611131617182024272829303265[[#This Row],[1L]:[31D]],"N12")</f>
        <v>0</v>
      </c>
      <c r="AQ429" s="64">
        <f>COUNTBLANK(Tabla14611131617182024272829303265[[#This Row],[1L]:[31D]])</f>
        <v>31</v>
      </c>
    </row>
    <row r="430" spans="1:47" s="27" customFormat="1" ht="39.950000000000003" customHeight="1" x14ac:dyDescent="0.25">
      <c r="A430" s="22" t="s">
        <v>9</v>
      </c>
      <c r="B430" s="22" t="s">
        <v>10</v>
      </c>
      <c r="C430" s="23" t="s">
        <v>11</v>
      </c>
      <c r="D430" s="23" t="s">
        <v>12</v>
      </c>
      <c r="E430" s="23" t="s">
        <v>13</v>
      </c>
      <c r="F430" s="24" t="s">
        <v>14</v>
      </c>
      <c r="G430" s="24" t="s">
        <v>15</v>
      </c>
      <c r="H430" s="24" t="s">
        <v>16</v>
      </c>
      <c r="I430" s="24" t="s">
        <v>17</v>
      </c>
      <c r="J430" s="24" t="s">
        <v>18</v>
      </c>
      <c r="K430" s="24" t="s">
        <v>19</v>
      </c>
      <c r="L430" s="24" t="s">
        <v>20</v>
      </c>
      <c r="M430" s="24" t="s">
        <v>21</v>
      </c>
      <c r="N430" s="24" t="s">
        <v>22</v>
      </c>
      <c r="O430" s="24" t="s">
        <v>23</v>
      </c>
      <c r="P430" s="25" t="s">
        <v>24</v>
      </c>
      <c r="Q430" s="25" t="s">
        <v>25</v>
      </c>
      <c r="R430" s="24" t="s">
        <v>26</v>
      </c>
      <c r="S430" s="24" t="s">
        <v>27</v>
      </c>
      <c r="T430" s="24" t="s">
        <v>28</v>
      </c>
      <c r="U430" s="24" t="s">
        <v>29</v>
      </c>
      <c r="V430" s="24" t="s">
        <v>30</v>
      </c>
      <c r="W430" s="25" t="s">
        <v>31</v>
      </c>
      <c r="X430" s="25" t="s">
        <v>32</v>
      </c>
      <c r="Y430" s="24" t="s">
        <v>33</v>
      </c>
      <c r="Z430" s="24" t="s">
        <v>34</v>
      </c>
      <c r="AA430" s="24" t="s">
        <v>35</v>
      </c>
      <c r="AB430" s="24" t="s">
        <v>36</v>
      </c>
      <c r="AC430" s="24" t="s">
        <v>37</v>
      </c>
      <c r="AD430" s="25" t="s">
        <v>38</v>
      </c>
      <c r="AE430" s="24" t="s">
        <v>39</v>
      </c>
      <c r="AF430" s="24" t="s">
        <v>40</v>
      </c>
      <c r="AG430" s="24" t="s">
        <v>41</v>
      </c>
      <c r="AH430" s="24" t="s">
        <v>42</v>
      </c>
      <c r="AI430" s="24" t="s">
        <v>43</v>
      </c>
      <c r="AJ430" s="24" t="s">
        <v>44</v>
      </c>
      <c r="AK430" s="25" t="s">
        <v>45</v>
      </c>
      <c r="AL430" s="25" t="s">
        <v>46</v>
      </c>
      <c r="AM430" s="24" t="s">
        <v>47</v>
      </c>
      <c r="AN430" s="25" t="s">
        <v>58</v>
      </c>
      <c r="AO430" s="26" t="s">
        <v>49</v>
      </c>
      <c r="AP430" s="26" t="s">
        <v>50</v>
      </c>
      <c r="AQ430" s="26" t="s">
        <v>51</v>
      </c>
    </row>
    <row r="431" spans="1:47" x14ac:dyDescent="0.3">
      <c r="F431" s="28">
        <v>1146436431</v>
      </c>
      <c r="G431" s="29" t="s">
        <v>180</v>
      </c>
      <c r="H431" s="30">
        <v>2026</v>
      </c>
      <c r="I431" s="30" t="s">
        <v>53</v>
      </c>
      <c r="J431" s="31" t="s">
        <v>55</v>
      </c>
      <c r="K431" s="31" t="s">
        <v>55</v>
      </c>
      <c r="L431" s="31" t="s">
        <v>55</v>
      </c>
      <c r="M431" s="31" t="s">
        <v>55</v>
      </c>
      <c r="N431" s="31" t="s">
        <v>55</v>
      </c>
      <c r="O431" s="31" t="s">
        <v>55</v>
      </c>
      <c r="P431" s="31" t="s">
        <v>54</v>
      </c>
      <c r="Q431" s="31" t="s">
        <v>54</v>
      </c>
      <c r="R431" s="31" t="s">
        <v>54</v>
      </c>
      <c r="S431" s="31" t="s">
        <v>54</v>
      </c>
      <c r="T431" s="31" t="s">
        <v>54</v>
      </c>
      <c r="U431" s="31" t="s">
        <v>54</v>
      </c>
      <c r="V431" s="32"/>
      <c r="W431" s="32"/>
      <c r="X431" s="32" t="s">
        <v>62</v>
      </c>
      <c r="Y431" s="31" t="s">
        <v>55</v>
      </c>
      <c r="Z431" s="31" t="s">
        <v>55</v>
      </c>
      <c r="AA431" s="31" t="s">
        <v>55</v>
      </c>
      <c r="AB431" s="31" t="s">
        <v>55</v>
      </c>
      <c r="AC431" s="31" t="s">
        <v>55</v>
      </c>
      <c r="AD431" s="31" t="s">
        <v>55</v>
      </c>
      <c r="AE431" s="31" t="s">
        <v>54</v>
      </c>
      <c r="AF431" s="31" t="s">
        <v>54</v>
      </c>
      <c r="AG431" s="31" t="s">
        <v>54</v>
      </c>
      <c r="AH431" s="31" t="s">
        <v>54</v>
      </c>
      <c r="AI431" s="31" t="s">
        <v>54</v>
      </c>
      <c r="AJ431" s="31" t="s">
        <v>54</v>
      </c>
      <c r="AK431" s="32"/>
      <c r="AL431" s="32"/>
      <c r="AM431" s="32" t="s">
        <v>62</v>
      </c>
      <c r="AN431" s="31" t="s">
        <v>55</v>
      </c>
      <c r="AO431" s="55">
        <f>COUNTIF(Tabla1461113161718202427282930313366[[#This Row],[1L]:[31D]],"D12")</f>
        <v>13</v>
      </c>
      <c r="AP431" s="33">
        <f>COUNTIF(Tabla1461113161718202427282930313366[[#This Row],[1L]:[31D]],"N12")</f>
        <v>12</v>
      </c>
      <c r="AQ431" s="34">
        <f>COUNTBLANK(Tabla1461113161718202427282930313366[[#This Row],[1L]:[31D]])</f>
        <v>4</v>
      </c>
      <c r="AR431" s="7"/>
      <c r="AS431" s="7"/>
      <c r="AT431" s="7"/>
      <c r="AU431" s="7"/>
    </row>
    <row r="432" spans="1:47" x14ac:dyDescent="0.3">
      <c r="F432" s="28">
        <v>98700880</v>
      </c>
      <c r="G432" s="29" t="s">
        <v>338</v>
      </c>
      <c r="H432" s="30">
        <v>2026</v>
      </c>
      <c r="I432" s="30" t="s">
        <v>53</v>
      </c>
      <c r="J432" s="31" t="s">
        <v>54</v>
      </c>
      <c r="K432" s="31" t="s">
        <v>54</v>
      </c>
      <c r="L432" s="31" t="s">
        <v>54</v>
      </c>
      <c r="M432" s="32"/>
      <c r="N432" s="32"/>
      <c r="O432" s="31" t="s">
        <v>54</v>
      </c>
      <c r="P432" s="31" t="s">
        <v>54</v>
      </c>
      <c r="Q432" s="31" t="s">
        <v>54</v>
      </c>
      <c r="R432" s="31" t="s">
        <v>54</v>
      </c>
      <c r="S432" s="31" t="s">
        <v>54</v>
      </c>
      <c r="T432" s="31" t="s">
        <v>54</v>
      </c>
      <c r="U432" s="31" t="s">
        <v>54</v>
      </c>
      <c r="V432" s="31" t="s">
        <v>54</v>
      </c>
      <c r="W432" s="31" t="s">
        <v>54</v>
      </c>
      <c r="X432" s="31" t="s">
        <v>54</v>
      </c>
      <c r="Y432" s="31" t="s">
        <v>54</v>
      </c>
      <c r="Z432" s="31" t="s">
        <v>54</v>
      </c>
      <c r="AA432" s="31" t="s">
        <v>54</v>
      </c>
      <c r="AB432" s="32"/>
      <c r="AC432" s="32"/>
      <c r="AD432" s="31" t="s">
        <v>54</v>
      </c>
      <c r="AE432" s="31" t="s">
        <v>54</v>
      </c>
      <c r="AF432" s="31" t="s">
        <v>54</v>
      </c>
      <c r="AG432" s="31" t="s">
        <v>54</v>
      </c>
      <c r="AH432" s="31" t="s">
        <v>54</v>
      </c>
      <c r="AI432" s="31" t="s">
        <v>54</v>
      </c>
      <c r="AJ432" s="31" t="s">
        <v>54</v>
      </c>
      <c r="AK432" s="31" t="s">
        <v>54</v>
      </c>
      <c r="AL432" s="31" t="s">
        <v>54</v>
      </c>
      <c r="AM432" s="31" t="s">
        <v>54</v>
      </c>
      <c r="AN432" s="31">
        <f>COUNTIF(AN427:AN430,"N12")</f>
        <v>0</v>
      </c>
      <c r="AO432" s="55">
        <f>COUNTIF(Tabla1461113161718202427282930313366[[#This Row],[1L]:[31D]],"D12")</f>
        <v>0</v>
      </c>
      <c r="AP432" s="33">
        <f>COUNTIF(Tabla1461113161718202427282930313366[[#This Row],[1L]:[31D]],"N12")</f>
        <v>26</v>
      </c>
      <c r="AQ432" s="34">
        <f>COUNTBLANK(Tabla1461113161718202427282930313366[[#This Row],[1L]:[31D]])</f>
        <v>4</v>
      </c>
      <c r="AR432" s="7"/>
      <c r="AS432" s="7"/>
      <c r="AT432" s="7"/>
      <c r="AU432" s="7"/>
    </row>
    <row r="433" spans="6:47" x14ac:dyDescent="0.3">
      <c r="F433" s="28">
        <v>1001503922</v>
      </c>
      <c r="G433" s="29" t="s">
        <v>181</v>
      </c>
      <c r="H433" s="30">
        <v>2026</v>
      </c>
      <c r="I433" s="30" t="s">
        <v>53</v>
      </c>
      <c r="J433" s="31" t="s">
        <v>54</v>
      </c>
      <c r="K433" s="31" t="s">
        <v>54</v>
      </c>
      <c r="L433" s="31" t="s">
        <v>54</v>
      </c>
      <c r="M433" s="32"/>
      <c r="N433" s="32"/>
      <c r="O433" s="32" t="s">
        <v>62</v>
      </c>
      <c r="P433" s="31" t="s">
        <v>55</v>
      </c>
      <c r="Q433" s="31" t="s">
        <v>55</v>
      </c>
      <c r="R433" s="31" t="s">
        <v>55</v>
      </c>
      <c r="S433" s="31" t="s">
        <v>55</v>
      </c>
      <c r="T433" s="31" t="s">
        <v>55</v>
      </c>
      <c r="U433" s="31" t="s">
        <v>55</v>
      </c>
      <c r="V433" s="31" t="s">
        <v>54</v>
      </c>
      <c r="W433" s="31" t="s">
        <v>54</v>
      </c>
      <c r="X433" s="31" t="s">
        <v>54</v>
      </c>
      <c r="Y433" s="31" t="s">
        <v>54</v>
      </c>
      <c r="Z433" s="31" t="s">
        <v>54</v>
      </c>
      <c r="AA433" s="31" t="s">
        <v>54</v>
      </c>
      <c r="AB433" s="32"/>
      <c r="AC433" s="32"/>
      <c r="AD433" s="32" t="s">
        <v>62</v>
      </c>
      <c r="AE433" s="31" t="s">
        <v>55</v>
      </c>
      <c r="AF433" s="31" t="s">
        <v>55</v>
      </c>
      <c r="AG433" s="31" t="s">
        <v>55</v>
      </c>
      <c r="AH433" s="31" t="s">
        <v>55</v>
      </c>
      <c r="AI433" s="31" t="s">
        <v>55</v>
      </c>
      <c r="AJ433" s="31" t="s">
        <v>55</v>
      </c>
      <c r="AK433" s="31" t="s">
        <v>54</v>
      </c>
      <c r="AL433" s="31" t="s">
        <v>54</v>
      </c>
      <c r="AM433" s="31" t="s">
        <v>54</v>
      </c>
      <c r="AN433" s="31" t="s">
        <v>54</v>
      </c>
      <c r="AO433" s="55">
        <f>COUNTIF(Tabla1461113161718202427282930313366[[#This Row],[1L]:[31D]],"D12")</f>
        <v>12</v>
      </c>
      <c r="AP433" s="33">
        <f>COUNTIF(Tabla1461113161718202427282930313366[[#This Row],[1L]:[31D]],"N12")</f>
        <v>13</v>
      </c>
      <c r="AQ433" s="34">
        <f>COUNTBLANK(Tabla1461113161718202427282930313366[[#This Row],[1L]:[31D]])</f>
        <v>4</v>
      </c>
      <c r="AR433" s="7"/>
      <c r="AS433" s="7"/>
      <c r="AT433" s="7"/>
      <c r="AU433" s="7"/>
    </row>
    <row r="434" spans="6:47" x14ac:dyDescent="0.3">
      <c r="F434" s="28">
        <v>71734133</v>
      </c>
      <c r="G434" s="29" t="s">
        <v>179</v>
      </c>
      <c r="H434" s="30">
        <v>2026</v>
      </c>
      <c r="I434" s="30" t="s">
        <v>53</v>
      </c>
      <c r="J434" s="36"/>
      <c r="K434" s="36"/>
      <c r="L434" s="36"/>
      <c r="M434" s="31" t="s">
        <v>54</v>
      </c>
      <c r="N434" s="31" t="s">
        <v>54</v>
      </c>
      <c r="O434" s="31" t="s">
        <v>54</v>
      </c>
      <c r="P434" s="32"/>
      <c r="Q434" s="32"/>
      <c r="R434" s="32" t="s">
        <v>62</v>
      </c>
      <c r="S434" s="36"/>
      <c r="T434" s="36"/>
      <c r="U434" s="36"/>
      <c r="V434" s="31" t="s">
        <v>55</v>
      </c>
      <c r="W434" s="31" t="s">
        <v>55</v>
      </c>
      <c r="X434" s="31" t="s">
        <v>55</v>
      </c>
      <c r="Y434" s="36"/>
      <c r="Z434" s="36"/>
      <c r="AA434" s="36"/>
      <c r="AB434" s="31" t="s">
        <v>54</v>
      </c>
      <c r="AC434" s="31" t="s">
        <v>54</v>
      </c>
      <c r="AD434" s="31" t="s">
        <v>54</v>
      </c>
      <c r="AE434" s="36"/>
      <c r="AF434" s="36"/>
      <c r="AG434" s="36"/>
      <c r="AH434" s="36"/>
      <c r="AI434" s="36"/>
      <c r="AJ434" s="36"/>
      <c r="AK434" s="31" t="s">
        <v>55</v>
      </c>
      <c r="AL434" s="31" t="s">
        <v>55</v>
      </c>
      <c r="AM434" s="31" t="s">
        <v>55</v>
      </c>
      <c r="AN434" s="147" t="s">
        <v>69</v>
      </c>
      <c r="AO434" s="33">
        <f>COUNTIF(Tabla1461113161718202427282930313366[[#This Row],[1L]:[31D]],"D12")</f>
        <v>6</v>
      </c>
      <c r="AP434" s="33">
        <f>COUNTIF(Tabla1461113161718202427282930313366[[#This Row],[1L]:[31D]],"N12")</f>
        <v>6</v>
      </c>
      <c r="AQ434" s="34">
        <f>COUNTBLANK(Tabla1461113161718202427282930313366[[#This Row],[1L]:[31D]])</f>
        <v>17</v>
      </c>
      <c r="AR434" s="7"/>
      <c r="AS434" s="7"/>
      <c r="AT434" s="7"/>
      <c r="AU434" s="7"/>
    </row>
    <row r="435" spans="6:47" hidden="1" x14ac:dyDescent="0.3">
      <c r="F435" s="28"/>
      <c r="G435" s="29"/>
      <c r="H435" s="30">
        <v>2025</v>
      </c>
      <c r="I435" s="30" t="s">
        <v>81</v>
      </c>
      <c r="J435" s="37">
        <f t="shared" ref="J435:AN435" si="48">COUNTIF(J431:J434,"D12")</f>
        <v>1</v>
      </c>
      <c r="K435" s="37">
        <f t="shared" si="48"/>
        <v>1</v>
      </c>
      <c r="L435" s="37">
        <f t="shared" si="48"/>
        <v>1</v>
      </c>
      <c r="M435" s="37">
        <f t="shared" si="48"/>
        <v>1</v>
      </c>
      <c r="N435" s="37">
        <f t="shared" si="48"/>
        <v>1</v>
      </c>
      <c r="O435" s="37">
        <f t="shared" si="48"/>
        <v>1</v>
      </c>
      <c r="P435" s="37">
        <f t="shared" si="48"/>
        <v>1</v>
      </c>
      <c r="Q435" s="37">
        <f t="shared" si="48"/>
        <v>1</v>
      </c>
      <c r="R435" s="37">
        <f t="shared" si="48"/>
        <v>1</v>
      </c>
      <c r="S435" s="37">
        <f t="shared" si="48"/>
        <v>1</v>
      </c>
      <c r="T435" s="37">
        <f t="shared" si="48"/>
        <v>1</v>
      </c>
      <c r="U435" s="37">
        <f t="shared" si="48"/>
        <v>1</v>
      </c>
      <c r="V435" s="37">
        <f t="shared" si="48"/>
        <v>1</v>
      </c>
      <c r="W435" s="37">
        <f t="shared" si="48"/>
        <v>1</v>
      </c>
      <c r="X435" s="37">
        <f t="shared" si="48"/>
        <v>1</v>
      </c>
      <c r="Y435" s="37">
        <f t="shared" si="48"/>
        <v>1</v>
      </c>
      <c r="Z435" s="37">
        <f t="shared" si="48"/>
        <v>1</v>
      </c>
      <c r="AA435" s="37">
        <f t="shared" si="48"/>
        <v>1</v>
      </c>
      <c r="AB435" s="37">
        <f t="shared" si="48"/>
        <v>1</v>
      </c>
      <c r="AC435" s="37">
        <f t="shared" si="48"/>
        <v>1</v>
      </c>
      <c r="AD435" s="37">
        <f t="shared" si="48"/>
        <v>1</v>
      </c>
      <c r="AE435" s="37">
        <f t="shared" si="48"/>
        <v>1</v>
      </c>
      <c r="AF435" s="37">
        <f t="shared" si="48"/>
        <v>1</v>
      </c>
      <c r="AG435" s="37">
        <f t="shared" si="48"/>
        <v>1</v>
      </c>
      <c r="AH435" s="37">
        <f t="shared" si="48"/>
        <v>1</v>
      </c>
      <c r="AI435" s="37">
        <f t="shared" si="48"/>
        <v>1</v>
      </c>
      <c r="AJ435" s="37">
        <f t="shared" si="48"/>
        <v>1</v>
      </c>
      <c r="AK435" s="37">
        <f t="shared" si="48"/>
        <v>1</v>
      </c>
      <c r="AL435" s="37">
        <f t="shared" si="48"/>
        <v>1</v>
      </c>
      <c r="AM435" s="37">
        <f t="shared" si="48"/>
        <v>1</v>
      </c>
      <c r="AN435" s="30">
        <f t="shared" si="48"/>
        <v>1</v>
      </c>
      <c r="AO435" s="38"/>
      <c r="AP435" s="38"/>
      <c r="AQ435" s="39"/>
      <c r="AR435" s="7"/>
      <c r="AS435" s="7"/>
      <c r="AT435" s="7"/>
      <c r="AU435" s="7"/>
    </row>
    <row r="436" spans="6:47" hidden="1" x14ac:dyDescent="0.3">
      <c r="F436" s="40"/>
      <c r="G436" s="41"/>
      <c r="H436" s="30">
        <v>2025</v>
      </c>
      <c r="I436" s="30" t="s">
        <v>81</v>
      </c>
      <c r="J436" s="42">
        <f t="shared" ref="J436:AN436" si="49">COUNTIF(J431:J434,"N12")</f>
        <v>2</v>
      </c>
      <c r="K436" s="42">
        <f t="shared" si="49"/>
        <v>2</v>
      </c>
      <c r="L436" s="42">
        <f t="shared" si="49"/>
        <v>2</v>
      </c>
      <c r="M436" s="42">
        <f t="shared" si="49"/>
        <v>1</v>
      </c>
      <c r="N436" s="42">
        <f t="shared" si="49"/>
        <v>1</v>
      </c>
      <c r="O436" s="42">
        <f t="shared" si="49"/>
        <v>2</v>
      </c>
      <c r="P436" s="42">
        <f t="shared" si="49"/>
        <v>2</v>
      </c>
      <c r="Q436" s="42">
        <f t="shared" si="49"/>
        <v>2</v>
      </c>
      <c r="R436" s="42">
        <f t="shared" si="49"/>
        <v>2</v>
      </c>
      <c r="S436" s="42">
        <f t="shared" si="49"/>
        <v>2</v>
      </c>
      <c r="T436" s="42">
        <f t="shared" si="49"/>
        <v>2</v>
      </c>
      <c r="U436" s="42">
        <f t="shared" si="49"/>
        <v>2</v>
      </c>
      <c r="V436" s="42">
        <f t="shared" si="49"/>
        <v>2</v>
      </c>
      <c r="W436" s="42">
        <f t="shared" si="49"/>
        <v>2</v>
      </c>
      <c r="X436" s="42">
        <f t="shared" si="49"/>
        <v>2</v>
      </c>
      <c r="Y436" s="42">
        <f t="shared" si="49"/>
        <v>2</v>
      </c>
      <c r="Z436" s="42">
        <f t="shared" si="49"/>
        <v>2</v>
      </c>
      <c r="AA436" s="42">
        <f t="shared" si="49"/>
        <v>2</v>
      </c>
      <c r="AB436" s="42">
        <f t="shared" si="49"/>
        <v>1</v>
      </c>
      <c r="AC436" s="42">
        <f t="shared" si="49"/>
        <v>1</v>
      </c>
      <c r="AD436" s="42">
        <f t="shared" si="49"/>
        <v>2</v>
      </c>
      <c r="AE436" s="42">
        <f t="shared" si="49"/>
        <v>2</v>
      </c>
      <c r="AF436" s="42">
        <f t="shared" si="49"/>
        <v>2</v>
      </c>
      <c r="AG436" s="42">
        <f t="shared" si="49"/>
        <v>2</v>
      </c>
      <c r="AH436" s="42">
        <f t="shared" si="49"/>
        <v>2</v>
      </c>
      <c r="AI436" s="42">
        <f t="shared" si="49"/>
        <v>2</v>
      </c>
      <c r="AJ436" s="42">
        <f t="shared" si="49"/>
        <v>2</v>
      </c>
      <c r="AK436" s="42">
        <f t="shared" si="49"/>
        <v>2</v>
      </c>
      <c r="AL436" s="42">
        <f t="shared" si="49"/>
        <v>2</v>
      </c>
      <c r="AM436" s="42">
        <f t="shared" si="49"/>
        <v>2</v>
      </c>
      <c r="AN436" s="43">
        <f t="shared" si="49"/>
        <v>1</v>
      </c>
      <c r="AO436" s="44"/>
      <c r="AP436" s="44"/>
      <c r="AQ436" s="39"/>
      <c r="AR436" s="7"/>
      <c r="AS436" s="7"/>
      <c r="AT436" s="7"/>
      <c r="AU436" s="7"/>
    </row>
    <row r="437" spans="6:47" s="7" customFormat="1" x14ac:dyDescent="0.3"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</row>
    <row r="438" spans="6:47" x14ac:dyDescent="0.3">
      <c r="F438" s="48" t="s">
        <v>64</v>
      </c>
      <c r="G438" s="48" t="s">
        <v>65</v>
      </c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7"/>
      <c r="AP438" s="7"/>
      <c r="AQ438" s="7"/>
      <c r="AR438" s="7"/>
      <c r="AS438" s="7"/>
      <c r="AT438" s="7"/>
      <c r="AU438" s="7"/>
    </row>
    <row r="439" spans="6:47" x14ac:dyDescent="0.3">
      <c r="F439" s="28" t="s">
        <v>55</v>
      </c>
      <c r="G439" s="29" t="s">
        <v>66</v>
      </c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7"/>
      <c r="AP439" s="7"/>
      <c r="AQ439" s="7"/>
      <c r="AR439" s="7"/>
      <c r="AS439" s="7"/>
      <c r="AT439" s="7"/>
      <c r="AU439" s="7"/>
    </row>
    <row r="440" spans="6:47" s="7" customFormat="1" x14ac:dyDescent="0.3">
      <c r="F440" s="50" t="s">
        <v>54</v>
      </c>
      <c r="G440" s="51" t="s">
        <v>67</v>
      </c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</row>
    <row r="441" spans="6:47" s="7" customFormat="1" x14ac:dyDescent="0.3">
      <c r="F441" s="50"/>
      <c r="G441" s="51" t="s">
        <v>68</v>
      </c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</row>
    <row r="442" spans="6:47" s="7" customFormat="1" x14ac:dyDescent="0.3">
      <c r="F442" s="50" t="s">
        <v>69</v>
      </c>
      <c r="G442" s="51" t="s">
        <v>70</v>
      </c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</row>
    <row r="443" spans="6:47" s="7" customFormat="1" x14ac:dyDescent="0.3">
      <c r="F443" s="50" t="s">
        <v>62</v>
      </c>
      <c r="G443" s="51" t="s">
        <v>71</v>
      </c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</row>
    <row r="444" spans="6:47" s="7" customFormat="1" x14ac:dyDescent="0.3"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</row>
    <row r="445" spans="6:47" ht="15" x14ac:dyDescent="0.25">
      <c r="F445" s="1"/>
      <c r="G445" s="1"/>
      <c r="H445" s="2" t="s">
        <v>0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4"/>
      <c r="AI445" s="5" t="s">
        <v>1</v>
      </c>
      <c r="AJ445" s="5"/>
      <c r="AK445" s="5"/>
      <c r="AL445" s="5"/>
      <c r="AM445" s="5"/>
      <c r="AN445" s="5"/>
      <c r="AO445" s="6"/>
      <c r="AP445" s="6"/>
      <c r="AQ445" s="6"/>
      <c r="AR445" s="7"/>
      <c r="AS445" s="7"/>
      <c r="AT445" s="7"/>
      <c r="AU445" s="7"/>
    </row>
    <row r="446" spans="6:47" ht="15" x14ac:dyDescent="0.25">
      <c r="F446" s="1"/>
      <c r="G446" s="1"/>
      <c r="H446" s="8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10"/>
      <c r="AI446" s="5"/>
      <c r="AJ446" s="5"/>
      <c r="AK446" s="5"/>
      <c r="AL446" s="5"/>
      <c r="AM446" s="5"/>
      <c r="AN446" s="5"/>
      <c r="AO446" s="6"/>
      <c r="AP446" s="6"/>
      <c r="AQ446" s="6"/>
      <c r="AR446" s="7"/>
      <c r="AS446" s="7"/>
      <c r="AT446" s="7"/>
      <c r="AU446" s="7"/>
    </row>
    <row r="447" spans="6:47" ht="15" x14ac:dyDescent="0.25">
      <c r="F447" s="1"/>
      <c r="G447" s="1"/>
      <c r="H447" s="11" t="s">
        <v>2</v>
      </c>
      <c r="I447" s="12"/>
      <c r="J447" s="12"/>
      <c r="K447" s="13" t="s">
        <v>182</v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4"/>
      <c r="AI447" s="5" t="s">
        <v>4</v>
      </c>
      <c r="AJ447" s="5"/>
      <c r="AK447" s="5"/>
      <c r="AL447" s="5"/>
      <c r="AM447" s="5"/>
      <c r="AN447" s="5"/>
      <c r="AO447" s="6"/>
      <c r="AP447" s="6"/>
      <c r="AQ447" s="6"/>
      <c r="AR447" s="7"/>
      <c r="AS447" s="7"/>
      <c r="AT447" s="7"/>
      <c r="AU447" s="7"/>
    </row>
    <row r="448" spans="6:47" ht="15" x14ac:dyDescent="0.25">
      <c r="F448" s="1"/>
      <c r="G448" s="1"/>
      <c r="H448" s="15" t="s">
        <v>5</v>
      </c>
      <c r="I448" s="16"/>
      <c r="J448" s="16"/>
      <c r="K448" s="13" t="s">
        <v>183</v>
      </c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4"/>
      <c r="AI448" s="5"/>
      <c r="AJ448" s="5"/>
      <c r="AK448" s="5"/>
      <c r="AL448" s="5"/>
      <c r="AM448" s="5"/>
      <c r="AN448" s="5"/>
      <c r="AO448" s="6"/>
      <c r="AP448" s="6"/>
      <c r="AQ448" s="6"/>
      <c r="AR448" s="7"/>
      <c r="AS448" s="7"/>
      <c r="AT448" s="7"/>
      <c r="AU448" s="7"/>
    </row>
    <row r="449" spans="1:47" ht="15" x14ac:dyDescent="0.25">
      <c r="F449" s="1"/>
      <c r="G449" s="1"/>
      <c r="H449" s="11" t="s">
        <v>7</v>
      </c>
      <c r="I449" s="12"/>
      <c r="J449" s="12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4"/>
      <c r="AI449" s="5" t="s">
        <v>8</v>
      </c>
      <c r="AJ449" s="5"/>
      <c r="AK449" s="5"/>
      <c r="AL449" s="5"/>
      <c r="AM449" s="5"/>
      <c r="AN449" s="5"/>
      <c r="AO449" s="6"/>
      <c r="AP449" s="6"/>
      <c r="AQ449" s="6"/>
      <c r="AR449" s="7"/>
      <c r="AS449" s="7"/>
      <c r="AT449" s="7"/>
      <c r="AU449" s="7"/>
    </row>
    <row r="450" spans="1:47" ht="15" x14ac:dyDescent="0.25">
      <c r="F450" s="1"/>
      <c r="G450" s="1"/>
      <c r="H450" s="17"/>
      <c r="I450" s="18"/>
      <c r="J450" s="18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20"/>
      <c r="AI450" s="5"/>
      <c r="AJ450" s="5"/>
      <c r="AK450" s="5"/>
      <c r="AL450" s="5"/>
      <c r="AM450" s="5"/>
      <c r="AN450" s="5"/>
      <c r="AO450" s="21"/>
      <c r="AP450" s="21"/>
      <c r="AQ450" s="21"/>
      <c r="AR450" s="7"/>
      <c r="AS450" s="7"/>
      <c r="AT450" s="7"/>
      <c r="AU450" s="7"/>
    </row>
    <row r="451" spans="1:47" s="27" customFormat="1" ht="39.950000000000003" customHeight="1" x14ac:dyDescent="0.25">
      <c r="A451" s="22" t="s">
        <v>9</v>
      </c>
      <c r="B451" s="22" t="s">
        <v>10</v>
      </c>
      <c r="C451" s="23" t="s">
        <v>11</v>
      </c>
      <c r="D451" s="23" t="s">
        <v>12</v>
      </c>
      <c r="E451" s="23" t="s">
        <v>13</v>
      </c>
      <c r="F451" s="24" t="s">
        <v>14</v>
      </c>
      <c r="G451" s="24" t="s">
        <v>15</v>
      </c>
      <c r="H451" s="24" t="s">
        <v>16</v>
      </c>
      <c r="I451" s="24" t="s">
        <v>17</v>
      </c>
      <c r="J451" s="24" t="s">
        <v>18</v>
      </c>
      <c r="K451" s="24" t="s">
        <v>19</v>
      </c>
      <c r="L451" s="24" t="s">
        <v>20</v>
      </c>
      <c r="M451" s="24" t="s">
        <v>21</v>
      </c>
      <c r="N451" s="24" t="s">
        <v>22</v>
      </c>
      <c r="O451" s="24" t="s">
        <v>23</v>
      </c>
      <c r="P451" s="25" t="s">
        <v>24</v>
      </c>
      <c r="Q451" s="25" t="s">
        <v>25</v>
      </c>
      <c r="R451" s="24" t="s">
        <v>26</v>
      </c>
      <c r="S451" s="24" t="s">
        <v>27</v>
      </c>
      <c r="T451" s="24" t="s">
        <v>28</v>
      </c>
      <c r="U451" s="24" t="s">
        <v>29</v>
      </c>
      <c r="V451" s="24" t="s">
        <v>30</v>
      </c>
      <c r="W451" s="25" t="s">
        <v>31</v>
      </c>
      <c r="X451" s="25" t="s">
        <v>32</v>
      </c>
      <c r="Y451" s="24" t="s">
        <v>33</v>
      </c>
      <c r="Z451" s="24" t="s">
        <v>34</v>
      </c>
      <c r="AA451" s="24" t="s">
        <v>35</v>
      </c>
      <c r="AB451" s="24" t="s">
        <v>36</v>
      </c>
      <c r="AC451" s="24" t="s">
        <v>37</v>
      </c>
      <c r="AD451" s="25" t="s">
        <v>38</v>
      </c>
      <c r="AE451" s="24" t="s">
        <v>39</v>
      </c>
      <c r="AF451" s="24" t="s">
        <v>40</v>
      </c>
      <c r="AG451" s="24" t="s">
        <v>41</v>
      </c>
      <c r="AH451" s="24" t="s">
        <v>42</v>
      </c>
      <c r="AI451" s="24" t="s">
        <v>43</v>
      </c>
      <c r="AJ451" s="24" t="s">
        <v>44</v>
      </c>
      <c r="AK451" s="25" t="s">
        <v>45</v>
      </c>
      <c r="AL451" s="25" t="s">
        <v>46</v>
      </c>
      <c r="AM451" s="24" t="s">
        <v>47</v>
      </c>
      <c r="AN451" s="25" t="s">
        <v>58</v>
      </c>
      <c r="AO451" s="26" t="s">
        <v>49</v>
      </c>
      <c r="AP451" s="26" t="s">
        <v>50</v>
      </c>
      <c r="AQ451" s="26" t="s">
        <v>51</v>
      </c>
    </row>
    <row r="452" spans="1:47" ht="17.25" thickBot="1" x14ac:dyDescent="0.35">
      <c r="F452" s="28">
        <v>1077448938</v>
      </c>
      <c r="G452" s="29" t="s">
        <v>184</v>
      </c>
      <c r="H452" s="30">
        <v>2026</v>
      </c>
      <c r="I452" s="30" t="s">
        <v>53</v>
      </c>
      <c r="J452" s="31" t="s">
        <v>54</v>
      </c>
      <c r="K452" s="31" t="s">
        <v>54</v>
      </c>
      <c r="L452" s="31" t="s">
        <v>54</v>
      </c>
      <c r="M452" s="31" t="s">
        <v>54</v>
      </c>
      <c r="N452" s="31" t="s">
        <v>54</v>
      </c>
      <c r="O452" s="31" t="s">
        <v>54</v>
      </c>
      <c r="P452" s="32"/>
      <c r="Q452" s="32"/>
      <c r="R452" s="31" t="s">
        <v>55</v>
      </c>
      <c r="S452" s="31" t="s">
        <v>55</v>
      </c>
      <c r="T452" s="31" t="s">
        <v>55</v>
      </c>
      <c r="U452" s="31" t="s">
        <v>55</v>
      </c>
      <c r="V452" s="31" t="s">
        <v>55</v>
      </c>
      <c r="W452" s="31" t="s">
        <v>55</v>
      </c>
      <c r="X452" s="31" t="s">
        <v>55</v>
      </c>
      <c r="Y452" s="31" t="s">
        <v>54</v>
      </c>
      <c r="Z452" s="31" t="s">
        <v>54</v>
      </c>
      <c r="AA452" s="31" t="s">
        <v>54</v>
      </c>
      <c r="AB452" s="31" t="s">
        <v>54</v>
      </c>
      <c r="AC452" s="31" t="s">
        <v>54</v>
      </c>
      <c r="AD452" s="31" t="s">
        <v>54</v>
      </c>
      <c r="AE452" s="32"/>
      <c r="AF452" s="32"/>
      <c r="AG452" s="31" t="s">
        <v>55</v>
      </c>
      <c r="AH452" s="31" t="s">
        <v>55</v>
      </c>
      <c r="AI452" s="31" t="s">
        <v>55</v>
      </c>
      <c r="AJ452" s="31" t="s">
        <v>55</v>
      </c>
      <c r="AK452" s="31" t="s">
        <v>55</v>
      </c>
      <c r="AL452" s="31" t="s">
        <v>55</v>
      </c>
      <c r="AM452" s="31" t="s">
        <v>55</v>
      </c>
      <c r="AN452" s="31" t="s">
        <v>54</v>
      </c>
      <c r="AO452" s="55">
        <f>COUNTIF(Tabla1461113161718202427282930323467[[#This Row],[1L]:[31D]],"D12")</f>
        <v>14</v>
      </c>
      <c r="AP452" s="33">
        <f>COUNTIF(Tabla1461113161718202427282930323467[[#This Row],[1L]:[31D]],"N12")</f>
        <v>13</v>
      </c>
      <c r="AQ452" s="34">
        <f>COUNTBLANK(Tabla1461113161718202427282930323467[[#This Row],[1L]:[31D]])</f>
        <v>4</v>
      </c>
      <c r="AR452" s="7"/>
      <c r="AS452" s="7"/>
      <c r="AT452" s="7"/>
      <c r="AU452" s="7"/>
    </row>
    <row r="453" spans="1:47" ht="17.25" thickBot="1" x14ac:dyDescent="0.35">
      <c r="F453" s="28">
        <v>78077303</v>
      </c>
      <c r="G453" s="29" t="s">
        <v>185</v>
      </c>
      <c r="H453" s="30">
        <v>2026</v>
      </c>
      <c r="I453" s="30" t="s">
        <v>53</v>
      </c>
      <c r="J453" s="31" t="s">
        <v>55</v>
      </c>
      <c r="K453" s="31" t="s">
        <v>55</v>
      </c>
      <c r="L453" s="31" t="s">
        <v>55</v>
      </c>
      <c r="M453" s="31" t="s">
        <v>55</v>
      </c>
      <c r="N453" s="31" t="s">
        <v>55</v>
      </c>
      <c r="O453" s="31" t="s">
        <v>55</v>
      </c>
      <c r="P453" s="31" t="s">
        <v>55</v>
      </c>
      <c r="Q453" s="31" t="s">
        <v>55</v>
      </c>
      <c r="R453" s="31" t="s">
        <v>54</v>
      </c>
      <c r="S453" s="31" t="s">
        <v>54</v>
      </c>
      <c r="T453" s="31" t="s">
        <v>54</v>
      </c>
      <c r="U453" s="31" t="s">
        <v>54</v>
      </c>
      <c r="V453" s="148"/>
      <c r="W453" s="148"/>
      <c r="X453" s="148" t="s">
        <v>62</v>
      </c>
      <c r="Y453" s="31" t="s">
        <v>55</v>
      </c>
      <c r="Z453" s="31" t="s">
        <v>55</v>
      </c>
      <c r="AA453" s="31" t="s">
        <v>55</v>
      </c>
      <c r="AB453" s="31" t="s">
        <v>55</v>
      </c>
      <c r="AC453" s="31" t="s">
        <v>55</v>
      </c>
      <c r="AD453" s="31" t="s">
        <v>55</v>
      </c>
      <c r="AE453" s="31" t="s">
        <v>55</v>
      </c>
      <c r="AF453" s="31" t="s">
        <v>55</v>
      </c>
      <c r="AG453" s="31" t="s">
        <v>54</v>
      </c>
      <c r="AH453" s="31" t="s">
        <v>54</v>
      </c>
      <c r="AI453" s="31" t="s">
        <v>54</v>
      </c>
      <c r="AJ453" s="31" t="s">
        <v>54</v>
      </c>
      <c r="AK453" s="32"/>
      <c r="AL453" s="32"/>
      <c r="AM453" s="32" t="s">
        <v>62</v>
      </c>
      <c r="AN453" s="31" t="s">
        <v>55</v>
      </c>
      <c r="AO453" s="55">
        <f>COUNTIF(Tabla1461113161718202427282930323467[[#This Row],[1L]:[31D]],"D12")</f>
        <v>17</v>
      </c>
      <c r="AP453" s="33">
        <f>COUNTIF(Tabla1461113161718202427282930323467[[#This Row],[1L]:[31D]],"N12")</f>
        <v>8</v>
      </c>
      <c r="AQ453" s="34">
        <f>COUNTBLANK(Tabla1461113161718202427282930323467[[#This Row],[1L]:[31D]])</f>
        <v>4</v>
      </c>
      <c r="AR453" s="7"/>
      <c r="AS453" s="7"/>
      <c r="AT453" s="7"/>
      <c r="AU453" s="7"/>
    </row>
    <row r="454" spans="1:47" ht="17.25" thickBot="1" x14ac:dyDescent="0.35">
      <c r="F454" s="28"/>
      <c r="G454" s="29"/>
      <c r="H454" s="30"/>
      <c r="I454" s="30"/>
      <c r="J454" s="149" t="s">
        <v>186</v>
      </c>
      <c r="K454" s="150"/>
      <c r="L454" s="150"/>
      <c r="M454" s="49"/>
      <c r="N454" s="49"/>
      <c r="O454" s="49"/>
      <c r="P454" s="151"/>
      <c r="Q454" s="152" t="s">
        <v>187</v>
      </c>
      <c r="R454" s="153"/>
      <c r="S454" s="149" t="s">
        <v>186</v>
      </c>
      <c r="T454" s="150"/>
      <c r="U454" s="150"/>
      <c r="V454" s="154"/>
      <c r="W454" s="154" t="s">
        <v>187</v>
      </c>
      <c r="X454" s="154"/>
      <c r="Y454" s="149" t="s">
        <v>186</v>
      </c>
      <c r="Z454" s="150"/>
      <c r="AA454" s="150"/>
      <c r="AB454" s="49"/>
      <c r="AC454" s="49"/>
      <c r="AD454" s="49"/>
      <c r="AE454" s="154"/>
      <c r="AF454" s="154" t="s">
        <v>187</v>
      </c>
      <c r="AG454" s="154"/>
      <c r="AH454" s="149" t="s">
        <v>186</v>
      </c>
      <c r="AI454" s="150"/>
      <c r="AJ454" s="150"/>
      <c r="AK454" s="151"/>
      <c r="AL454" s="152" t="s">
        <v>187</v>
      </c>
      <c r="AM454" s="153"/>
      <c r="AN454" s="31">
        <f>COUNTIF(AN449:AN452,"N12")</f>
        <v>1</v>
      </c>
      <c r="AO454" s="55">
        <f>COUNTIF(Tabla1461113161718202427282930323467[[#This Row],[1L]:[31D]],"D12")</f>
        <v>0</v>
      </c>
      <c r="AP454" s="33">
        <f>COUNTIF(Tabla1461113161718202427282930323467[[#This Row],[1L]:[31D]],"N12")</f>
        <v>0</v>
      </c>
      <c r="AQ454" s="34">
        <f>COUNTBLANK(Tabla1461113161718202427282930323467[[#This Row],[1L]:[31D]])</f>
        <v>22</v>
      </c>
      <c r="AR454" s="7"/>
      <c r="AS454" s="7"/>
      <c r="AT454" s="7"/>
      <c r="AU454" s="7"/>
    </row>
    <row r="455" spans="1:47" ht="17.25" thickBot="1" x14ac:dyDescent="0.35">
      <c r="F455" s="28">
        <v>10201537</v>
      </c>
      <c r="G455" s="29" t="s">
        <v>188</v>
      </c>
      <c r="H455" s="30">
        <v>2026</v>
      </c>
      <c r="I455" s="30" t="s">
        <v>53</v>
      </c>
      <c r="J455" s="31" t="s">
        <v>54</v>
      </c>
      <c r="K455" s="31" t="s">
        <v>54</v>
      </c>
      <c r="L455" s="31" t="s">
        <v>54</v>
      </c>
      <c r="M455" s="148"/>
      <c r="N455" s="148"/>
      <c r="O455" s="148" t="s">
        <v>62</v>
      </c>
      <c r="P455" s="31" t="s">
        <v>54</v>
      </c>
      <c r="Q455" s="31" t="s">
        <v>54</v>
      </c>
      <c r="R455" s="155" t="s">
        <v>62</v>
      </c>
      <c r="S455" s="31" t="s">
        <v>55</v>
      </c>
      <c r="T455" s="31" t="s">
        <v>55</v>
      </c>
      <c r="U455" s="31" t="s">
        <v>55</v>
      </c>
      <c r="V455" s="31" t="s">
        <v>54</v>
      </c>
      <c r="W455" s="31" t="s">
        <v>54</v>
      </c>
      <c r="X455" s="31" t="s">
        <v>54</v>
      </c>
      <c r="Y455" s="31" t="s">
        <v>54</v>
      </c>
      <c r="Z455" s="31" t="s">
        <v>54</v>
      </c>
      <c r="AA455" s="31" t="s">
        <v>54</v>
      </c>
      <c r="AB455" s="32"/>
      <c r="AC455" s="32"/>
      <c r="AD455" s="32" t="s">
        <v>62</v>
      </c>
      <c r="AE455" s="31" t="s">
        <v>54</v>
      </c>
      <c r="AF455" s="31" t="s">
        <v>54</v>
      </c>
      <c r="AG455" s="96" t="s">
        <v>62</v>
      </c>
      <c r="AH455" s="31" t="s">
        <v>55</v>
      </c>
      <c r="AI455" s="31" t="s">
        <v>55</v>
      </c>
      <c r="AJ455" s="31" t="s">
        <v>55</v>
      </c>
      <c r="AK455" s="31" t="s">
        <v>54</v>
      </c>
      <c r="AL455" s="31" t="s">
        <v>54</v>
      </c>
      <c r="AM455" s="31" t="s">
        <v>54</v>
      </c>
      <c r="AN455" s="147" t="s">
        <v>69</v>
      </c>
      <c r="AO455" s="31" t="s">
        <v>55</v>
      </c>
      <c r="AP455" s="31" t="s">
        <v>55</v>
      </c>
      <c r="AQ455" s="34">
        <f>COUNTBLANK(Tabla1461113161718202427282930323467[[#This Row],[1L]:[31D]])</f>
        <v>4</v>
      </c>
      <c r="AR455" s="7"/>
      <c r="AS455" s="7"/>
      <c r="AT455" s="7"/>
      <c r="AU455" s="7"/>
    </row>
    <row r="456" spans="1:47" ht="14.25" hidden="1" customHeight="1" x14ac:dyDescent="0.3">
      <c r="F456" s="28"/>
      <c r="G456" s="29"/>
      <c r="H456" s="30">
        <v>2025</v>
      </c>
      <c r="I456" s="30" t="s">
        <v>81</v>
      </c>
      <c r="J456" s="37">
        <f t="shared" ref="J456:AJ456" si="50">COUNTIF(J452:J455,"D12")</f>
        <v>1</v>
      </c>
      <c r="K456" s="37">
        <f t="shared" si="50"/>
        <v>1</v>
      </c>
      <c r="L456" s="37">
        <f t="shared" si="50"/>
        <v>1</v>
      </c>
      <c r="M456" s="37">
        <f t="shared" si="50"/>
        <v>1</v>
      </c>
      <c r="N456" s="37">
        <f t="shared" si="50"/>
        <v>1</v>
      </c>
      <c r="O456" s="37">
        <f t="shared" si="50"/>
        <v>1</v>
      </c>
      <c r="P456" s="37">
        <f t="shared" si="50"/>
        <v>1</v>
      </c>
      <c r="Q456" s="37">
        <f t="shared" si="50"/>
        <v>1</v>
      </c>
      <c r="R456" s="37">
        <f t="shared" si="50"/>
        <v>1</v>
      </c>
      <c r="S456" s="37">
        <f t="shared" si="50"/>
        <v>2</v>
      </c>
      <c r="T456" s="37">
        <f t="shared" si="50"/>
        <v>2</v>
      </c>
      <c r="U456" s="37">
        <f t="shared" si="50"/>
        <v>2</v>
      </c>
      <c r="V456" s="37">
        <f t="shared" si="50"/>
        <v>1</v>
      </c>
      <c r="W456" s="37">
        <f t="shared" si="50"/>
        <v>1</v>
      </c>
      <c r="X456" s="37">
        <f t="shared" si="50"/>
        <v>1</v>
      </c>
      <c r="Y456" s="37">
        <f t="shared" si="50"/>
        <v>1</v>
      </c>
      <c r="Z456" s="37">
        <f t="shared" si="50"/>
        <v>1</v>
      </c>
      <c r="AA456" s="37">
        <f t="shared" si="50"/>
        <v>1</v>
      </c>
      <c r="AB456" s="37">
        <f t="shared" si="50"/>
        <v>1</v>
      </c>
      <c r="AC456" s="37">
        <f t="shared" si="50"/>
        <v>1</v>
      </c>
      <c r="AD456" s="37">
        <f t="shared" si="50"/>
        <v>1</v>
      </c>
      <c r="AE456" s="37">
        <f t="shared" si="50"/>
        <v>1</v>
      </c>
      <c r="AF456" s="37">
        <f t="shared" si="50"/>
        <v>1</v>
      </c>
      <c r="AG456" s="37">
        <f t="shared" si="50"/>
        <v>1</v>
      </c>
      <c r="AH456" s="37">
        <f t="shared" si="50"/>
        <v>2</v>
      </c>
      <c r="AI456" s="37">
        <f t="shared" si="50"/>
        <v>2</v>
      </c>
      <c r="AJ456" s="37">
        <f t="shared" si="50"/>
        <v>2</v>
      </c>
      <c r="AK456" s="37">
        <f>COUNTIF(AK453:AK455,"D12")</f>
        <v>0</v>
      </c>
      <c r="AL456" s="37">
        <f>COUNTIF(AL452:AL455,"D12")</f>
        <v>1</v>
      </c>
      <c r="AM456" s="37">
        <f>COUNTIF(AM452:AM455,"D12")</f>
        <v>1</v>
      </c>
      <c r="AN456" s="30">
        <f>COUNTIF(AN452:AN455,"D12")</f>
        <v>1</v>
      </c>
      <c r="AO456" s="38"/>
      <c r="AP456" s="38"/>
      <c r="AQ456" s="39"/>
      <c r="AR456" s="7"/>
      <c r="AS456" s="7"/>
      <c r="AT456" s="7"/>
      <c r="AU456" s="7"/>
    </row>
    <row r="457" spans="1:47" hidden="1" x14ac:dyDescent="0.3">
      <c r="F457" s="40"/>
      <c r="G457" s="41"/>
      <c r="H457" s="30">
        <v>2025</v>
      </c>
      <c r="I457" s="30" t="s">
        <v>81</v>
      </c>
      <c r="J457" s="42">
        <f t="shared" ref="J457:AJ457" si="51">COUNTIF(J452:J455,"N12")</f>
        <v>2</v>
      </c>
      <c r="K457" s="42">
        <f t="shared" si="51"/>
        <v>2</v>
      </c>
      <c r="L457" s="42">
        <f t="shared" si="51"/>
        <v>2</v>
      </c>
      <c r="M457" s="42">
        <f t="shared" si="51"/>
        <v>1</v>
      </c>
      <c r="N457" s="42">
        <f t="shared" si="51"/>
        <v>1</v>
      </c>
      <c r="O457" s="42">
        <f t="shared" si="51"/>
        <v>1</v>
      </c>
      <c r="P457" s="42">
        <f t="shared" si="51"/>
        <v>1</v>
      </c>
      <c r="Q457" s="42">
        <f t="shared" si="51"/>
        <v>1</v>
      </c>
      <c r="R457" s="42">
        <f t="shared" si="51"/>
        <v>1</v>
      </c>
      <c r="S457" s="42">
        <f t="shared" si="51"/>
        <v>1</v>
      </c>
      <c r="T457" s="42">
        <f t="shared" si="51"/>
        <v>1</v>
      </c>
      <c r="U457" s="42">
        <f t="shared" si="51"/>
        <v>1</v>
      </c>
      <c r="V457" s="42">
        <f t="shared" si="51"/>
        <v>1</v>
      </c>
      <c r="W457" s="42">
        <f t="shared" si="51"/>
        <v>1</v>
      </c>
      <c r="X457" s="42">
        <f t="shared" si="51"/>
        <v>1</v>
      </c>
      <c r="Y457" s="42">
        <f t="shared" si="51"/>
        <v>2</v>
      </c>
      <c r="Z457" s="42">
        <f t="shared" si="51"/>
        <v>2</v>
      </c>
      <c r="AA457" s="42">
        <f t="shared" si="51"/>
        <v>2</v>
      </c>
      <c r="AB457" s="42">
        <f t="shared" si="51"/>
        <v>1</v>
      </c>
      <c r="AC457" s="42">
        <f t="shared" si="51"/>
        <v>1</v>
      </c>
      <c r="AD457" s="42">
        <f t="shared" si="51"/>
        <v>1</v>
      </c>
      <c r="AE457" s="42">
        <f t="shared" si="51"/>
        <v>1</v>
      </c>
      <c r="AF457" s="42">
        <f t="shared" si="51"/>
        <v>1</v>
      </c>
      <c r="AG457" s="42">
        <f t="shared" si="51"/>
        <v>1</v>
      </c>
      <c r="AH457" s="42">
        <f t="shared" si="51"/>
        <v>1</v>
      </c>
      <c r="AI457" s="42">
        <f t="shared" si="51"/>
        <v>1</v>
      </c>
      <c r="AJ457" s="42">
        <f t="shared" si="51"/>
        <v>1</v>
      </c>
      <c r="AK457" s="42">
        <f>COUNTIF(AK453:AK455,"N12")</f>
        <v>1</v>
      </c>
      <c r="AL457" s="42">
        <f>COUNTIF(AL452:AL455,"N12")</f>
        <v>1</v>
      </c>
      <c r="AM457" s="42">
        <f>COUNTIF(AM452:AM455,"N12")</f>
        <v>1</v>
      </c>
      <c r="AN457" s="43">
        <f>COUNTIF(AN452:AN455,"N12")</f>
        <v>1</v>
      </c>
      <c r="AO457" s="44"/>
      <c r="AP457" s="44"/>
      <c r="AQ457" s="39"/>
      <c r="AR457" s="7"/>
      <c r="AS457" s="7"/>
      <c r="AT457" s="7"/>
      <c r="AU457" s="7"/>
    </row>
    <row r="458" spans="1:47" s="7" customFormat="1" x14ac:dyDescent="0.3"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</row>
    <row r="459" spans="1:47" x14ac:dyDescent="0.3">
      <c r="F459" s="48" t="s">
        <v>64</v>
      </c>
      <c r="G459" s="48" t="s">
        <v>65</v>
      </c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7"/>
      <c r="AP459" s="7"/>
      <c r="AQ459" s="7"/>
      <c r="AR459" s="7"/>
      <c r="AS459" s="7"/>
      <c r="AT459" s="7"/>
      <c r="AU459" s="7"/>
    </row>
    <row r="460" spans="1:47" x14ac:dyDescent="0.3">
      <c r="F460" s="28" t="s">
        <v>55</v>
      </c>
      <c r="G460" s="29" t="s">
        <v>66</v>
      </c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7"/>
      <c r="AP460" s="7"/>
      <c r="AQ460" s="7"/>
      <c r="AR460" s="7"/>
      <c r="AS460" s="7"/>
      <c r="AT460" s="7"/>
      <c r="AU460" s="7"/>
    </row>
    <row r="461" spans="1:47" s="7" customFormat="1" x14ac:dyDescent="0.3">
      <c r="F461" s="50" t="s">
        <v>54</v>
      </c>
      <c r="G461" s="51" t="s">
        <v>67</v>
      </c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</row>
    <row r="462" spans="1:47" s="7" customFormat="1" x14ac:dyDescent="0.3">
      <c r="F462" s="50"/>
      <c r="G462" s="51" t="s">
        <v>68</v>
      </c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</row>
    <row r="463" spans="1:47" s="7" customFormat="1" x14ac:dyDescent="0.3">
      <c r="F463" s="50" t="s">
        <v>69</v>
      </c>
      <c r="G463" s="51" t="s">
        <v>70</v>
      </c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 t="s">
        <v>57</v>
      </c>
      <c r="AI463" s="49"/>
      <c r="AJ463" s="49"/>
      <c r="AK463" s="49"/>
      <c r="AL463" s="49"/>
      <c r="AM463" s="49"/>
      <c r="AN463" s="49"/>
    </row>
    <row r="464" spans="1:47" s="7" customFormat="1" x14ac:dyDescent="0.3">
      <c r="F464" s="50" t="s">
        <v>62</v>
      </c>
      <c r="G464" s="51" t="s">
        <v>71</v>
      </c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</row>
    <row r="465" spans="1:47" s="7" customFormat="1" x14ac:dyDescent="0.3"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</row>
    <row r="466" spans="1:47" ht="15" x14ac:dyDescent="0.25">
      <c r="F466" s="54"/>
      <c r="G466" s="54"/>
      <c r="H466" s="2" t="s">
        <v>0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4"/>
      <c r="AI466" s="5" t="s">
        <v>1</v>
      </c>
      <c r="AJ466" s="5"/>
      <c r="AK466" s="5"/>
      <c r="AL466" s="5"/>
      <c r="AM466" s="5"/>
      <c r="AN466" s="5"/>
      <c r="AO466" s="6"/>
      <c r="AP466" s="6"/>
      <c r="AQ466" s="6"/>
      <c r="AR466" s="7"/>
      <c r="AS466" s="7"/>
      <c r="AT466" s="7"/>
      <c r="AU466" s="7"/>
    </row>
    <row r="467" spans="1:47" ht="15" x14ac:dyDescent="0.25">
      <c r="F467" s="54"/>
      <c r="G467" s="54"/>
      <c r="H467" s="8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5"/>
      <c r="AJ467" s="5"/>
      <c r="AK467" s="5"/>
      <c r="AL467" s="5"/>
      <c r="AM467" s="5"/>
      <c r="AN467" s="5"/>
      <c r="AO467" s="6"/>
      <c r="AP467" s="6"/>
      <c r="AQ467" s="6"/>
      <c r="AR467" s="7"/>
      <c r="AS467" s="7"/>
      <c r="AT467" s="7"/>
      <c r="AU467" s="7"/>
    </row>
    <row r="468" spans="1:47" ht="15" x14ac:dyDescent="0.25">
      <c r="F468" s="54"/>
      <c r="G468" s="54"/>
      <c r="H468" s="11" t="s">
        <v>2</v>
      </c>
      <c r="I468" s="12"/>
      <c r="J468" s="12"/>
      <c r="K468" s="13" t="s">
        <v>189</v>
      </c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4"/>
      <c r="AI468" s="5" t="s">
        <v>4</v>
      </c>
      <c r="AJ468" s="5"/>
      <c r="AK468" s="5"/>
      <c r="AL468" s="5"/>
      <c r="AM468" s="5"/>
      <c r="AN468" s="5"/>
      <c r="AO468" s="6"/>
      <c r="AP468" s="6"/>
      <c r="AQ468" s="6"/>
      <c r="AR468" s="7"/>
      <c r="AS468" s="7"/>
      <c r="AT468" s="7"/>
      <c r="AU468" s="7"/>
    </row>
    <row r="469" spans="1:47" ht="15" x14ac:dyDescent="0.25">
      <c r="F469" s="54"/>
      <c r="G469" s="54"/>
      <c r="H469" s="15" t="s">
        <v>5</v>
      </c>
      <c r="I469" s="16"/>
      <c r="J469" s="16"/>
      <c r="K469" s="13" t="s">
        <v>183</v>
      </c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4"/>
      <c r="AI469" s="5"/>
      <c r="AJ469" s="5"/>
      <c r="AK469" s="5"/>
      <c r="AL469" s="5"/>
      <c r="AM469" s="5"/>
      <c r="AN469" s="5"/>
      <c r="AO469" s="6"/>
      <c r="AP469" s="6"/>
      <c r="AQ469" s="6"/>
      <c r="AR469" s="7"/>
      <c r="AS469" s="7"/>
      <c r="AT469" s="7"/>
      <c r="AU469" s="7"/>
    </row>
    <row r="470" spans="1:47" ht="15" x14ac:dyDescent="0.25">
      <c r="F470" s="54"/>
      <c r="G470" s="54"/>
      <c r="H470" s="11" t="s">
        <v>7</v>
      </c>
      <c r="I470" s="12"/>
      <c r="J470" s="12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4"/>
      <c r="AI470" s="5" t="s">
        <v>8</v>
      </c>
      <c r="AJ470" s="5"/>
      <c r="AK470" s="5"/>
      <c r="AL470" s="5"/>
      <c r="AM470" s="5"/>
      <c r="AN470" s="5"/>
      <c r="AO470" s="6"/>
      <c r="AP470" s="6"/>
      <c r="AQ470" s="6"/>
      <c r="AR470" s="7"/>
      <c r="AS470" s="7"/>
      <c r="AT470" s="7"/>
      <c r="AU470" s="7"/>
    </row>
    <row r="471" spans="1:47" ht="15" x14ac:dyDescent="0.25">
      <c r="F471" s="54"/>
      <c r="G471" s="54"/>
      <c r="H471" s="17"/>
      <c r="I471" s="18"/>
      <c r="J471" s="18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20"/>
      <c r="AI471" s="5"/>
      <c r="AJ471" s="5"/>
      <c r="AK471" s="5"/>
      <c r="AL471" s="5"/>
      <c r="AM471" s="5"/>
      <c r="AN471" s="5"/>
      <c r="AO471" s="21"/>
      <c r="AP471" s="21"/>
      <c r="AQ471" s="21"/>
      <c r="AR471" s="7"/>
      <c r="AS471" s="7"/>
      <c r="AT471" s="7"/>
      <c r="AU471" s="7"/>
    </row>
    <row r="472" spans="1:47" s="27" customFormat="1" ht="39.950000000000003" customHeight="1" x14ac:dyDescent="0.25">
      <c r="A472" s="22" t="s">
        <v>9</v>
      </c>
      <c r="B472" s="22" t="s">
        <v>10</v>
      </c>
      <c r="C472" s="23" t="s">
        <v>11</v>
      </c>
      <c r="D472" s="23" t="s">
        <v>12</v>
      </c>
      <c r="E472" s="23" t="s">
        <v>13</v>
      </c>
      <c r="F472" s="24" t="s">
        <v>14</v>
      </c>
      <c r="G472" s="24" t="s">
        <v>15</v>
      </c>
      <c r="H472" s="24" t="s">
        <v>16</v>
      </c>
      <c r="I472" s="24" t="s">
        <v>17</v>
      </c>
      <c r="J472" s="24" t="s">
        <v>18</v>
      </c>
      <c r="K472" s="24" t="s">
        <v>19</v>
      </c>
      <c r="L472" s="24" t="s">
        <v>20</v>
      </c>
      <c r="M472" s="24" t="s">
        <v>21</v>
      </c>
      <c r="N472" s="24" t="s">
        <v>22</v>
      </c>
      <c r="O472" s="24" t="s">
        <v>23</v>
      </c>
      <c r="P472" s="25" t="s">
        <v>24</v>
      </c>
      <c r="Q472" s="25" t="s">
        <v>25</v>
      </c>
      <c r="R472" s="24" t="s">
        <v>26</v>
      </c>
      <c r="S472" s="24" t="s">
        <v>27</v>
      </c>
      <c r="T472" s="24" t="s">
        <v>28</v>
      </c>
      <c r="U472" s="24" t="s">
        <v>29</v>
      </c>
      <c r="V472" s="24" t="s">
        <v>30</v>
      </c>
      <c r="W472" s="25" t="s">
        <v>31</v>
      </c>
      <c r="X472" s="25" t="s">
        <v>32</v>
      </c>
      <c r="Y472" s="24" t="s">
        <v>33</v>
      </c>
      <c r="Z472" s="24" t="s">
        <v>34</v>
      </c>
      <c r="AA472" s="24" t="s">
        <v>35</v>
      </c>
      <c r="AB472" s="24" t="s">
        <v>36</v>
      </c>
      <c r="AC472" s="24" t="s">
        <v>37</v>
      </c>
      <c r="AD472" s="25" t="s">
        <v>38</v>
      </c>
      <c r="AE472" s="24" t="s">
        <v>39</v>
      </c>
      <c r="AF472" s="24" t="s">
        <v>40</v>
      </c>
      <c r="AG472" s="24" t="s">
        <v>41</v>
      </c>
      <c r="AH472" s="24" t="s">
        <v>42</v>
      </c>
      <c r="AI472" s="24" t="s">
        <v>43</v>
      </c>
      <c r="AJ472" s="24" t="s">
        <v>44</v>
      </c>
      <c r="AK472" s="25" t="s">
        <v>45</v>
      </c>
      <c r="AL472" s="25" t="s">
        <v>46</v>
      </c>
      <c r="AM472" s="24" t="s">
        <v>47</v>
      </c>
      <c r="AN472" s="25" t="s">
        <v>58</v>
      </c>
      <c r="AO472" s="26" t="s">
        <v>49</v>
      </c>
      <c r="AP472" s="26" t="s">
        <v>50</v>
      </c>
      <c r="AQ472" s="26" t="s">
        <v>51</v>
      </c>
    </row>
    <row r="473" spans="1:47" x14ac:dyDescent="0.3">
      <c r="F473" s="28">
        <v>3395949</v>
      </c>
      <c r="G473" s="29" t="s">
        <v>190</v>
      </c>
      <c r="H473" s="30">
        <v>2026</v>
      </c>
      <c r="I473" s="30" t="s">
        <v>53</v>
      </c>
      <c r="J473" s="32"/>
      <c r="K473" s="32"/>
      <c r="L473" s="32" t="s">
        <v>62</v>
      </c>
      <c r="M473" s="32" t="s">
        <v>62</v>
      </c>
      <c r="N473" s="32" t="s">
        <v>62</v>
      </c>
      <c r="O473" s="31" t="s">
        <v>55</v>
      </c>
      <c r="P473" s="31" t="s">
        <v>55</v>
      </c>
      <c r="Q473" s="31" t="s">
        <v>55</v>
      </c>
      <c r="R473" s="31" t="s">
        <v>55</v>
      </c>
      <c r="S473" s="31" t="s">
        <v>55</v>
      </c>
      <c r="T473" s="31" t="s">
        <v>54</v>
      </c>
      <c r="U473" s="31" t="s">
        <v>54</v>
      </c>
      <c r="V473" s="31" t="s">
        <v>54</v>
      </c>
      <c r="W473" s="31" t="s">
        <v>54</v>
      </c>
      <c r="X473" s="31" t="s">
        <v>54</v>
      </c>
      <c r="Y473" s="32"/>
      <c r="Z473" s="32"/>
      <c r="AA473" s="32" t="s">
        <v>62</v>
      </c>
      <c r="AB473" s="32" t="s">
        <v>62</v>
      </c>
      <c r="AC473" s="32" t="s">
        <v>62</v>
      </c>
      <c r="AD473" s="31" t="s">
        <v>55</v>
      </c>
      <c r="AE473" s="31" t="s">
        <v>55</v>
      </c>
      <c r="AF473" s="31" t="s">
        <v>55</v>
      </c>
      <c r="AG473" s="31" t="s">
        <v>55</v>
      </c>
      <c r="AH473" s="31" t="s">
        <v>55</v>
      </c>
      <c r="AI473" s="31" t="s">
        <v>54</v>
      </c>
      <c r="AJ473" s="31" t="s">
        <v>54</v>
      </c>
      <c r="AK473" s="31" t="s">
        <v>54</v>
      </c>
      <c r="AL473" s="31" t="s">
        <v>54</v>
      </c>
      <c r="AM473" s="31" t="s">
        <v>54</v>
      </c>
      <c r="AN473" s="32" t="s">
        <v>62</v>
      </c>
      <c r="AO473" s="55">
        <f>COUNTIF(Tabla146111316171820242728293032343768[[#This Row],[1L]:[31D]],"D12")</f>
        <v>10</v>
      </c>
      <c r="AP473" s="33">
        <f>COUNTIF(Tabla146111316171820242728293032343768[[#This Row],[1L]:[31D]],"N12")</f>
        <v>10</v>
      </c>
      <c r="AQ473" s="34">
        <f>COUNTBLANK(Tabla146111316171820242728293032343768[[#This Row],[1L]:[31D]])</f>
        <v>4</v>
      </c>
      <c r="AR473" s="7"/>
      <c r="AS473" s="7"/>
      <c r="AT473" s="7"/>
      <c r="AU473" s="7"/>
    </row>
    <row r="474" spans="1:47" x14ac:dyDescent="0.3">
      <c r="F474" s="28">
        <v>98593652</v>
      </c>
      <c r="G474" s="29" t="s">
        <v>191</v>
      </c>
      <c r="H474" s="30">
        <v>2026</v>
      </c>
      <c r="I474" s="30" t="s">
        <v>53</v>
      </c>
      <c r="J474" s="31" t="s">
        <v>55</v>
      </c>
      <c r="K474" s="31" t="s">
        <v>55</v>
      </c>
      <c r="L474" s="31" t="s">
        <v>55</v>
      </c>
      <c r="M474" s="31" t="s">
        <v>55</v>
      </c>
      <c r="N474" s="31" t="s">
        <v>55</v>
      </c>
      <c r="O474" s="31" t="s">
        <v>54</v>
      </c>
      <c r="P474" s="31" t="s">
        <v>54</v>
      </c>
      <c r="Q474" s="31" t="s">
        <v>54</v>
      </c>
      <c r="R474" s="31" t="s">
        <v>54</v>
      </c>
      <c r="S474" s="31" t="s">
        <v>54</v>
      </c>
      <c r="T474" s="32"/>
      <c r="U474" s="32"/>
      <c r="V474" s="32" t="s">
        <v>62</v>
      </c>
      <c r="W474" s="32" t="s">
        <v>62</v>
      </c>
      <c r="X474" s="32" t="s">
        <v>62</v>
      </c>
      <c r="Y474" s="31" t="s">
        <v>55</v>
      </c>
      <c r="Z474" s="31" t="s">
        <v>55</v>
      </c>
      <c r="AA474" s="31" t="s">
        <v>55</v>
      </c>
      <c r="AB474" s="31" t="s">
        <v>55</v>
      </c>
      <c r="AC474" s="31" t="s">
        <v>55</v>
      </c>
      <c r="AD474" s="31" t="s">
        <v>54</v>
      </c>
      <c r="AE474" s="31" t="s">
        <v>54</v>
      </c>
      <c r="AF474" s="31" t="s">
        <v>54</v>
      </c>
      <c r="AG474" s="31" t="s">
        <v>54</v>
      </c>
      <c r="AH474" s="31" t="s">
        <v>54</v>
      </c>
      <c r="AI474" s="32"/>
      <c r="AJ474" s="32"/>
      <c r="AK474" s="32" t="s">
        <v>62</v>
      </c>
      <c r="AL474" s="32" t="s">
        <v>62</v>
      </c>
      <c r="AM474" s="32" t="s">
        <v>62</v>
      </c>
      <c r="AN474" s="31" t="s">
        <v>55</v>
      </c>
      <c r="AO474" s="55">
        <f>COUNTIF(Tabla146111316171820242728293032343768[[#This Row],[1L]:[31D]],"D12")</f>
        <v>11</v>
      </c>
      <c r="AP474" s="33">
        <f>COUNTIF(Tabla146111316171820242728293032343768[[#This Row],[1L]:[31D]],"N12")</f>
        <v>10</v>
      </c>
      <c r="AQ474" s="34">
        <f>COUNTBLANK(Tabla146111316171820242728293032343768[[#This Row],[1L]:[31D]])</f>
        <v>4</v>
      </c>
      <c r="AR474" s="7"/>
      <c r="AS474" s="7"/>
      <c r="AT474" s="7"/>
      <c r="AU474" s="7"/>
    </row>
    <row r="475" spans="1:47" x14ac:dyDescent="0.3">
      <c r="F475" s="28">
        <v>70415293</v>
      </c>
      <c r="G475" s="29" t="s">
        <v>192</v>
      </c>
      <c r="H475" s="30">
        <v>2026</v>
      </c>
      <c r="I475" s="30" t="s">
        <v>53</v>
      </c>
      <c r="J475" s="31" t="s">
        <v>54</v>
      </c>
      <c r="K475" s="31" t="s">
        <v>54</v>
      </c>
      <c r="L475" s="31" t="s">
        <v>54</v>
      </c>
      <c r="M475" s="31" t="s">
        <v>54</v>
      </c>
      <c r="N475" s="31" t="s">
        <v>54</v>
      </c>
      <c r="O475" s="32"/>
      <c r="P475" s="32"/>
      <c r="Q475" s="32" t="s">
        <v>62</v>
      </c>
      <c r="R475" s="32" t="s">
        <v>62</v>
      </c>
      <c r="S475" s="32" t="s">
        <v>62</v>
      </c>
      <c r="T475" s="31" t="s">
        <v>55</v>
      </c>
      <c r="U475" s="31" t="s">
        <v>55</v>
      </c>
      <c r="V475" s="31" t="s">
        <v>55</v>
      </c>
      <c r="W475" s="31" t="s">
        <v>55</v>
      </c>
      <c r="X475" s="31" t="s">
        <v>55</v>
      </c>
      <c r="Y475" s="31" t="s">
        <v>54</v>
      </c>
      <c r="Z475" s="31" t="s">
        <v>54</v>
      </c>
      <c r="AA475" s="31" t="s">
        <v>54</v>
      </c>
      <c r="AB475" s="31" t="s">
        <v>54</v>
      </c>
      <c r="AC475" s="31" t="s">
        <v>54</v>
      </c>
      <c r="AD475" s="32"/>
      <c r="AE475" s="32"/>
      <c r="AF475" s="32" t="s">
        <v>62</v>
      </c>
      <c r="AG475" s="32" t="s">
        <v>62</v>
      </c>
      <c r="AH475" s="32" t="s">
        <v>62</v>
      </c>
      <c r="AI475" s="31" t="s">
        <v>55</v>
      </c>
      <c r="AJ475" s="31" t="s">
        <v>55</v>
      </c>
      <c r="AK475" s="31" t="s">
        <v>55</v>
      </c>
      <c r="AL475" s="31" t="s">
        <v>55</v>
      </c>
      <c r="AM475" s="31" t="s">
        <v>55</v>
      </c>
      <c r="AN475" s="31" t="s">
        <v>54</v>
      </c>
      <c r="AO475" s="55">
        <f>COUNTIF(Tabla146111316171820242728293032343768[[#This Row],[1L]:[31D]],"D12")</f>
        <v>10</v>
      </c>
      <c r="AP475" s="33">
        <f>COUNTIF(Tabla146111316171820242728293032343768[[#This Row],[1L]:[31D]],"N12")</f>
        <v>11</v>
      </c>
      <c r="AQ475" s="34">
        <f>COUNTBLANK(Tabla146111316171820242728293032343768[[#This Row],[1L]:[31D]])</f>
        <v>4</v>
      </c>
      <c r="AR475" s="7"/>
      <c r="AS475" s="7"/>
      <c r="AT475" s="7"/>
      <c r="AU475" s="7"/>
    </row>
    <row r="476" spans="1:47" hidden="1" x14ac:dyDescent="0.3">
      <c r="F476" s="28"/>
      <c r="G476" s="29"/>
      <c r="H476" s="30">
        <v>2025</v>
      </c>
      <c r="I476" s="30" t="s">
        <v>81</v>
      </c>
      <c r="J476" s="37">
        <f t="shared" ref="J476:AN476" si="52">COUNTIF(J473:J475,"D12")</f>
        <v>1</v>
      </c>
      <c r="K476" s="37">
        <f t="shared" si="52"/>
        <v>1</v>
      </c>
      <c r="L476" s="37">
        <f t="shared" si="52"/>
        <v>1</v>
      </c>
      <c r="M476" s="37">
        <f t="shared" si="52"/>
        <v>1</v>
      </c>
      <c r="N476" s="37">
        <f t="shared" si="52"/>
        <v>1</v>
      </c>
      <c r="O476" s="37">
        <f t="shared" si="52"/>
        <v>1</v>
      </c>
      <c r="P476" s="37">
        <f t="shared" si="52"/>
        <v>1</v>
      </c>
      <c r="Q476" s="37">
        <f t="shared" si="52"/>
        <v>1</v>
      </c>
      <c r="R476" s="37">
        <f t="shared" si="52"/>
        <v>1</v>
      </c>
      <c r="S476" s="37">
        <f t="shared" si="52"/>
        <v>1</v>
      </c>
      <c r="T476" s="37">
        <f t="shared" si="52"/>
        <v>1</v>
      </c>
      <c r="U476" s="37">
        <f t="shared" si="52"/>
        <v>1</v>
      </c>
      <c r="V476" s="37">
        <f t="shared" si="52"/>
        <v>1</v>
      </c>
      <c r="W476" s="37">
        <f t="shared" si="52"/>
        <v>1</v>
      </c>
      <c r="X476" s="37">
        <f t="shared" si="52"/>
        <v>1</v>
      </c>
      <c r="Y476" s="37">
        <f t="shared" si="52"/>
        <v>1</v>
      </c>
      <c r="Z476" s="37">
        <f t="shared" si="52"/>
        <v>1</v>
      </c>
      <c r="AA476" s="37">
        <f t="shared" si="52"/>
        <v>1</v>
      </c>
      <c r="AB476" s="37">
        <f t="shared" si="52"/>
        <v>1</v>
      </c>
      <c r="AC476" s="37">
        <f t="shared" si="52"/>
        <v>1</v>
      </c>
      <c r="AD476" s="37">
        <f t="shared" si="52"/>
        <v>1</v>
      </c>
      <c r="AE476" s="37">
        <f t="shared" si="52"/>
        <v>1</v>
      </c>
      <c r="AF476" s="37">
        <f t="shared" si="52"/>
        <v>1</v>
      </c>
      <c r="AG476" s="37">
        <f t="shared" si="52"/>
        <v>1</v>
      </c>
      <c r="AH476" s="37">
        <f t="shared" si="52"/>
        <v>1</v>
      </c>
      <c r="AI476" s="37">
        <f t="shared" si="52"/>
        <v>1</v>
      </c>
      <c r="AJ476" s="37">
        <f t="shared" si="52"/>
        <v>1</v>
      </c>
      <c r="AK476" s="37">
        <f t="shared" si="52"/>
        <v>1</v>
      </c>
      <c r="AL476" s="37">
        <f t="shared" si="52"/>
        <v>1</v>
      </c>
      <c r="AM476" s="37">
        <f t="shared" si="52"/>
        <v>1</v>
      </c>
      <c r="AN476" s="30">
        <f t="shared" si="52"/>
        <v>1</v>
      </c>
      <c r="AO476" s="38"/>
      <c r="AP476" s="38"/>
      <c r="AQ476" s="39"/>
      <c r="AR476" s="7"/>
      <c r="AS476" s="7"/>
      <c r="AT476" s="7"/>
      <c r="AU476" s="7"/>
    </row>
    <row r="477" spans="1:47" hidden="1" x14ac:dyDescent="0.3">
      <c r="F477" s="40"/>
      <c r="G477" s="41"/>
      <c r="H477" s="30">
        <v>2025</v>
      </c>
      <c r="I477" s="30" t="s">
        <v>81</v>
      </c>
      <c r="J477" s="42">
        <f t="shared" ref="J477:AN477" si="53">COUNTIF(J473:J475,"N12")</f>
        <v>1</v>
      </c>
      <c r="K477" s="42">
        <f t="shared" si="53"/>
        <v>1</v>
      </c>
      <c r="L477" s="42">
        <f t="shared" si="53"/>
        <v>1</v>
      </c>
      <c r="M477" s="42">
        <f t="shared" si="53"/>
        <v>1</v>
      </c>
      <c r="N477" s="42">
        <f t="shared" si="53"/>
        <v>1</v>
      </c>
      <c r="O477" s="42">
        <f t="shared" si="53"/>
        <v>1</v>
      </c>
      <c r="P477" s="42">
        <f t="shared" si="53"/>
        <v>1</v>
      </c>
      <c r="Q477" s="42">
        <f t="shared" si="53"/>
        <v>1</v>
      </c>
      <c r="R477" s="42">
        <f t="shared" si="53"/>
        <v>1</v>
      </c>
      <c r="S477" s="42">
        <f t="shared" si="53"/>
        <v>1</v>
      </c>
      <c r="T477" s="42">
        <f t="shared" si="53"/>
        <v>1</v>
      </c>
      <c r="U477" s="42">
        <f t="shared" si="53"/>
        <v>1</v>
      </c>
      <c r="V477" s="42">
        <f t="shared" si="53"/>
        <v>1</v>
      </c>
      <c r="W477" s="42">
        <f t="shared" si="53"/>
        <v>1</v>
      </c>
      <c r="X477" s="42">
        <f t="shared" si="53"/>
        <v>1</v>
      </c>
      <c r="Y477" s="42">
        <f t="shared" si="53"/>
        <v>1</v>
      </c>
      <c r="Z477" s="42">
        <f t="shared" si="53"/>
        <v>1</v>
      </c>
      <c r="AA477" s="42">
        <f t="shared" si="53"/>
        <v>1</v>
      </c>
      <c r="AB477" s="42">
        <f t="shared" si="53"/>
        <v>1</v>
      </c>
      <c r="AC477" s="42">
        <f t="shared" si="53"/>
        <v>1</v>
      </c>
      <c r="AD477" s="42">
        <f t="shared" si="53"/>
        <v>1</v>
      </c>
      <c r="AE477" s="42">
        <f t="shared" si="53"/>
        <v>1</v>
      </c>
      <c r="AF477" s="42">
        <f t="shared" si="53"/>
        <v>1</v>
      </c>
      <c r="AG477" s="42">
        <f t="shared" si="53"/>
        <v>1</v>
      </c>
      <c r="AH477" s="42">
        <f t="shared" si="53"/>
        <v>1</v>
      </c>
      <c r="AI477" s="42">
        <f t="shared" si="53"/>
        <v>1</v>
      </c>
      <c r="AJ477" s="42">
        <f t="shared" si="53"/>
        <v>1</v>
      </c>
      <c r="AK477" s="42">
        <f t="shared" si="53"/>
        <v>1</v>
      </c>
      <c r="AL477" s="42">
        <f t="shared" si="53"/>
        <v>1</v>
      </c>
      <c r="AM477" s="42">
        <f t="shared" si="53"/>
        <v>1</v>
      </c>
      <c r="AN477" s="43">
        <f t="shared" si="53"/>
        <v>1</v>
      </c>
      <c r="AO477" s="44"/>
      <c r="AP477" s="44"/>
      <c r="AQ477" s="39"/>
      <c r="AR477" s="7"/>
      <c r="AS477" s="7"/>
      <c r="AT477" s="7"/>
      <c r="AU477" s="7"/>
    </row>
    <row r="478" spans="1:47" x14ac:dyDescent="0.3">
      <c r="F478" s="48" t="s">
        <v>64</v>
      </c>
      <c r="G478" s="48" t="s">
        <v>65</v>
      </c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7"/>
      <c r="AP478" s="7"/>
      <c r="AQ478" s="7"/>
      <c r="AR478" s="7"/>
      <c r="AS478" s="7"/>
      <c r="AT478" s="7"/>
      <c r="AU478" s="7"/>
    </row>
    <row r="479" spans="1:47" x14ac:dyDescent="0.3">
      <c r="F479" s="28" t="s">
        <v>55</v>
      </c>
      <c r="G479" s="29" t="s">
        <v>66</v>
      </c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7"/>
      <c r="AP479" s="7"/>
      <c r="AQ479" s="7"/>
      <c r="AR479" s="7"/>
      <c r="AS479" s="7"/>
      <c r="AT479" s="7"/>
      <c r="AU479" s="7"/>
    </row>
    <row r="480" spans="1:47" s="7" customFormat="1" x14ac:dyDescent="0.3">
      <c r="F480" s="50" t="s">
        <v>54</v>
      </c>
      <c r="G480" s="51" t="s">
        <v>67</v>
      </c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</row>
    <row r="481" spans="1:47" s="7" customFormat="1" x14ac:dyDescent="0.3">
      <c r="F481" s="50"/>
      <c r="G481" s="51" t="s">
        <v>68</v>
      </c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</row>
    <row r="482" spans="1:47" s="7" customFormat="1" x14ac:dyDescent="0.3">
      <c r="F482" s="50" t="s">
        <v>69</v>
      </c>
      <c r="G482" s="51" t="s">
        <v>70</v>
      </c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</row>
    <row r="483" spans="1:47" s="7" customFormat="1" x14ac:dyDescent="0.3">
      <c r="F483" s="50" t="s">
        <v>62</v>
      </c>
      <c r="G483" s="51" t="s">
        <v>71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</row>
    <row r="484" spans="1:47" s="7" customFormat="1" x14ac:dyDescent="0.3"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</row>
    <row r="485" spans="1:47" ht="15" x14ac:dyDescent="0.25">
      <c r="F485" s="1"/>
      <c r="G485" s="1"/>
      <c r="H485" s="2" t="s">
        <v>0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4"/>
      <c r="AI485" s="5" t="s">
        <v>1</v>
      </c>
      <c r="AJ485" s="5"/>
      <c r="AK485" s="5"/>
      <c r="AL485" s="5"/>
      <c r="AM485" s="5"/>
      <c r="AN485" s="5"/>
      <c r="AO485" s="6"/>
      <c r="AP485" s="6"/>
      <c r="AQ485" s="6"/>
      <c r="AR485" s="7"/>
      <c r="AS485" s="7"/>
      <c r="AT485" s="7"/>
      <c r="AU485" s="7"/>
    </row>
    <row r="486" spans="1:47" ht="15" x14ac:dyDescent="0.25">
      <c r="F486" s="1"/>
      <c r="G486" s="1"/>
      <c r="H486" s="8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5"/>
      <c r="AJ486" s="5"/>
      <c r="AK486" s="5"/>
      <c r="AL486" s="5"/>
      <c r="AM486" s="5"/>
      <c r="AN486" s="5"/>
      <c r="AO486" s="6"/>
      <c r="AP486" s="6"/>
      <c r="AQ486" s="6"/>
      <c r="AR486" s="7"/>
      <c r="AS486" s="7"/>
      <c r="AT486" s="7"/>
      <c r="AU486" s="7"/>
    </row>
    <row r="487" spans="1:47" ht="15" x14ac:dyDescent="0.25">
      <c r="F487" s="1"/>
      <c r="G487" s="1"/>
      <c r="H487" s="11" t="s">
        <v>2</v>
      </c>
      <c r="I487" s="12"/>
      <c r="J487" s="12"/>
      <c r="K487" s="13" t="s">
        <v>193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4"/>
      <c r="AI487" s="5" t="s">
        <v>4</v>
      </c>
      <c r="AJ487" s="5"/>
      <c r="AK487" s="5"/>
      <c r="AL487" s="5"/>
      <c r="AM487" s="5"/>
      <c r="AN487" s="5"/>
      <c r="AO487" s="6"/>
      <c r="AP487" s="6"/>
      <c r="AQ487" s="6"/>
      <c r="AR487" s="7"/>
      <c r="AS487" s="7"/>
      <c r="AT487" s="7"/>
      <c r="AU487" s="7"/>
    </row>
    <row r="488" spans="1:47" ht="15" x14ac:dyDescent="0.25">
      <c r="F488" s="1"/>
      <c r="G488" s="1"/>
      <c r="H488" s="15" t="s">
        <v>5</v>
      </c>
      <c r="I488" s="16"/>
      <c r="J488" s="16"/>
      <c r="K488" s="13" t="s">
        <v>194</v>
      </c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4"/>
      <c r="AI488" s="5"/>
      <c r="AJ488" s="5"/>
      <c r="AK488" s="5"/>
      <c r="AL488" s="5"/>
      <c r="AM488" s="5"/>
      <c r="AN488" s="5"/>
      <c r="AO488" s="6"/>
      <c r="AP488" s="6"/>
      <c r="AQ488" s="6"/>
      <c r="AR488" s="7"/>
      <c r="AS488" s="7"/>
      <c r="AT488" s="7"/>
      <c r="AU488" s="7"/>
    </row>
    <row r="489" spans="1:47" ht="15" x14ac:dyDescent="0.25">
      <c r="F489" s="1"/>
      <c r="G489" s="1"/>
      <c r="H489" s="11" t="s">
        <v>7</v>
      </c>
      <c r="I489" s="12"/>
      <c r="J489" s="12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4"/>
      <c r="AI489" s="5" t="s">
        <v>8</v>
      </c>
      <c r="AJ489" s="5"/>
      <c r="AK489" s="5"/>
      <c r="AL489" s="5"/>
      <c r="AM489" s="5"/>
      <c r="AN489" s="5"/>
      <c r="AO489" s="6"/>
      <c r="AP489" s="6"/>
      <c r="AQ489" s="6"/>
      <c r="AR489" s="7"/>
      <c r="AS489" s="7"/>
      <c r="AT489" s="7"/>
      <c r="AU489" s="7"/>
    </row>
    <row r="490" spans="1:47" ht="15" x14ac:dyDescent="0.25">
      <c r="F490" s="1"/>
      <c r="G490" s="1"/>
      <c r="H490" s="17"/>
      <c r="I490" s="18"/>
      <c r="J490" s="18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20"/>
      <c r="AI490" s="5"/>
      <c r="AJ490" s="5"/>
      <c r="AK490" s="5"/>
      <c r="AL490" s="5"/>
      <c r="AM490" s="5"/>
      <c r="AN490" s="5"/>
      <c r="AO490" s="21"/>
      <c r="AP490" s="21"/>
      <c r="AQ490" s="21"/>
      <c r="AR490" s="7"/>
      <c r="AS490" s="7"/>
      <c r="AT490" s="7"/>
      <c r="AU490" s="7"/>
    </row>
    <row r="491" spans="1:47" s="27" customFormat="1" ht="39.950000000000003" customHeight="1" x14ac:dyDescent="0.25">
      <c r="A491" s="22" t="s">
        <v>9</v>
      </c>
      <c r="B491" s="22" t="s">
        <v>10</v>
      </c>
      <c r="C491" s="23" t="s">
        <v>11</v>
      </c>
      <c r="D491" s="23" t="s">
        <v>12</v>
      </c>
      <c r="E491" s="23" t="s">
        <v>13</v>
      </c>
      <c r="F491" s="24" t="s">
        <v>14</v>
      </c>
      <c r="G491" s="24" t="s">
        <v>15</v>
      </c>
      <c r="H491" s="24" t="s">
        <v>16</v>
      </c>
      <c r="I491" s="24" t="s">
        <v>17</v>
      </c>
      <c r="J491" s="24" t="s">
        <v>18</v>
      </c>
      <c r="K491" s="24" t="s">
        <v>19</v>
      </c>
      <c r="L491" s="24" t="s">
        <v>20</v>
      </c>
      <c r="M491" s="24" t="s">
        <v>21</v>
      </c>
      <c r="N491" s="24" t="s">
        <v>22</v>
      </c>
      <c r="O491" s="24" t="s">
        <v>23</v>
      </c>
      <c r="P491" s="25" t="s">
        <v>24</v>
      </c>
      <c r="Q491" s="25" t="s">
        <v>25</v>
      </c>
      <c r="R491" s="24" t="s">
        <v>26</v>
      </c>
      <c r="S491" s="24" t="s">
        <v>27</v>
      </c>
      <c r="T491" s="24" t="s">
        <v>28</v>
      </c>
      <c r="U491" s="24" t="s">
        <v>29</v>
      </c>
      <c r="V491" s="24" t="s">
        <v>30</v>
      </c>
      <c r="W491" s="25" t="s">
        <v>31</v>
      </c>
      <c r="X491" s="25" t="s">
        <v>32</v>
      </c>
      <c r="Y491" s="24" t="s">
        <v>33</v>
      </c>
      <c r="Z491" s="24" t="s">
        <v>34</v>
      </c>
      <c r="AA491" s="24" t="s">
        <v>35</v>
      </c>
      <c r="AB491" s="24" t="s">
        <v>36</v>
      </c>
      <c r="AC491" s="24" t="s">
        <v>37</v>
      </c>
      <c r="AD491" s="25" t="s">
        <v>38</v>
      </c>
      <c r="AE491" s="24" t="s">
        <v>39</v>
      </c>
      <c r="AF491" s="24" t="s">
        <v>40</v>
      </c>
      <c r="AG491" s="24" t="s">
        <v>41</v>
      </c>
      <c r="AH491" s="24" t="s">
        <v>42</v>
      </c>
      <c r="AI491" s="24" t="s">
        <v>43</v>
      </c>
      <c r="AJ491" s="24" t="s">
        <v>44</v>
      </c>
      <c r="AK491" s="25" t="s">
        <v>45</v>
      </c>
      <c r="AL491" s="25" t="s">
        <v>46</v>
      </c>
      <c r="AM491" s="24" t="s">
        <v>47</v>
      </c>
      <c r="AN491" s="25" t="s">
        <v>58</v>
      </c>
      <c r="AO491" s="26" t="s">
        <v>49</v>
      </c>
      <c r="AP491" s="26" t="s">
        <v>50</v>
      </c>
      <c r="AQ491" s="26" t="s">
        <v>51</v>
      </c>
    </row>
    <row r="492" spans="1:47" x14ac:dyDescent="0.3">
      <c r="F492" s="28">
        <v>1007612845</v>
      </c>
      <c r="G492" s="29" t="s">
        <v>195</v>
      </c>
      <c r="H492" s="30">
        <v>2026</v>
      </c>
      <c r="I492" s="30" t="s">
        <v>53</v>
      </c>
      <c r="J492" s="32"/>
      <c r="K492" s="32"/>
      <c r="L492" s="31" t="s">
        <v>55</v>
      </c>
      <c r="M492" s="31" t="s">
        <v>55</v>
      </c>
      <c r="N492" s="31" t="s">
        <v>55</v>
      </c>
      <c r="O492" s="32" t="s">
        <v>62</v>
      </c>
      <c r="P492" s="31" t="s">
        <v>55</v>
      </c>
      <c r="Q492" s="31" t="s">
        <v>55</v>
      </c>
      <c r="R492" s="31" t="s">
        <v>55</v>
      </c>
      <c r="S492" s="31" t="s">
        <v>54</v>
      </c>
      <c r="T492" s="31" t="s">
        <v>54</v>
      </c>
      <c r="U492" s="31" t="s">
        <v>54</v>
      </c>
      <c r="V492" s="31" t="s">
        <v>54</v>
      </c>
      <c r="W492" s="31" t="s">
        <v>54</v>
      </c>
      <c r="X492" s="31" t="s">
        <v>54</v>
      </c>
      <c r="Y492" s="32"/>
      <c r="Z492" s="32"/>
      <c r="AA492" s="32" t="s">
        <v>62</v>
      </c>
      <c r="AB492" s="31" t="s">
        <v>55</v>
      </c>
      <c r="AC492" s="32" t="s">
        <v>62</v>
      </c>
      <c r="AD492" s="31" t="s">
        <v>55</v>
      </c>
      <c r="AE492" s="31" t="s">
        <v>55</v>
      </c>
      <c r="AF492" s="31" t="s">
        <v>55</v>
      </c>
      <c r="AG492" s="31" t="s">
        <v>55</v>
      </c>
      <c r="AH492" s="31" t="s">
        <v>54</v>
      </c>
      <c r="AI492" s="31" t="s">
        <v>54</v>
      </c>
      <c r="AJ492" s="31" t="s">
        <v>54</v>
      </c>
      <c r="AK492" s="31" t="s">
        <v>54</v>
      </c>
      <c r="AL492" s="31" t="s">
        <v>54</v>
      </c>
      <c r="AM492" s="31" t="s">
        <v>54</v>
      </c>
      <c r="AN492" s="31" t="s">
        <v>54</v>
      </c>
      <c r="AO492" s="55">
        <f>COUNTIF(Tabla14611131617182024272829303234373869[[#This Row],[1L]:[31D]],"D12")</f>
        <v>11</v>
      </c>
      <c r="AP492" s="33">
        <f>COUNTIF(Tabla14611131617182024272829303234373869[[#This Row],[1L]:[31D]],"N12")</f>
        <v>13</v>
      </c>
      <c r="AQ492" s="34">
        <f>COUNTBLANK(Tabla14611131617182024272829303234373869[[#This Row],[1L]:[31D]])</f>
        <v>4</v>
      </c>
      <c r="AR492" s="7"/>
      <c r="AS492" s="7"/>
      <c r="AT492" s="7"/>
      <c r="AU492" s="7"/>
    </row>
    <row r="493" spans="1:47" x14ac:dyDescent="0.3">
      <c r="F493" s="28">
        <v>1066527574</v>
      </c>
      <c r="G493" s="29" t="s">
        <v>196</v>
      </c>
      <c r="H493" s="30">
        <v>2026</v>
      </c>
      <c r="I493" s="30" t="s">
        <v>53</v>
      </c>
      <c r="J493" s="31" t="s">
        <v>55</v>
      </c>
      <c r="K493" s="31" t="s">
        <v>55</v>
      </c>
      <c r="L493" s="31" t="s">
        <v>55</v>
      </c>
      <c r="M493" s="32" t="s">
        <v>62</v>
      </c>
      <c r="N493" s="32" t="s">
        <v>62</v>
      </c>
      <c r="O493" s="31" t="s">
        <v>55</v>
      </c>
      <c r="P493" s="31" t="s">
        <v>54</v>
      </c>
      <c r="Q493" s="31" t="s">
        <v>54</v>
      </c>
      <c r="R493" s="31" t="s">
        <v>54</v>
      </c>
      <c r="S493" s="32"/>
      <c r="T493" s="32"/>
      <c r="U493" s="32" t="s">
        <v>62</v>
      </c>
      <c r="V493" s="31" t="s">
        <v>55</v>
      </c>
      <c r="W493" s="32" t="s">
        <v>62</v>
      </c>
      <c r="X493" s="31" t="s">
        <v>55</v>
      </c>
      <c r="Y493" s="31" t="s">
        <v>55</v>
      </c>
      <c r="Z493" s="31" t="s">
        <v>55</v>
      </c>
      <c r="AA493" s="31" t="s">
        <v>55</v>
      </c>
      <c r="AB493" s="31" t="s">
        <v>54</v>
      </c>
      <c r="AC493" s="31" t="s">
        <v>54</v>
      </c>
      <c r="AD493" s="31" t="s">
        <v>54</v>
      </c>
      <c r="AE493" s="31" t="s">
        <v>54</v>
      </c>
      <c r="AF493" s="31" t="s">
        <v>54</v>
      </c>
      <c r="AG493" s="31" t="s">
        <v>54</v>
      </c>
      <c r="AH493" s="32"/>
      <c r="AI493" s="32"/>
      <c r="AJ493" s="32" t="s">
        <v>62</v>
      </c>
      <c r="AK493" s="31" t="s">
        <v>54</v>
      </c>
      <c r="AL493" s="31" t="s">
        <v>55</v>
      </c>
      <c r="AM493" s="31" t="s">
        <v>55</v>
      </c>
      <c r="AN493" s="31" t="s">
        <v>55</v>
      </c>
      <c r="AO493" s="55">
        <f>COUNTIF(Tabla14611131617182024272829303234373869[[#This Row],[1L]:[31D]],"D12")</f>
        <v>12</v>
      </c>
      <c r="AP493" s="33">
        <f>COUNTIF(Tabla14611131617182024272829303234373869[[#This Row],[1L]:[31D]],"N12")</f>
        <v>10</v>
      </c>
      <c r="AQ493" s="34">
        <f>COUNTBLANK(Tabla14611131617182024272829303234373869[[#This Row],[1L]:[31D]])</f>
        <v>4</v>
      </c>
      <c r="AR493" s="7"/>
      <c r="AS493" s="7"/>
      <c r="AT493" s="7"/>
      <c r="AU493" s="7"/>
    </row>
    <row r="494" spans="1:47" x14ac:dyDescent="0.3">
      <c r="F494" s="28">
        <v>10884990</v>
      </c>
      <c r="G494" s="156" t="s">
        <v>197</v>
      </c>
      <c r="H494" s="30">
        <v>2026</v>
      </c>
      <c r="I494" s="30" t="s">
        <v>53</v>
      </c>
      <c r="J494" s="31" t="s">
        <v>54</v>
      </c>
      <c r="K494" s="31" t="s">
        <v>54</v>
      </c>
      <c r="L494" s="31" t="s">
        <v>54</v>
      </c>
      <c r="M494" s="31" t="s">
        <v>54</v>
      </c>
      <c r="N494" s="31" t="s">
        <v>54</v>
      </c>
      <c r="O494" s="31" t="s">
        <v>54</v>
      </c>
      <c r="P494" s="32"/>
      <c r="Q494" s="32"/>
      <c r="R494" s="32" t="s">
        <v>62</v>
      </c>
      <c r="S494" s="31" t="s">
        <v>55</v>
      </c>
      <c r="T494" s="31" t="s">
        <v>55</v>
      </c>
      <c r="U494" s="31" t="s">
        <v>55</v>
      </c>
      <c r="V494" s="31" t="s">
        <v>87</v>
      </c>
      <c r="W494" s="31" t="s">
        <v>87</v>
      </c>
      <c r="X494" s="31" t="s">
        <v>87</v>
      </c>
      <c r="Y494" s="31" t="s">
        <v>54</v>
      </c>
      <c r="Z494" s="31" t="s">
        <v>54</v>
      </c>
      <c r="AA494" s="31" t="s">
        <v>54</v>
      </c>
      <c r="AB494" s="31"/>
      <c r="AC494" s="31" t="s">
        <v>55</v>
      </c>
      <c r="AD494" s="31"/>
      <c r="AE494" s="32"/>
      <c r="AF494" s="32"/>
      <c r="AG494" s="32" t="s">
        <v>62</v>
      </c>
      <c r="AH494" s="31" t="s">
        <v>55</v>
      </c>
      <c r="AI494" s="31" t="s">
        <v>55</v>
      </c>
      <c r="AJ494" s="31" t="s">
        <v>55</v>
      </c>
      <c r="AK494" s="31" t="s">
        <v>54</v>
      </c>
      <c r="AL494" s="31"/>
      <c r="AM494" s="31"/>
      <c r="AN494" s="31"/>
      <c r="AO494" s="55">
        <f>COUNTIF(Tabla14611131617182024272829303234373869[[#This Row],[1L]:[31D]],"D12")</f>
        <v>7</v>
      </c>
      <c r="AP494" s="33">
        <f>COUNTIF(Tabla14611131617182024272829303234373869[[#This Row],[1L]:[31D]],"N12")</f>
        <v>10</v>
      </c>
      <c r="AQ494" s="34">
        <f>COUNTBLANK(Tabla14611131617182024272829303234373869[[#This Row],[1L]:[31D]])</f>
        <v>9</v>
      </c>
      <c r="AR494" s="7"/>
      <c r="AS494" s="7"/>
      <c r="AT494" s="7"/>
      <c r="AU494" s="7"/>
    </row>
    <row r="495" spans="1:47" hidden="1" x14ac:dyDescent="0.3">
      <c r="F495" s="28"/>
      <c r="G495" s="29"/>
      <c r="H495" s="30">
        <v>2025</v>
      </c>
      <c r="I495" s="30" t="s">
        <v>81</v>
      </c>
      <c r="J495" s="37">
        <f t="shared" ref="J495:AN495" si="54">COUNTIF(J492:J494,"D12")</f>
        <v>1</v>
      </c>
      <c r="K495" s="37">
        <f t="shared" si="54"/>
        <v>1</v>
      </c>
      <c r="L495" s="37">
        <f t="shared" si="54"/>
        <v>2</v>
      </c>
      <c r="M495" s="37">
        <f t="shared" si="54"/>
        <v>1</v>
      </c>
      <c r="N495" s="37">
        <f t="shared" si="54"/>
        <v>1</v>
      </c>
      <c r="O495" s="37">
        <f t="shared" si="54"/>
        <v>1</v>
      </c>
      <c r="P495" s="37">
        <f t="shared" si="54"/>
        <v>1</v>
      </c>
      <c r="Q495" s="37">
        <f t="shared" si="54"/>
        <v>1</v>
      </c>
      <c r="R495" s="37">
        <f t="shared" si="54"/>
        <v>1</v>
      </c>
      <c r="S495" s="37">
        <f t="shared" si="54"/>
        <v>1</v>
      </c>
      <c r="T495" s="37">
        <f t="shared" si="54"/>
        <v>1</v>
      </c>
      <c r="U495" s="37">
        <f t="shared" si="54"/>
        <v>1</v>
      </c>
      <c r="V495" s="37">
        <f t="shared" si="54"/>
        <v>1</v>
      </c>
      <c r="W495" s="37">
        <f t="shared" si="54"/>
        <v>0</v>
      </c>
      <c r="X495" s="37">
        <f t="shared" si="54"/>
        <v>1</v>
      </c>
      <c r="Y495" s="37">
        <f t="shared" si="54"/>
        <v>1</v>
      </c>
      <c r="Z495" s="37">
        <f t="shared" si="54"/>
        <v>1</v>
      </c>
      <c r="AA495" s="37">
        <f t="shared" si="54"/>
        <v>1</v>
      </c>
      <c r="AB495" s="37">
        <f t="shared" si="54"/>
        <v>1</v>
      </c>
      <c r="AC495" s="37">
        <f t="shared" si="54"/>
        <v>1</v>
      </c>
      <c r="AD495" s="37">
        <f t="shared" si="54"/>
        <v>1</v>
      </c>
      <c r="AE495" s="37">
        <f t="shared" si="54"/>
        <v>1</v>
      </c>
      <c r="AF495" s="37">
        <f t="shared" si="54"/>
        <v>1</v>
      </c>
      <c r="AG495" s="37">
        <f t="shared" si="54"/>
        <v>1</v>
      </c>
      <c r="AH495" s="37">
        <f t="shared" si="54"/>
        <v>1</v>
      </c>
      <c r="AI495" s="37">
        <f t="shared" si="54"/>
        <v>1</v>
      </c>
      <c r="AJ495" s="37">
        <f t="shared" si="54"/>
        <v>1</v>
      </c>
      <c r="AK495" s="37">
        <f t="shared" si="54"/>
        <v>0</v>
      </c>
      <c r="AL495" s="37">
        <f t="shared" si="54"/>
        <v>1</v>
      </c>
      <c r="AM495" s="37">
        <f t="shared" si="54"/>
        <v>1</v>
      </c>
      <c r="AN495" s="30">
        <f t="shared" si="54"/>
        <v>1</v>
      </c>
      <c r="AO495" s="38"/>
      <c r="AP495" s="38"/>
      <c r="AQ495" s="39"/>
      <c r="AR495" s="7"/>
      <c r="AS495" s="7"/>
      <c r="AT495" s="7"/>
      <c r="AU495" s="7"/>
    </row>
    <row r="496" spans="1:47" hidden="1" x14ac:dyDescent="0.3">
      <c r="F496" s="40"/>
      <c r="G496" s="41"/>
      <c r="H496" s="30">
        <v>2025</v>
      </c>
      <c r="I496" s="30" t="s">
        <v>81</v>
      </c>
      <c r="J496" s="42">
        <f t="shared" ref="J496:AN496" si="55">COUNTIF(J492:J494,"N12")</f>
        <v>1</v>
      </c>
      <c r="K496" s="42">
        <f t="shared" si="55"/>
        <v>1</v>
      </c>
      <c r="L496" s="42">
        <f t="shared" si="55"/>
        <v>1</v>
      </c>
      <c r="M496" s="42">
        <f t="shared" si="55"/>
        <v>1</v>
      </c>
      <c r="N496" s="42">
        <f t="shared" si="55"/>
        <v>1</v>
      </c>
      <c r="O496" s="42">
        <f t="shared" si="55"/>
        <v>1</v>
      </c>
      <c r="P496" s="42">
        <f t="shared" si="55"/>
        <v>1</v>
      </c>
      <c r="Q496" s="42">
        <f t="shared" si="55"/>
        <v>1</v>
      </c>
      <c r="R496" s="42">
        <f t="shared" si="55"/>
        <v>1</v>
      </c>
      <c r="S496" s="42">
        <f t="shared" si="55"/>
        <v>1</v>
      </c>
      <c r="T496" s="42">
        <f t="shared" si="55"/>
        <v>1</v>
      </c>
      <c r="U496" s="42">
        <f t="shared" si="55"/>
        <v>1</v>
      </c>
      <c r="V496" s="42">
        <f t="shared" si="55"/>
        <v>1</v>
      </c>
      <c r="W496" s="42">
        <f t="shared" si="55"/>
        <v>1</v>
      </c>
      <c r="X496" s="42">
        <f t="shared" si="55"/>
        <v>1</v>
      </c>
      <c r="Y496" s="42">
        <f t="shared" si="55"/>
        <v>1</v>
      </c>
      <c r="Z496" s="42">
        <f t="shared" si="55"/>
        <v>1</v>
      </c>
      <c r="AA496" s="42">
        <f t="shared" si="55"/>
        <v>1</v>
      </c>
      <c r="AB496" s="42">
        <f t="shared" si="55"/>
        <v>1</v>
      </c>
      <c r="AC496" s="42">
        <f t="shared" si="55"/>
        <v>1</v>
      </c>
      <c r="AD496" s="42">
        <f t="shared" si="55"/>
        <v>1</v>
      </c>
      <c r="AE496" s="42">
        <f t="shared" si="55"/>
        <v>1</v>
      </c>
      <c r="AF496" s="42">
        <f t="shared" si="55"/>
        <v>1</v>
      </c>
      <c r="AG496" s="42">
        <f t="shared" si="55"/>
        <v>1</v>
      </c>
      <c r="AH496" s="42">
        <f t="shared" si="55"/>
        <v>1</v>
      </c>
      <c r="AI496" s="42">
        <f t="shared" si="55"/>
        <v>1</v>
      </c>
      <c r="AJ496" s="42">
        <f t="shared" si="55"/>
        <v>1</v>
      </c>
      <c r="AK496" s="42">
        <f t="shared" si="55"/>
        <v>3</v>
      </c>
      <c r="AL496" s="42">
        <f t="shared" si="55"/>
        <v>1</v>
      </c>
      <c r="AM496" s="42">
        <f t="shared" si="55"/>
        <v>1</v>
      </c>
      <c r="AN496" s="43">
        <f t="shared" si="55"/>
        <v>1</v>
      </c>
      <c r="AO496" s="44"/>
      <c r="AP496" s="44"/>
      <c r="AQ496" s="39"/>
      <c r="AR496" s="7"/>
      <c r="AS496" s="7"/>
      <c r="AT496" s="7"/>
      <c r="AU496" s="7"/>
    </row>
    <row r="497" spans="1:47" s="7" customFormat="1" x14ac:dyDescent="0.3">
      <c r="F497" s="144"/>
      <c r="G497" s="145"/>
      <c r="H497" s="43"/>
      <c r="I497" s="43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31" t="s">
        <v>54</v>
      </c>
      <c r="AK497" s="49"/>
      <c r="AL497" s="49"/>
      <c r="AM497" s="49"/>
      <c r="AN497" s="146">
        <f>COUNTIF(AN493:AN495,"N12")</f>
        <v>0</v>
      </c>
      <c r="AO497" s="63">
        <f>COUNTIF(Tabla14611131617182024272829303234373869[[#This Row],[1L]:[31D]],"D12")</f>
        <v>0</v>
      </c>
      <c r="AP497" s="63">
        <f>COUNTIF(Tabla14611131617182024272829303234373869[[#This Row],[1L]:[31D]],"N12")</f>
        <v>1</v>
      </c>
      <c r="AQ497" s="64">
        <f>COUNTBLANK(Tabla14611131617182024272829303234373869[[#This Row],[1L]:[31D]])</f>
        <v>29</v>
      </c>
    </row>
    <row r="498" spans="1:47" s="27" customFormat="1" ht="39.950000000000003" hidden="1" customHeight="1" x14ac:dyDescent="0.25">
      <c r="A498" s="22" t="s">
        <v>9</v>
      </c>
      <c r="B498" s="22" t="s">
        <v>10</v>
      </c>
      <c r="C498" s="23" t="s">
        <v>11</v>
      </c>
      <c r="D498" s="23" t="s">
        <v>12</v>
      </c>
      <c r="E498" s="23" t="s">
        <v>13</v>
      </c>
      <c r="F498" s="24" t="s">
        <v>198</v>
      </c>
      <c r="G498" s="24" t="s">
        <v>15</v>
      </c>
      <c r="H498" s="24" t="s">
        <v>16</v>
      </c>
      <c r="I498" s="24" t="s">
        <v>17</v>
      </c>
      <c r="J498" s="24" t="s">
        <v>18</v>
      </c>
      <c r="K498" s="24" t="s">
        <v>19</v>
      </c>
      <c r="L498" s="24" t="s">
        <v>20</v>
      </c>
      <c r="M498" s="24" t="s">
        <v>21</v>
      </c>
      <c r="N498" s="24" t="s">
        <v>22</v>
      </c>
      <c r="O498" s="24" t="s">
        <v>23</v>
      </c>
      <c r="P498" s="25" t="s">
        <v>24</v>
      </c>
      <c r="Q498" s="24" t="s">
        <v>25</v>
      </c>
      <c r="R498" s="24" t="s">
        <v>26</v>
      </c>
      <c r="S498" s="24" t="s">
        <v>27</v>
      </c>
      <c r="T498" s="24" t="s">
        <v>28</v>
      </c>
      <c r="U498" s="24" t="s">
        <v>29</v>
      </c>
      <c r="V498" s="24" t="s">
        <v>30</v>
      </c>
      <c r="W498" s="25" t="s">
        <v>31</v>
      </c>
      <c r="X498" s="24" t="s">
        <v>32</v>
      </c>
      <c r="Y498" s="24" t="s">
        <v>33</v>
      </c>
      <c r="Z498" s="24" t="s">
        <v>34</v>
      </c>
      <c r="AA498" s="24" t="s">
        <v>35</v>
      </c>
      <c r="AB498" s="24" t="s">
        <v>36</v>
      </c>
      <c r="AC498" s="24" t="s">
        <v>37</v>
      </c>
      <c r="AD498" s="25" t="s">
        <v>38</v>
      </c>
      <c r="AE498" s="24" t="s">
        <v>39</v>
      </c>
      <c r="AF498" s="24" t="s">
        <v>40</v>
      </c>
      <c r="AG498" s="24" t="s">
        <v>41</v>
      </c>
      <c r="AH498" s="24" t="s">
        <v>42</v>
      </c>
      <c r="AI498" s="24" t="s">
        <v>43</v>
      </c>
      <c r="AJ498" s="24" t="s">
        <v>44</v>
      </c>
      <c r="AK498" s="25" t="s">
        <v>45</v>
      </c>
      <c r="AL498" s="24" t="s">
        <v>46</v>
      </c>
      <c r="AM498" s="24" t="s">
        <v>47</v>
      </c>
      <c r="AN498" s="25" t="s">
        <v>58</v>
      </c>
      <c r="AO498" s="26" t="s">
        <v>49</v>
      </c>
      <c r="AP498" s="26" t="s">
        <v>50</v>
      </c>
      <c r="AQ498" s="26" t="s">
        <v>51</v>
      </c>
    </row>
    <row r="499" spans="1:47" hidden="1" x14ac:dyDescent="0.3">
      <c r="F499" s="28"/>
      <c r="G499" s="29"/>
      <c r="H499" s="30">
        <v>2025</v>
      </c>
      <c r="I499" s="30" t="s">
        <v>81</v>
      </c>
      <c r="J499" s="37" t="e">
        <f>COUNTIF(#REF!,"D12")</f>
        <v>#REF!</v>
      </c>
      <c r="K499" s="37" t="e">
        <f>COUNTIF(#REF!,"D12")</f>
        <v>#REF!</v>
      </c>
      <c r="L499" s="37" t="e">
        <f>COUNTIF(#REF!,"D12")</f>
        <v>#REF!</v>
      </c>
      <c r="M499" s="37" t="e">
        <f>COUNTIF(#REF!,"D12")</f>
        <v>#REF!</v>
      </c>
      <c r="N499" s="37" t="e">
        <f>COUNTIF(#REF!,"D12")</f>
        <v>#REF!</v>
      </c>
      <c r="O499" s="37" t="e">
        <f>COUNTIF(#REF!,"D12")</f>
        <v>#REF!</v>
      </c>
      <c r="P499" s="37" t="e">
        <f>COUNTIF(#REF!,"D12")</f>
        <v>#REF!</v>
      </c>
      <c r="Q499" s="37" t="e">
        <f>COUNTIF(#REF!,"D12")</f>
        <v>#REF!</v>
      </c>
      <c r="R499" s="37" t="e">
        <f>COUNTIF(#REF!,"D12")</f>
        <v>#REF!</v>
      </c>
      <c r="S499" s="37" t="e">
        <f>COUNTIF(#REF!,"D12")</f>
        <v>#REF!</v>
      </c>
      <c r="T499" s="37" t="e">
        <f>COUNTIF(#REF!,"D12")</f>
        <v>#REF!</v>
      </c>
      <c r="U499" s="37" t="e">
        <f>COUNTIF(#REF!,"D12")</f>
        <v>#REF!</v>
      </c>
      <c r="V499" s="37" t="e">
        <f>COUNTIF(#REF!,"D12")</f>
        <v>#REF!</v>
      </c>
      <c r="W499" s="37" t="e">
        <f>COUNTIF(#REF!,"D12")</f>
        <v>#REF!</v>
      </c>
      <c r="X499" s="37" t="e">
        <f>COUNTIF(#REF!,"D12")</f>
        <v>#REF!</v>
      </c>
      <c r="Y499" s="37" t="e">
        <f>COUNTIF(#REF!,"D12")</f>
        <v>#REF!</v>
      </c>
      <c r="Z499" s="37" t="e">
        <f>COUNTIF(#REF!,"D12")</f>
        <v>#REF!</v>
      </c>
      <c r="AA499" s="37" t="e">
        <f>COUNTIF(#REF!,"D12")</f>
        <v>#REF!</v>
      </c>
      <c r="AB499" s="37" t="e">
        <f>COUNTIF(#REF!,"D12")</f>
        <v>#REF!</v>
      </c>
      <c r="AC499" s="37" t="e">
        <f>COUNTIF(#REF!,"D12")</f>
        <v>#REF!</v>
      </c>
      <c r="AD499" s="37" t="e">
        <f>COUNTIF(#REF!,"D12")</f>
        <v>#REF!</v>
      </c>
      <c r="AE499" s="37" t="e">
        <f>COUNTIF(#REF!,"D12")</f>
        <v>#REF!</v>
      </c>
      <c r="AF499" s="37" t="e">
        <f>COUNTIF(#REF!,"D12")</f>
        <v>#REF!</v>
      </c>
      <c r="AG499" s="37" t="e">
        <f>COUNTIF(#REF!,"D12")</f>
        <v>#REF!</v>
      </c>
      <c r="AH499" s="37" t="e">
        <f>COUNTIF(#REF!,"D12")</f>
        <v>#REF!</v>
      </c>
      <c r="AI499" s="37" t="e">
        <f>COUNTIF(#REF!,"D12")</f>
        <v>#REF!</v>
      </c>
      <c r="AJ499" s="37" t="e">
        <f>COUNTIF(#REF!,"D12")</f>
        <v>#REF!</v>
      </c>
      <c r="AK499" s="37" t="e">
        <f>COUNTIF(#REF!,"D12")</f>
        <v>#REF!</v>
      </c>
      <c r="AL499" s="37" t="e">
        <f>COUNTIF(#REF!,"D12")</f>
        <v>#REF!</v>
      </c>
      <c r="AM499" s="37" t="e">
        <f>COUNTIF(#REF!,"D12")</f>
        <v>#REF!</v>
      </c>
      <c r="AN499" s="30" t="e">
        <f>COUNTIF(#REF!,"D12")</f>
        <v>#REF!</v>
      </c>
      <c r="AO499" s="38"/>
      <c r="AP499" s="38"/>
      <c r="AQ499" s="39"/>
      <c r="AR499" s="7"/>
      <c r="AS499" s="7"/>
      <c r="AT499" s="7"/>
      <c r="AU499" s="7"/>
    </row>
    <row r="500" spans="1:47" hidden="1" x14ac:dyDescent="0.3">
      <c r="F500" s="40"/>
      <c r="G500" s="41"/>
      <c r="H500" s="30">
        <v>2025</v>
      </c>
      <c r="I500" s="30" t="s">
        <v>81</v>
      </c>
      <c r="J500" s="42" t="e">
        <f>COUNTIF(#REF!,"N12")</f>
        <v>#REF!</v>
      </c>
      <c r="K500" s="42" t="e">
        <f>COUNTIF(#REF!,"N12")</f>
        <v>#REF!</v>
      </c>
      <c r="L500" s="42" t="e">
        <f>COUNTIF(#REF!,"N12")</f>
        <v>#REF!</v>
      </c>
      <c r="M500" s="42" t="e">
        <f>COUNTIF(#REF!,"N12")</f>
        <v>#REF!</v>
      </c>
      <c r="N500" s="42" t="e">
        <f>COUNTIF(#REF!,"N12")</f>
        <v>#REF!</v>
      </c>
      <c r="O500" s="42" t="e">
        <f>COUNTIF(#REF!,"N12")</f>
        <v>#REF!</v>
      </c>
      <c r="P500" s="42" t="e">
        <f>COUNTIF(#REF!,"N12")</f>
        <v>#REF!</v>
      </c>
      <c r="Q500" s="42" t="e">
        <f>COUNTIF(#REF!,"N12")</f>
        <v>#REF!</v>
      </c>
      <c r="R500" s="42" t="e">
        <f>COUNTIF(#REF!,"N12")</f>
        <v>#REF!</v>
      </c>
      <c r="S500" s="42" t="e">
        <f>COUNTIF(#REF!,"N12")</f>
        <v>#REF!</v>
      </c>
      <c r="T500" s="42" t="e">
        <f>COUNTIF(#REF!,"N12")</f>
        <v>#REF!</v>
      </c>
      <c r="U500" s="42" t="e">
        <f>COUNTIF(#REF!,"N12")</f>
        <v>#REF!</v>
      </c>
      <c r="V500" s="42" t="e">
        <f>COUNTIF(#REF!,"N12")</f>
        <v>#REF!</v>
      </c>
      <c r="W500" s="42" t="e">
        <f>COUNTIF(#REF!,"N12")</f>
        <v>#REF!</v>
      </c>
      <c r="X500" s="42" t="e">
        <f>COUNTIF(#REF!,"N12")</f>
        <v>#REF!</v>
      </c>
      <c r="Y500" s="42" t="e">
        <f>COUNTIF(#REF!,"N12")</f>
        <v>#REF!</v>
      </c>
      <c r="Z500" s="42" t="e">
        <f>COUNTIF(#REF!,"N12")</f>
        <v>#REF!</v>
      </c>
      <c r="AA500" s="42" t="e">
        <f>COUNTIF(#REF!,"N12")</f>
        <v>#REF!</v>
      </c>
      <c r="AB500" s="42" t="e">
        <f>COUNTIF(#REF!,"N12")</f>
        <v>#REF!</v>
      </c>
      <c r="AC500" s="42" t="e">
        <f>COUNTIF(#REF!,"N12")</f>
        <v>#REF!</v>
      </c>
      <c r="AD500" s="42" t="e">
        <f>COUNTIF(#REF!,"N12")</f>
        <v>#REF!</v>
      </c>
      <c r="AE500" s="42" t="e">
        <f>COUNTIF(#REF!,"N12")</f>
        <v>#REF!</v>
      </c>
      <c r="AF500" s="42" t="e">
        <f>COUNTIF(#REF!,"N12")</f>
        <v>#REF!</v>
      </c>
      <c r="AG500" s="42" t="e">
        <f>COUNTIF(#REF!,"N12")</f>
        <v>#REF!</v>
      </c>
      <c r="AH500" s="42" t="e">
        <f>COUNTIF(#REF!,"N12")</f>
        <v>#REF!</v>
      </c>
      <c r="AI500" s="42" t="e">
        <f>COUNTIF(#REF!,"N12")</f>
        <v>#REF!</v>
      </c>
      <c r="AJ500" s="42" t="e">
        <f>COUNTIF(#REF!,"N12")</f>
        <v>#REF!</v>
      </c>
      <c r="AK500" s="42" t="e">
        <f>COUNTIF(#REF!,"N12")</f>
        <v>#REF!</v>
      </c>
      <c r="AL500" s="42" t="e">
        <f>COUNTIF(#REF!,"N12")</f>
        <v>#REF!</v>
      </c>
      <c r="AM500" s="42" t="e">
        <f>COUNTIF(#REF!,"N12")</f>
        <v>#REF!</v>
      </c>
      <c r="AN500" s="43" t="e">
        <f>COUNTIF(#REF!,"N12")</f>
        <v>#REF!</v>
      </c>
      <c r="AO500" s="44"/>
      <c r="AP500" s="44"/>
      <c r="AQ500" s="39"/>
      <c r="AR500" s="7"/>
      <c r="AS500" s="7"/>
      <c r="AT500" s="7"/>
      <c r="AU500" s="7"/>
    </row>
    <row r="501" spans="1:47" x14ac:dyDescent="0.3">
      <c r="F501" s="48" t="s">
        <v>64</v>
      </c>
      <c r="G501" s="48" t="s">
        <v>65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7"/>
      <c r="AP501" s="7"/>
      <c r="AQ501" s="7"/>
      <c r="AR501" s="7"/>
      <c r="AS501" s="7"/>
      <c r="AT501" s="7"/>
      <c r="AU501" s="7"/>
    </row>
    <row r="502" spans="1:47" x14ac:dyDescent="0.3">
      <c r="F502" s="28" t="s">
        <v>55</v>
      </c>
      <c r="G502" s="29" t="s">
        <v>66</v>
      </c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7"/>
      <c r="AP502" s="7"/>
      <c r="AQ502" s="7"/>
      <c r="AR502" s="7"/>
      <c r="AS502" s="7"/>
      <c r="AT502" s="7"/>
      <c r="AU502" s="7"/>
    </row>
    <row r="503" spans="1:47" s="7" customFormat="1" x14ac:dyDescent="0.3">
      <c r="F503" s="50" t="s">
        <v>54</v>
      </c>
      <c r="G503" s="51" t="s">
        <v>67</v>
      </c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</row>
    <row r="504" spans="1:47" s="7" customFormat="1" x14ac:dyDescent="0.3">
      <c r="F504" s="50"/>
      <c r="G504" s="51" t="s">
        <v>68</v>
      </c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</row>
    <row r="505" spans="1:47" s="7" customFormat="1" x14ac:dyDescent="0.3">
      <c r="F505" s="50" t="s">
        <v>69</v>
      </c>
      <c r="G505" s="51" t="s">
        <v>70</v>
      </c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</row>
    <row r="506" spans="1:47" s="7" customFormat="1" x14ac:dyDescent="0.3">
      <c r="F506" s="50" t="s">
        <v>62</v>
      </c>
      <c r="G506" s="51" t="s">
        <v>71</v>
      </c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</row>
    <row r="507" spans="1:47" s="7" customFormat="1" x14ac:dyDescent="0.3"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</row>
    <row r="508" spans="1:47" ht="15" x14ac:dyDescent="0.25">
      <c r="F508" s="1"/>
      <c r="G508" s="1"/>
      <c r="H508" s="2" t="s">
        <v>0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4"/>
      <c r="AI508" s="5" t="s">
        <v>1</v>
      </c>
      <c r="AJ508" s="5"/>
      <c r="AK508" s="5"/>
      <c r="AL508" s="5"/>
      <c r="AM508" s="5"/>
      <c r="AN508" s="5"/>
      <c r="AO508" s="6"/>
      <c r="AP508" s="6"/>
      <c r="AQ508" s="6"/>
      <c r="AR508" s="7"/>
      <c r="AS508" s="7"/>
      <c r="AT508" s="7"/>
      <c r="AU508" s="7"/>
    </row>
    <row r="509" spans="1:47" ht="15" x14ac:dyDescent="0.25">
      <c r="F509" s="1"/>
      <c r="G509" s="1"/>
      <c r="H509" s="8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5"/>
      <c r="AJ509" s="5"/>
      <c r="AK509" s="5"/>
      <c r="AL509" s="5"/>
      <c r="AM509" s="5"/>
      <c r="AN509" s="5"/>
      <c r="AO509" s="6"/>
      <c r="AP509" s="6"/>
      <c r="AQ509" s="6"/>
      <c r="AR509" s="7"/>
      <c r="AS509" s="7"/>
      <c r="AT509" s="7"/>
      <c r="AU509" s="7"/>
    </row>
    <row r="510" spans="1:47" ht="15" x14ac:dyDescent="0.25">
      <c r="F510" s="1"/>
      <c r="G510" s="1"/>
      <c r="H510" s="11" t="s">
        <v>2</v>
      </c>
      <c r="I510" s="12"/>
      <c r="J510" s="12"/>
      <c r="K510" s="13" t="s">
        <v>199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4"/>
      <c r="AI510" s="5" t="s">
        <v>4</v>
      </c>
      <c r="AJ510" s="5"/>
      <c r="AK510" s="5"/>
      <c r="AL510" s="5"/>
      <c r="AM510" s="5"/>
      <c r="AN510" s="5"/>
      <c r="AO510" s="6"/>
      <c r="AP510" s="6"/>
      <c r="AQ510" s="6"/>
      <c r="AR510" s="7"/>
      <c r="AS510" s="7"/>
      <c r="AT510" s="7"/>
      <c r="AU510" s="7"/>
    </row>
    <row r="511" spans="1:47" ht="15" x14ac:dyDescent="0.25">
      <c r="F511" s="1"/>
      <c r="G511" s="1"/>
      <c r="H511" s="15" t="s">
        <v>5</v>
      </c>
      <c r="I511" s="16"/>
      <c r="J511" s="16"/>
      <c r="K511" s="13" t="s">
        <v>141</v>
      </c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4"/>
      <c r="AI511" s="5"/>
      <c r="AJ511" s="5"/>
      <c r="AK511" s="5"/>
      <c r="AL511" s="5"/>
      <c r="AM511" s="5"/>
      <c r="AN511" s="5"/>
      <c r="AO511" s="6"/>
      <c r="AP511" s="6"/>
      <c r="AQ511" s="6"/>
      <c r="AR511" s="7"/>
      <c r="AS511" s="7"/>
      <c r="AT511" s="7"/>
      <c r="AU511" s="7"/>
    </row>
    <row r="512" spans="1:47" ht="15" x14ac:dyDescent="0.25">
      <c r="F512" s="1"/>
      <c r="G512" s="1"/>
      <c r="H512" s="11" t="s">
        <v>7</v>
      </c>
      <c r="I512" s="12"/>
      <c r="J512" s="12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4"/>
      <c r="AI512" s="5" t="s">
        <v>8</v>
      </c>
      <c r="AJ512" s="5"/>
      <c r="AK512" s="5"/>
      <c r="AL512" s="5"/>
      <c r="AM512" s="5"/>
      <c r="AN512" s="5"/>
      <c r="AO512" s="6"/>
      <c r="AP512" s="6"/>
      <c r="AQ512" s="6"/>
      <c r="AR512" s="7"/>
      <c r="AS512" s="7"/>
      <c r="AT512" s="7"/>
      <c r="AU512" s="7"/>
    </row>
    <row r="513" spans="1:47" ht="15" x14ac:dyDescent="0.25">
      <c r="F513" s="1"/>
      <c r="G513" s="1"/>
      <c r="H513" s="17"/>
      <c r="I513" s="18"/>
      <c r="J513" s="18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20"/>
      <c r="AI513" s="5"/>
      <c r="AJ513" s="5"/>
      <c r="AK513" s="5"/>
      <c r="AL513" s="5"/>
      <c r="AM513" s="5"/>
      <c r="AN513" s="5"/>
      <c r="AO513" s="21"/>
      <c r="AP513" s="21"/>
      <c r="AQ513" s="21"/>
      <c r="AR513" s="7"/>
      <c r="AS513" s="7"/>
      <c r="AT513" s="7"/>
      <c r="AU513" s="7"/>
    </row>
    <row r="514" spans="1:47" s="27" customFormat="1" ht="39.950000000000003" customHeight="1" x14ac:dyDescent="0.25">
      <c r="A514" s="22" t="s">
        <v>9</v>
      </c>
      <c r="B514" s="22" t="s">
        <v>10</v>
      </c>
      <c r="C514" s="23" t="s">
        <v>11</v>
      </c>
      <c r="D514" s="23" t="s">
        <v>12</v>
      </c>
      <c r="E514" s="23" t="s">
        <v>13</v>
      </c>
      <c r="F514" s="24" t="s">
        <v>14</v>
      </c>
      <c r="G514" s="24" t="s">
        <v>15</v>
      </c>
      <c r="H514" s="24" t="s">
        <v>16</v>
      </c>
      <c r="I514" s="24" t="s">
        <v>17</v>
      </c>
      <c r="J514" s="24" t="s">
        <v>18</v>
      </c>
      <c r="K514" s="24" t="s">
        <v>19</v>
      </c>
      <c r="L514" s="24" t="s">
        <v>20</v>
      </c>
      <c r="M514" s="24" t="s">
        <v>21</v>
      </c>
      <c r="N514" s="24" t="s">
        <v>22</v>
      </c>
      <c r="O514" s="24" t="s">
        <v>23</v>
      </c>
      <c r="P514" s="25" t="s">
        <v>24</v>
      </c>
      <c r="Q514" s="25" t="s">
        <v>25</v>
      </c>
      <c r="R514" s="24" t="s">
        <v>26</v>
      </c>
      <c r="S514" s="24" t="s">
        <v>27</v>
      </c>
      <c r="T514" s="24" t="s">
        <v>28</v>
      </c>
      <c r="U514" s="24" t="s">
        <v>29</v>
      </c>
      <c r="V514" s="24" t="s">
        <v>30</v>
      </c>
      <c r="W514" s="25" t="s">
        <v>31</v>
      </c>
      <c r="X514" s="25" t="s">
        <v>32</v>
      </c>
      <c r="Y514" s="24" t="s">
        <v>33</v>
      </c>
      <c r="Z514" s="24" t="s">
        <v>34</v>
      </c>
      <c r="AA514" s="24" t="s">
        <v>35</v>
      </c>
      <c r="AB514" s="24" t="s">
        <v>36</v>
      </c>
      <c r="AC514" s="24" t="s">
        <v>37</v>
      </c>
      <c r="AD514" s="25" t="s">
        <v>38</v>
      </c>
      <c r="AE514" s="24" t="s">
        <v>39</v>
      </c>
      <c r="AF514" s="24" t="s">
        <v>40</v>
      </c>
      <c r="AG514" s="24" t="s">
        <v>41</v>
      </c>
      <c r="AH514" s="24" t="s">
        <v>42</v>
      </c>
      <c r="AI514" s="24" t="s">
        <v>43</v>
      </c>
      <c r="AJ514" s="24" t="s">
        <v>44</v>
      </c>
      <c r="AK514" s="25" t="s">
        <v>45</v>
      </c>
      <c r="AL514" s="25" t="s">
        <v>46</v>
      </c>
      <c r="AM514" s="24" t="s">
        <v>47</v>
      </c>
      <c r="AN514" s="25" t="s">
        <v>58</v>
      </c>
      <c r="AO514" s="26" t="s">
        <v>49</v>
      </c>
      <c r="AP514" s="26" t="s">
        <v>50</v>
      </c>
      <c r="AQ514" s="26" t="s">
        <v>51</v>
      </c>
    </row>
    <row r="515" spans="1:47" x14ac:dyDescent="0.3">
      <c r="F515" s="28">
        <v>1068665028</v>
      </c>
      <c r="G515" s="29" t="s">
        <v>200</v>
      </c>
      <c r="H515" s="30">
        <v>2026</v>
      </c>
      <c r="I515" s="30" t="s">
        <v>53</v>
      </c>
      <c r="J515" s="32" t="s">
        <v>62</v>
      </c>
      <c r="K515" s="32" t="s">
        <v>62</v>
      </c>
      <c r="L515" s="32" t="s">
        <v>62</v>
      </c>
      <c r="M515" s="31" t="s">
        <v>54</v>
      </c>
      <c r="N515" s="31" t="s">
        <v>54</v>
      </c>
      <c r="O515" s="31" t="s">
        <v>54</v>
      </c>
      <c r="P515" s="32"/>
      <c r="Q515" s="32"/>
      <c r="R515" s="32" t="s">
        <v>62</v>
      </c>
      <c r="S515" s="31" t="s">
        <v>55</v>
      </c>
      <c r="T515" s="31" t="s">
        <v>55</v>
      </c>
      <c r="U515" s="31" t="s">
        <v>55</v>
      </c>
      <c r="V515" s="31" t="s">
        <v>55</v>
      </c>
      <c r="W515" s="31" t="s">
        <v>55</v>
      </c>
      <c r="X515" s="31" t="s">
        <v>55</v>
      </c>
      <c r="Y515" s="31" t="s">
        <v>54</v>
      </c>
      <c r="Z515" s="31" t="s">
        <v>54</v>
      </c>
      <c r="AA515" s="31" t="s">
        <v>54</v>
      </c>
      <c r="AB515" s="31" t="s">
        <v>54</v>
      </c>
      <c r="AC515" s="31" t="s">
        <v>54</v>
      </c>
      <c r="AD515" s="31" t="s">
        <v>54</v>
      </c>
      <c r="AE515" s="157"/>
      <c r="AF515" s="157"/>
      <c r="AG515" s="157" t="s">
        <v>62</v>
      </c>
      <c r="AH515" s="31" t="s">
        <v>55</v>
      </c>
      <c r="AI515" s="31" t="s">
        <v>55</v>
      </c>
      <c r="AJ515" s="31" t="s">
        <v>55</v>
      </c>
      <c r="AK515" s="31" t="s">
        <v>55</v>
      </c>
      <c r="AL515" s="31" t="s">
        <v>55</v>
      </c>
      <c r="AM515" s="31" t="s">
        <v>55</v>
      </c>
      <c r="AN515" s="46" t="s">
        <v>102</v>
      </c>
      <c r="AO515" s="55">
        <f>COUNTIF(Tabla14611131617182024272829303234374071[[#This Row],[1L]:[31D]],"D12")</f>
        <v>12</v>
      </c>
      <c r="AP515" s="33">
        <f>COUNTIF(Tabla14611131617182024272829303234374071[[#This Row],[1L]:[31D]],"N12")</f>
        <v>9</v>
      </c>
      <c r="AQ515" s="34">
        <f>COUNTBLANK(Tabla14611131617182024272829303234374071[[#This Row],[1L]:[31D]])</f>
        <v>4</v>
      </c>
      <c r="AR515" s="7"/>
      <c r="AS515" s="7"/>
      <c r="AT515" s="7"/>
      <c r="AU515" s="7"/>
    </row>
    <row r="516" spans="1:47" x14ac:dyDescent="0.3">
      <c r="F516" s="28">
        <v>70435630</v>
      </c>
      <c r="G516" s="29" t="s">
        <v>201</v>
      </c>
      <c r="H516" s="30">
        <v>2026</v>
      </c>
      <c r="I516" s="30" t="s">
        <v>53</v>
      </c>
      <c r="J516" s="31" t="s">
        <v>54</v>
      </c>
      <c r="K516" s="31" t="s">
        <v>54</v>
      </c>
      <c r="L516" s="31" t="s">
        <v>54</v>
      </c>
      <c r="M516" s="32"/>
      <c r="N516" s="32"/>
      <c r="O516" s="32" t="s">
        <v>62</v>
      </c>
      <c r="P516" s="31" t="s">
        <v>55</v>
      </c>
      <c r="Q516" s="31" t="s">
        <v>55</v>
      </c>
      <c r="R516" s="31" t="s">
        <v>55</v>
      </c>
      <c r="S516" s="31" t="s">
        <v>54</v>
      </c>
      <c r="T516" s="31" t="s">
        <v>54</v>
      </c>
      <c r="U516" s="31" t="s">
        <v>54</v>
      </c>
      <c r="V516" s="46" t="s">
        <v>102</v>
      </c>
      <c r="W516" s="46" t="s">
        <v>102</v>
      </c>
      <c r="X516" s="46" t="s">
        <v>102</v>
      </c>
      <c r="Y516" s="46" t="s">
        <v>102</v>
      </c>
      <c r="Z516" s="46" t="s">
        <v>102</v>
      </c>
      <c r="AA516" s="46" t="s">
        <v>102</v>
      </c>
      <c r="AB516" s="46" t="s">
        <v>102</v>
      </c>
      <c r="AC516" s="46" t="s">
        <v>102</v>
      </c>
      <c r="AD516" s="46" t="s">
        <v>102</v>
      </c>
      <c r="AE516" s="46" t="s">
        <v>102</v>
      </c>
      <c r="AF516" s="46" t="s">
        <v>102</v>
      </c>
      <c r="AG516" s="46" t="s">
        <v>102</v>
      </c>
      <c r="AH516" s="46" t="s">
        <v>102</v>
      </c>
      <c r="AI516" s="46" t="s">
        <v>102</v>
      </c>
      <c r="AJ516" s="46" t="s">
        <v>102</v>
      </c>
      <c r="AK516" s="31" t="s">
        <v>54</v>
      </c>
      <c r="AL516" s="31" t="s">
        <v>54</v>
      </c>
      <c r="AM516" s="31" t="s">
        <v>54</v>
      </c>
      <c r="AN516" s="31" t="s">
        <v>54</v>
      </c>
      <c r="AO516" s="55">
        <f>COUNTIF(Tabla14611131617182024272829303234374071[[#This Row],[1L]:[31D]],"D12")</f>
        <v>3</v>
      </c>
      <c r="AP516" s="33">
        <f>COUNTIF(Tabla14611131617182024272829303234374071[[#This Row],[1L]:[31D]],"N12")</f>
        <v>10</v>
      </c>
      <c r="AQ516" s="34">
        <f>COUNTBLANK(Tabla14611131617182024272829303234374071[[#This Row],[1L]:[31D]])</f>
        <v>2</v>
      </c>
      <c r="AR516" s="7"/>
      <c r="AS516" s="7"/>
      <c r="AT516" s="7"/>
      <c r="AU516" s="7"/>
    </row>
    <row r="517" spans="1:47" x14ac:dyDescent="0.3">
      <c r="F517" s="28">
        <v>1216722370</v>
      </c>
      <c r="G517" s="29" t="s">
        <v>202</v>
      </c>
      <c r="H517" s="30">
        <v>2026</v>
      </c>
      <c r="I517" s="30" t="s">
        <v>53</v>
      </c>
      <c r="J517" s="31" t="s">
        <v>55</v>
      </c>
      <c r="K517" s="31" t="s">
        <v>55</v>
      </c>
      <c r="L517" s="31" t="s">
        <v>55</v>
      </c>
      <c r="M517" s="31" t="s">
        <v>55</v>
      </c>
      <c r="N517" s="31" t="s">
        <v>55</v>
      </c>
      <c r="O517" s="31" t="s">
        <v>55</v>
      </c>
      <c r="P517" s="31" t="s">
        <v>54</v>
      </c>
      <c r="Q517" s="32"/>
      <c r="R517" s="32"/>
      <c r="S517" s="31" t="s">
        <v>55</v>
      </c>
      <c r="T517" s="31" t="s">
        <v>55</v>
      </c>
      <c r="U517" s="31" t="s">
        <v>55</v>
      </c>
      <c r="V517" s="31" t="s">
        <v>54</v>
      </c>
      <c r="W517" s="31" t="s">
        <v>54</v>
      </c>
      <c r="X517" s="31" t="s">
        <v>54</v>
      </c>
      <c r="Y517" s="157"/>
      <c r="Z517" s="157"/>
      <c r="AA517" s="157" t="s">
        <v>62</v>
      </c>
      <c r="AB517" s="31" t="s">
        <v>55</v>
      </c>
      <c r="AC517" s="31" t="s">
        <v>55</v>
      </c>
      <c r="AD517" s="31" t="s">
        <v>55</v>
      </c>
      <c r="AE517" s="31" t="s">
        <v>55</v>
      </c>
      <c r="AF517" s="31" t="s">
        <v>55</v>
      </c>
      <c r="AG517" s="31" t="s">
        <v>55</v>
      </c>
      <c r="AH517" s="31" t="s">
        <v>54</v>
      </c>
      <c r="AI517" s="31" t="s">
        <v>54</v>
      </c>
      <c r="AJ517" s="31" t="s">
        <v>54</v>
      </c>
      <c r="AK517" s="49"/>
      <c r="AL517" s="49"/>
      <c r="AM517" s="49"/>
      <c r="AN517" s="31">
        <f>COUNTIF(AN514:AN515,"N12")</f>
        <v>0</v>
      </c>
      <c r="AO517" s="55">
        <f>COUNTIF(Tabla14611131617182024272829303234374071[[#This Row],[1L]:[31D]],"D12")</f>
        <v>15</v>
      </c>
      <c r="AP517" s="33">
        <f>COUNTIF(Tabla14611131617182024272829303234374071[[#This Row],[1L]:[31D]],"N12")</f>
        <v>7</v>
      </c>
      <c r="AQ517" s="34">
        <f>COUNTBLANK(Tabla14611131617182024272829303234374071[[#This Row],[1L]:[31D]])</f>
        <v>7</v>
      </c>
      <c r="AR517" s="7"/>
      <c r="AS517" s="7"/>
      <c r="AT517" s="7"/>
      <c r="AU517" s="7"/>
    </row>
    <row r="518" spans="1:47" x14ac:dyDescent="0.3">
      <c r="F518" s="28">
        <v>1018231639</v>
      </c>
      <c r="G518" s="29" t="s">
        <v>339</v>
      </c>
      <c r="H518" s="30">
        <v>2026</v>
      </c>
      <c r="I518" s="30" t="s">
        <v>53</v>
      </c>
      <c r="J518" s="31" t="s">
        <v>54</v>
      </c>
      <c r="K518" s="31" t="s">
        <v>54</v>
      </c>
      <c r="L518" s="31" t="s">
        <v>54</v>
      </c>
      <c r="M518" s="32"/>
      <c r="N518" s="32"/>
      <c r="O518" s="31" t="s">
        <v>54</v>
      </c>
      <c r="P518" s="31" t="s">
        <v>54</v>
      </c>
      <c r="Q518" s="31" t="s">
        <v>54</v>
      </c>
      <c r="R518" s="31" t="s">
        <v>54</v>
      </c>
      <c r="S518" s="31" t="s">
        <v>54</v>
      </c>
      <c r="T518" s="31" t="s">
        <v>54</v>
      </c>
      <c r="U518" s="31" t="s">
        <v>54</v>
      </c>
      <c r="V518" s="31" t="s">
        <v>54</v>
      </c>
      <c r="W518" s="31" t="s">
        <v>54</v>
      </c>
      <c r="X518" s="31" t="s">
        <v>54</v>
      </c>
      <c r="Y518" s="31" t="s">
        <v>54</v>
      </c>
      <c r="Z518" s="31" t="s">
        <v>54</v>
      </c>
      <c r="AA518" s="31" t="s">
        <v>54</v>
      </c>
      <c r="AB518" s="32"/>
      <c r="AC518" s="32"/>
      <c r="AD518" s="31" t="s">
        <v>54</v>
      </c>
      <c r="AE518" s="31" t="s">
        <v>54</v>
      </c>
      <c r="AF518" s="31" t="s">
        <v>54</v>
      </c>
      <c r="AG518" s="31" t="s">
        <v>54</v>
      </c>
      <c r="AH518" s="31" t="s">
        <v>54</v>
      </c>
      <c r="AI518" s="31" t="s">
        <v>54</v>
      </c>
      <c r="AJ518" s="31" t="s">
        <v>54</v>
      </c>
      <c r="AK518" s="31" t="s">
        <v>54</v>
      </c>
      <c r="AL518" s="31" t="s">
        <v>54</v>
      </c>
      <c r="AM518" s="31" t="s">
        <v>54</v>
      </c>
      <c r="AN518" s="31">
        <f>COUNTIF(AN514:AN516,"N12")</f>
        <v>1</v>
      </c>
      <c r="AO518" s="55">
        <f>COUNTIF(Tabla14611131617182024272829303234374071[[#This Row],[1L]:[31D]],"D12")</f>
        <v>0</v>
      </c>
      <c r="AP518" s="33">
        <f>COUNTIF(Tabla14611131617182024272829303234374071[[#This Row],[1L]:[31D]],"N12")</f>
        <v>26</v>
      </c>
      <c r="AQ518" s="34">
        <f>COUNTBLANK(Tabla14611131617182024272829303234374071[[#This Row],[1L]:[31D]])</f>
        <v>4</v>
      </c>
      <c r="AR518" s="7"/>
      <c r="AS518" s="7"/>
      <c r="AT518" s="7"/>
      <c r="AU518" s="7"/>
    </row>
    <row r="519" spans="1:47" x14ac:dyDescent="0.3">
      <c r="F519" s="28"/>
      <c r="G519" s="29"/>
      <c r="H519" s="30"/>
      <c r="I519" s="30"/>
      <c r="J519" s="159" t="s">
        <v>203</v>
      </c>
      <c r="K519" s="160"/>
      <c r="L519" s="161"/>
      <c r="M519" s="159" t="s">
        <v>203</v>
      </c>
      <c r="N519" s="160"/>
      <c r="O519" s="161"/>
      <c r="P519" s="118" t="s">
        <v>204</v>
      </c>
      <c r="Q519" s="118"/>
      <c r="R519" s="118"/>
      <c r="S519" s="49"/>
      <c r="T519" s="49"/>
      <c r="U519" s="49"/>
      <c r="V519" s="159" t="s">
        <v>203</v>
      </c>
      <c r="W519" s="160"/>
      <c r="X519" s="161"/>
      <c r="Y519" s="118" t="s">
        <v>204</v>
      </c>
      <c r="Z519" s="118"/>
      <c r="AA519" s="118"/>
      <c r="AB519" s="159" t="s">
        <v>203</v>
      </c>
      <c r="AC519" s="160"/>
      <c r="AD519" s="161"/>
      <c r="AE519" s="118" t="s">
        <v>204</v>
      </c>
      <c r="AF519" s="118"/>
      <c r="AG519" s="118"/>
      <c r="AH519" s="49"/>
      <c r="AI519" s="49"/>
      <c r="AJ519" s="49"/>
      <c r="AK519" s="159" t="s">
        <v>203</v>
      </c>
      <c r="AL519" s="160"/>
      <c r="AM519" s="161"/>
      <c r="AN519" s="31"/>
      <c r="AO519" s="55">
        <f>COUNTIF(Tabla14611131617182024272829303234374071[[#This Row],[1L]:[31D]],"D12")</f>
        <v>0</v>
      </c>
      <c r="AP519" s="33">
        <f>COUNTIF(Tabla14611131617182024272829303234374071[[#This Row],[1L]:[31D]],"N12")</f>
        <v>0</v>
      </c>
      <c r="AQ519" s="34">
        <f>COUNTBLANK(Tabla14611131617182024272829303234374071[[#This Row],[1L]:[31D]])</f>
        <v>23</v>
      </c>
      <c r="AR519" s="7"/>
      <c r="AS519" s="7"/>
      <c r="AT519" s="7"/>
      <c r="AU519" s="7"/>
    </row>
    <row r="520" spans="1:47" x14ac:dyDescent="0.3">
      <c r="F520" s="28">
        <v>1035421360</v>
      </c>
      <c r="G520" s="29" t="s">
        <v>205</v>
      </c>
      <c r="H520" s="30">
        <v>2026</v>
      </c>
      <c r="I520" s="30" t="s">
        <v>53</v>
      </c>
      <c r="J520" s="31" t="s">
        <v>55</v>
      </c>
      <c r="K520" s="31" t="s">
        <v>55</v>
      </c>
      <c r="L520" s="31" t="s">
        <v>55</v>
      </c>
      <c r="M520" s="31" t="s">
        <v>54</v>
      </c>
      <c r="N520" s="31" t="s">
        <v>54</v>
      </c>
      <c r="O520" s="31" t="s">
        <v>54</v>
      </c>
      <c r="P520" s="31" t="s">
        <v>54</v>
      </c>
      <c r="Q520" s="31" t="s">
        <v>54</v>
      </c>
      <c r="R520" s="31" t="s">
        <v>54</v>
      </c>
      <c r="S520" s="32"/>
      <c r="T520" s="32"/>
      <c r="U520" s="32" t="s">
        <v>62</v>
      </c>
      <c r="V520" s="31" t="s">
        <v>55</v>
      </c>
      <c r="W520" s="31" t="s">
        <v>55</v>
      </c>
      <c r="X520" s="31" t="s">
        <v>55</v>
      </c>
      <c r="Y520" s="31" t="s">
        <v>55</v>
      </c>
      <c r="Z520" s="31" t="s">
        <v>55</v>
      </c>
      <c r="AA520" s="31" t="s">
        <v>55</v>
      </c>
      <c r="AB520" s="31" t="s">
        <v>54</v>
      </c>
      <c r="AC520" s="31" t="s">
        <v>54</v>
      </c>
      <c r="AD520" s="31" t="s">
        <v>54</v>
      </c>
      <c r="AE520" s="31" t="s">
        <v>54</v>
      </c>
      <c r="AF520" s="31" t="s">
        <v>54</v>
      </c>
      <c r="AG520" s="31" t="s">
        <v>54</v>
      </c>
      <c r="AH520" s="157"/>
      <c r="AI520" s="157"/>
      <c r="AJ520" s="157" t="s">
        <v>62</v>
      </c>
      <c r="AK520" s="31" t="s">
        <v>55</v>
      </c>
      <c r="AL520" s="31" t="s">
        <v>55</v>
      </c>
      <c r="AM520" s="31" t="s">
        <v>55</v>
      </c>
      <c r="AN520" s="36"/>
      <c r="AO520" s="55">
        <f>COUNTIF(Tabla14611131617182024272829303234374071[[#This Row],[1L]:[31D]],"D12")</f>
        <v>12</v>
      </c>
      <c r="AP520" s="33">
        <f>COUNTIF(Tabla14611131617182024272829303234374071[[#This Row],[1L]:[31D]],"N12")</f>
        <v>12</v>
      </c>
      <c r="AQ520" s="34">
        <f>COUNTBLANK(Tabla14611131617182024272829303234374071[[#This Row],[1L]:[31D]])</f>
        <v>5</v>
      </c>
      <c r="AR520" s="7"/>
      <c r="AS520" s="7"/>
      <c r="AT520" s="7"/>
      <c r="AU520" s="7"/>
    </row>
    <row r="521" spans="1:47" hidden="1" x14ac:dyDescent="0.3">
      <c r="F521" s="28"/>
      <c r="G521" s="29"/>
      <c r="H521" s="30">
        <v>2025</v>
      </c>
      <c r="I521" s="30" t="s">
        <v>81</v>
      </c>
      <c r="J521" s="37">
        <f t="shared" ref="J521:AN521" si="56">COUNTIF(J515:J520,"D12")</f>
        <v>2</v>
      </c>
      <c r="K521" s="37">
        <f t="shared" si="56"/>
        <v>2</v>
      </c>
      <c r="L521" s="37">
        <f t="shared" si="56"/>
        <v>2</v>
      </c>
      <c r="M521" s="37">
        <f t="shared" si="56"/>
        <v>1</v>
      </c>
      <c r="N521" s="37">
        <f t="shared" si="56"/>
        <v>1</v>
      </c>
      <c r="O521" s="37">
        <f t="shared" si="56"/>
        <v>1</v>
      </c>
      <c r="P521" s="37">
        <f t="shared" si="56"/>
        <v>1</v>
      </c>
      <c r="Q521" s="37">
        <f t="shared" si="56"/>
        <v>1</v>
      </c>
      <c r="R521" s="37">
        <f t="shared" si="56"/>
        <v>1</v>
      </c>
      <c r="S521" s="37">
        <f t="shared" si="56"/>
        <v>2</v>
      </c>
      <c r="T521" s="37">
        <f t="shared" si="56"/>
        <v>2</v>
      </c>
      <c r="U521" s="37">
        <f t="shared" si="56"/>
        <v>2</v>
      </c>
      <c r="V521" s="37">
        <f t="shared" si="56"/>
        <v>2</v>
      </c>
      <c r="W521" s="37">
        <f t="shared" si="56"/>
        <v>2</v>
      </c>
      <c r="X521" s="37">
        <f t="shared" si="56"/>
        <v>2</v>
      </c>
      <c r="Y521" s="37">
        <f t="shared" si="56"/>
        <v>1</v>
      </c>
      <c r="Z521" s="37">
        <f t="shared" si="56"/>
        <v>1</v>
      </c>
      <c r="AA521" s="37">
        <f t="shared" si="56"/>
        <v>1</v>
      </c>
      <c r="AB521" s="37">
        <f t="shared" si="56"/>
        <v>1</v>
      </c>
      <c r="AC521" s="37">
        <f t="shared" si="56"/>
        <v>1</v>
      </c>
      <c r="AD521" s="37">
        <f t="shared" si="56"/>
        <v>1</v>
      </c>
      <c r="AE521" s="37">
        <f t="shared" si="56"/>
        <v>1</v>
      </c>
      <c r="AF521" s="37">
        <f t="shared" si="56"/>
        <v>1</v>
      </c>
      <c r="AG521" s="37">
        <f t="shared" si="56"/>
        <v>1</v>
      </c>
      <c r="AH521" s="37">
        <f t="shared" si="56"/>
        <v>1</v>
      </c>
      <c r="AI521" s="37">
        <f t="shared" si="56"/>
        <v>1</v>
      </c>
      <c r="AJ521" s="37">
        <f t="shared" si="56"/>
        <v>1</v>
      </c>
      <c r="AK521" s="37">
        <f t="shared" si="56"/>
        <v>2</v>
      </c>
      <c r="AL521" s="37">
        <f t="shared" si="56"/>
        <v>2</v>
      </c>
      <c r="AM521" s="37">
        <f t="shared" si="56"/>
        <v>2</v>
      </c>
      <c r="AN521" s="30">
        <f t="shared" si="56"/>
        <v>0</v>
      </c>
      <c r="AO521" s="38"/>
      <c r="AP521" s="38"/>
      <c r="AQ521" s="39"/>
      <c r="AR521" s="7"/>
      <c r="AS521" s="7"/>
      <c r="AT521" s="7"/>
      <c r="AU521" s="7"/>
    </row>
    <row r="522" spans="1:47" hidden="1" x14ac:dyDescent="0.3">
      <c r="F522" s="40"/>
      <c r="G522" s="41"/>
      <c r="H522" s="30">
        <v>2025</v>
      </c>
      <c r="I522" s="30" t="s">
        <v>81</v>
      </c>
      <c r="J522" s="42">
        <f t="shared" ref="J522:AN522" si="57">COUNTIF(J515:J520,"N12")</f>
        <v>2</v>
      </c>
      <c r="K522" s="42">
        <f t="shared" si="57"/>
        <v>2</v>
      </c>
      <c r="L522" s="42">
        <f t="shared" si="57"/>
        <v>2</v>
      </c>
      <c r="M522" s="42">
        <f t="shared" si="57"/>
        <v>2</v>
      </c>
      <c r="N522" s="42">
        <f t="shared" si="57"/>
        <v>2</v>
      </c>
      <c r="O522" s="42">
        <f t="shared" si="57"/>
        <v>3</v>
      </c>
      <c r="P522" s="42">
        <f t="shared" si="57"/>
        <v>3</v>
      </c>
      <c r="Q522" s="42">
        <f t="shared" si="57"/>
        <v>2</v>
      </c>
      <c r="R522" s="42">
        <f t="shared" si="57"/>
        <v>2</v>
      </c>
      <c r="S522" s="42">
        <f t="shared" si="57"/>
        <v>2</v>
      </c>
      <c r="T522" s="42">
        <f t="shared" si="57"/>
        <v>2</v>
      </c>
      <c r="U522" s="42">
        <f t="shared" si="57"/>
        <v>2</v>
      </c>
      <c r="V522" s="42">
        <f t="shared" si="57"/>
        <v>2</v>
      </c>
      <c r="W522" s="42">
        <f t="shared" si="57"/>
        <v>2</v>
      </c>
      <c r="X522" s="42">
        <f t="shared" si="57"/>
        <v>2</v>
      </c>
      <c r="Y522" s="42">
        <f t="shared" si="57"/>
        <v>2</v>
      </c>
      <c r="Z522" s="42">
        <f t="shared" si="57"/>
        <v>2</v>
      </c>
      <c r="AA522" s="42">
        <f t="shared" si="57"/>
        <v>2</v>
      </c>
      <c r="AB522" s="42">
        <f t="shared" si="57"/>
        <v>2</v>
      </c>
      <c r="AC522" s="42">
        <f t="shared" si="57"/>
        <v>2</v>
      </c>
      <c r="AD522" s="42">
        <f t="shared" si="57"/>
        <v>3</v>
      </c>
      <c r="AE522" s="42">
        <f t="shared" si="57"/>
        <v>2</v>
      </c>
      <c r="AF522" s="42">
        <f t="shared" si="57"/>
        <v>2</v>
      </c>
      <c r="AG522" s="42">
        <f t="shared" si="57"/>
        <v>2</v>
      </c>
      <c r="AH522" s="42">
        <f t="shared" si="57"/>
        <v>2</v>
      </c>
      <c r="AI522" s="42">
        <f t="shared" si="57"/>
        <v>2</v>
      </c>
      <c r="AJ522" s="42">
        <f t="shared" si="57"/>
        <v>2</v>
      </c>
      <c r="AK522" s="42">
        <f t="shared" si="57"/>
        <v>2</v>
      </c>
      <c r="AL522" s="42">
        <f t="shared" si="57"/>
        <v>2</v>
      </c>
      <c r="AM522" s="42">
        <f t="shared" si="57"/>
        <v>2</v>
      </c>
      <c r="AN522" s="43">
        <f t="shared" si="57"/>
        <v>1</v>
      </c>
      <c r="AO522" s="44"/>
      <c r="AP522" s="44"/>
      <c r="AQ522" s="39"/>
      <c r="AR522" s="7"/>
      <c r="AS522" s="7"/>
      <c r="AT522" s="7"/>
      <c r="AU522" s="7"/>
    </row>
    <row r="523" spans="1:47" s="7" customFormat="1" x14ac:dyDescent="0.3"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</row>
    <row r="524" spans="1:47" x14ac:dyDescent="0.3">
      <c r="F524" s="48" t="s">
        <v>64</v>
      </c>
      <c r="G524" s="48" t="s">
        <v>65</v>
      </c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7"/>
      <c r="AP524" s="7"/>
      <c r="AQ524" s="7"/>
      <c r="AR524" s="7"/>
      <c r="AS524" s="7"/>
      <c r="AT524" s="7"/>
      <c r="AU524" s="7"/>
    </row>
    <row r="525" spans="1:47" x14ac:dyDescent="0.3">
      <c r="F525" s="28" t="s">
        <v>55</v>
      </c>
      <c r="G525" s="29" t="s">
        <v>66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7"/>
      <c r="AP525" s="7"/>
      <c r="AQ525" s="7"/>
      <c r="AR525" s="7"/>
      <c r="AS525" s="7"/>
      <c r="AT525" s="7"/>
      <c r="AU525" s="7"/>
    </row>
    <row r="526" spans="1:47" s="7" customFormat="1" x14ac:dyDescent="0.3">
      <c r="F526" s="50" t="s">
        <v>54</v>
      </c>
      <c r="G526" s="51" t="s">
        <v>67</v>
      </c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</row>
    <row r="527" spans="1:47" s="7" customFormat="1" x14ac:dyDescent="0.3">
      <c r="F527" s="50"/>
      <c r="G527" s="51" t="s">
        <v>68</v>
      </c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</row>
    <row r="528" spans="1:47" s="7" customFormat="1" x14ac:dyDescent="0.3">
      <c r="F528" s="50" t="s">
        <v>69</v>
      </c>
      <c r="G528" s="51" t="s">
        <v>70</v>
      </c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</row>
    <row r="529" spans="1:47" s="7" customFormat="1" x14ac:dyDescent="0.3">
      <c r="F529" s="50" t="s">
        <v>62</v>
      </c>
      <c r="G529" s="51" t="s">
        <v>71</v>
      </c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</row>
    <row r="530" spans="1:47" s="7" customFormat="1" x14ac:dyDescent="0.3"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</row>
    <row r="531" spans="1:47" ht="15" x14ac:dyDescent="0.25">
      <c r="F531" s="1"/>
      <c r="G531" s="1"/>
      <c r="H531" s="2" t="s">
        <v>0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4"/>
      <c r="AI531" s="5" t="s">
        <v>1</v>
      </c>
      <c r="AJ531" s="5"/>
      <c r="AK531" s="5"/>
      <c r="AL531" s="5"/>
      <c r="AM531" s="5"/>
      <c r="AN531" s="5"/>
      <c r="AO531" s="6"/>
      <c r="AP531" s="6"/>
      <c r="AQ531" s="6"/>
      <c r="AR531" s="7"/>
      <c r="AS531" s="7"/>
      <c r="AT531" s="7"/>
      <c r="AU531" s="7"/>
    </row>
    <row r="532" spans="1:47" ht="15" x14ac:dyDescent="0.25">
      <c r="F532" s="1"/>
      <c r="G532" s="1"/>
      <c r="H532" s="8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10"/>
      <c r="AI532" s="5"/>
      <c r="AJ532" s="5"/>
      <c r="AK532" s="5"/>
      <c r="AL532" s="5"/>
      <c r="AM532" s="5"/>
      <c r="AN532" s="5"/>
      <c r="AO532" s="6"/>
      <c r="AP532" s="6"/>
      <c r="AQ532" s="6"/>
      <c r="AR532" s="7"/>
      <c r="AS532" s="7"/>
      <c r="AT532" s="7"/>
      <c r="AU532" s="7"/>
    </row>
    <row r="533" spans="1:47" ht="15" x14ac:dyDescent="0.25">
      <c r="F533" s="1"/>
      <c r="G533" s="1"/>
      <c r="H533" s="11" t="s">
        <v>2</v>
      </c>
      <c r="I533" s="12"/>
      <c r="J533" s="12"/>
      <c r="K533" s="13" t="s">
        <v>206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4"/>
      <c r="AI533" s="5" t="s">
        <v>4</v>
      </c>
      <c r="AJ533" s="5"/>
      <c r="AK533" s="5"/>
      <c r="AL533" s="5"/>
      <c r="AM533" s="5"/>
      <c r="AN533" s="5"/>
      <c r="AO533" s="6"/>
      <c r="AP533" s="6"/>
      <c r="AQ533" s="6"/>
      <c r="AR533" s="7"/>
      <c r="AS533" s="7"/>
      <c r="AT533" s="7"/>
      <c r="AU533" s="7"/>
    </row>
    <row r="534" spans="1:47" ht="15" x14ac:dyDescent="0.25">
      <c r="F534" s="1"/>
      <c r="G534" s="1"/>
      <c r="H534" s="15" t="s">
        <v>5</v>
      </c>
      <c r="I534" s="16"/>
      <c r="J534" s="16"/>
      <c r="K534" s="13" t="s">
        <v>141</v>
      </c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4"/>
      <c r="AI534" s="5"/>
      <c r="AJ534" s="5"/>
      <c r="AK534" s="5"/>
      <c r="AL534" s="5"/>
      <c r="AM534" s="5"/>
      <c r="AN534" s="5"/>
      <c r="AO534" s="6"/>
      <c r="AP534" s="6"/>
      <c r="AQ534" s="6"/>
      <c r="AR534" s="7"/>
      <c r="AS534" s="7"/>
      <c r="AT534" s="7"/>
      <c r="AU534" s="7"/>
    </row>
    <row r="535" spans="1:47" ht="15" x14ac:dyDescent="0.25">
      <c r="F535" s="1"/>
      <c r="G535" s="1"/>
      <c r="H535" s="11" t="s">
        <v>7</v>
      </c>
      <c r="I535" s="12"/>
      <c r="J535" s="12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4"/>
      <c r="AI535" s="5" t="s">
        <v>8</v>
      </c>
      <c r="AJ535" s="5"/>
      <c r="AK535" s="5"/>
      <c r="AL535" s="5"/>
      <c r="AM535" s="5"/>
      <c r="AN535" s="5"/>
      <c r="AO535" s="6"/>
      <c r="AP535" s="6"/>
      <c r="AQ535" s="6"/>
      <c r="AR535" s="7"/>
      <c r="AS535" s="7"/>
      <c r="AT535" s="7"/>
      <c r="AU535" s="7"/>
    </row>
    <row r="536" spans="1:47" ht="15" x14ac:dyDescent="0.25">
      <c r="F536" s="1"/>
      <c r="G536" s="1"/>
      <c r="H536" s="17"/>
      <c r="I536" s="18"/>
      <c r="J536" s="18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20"/>
      <c r="AI536" s="5"/>
      <c r="AJ536" s="5"/>
      <c r="AK536" s="5"/>
      <c r="AL536" s="5"/>
      <c r="AM536" s="5"/>
      <c r="AN536" s="5"/>
      <c r="AO536" s="21"/>
      <c r="AP536" s="21"/>
      <c r="AQ536" s="21"/>
      <c r="AR536" s="7"/>
      <c r="AS536" s="7"/>
      <c r="AT536" s="7"/>
      <c r="AU536" s="7"/>
    </row>
    <row r="537" spans="1:47" s="27" customFormat="1" ht="39.950000000000003" customHeight="1" x14ac:dyDescent="0.25">
      <c r="A537" s="22" t="s">
        <v>9</v>
      </c>
      <c r="B537" s="22" t="s">
        <v>10</v>
      </c>
      <c r="C537" s="23" t="s">
        <v>11</v>
      </c>
      <c r="D537" s="23" t="s">
        <v>12</v>
      </c>
      <c r="E537" s="23" t="s">
        <v>13</v>
      </c>
      <c r="F537" s="24" t="s">
        <v>14</v>
      </c>
      <c r="G537" s="24" t="s">
        <v>15</v>
      </c>
      <c r="H537" s="24" t="s">
        <v>16</v>
      </c>
      <c r="I537" s="24" t="s">
        <v>17</v>
      </c>
      <c r="J537" s="24" t="s">
        <v>18</v>
      </c>
      <c r="K537" s="24" t="s">
        <v>19</v>
      </c>
      <c r="L537" s="24" t="s">
        <v>20</v>
      </c>
      <c r="M537" s="24" t="s">
        <v>21</v>
      </c>
      <c r="N537" s="24" t="s">
        <v>22</v>
      </c>
      <c r="O537" s="24" t="s">
        <v>23</v>
      </c>
      <c r="P537" s="25" t="s">
        <v>24</v>
      </c>
      <c r="Q537" s="25" t="s">
        <v>25</v>
      </c>
      <c r="R537" s="24" t="s">
        <v>26</v>
      </c>
      <c r="S537" s="24" t="s">
        <v>27</v>
      </c>
      <c r="T537" s="24" t="s">
        <v>28</v>
      </c>
      <c r="U537" s="24" t="s">
        <v>29</v>
      </c>
      <c r="V537" s="24" t="s">
        <v>30</v>
      </c>
      <c r="W537" s="25" t="s">
        <v>31</v>
      </c>
      <c r="X537" s="25" t="s">
        <v>32</v>
      </c>
      <c r="Y537" s="24" t="s">
        <v>33</v>
      </c>
      <c r="Z537" s="24" t="s">
        <v>34</v>
      </c>
      <c r="AA537" s="24" t="s">
        <v>35</v>
      </c>
      <c r="AB537" s="24" t="s">
        <v>36</v>
      </c>
      <c r="AC537" s="24" t="s">
        <v>37</v>
      </c>
      <c r="AD537" s="25" t="s">
        <v>38</v>
      </c>
      <c r="AE537" s="24" t="s">
        <v>39</v>
      </c>
      <c r="AF537" s="24" t="s">
        <v>40</v>
      </c>
      <c r="AG537" s="24" t="s">
        <v>41</v>
      </c>
      <c r="AH537" s="24" t="s">
        <v>42</v>
      </c>
      <c r="AI537" s="24" t="s">
        <v>43</v>
      </c>
      <c r="AJ537" s="24" t="s">
        <v>44</v>
      </c>
      <c r="AK537" s="25" t="s">
        <v>45</v>
      </c>
      <c r="AL537" s="25" t="s">
        <v>46</v>
      </c>
      <c r="AM537" s="24" t="s">
        <v>47</v>
      </c>
      <c r="AN537" s="25" t="s">
        <v>58</v>
      </c>
      <c r="AO537" s="26" t="s">
        <v>49</v>
      </c>
      <c r="AP537" s="26" t="s">
        <v>50</v>
      </c>
      <c r="AQ537" s="26" t="s">
        <v>51</v>
      </c>
    </row>
    <row r="538" spans="1:47" x14ac:dyDescent="0.3">
      <c r="F538" s="50">
        <v>1017149200</v>
      </c>
      <c r="G538" s="29" t="s">
        <v>207</v>
      </c>
      <c r="H538" s="30">
        <v>2026</v>
      </c>
      <c r="I538" s="30" t="s">
        <v>53</v>
      </c>
      <c r="J538" s="31" t="s">
        <v>54</v>
      </c>
      <c r="K538" s="31" t="s">
        <v>54</v>
      </c>
      <c r="L538" s="31" t="s">
        <v>54</v>
      </c>
      <c r="M538" s="162"/>
      <c r="N538" s="31" t="s">
        <v>87</v>
      </c>
      <c r="O538" s="31" t="s">
        <v>87</v>
      </c>
      <c r="P538" s="31" t="s">
        <v>55</v>
      </c>
      <c r="Q538" s="31" t="s">
        <v>55</v>
      </c>
      <c r="R538" s="31" t="s">
        <v>55</v>
      </c>
      <c r="S538" s="31" t="s">
        <v>55</v>
      </c>
      <c r="T538" s="31" t="s">
        <v>55</v>
      </c>
      <c r="U538" s="31" t="s">
        <v>55</v>
      </c>
      <c r="V538" s="31" t="s">
        <v>54</v>
      </c>
      <c r="W538" s="31" t="s">
        <v>54</v>
      </c>
      <c r="X538" s="31" t="s">
        <v>54</v>
      </c>
      <c r="Y538" s="31" t="s">
        <v>54</v>
      </c>
      <c r="Z538" s="31" t="s">
        <v>54</v>
      </c>
      <c r="AA538" s="31" t="s">
        <v>54</v>
      </c>
      <c r="AB538" s="163"/>
      <c r="AC538" s="163"/>
      <c r="AD538" s="163" t="s">
        <v>62</v>
      </c>
      <c r="AE538" s="31" t="s">
        <v>55</v>
      </c>
      <c r="AF538" s="31" t="s">
        <v>55</v>
      </c>
      <c r="AG538" s="31" t="s">
        <v>55</v>
      </c>
      <c r="AH538" s="31" t="s">
        <v>55</v>
      </c>
      <c r="AI538" s="31" t="s">
        <v>55</v>
      </c>
      <c r="AJ538" s="31" t="s">
        <v>55</v>
      </c>
      <c r="AK538" s="31" t="s">
        <v>54</v>
      </c>
      <c r="AL538" s="31" t="s">
        <v>54</v>
      </c>
      <c r="AM538" s="31" t="s">
        <v>54</v>
      </c>
      <c r="AN538" s="158" t="s">
        <v>54</v>
      </c>
      <c r="AO538" s="55">
        <f>COUNTIF(Tabla1461113161718202427282930323437404172[[#This Row],[1L]:[31D]],"D12")</f>
        <v>12</v>
      </c>
      <c r="AP538" s="33">
        <f>COUNTIF(Tabla1461113161718202427282930323437404172[[#This Row],[1L]:[31D]],"N12")</f>
        <v>13</v>
      </c>
      <c r="AQ538" s="34">
        <f>COUNTBLANK(Tabla1461113161718202427282930323437404172[[#This Row],[1L]:[31D]])</f>
        <v>3</v>
      </c>
      <c r="AR538" s="7"/>
      <c r="AS538" s="7"/>
      <c r="AT538" s="7"/>
      <c r="AU538" s="7"/>
    </row>
    <row r="539" spans="1:47" x14ac:dyDescent="0.3">
      <c r="F539" s="50">
        <v>43210112</v>
      </c>
      <c r="G539" s="29" t="s">
        <v>208</v>
      </c>
      <c r="H539" s="30">
        <v>2026</v>
      </c>
      <c r="I539" s="30" t="s">
        <v>53</v>
      </c>
      <c r="J539" s="31" t="s">
        <v>55</v>
      </c>
      <c r="K539" s="162"/>
      <c r="L539" s="162"/>
      <c r="M539" s="31" t="s">
        <v>55</v>
      </c>
      <c r="N539" s="31" t="s">
        <v>55</v>
      </c>
      <c r="O539" s="31" t="s">
        <v>55</v>
      </c>
      <c r="P539" s="31" t="s">
        <v>54</v>
      </c>
      <c r="Q539" s="31" t="s">
        <v>54</v>
      </c>
      <c r="R539" s="31" t="s">
        <v>54</v>
      </c>
      <c r="S539" s="31" t="s">
        <v>54</v>
      </c>
      <c r="T539" s="31" t="s">
        <v>54</v>
      </c>
      <c r="U539" s="31" t="s">
        <v>54</v>
      </c>
      <c r="V539" s="164" t="s">
        <v>62</v>
      </c>
      <c r="W539" s="164" t="s">
        <v>62</v>
      </c>
      <c r="X539" s="164" t="s">
        <v>62</v>
      </c>
      <c r="Y539" s="31" t="s">
        <v>55</v>
      </c>
      <c r="Z539" s="31" t="s">
        <v>55</v>
      </c>
      <c r="AA539" s="31" t="s">
        <v>55</v>
      </c>
      <c r="AB539" s="31" t="s">
        <v>55</v>
      </c>
      <c r="AC539" s="31" t="s">
        <v>55</v>
      </c>
      <c r="AD539" s="31" t="s">
        <v>55</v>
      </c>
      <c r="AE539" s="31" t="s">
        <v>54</v>
      </c>
      <c r="AF539" s="31" t="s">
        <v>54</v>
      </c>
      <c r="AG539" s="31" t="s">
        <v>54</v>
      </c>
      <c r="AH539" s="31" t="s">
        <v>54</v>
      </c>
      <c r="AI539" s="31" t="s">
        <v>54</v>
      </c>
      <c r="AJ539" s="31" t="s">
        <v>54</v>
      </c>
      <c r="AK539" s="157"/>
      <c r="AL539" s="157"/>
      <c r="AM539" s="157" t="s">
        <v>62</v>
      </c>
      <c r="AN539" s="158" t="s">
        <v>54</v>
      </c>
      <c r="AO539" s="55">
        <f>COUNTIF(Tabla1461113161718202427282930323437404172[[#This Row],[1L]:[31D]],"D12")</f>
        <v>10</v>
      </c>
      <c r="AP539" s="33">
        <f>COUNTIF(Tabla1461113161718202427282930323437404172[[#This Row],[1L]:[31D]],"N12")</f>
        <v>13</v>
      </c>
      <c r="AQ539" s="34">
        <f>COUNTBLANK(Tabla1461113161718202427282930323437404172[[#This Row],[1L]:[31D]])</f>
        <v>4</v>
      </c>
      <c r="AR539" s="7"/>
      <c r="AS539" s="7"/>
      <c r="AT539" s="7"/>
      <c r="AU539" s="7"/>
    </row>
    <row r="540" spans="1:47" x14ac:dyDescent="0.3">
      <c r="F540" s="50"/>
      <c r="G540" s="29"/>
      <c r="H540" s="30"/>
      <c r="I540" s="30"/>
      <c r="J540" s="159" t="s">
        <v>203</v>
      </c>
      <c r="K540" s="160"/>
      <c r="L540" s="161"/>
      <c r="M540" s="159" t="s">
        <v>203</v>
      </c>
      <c r="N540" s="160"/>
      <c r="O540" s="161"/>
      <c r="P540" s="118" t="s">
        <v>204</v>
      </c>
      <c r="Q540" s="118"/>
      <c r="R540" s="118"/>
      <c r="S540" s="49"/>
      <c r="T540" s="49"/>
      <c r="U540" s="49"/>
      <c r="V540" s="159" t="s">
        <v>203</v>
      </c>
      <c r="W540" s="160"/>
      <c r="X540" s="161"/>
      <c r="Y540" s="118" t="s">
        <v>204</v>
      </c>
      <c r="Z540" s="118"/>
      <c r="AA540" s="118"/>
      <c r="AB540" s="159" t="s">
        <v>203</v>
      </c>
      <c r="AC540" s="160"/>
      <c r="AD540" s="161"/>
      <c r="AE540" s="118" t="s">
        <v>204</v>
      </c>
      <c r="AF540" s="118"/>
      <c r="AG540" s="118"/>
      <c r="AH540" s="49"/>
      <c r="AI540" s="49"/>
      <c r="AJ540" s="49"/>
      <c r="AK540" s="159" t="s">
        <v>203</v>
      </c>
      <c r="AL540" s="160"/>
      <c r="AM540" s="161"/>
      <c r="AN540" s="125">
        <f>COUNTIF(AN535:AN538,"N12")</f>
        <v>1</v>
      </c>
      <c r="AO540" s="55">
        <f>COUNTIF(Tabla1461113161718202427282930323437404172[[#This Row],[1L]:[31D]],"D12")</f>
        <v>0</v>
      </c>
      <c r="AP540" s="33">
        <f>COUNTIF(Tabla1461113161718202427282930323437404172[[#This Row],[1L]:[31D]],"N12")</f>
        <v>0</v>
      </c>
      <c r="AQ540" s="34">
        <f>COUNTBLANK(Tabla1461113161718202427282930323437404172[[#This Row],[1L]:[31D]])</f>
        <v>22</v>
      </c>
      <c r="AR540" s="7"/>
      <c r="AS540" s="7"/>
      <c r="AT540" s="7"/>
      <c r="AU540" s="7"/>
    </row>
    <row r="541" spans="1:47" x14ac:dyDescent="0.3">
      <c r="F541" s="28">
        <v>1035421360</v>
      </c>
      <c r="G541" s="29" t="s">
        <v>205</v>
      </c>
      <c r="H541" s="30">
        <v>2026</v>
      </c>
      <c r="I541" s="30" t="s">
        <v>53</v>
      </c>
      <c r="J541" s="31" t="s">
        <v>55</v>
      </c>
      <c r="K541" s="31" t="s">
        <v>55</v>
      </c>
      <c r="L541" s="31" t="s">
        <v>55</v>
      </c>
      <c r="M541" s="31" t="s">
        <v>54</v>
      </c>
      <c r="N541" s="31" t="s">
        <v>54</v>
      </c>
      <c r="O541" s="31" t="s">
        <v>54</v>
      </c>
      <c r="P541" s="31" t="s">
        <v>54</v>
      </c>
      <c r="Q541" s="31" t="s">
        <v>54</v>
      </c>
      <c r="R541" s="31" t="s">
        <v>54</v>
      </c>
      <c r="S541" s="32"/>
      <c r="T541" s="32"/>
      <c r="U541" s="32" t="s">
        <v>62</v>
      </c>
      <c r="V541" s="31" t="s">
        <v>55</v>
      </c>
      <c r="W541" s="31" t="s">
        <v>55</v>
      </c>
      <c r="X541" s="31" t="s">
        <v>55</v>
      </c>
      <c r="Y541" s="31" t="s">
        <v>55</v>
      </c>
      <c r="Z541" s="31" t="s">
        <v>55</v>
      </c>
      <c r="AA541" s="31" t="s">
        <v>55</v>
      </c>
      <c r="AB541" s="31" t="s">
        <v>54</v>
      </c>
      <c r="AC541" s="31" t="s">
        <v>54</v>
      </c>
      <c r="AD541" s="31" t="s">
        <v>54</v>
      </c>
      <c r="AE541" s="31" t="s">
        <v>54</v>
      </c>
      <c r="AF541" s="31" t="s">
        <v>54</v>
      </c>
      <c r="AG541" s="31" t="s">
        <v>54</v>
      </c>
      <c r="AH541" s="157"/>
      <c r="AI541" s="157"/>
      <c r="AJ541" s="157" t="s">
        <v>62</v>
      </c>
      <c r="AK541" s="31" t="s">
        <v>55</v>
      </c>
      <c r="AL541" s="31" t="s">
        <v>55</v>
      </c>
      <c r="AM541" s="31" t="s">
        <v>55</v>
      </c>
      <c r="AN541" s="49"/>
      <c r="AO541" s="55">
        <f>COUNTIF(Tabla1461113161718202427282930323437404172[[#This Row],[1L]:[31D]],"D12")</f>
        <v>12</v>
      </c>
      <c r="AP541" s="33">
        <f>COUNTIF(Tabla1461113161718202427282930323437404172[[#This Row],[1L]:[31D]],"N12")</f>
        <v>12</v>
      </c>
      <c r="AQ541" s="34">
        <f>COUNTBLANK(Tabla1461113161718202427282930323437404172[[#This Row],[1L]:[31D]])</f>
        <v>5</v>
      </c>
      <c r="AR541" s="7"/>
      <c r="AS541" s="7"/>
      <c r="AT541" s="7"/>
      <c r="AU541" s="7"/>
    </row>
    <row r="542" spans="1:47" hidden="1" x14ac:dyDescent="0.3">
      <c r="F542" s="28"/>
      <c r="G542" s="29"/>
      <c r="H542" s="30">
        <v>2025</v>
      </c>
      <c r="I542" s="30" t="s">
        <v>81</v>
      </c>
      <c r="J542" s="99">
        <f t="shared" ref="J542:AN542" si="58">COUNTIF(J538:J541,"D12")</f>
        <v>2</v>
      </c>
      <c r="K542" s="99">
        <f t="shared" si="58"/>
        <v>1</v>
      </c>
      <c r="L542" s="99">
        <f t="shared" si="58"/>
        <v>1</v>
      </c>
      <c r="M542" s="99">
        <f t="shared" si="58"/>
        <v>1</v>
      </c>
      <c r="N542" s="99">
        <f t="shared" si="58"/>
        <v>1</v>
      </c>
      <c r="O542" s="99">
        <f t="shared" si="58"/>
        <v>1</v>
      </c>
      <c r="P542" s="99">
        <f t="shared" si="58"/>
        <v>1</v>
      </c>
      <c r="Q542" s="99">
        <f t="shared" si="58"/>
        <v>1</v>
      </c>
      <c r="R542" s="99">
        <f t="shared" si="58"/>
        <v>1</v>
      </c>
      <c r="S542" s="99">
        <f t="shared" si="58"/>
        <v>1</v>
      </c>
      <c r="T542" s="99">
        <f t="shared" si="58"/>
        <v>1</v>
      </c>
      <c r="U542" s="99">
        <f t="shared" si="58"/>
        <v>1</v>
      </c>
      <c r="V542" s="99">
        <f t="shared" si="58"/>
        <v>1</v>
      </c>
      <c r="W542" s="99">
        <f t="shared" si="58"/>
        <v>1</v>
      </c>
      <c r="X542" s="99">
        <f t="shared" si="58"/>
        <v>1</v>
      </c>
      <c r="Y542" s="99">
        <f t="shared" si="58"/>
        <v>2</v>
      </c>
      <c r="Z542" s="99">
        <f t="shared" si="58"/>
        <v>2</v>
      </c>
      <c r="AA542" s="99">
        <f t="shared" si="58"/>
        <v>2</v>
      </c>
      <c r="AB542" s="99">
        <f t="shared" si="58"/>
        <v>1</v>
      </c>
      <c r="AC542" s="99">
        <f t="shared" si="58"/>
        <v>1</v>
      </c>
      <c r="AD542" s="99">
        <f t="shared" si="58"/>
        <v>1</v>
      </c>
      <c r="AE542" s="99">
        <f t="shared" si="58"/>
        <v>1</v>
      </c>
      <c r="AF542" s="99">
        <f t="shared" si="58"/>
        <v>1</v>
      </c>
      <c r="AG542" s="99">
        <f t="shared" si="58"/>
        <v>1</v>
      </c>
      <c r="AH542" s="99">
        <f t="shared" si="58"/>
        <v>1</v>
      </c>
      <c r="AI542" s="99">
        <f t="shared" si="58"/>
        <v>1</v>
      </c>
      <c r="AJ542" s="99">
        <f t="shared" si="58"/>
        <v>1</v>
      </c>
      <c r="AK542" s="99">
        <f t="shared" si="58"/>
        <v>1</v>
      </c>
      <c r="AL542" s="99">
        <f t="shared" si="58"/>
        <v>1</v>
      </c>
      <c r="AM542" s="99">
        <f t="shared" si="58"/>
        <v>1</v>
      </c>
      <c r="AN542" s="30">
        <f t="shared" si="58"/>
        <v>0</v>
      </c>
      <c r="AO542" s="38"/>
      <c r="AP542" s="38"/>
      <c r="AQ542" s="39"/>
      <c r="AR542" s="7"/>
      <c r="AS542" s="7"/>
      <c r="AT542" s="7"/>
      <c r="AU542" s="7"/>
    </row>
    <row r="543" spans="1:47" hidden="1" x14ac:dyDescent="0.3">
      <c r="F543" s="40"/>
      <c r="G543" s="41"/>
      <c r="H543" s="30">
        <v>2025</v>
      </c>
      <c r="I543" s="30" t="s">
        <v>81</v>
      </c>
      <c r="J543" s="42">
        <f t="shared" ref="J543:AN543" si="59">COUNTIF(J538:J541,"N12")</f>
        <v>1</v>
      </c>
      <c r="K543" s="42">
        <f t="shared" si="59"/>
        <v>1</v>
      </c>
      <c r="L543" s="42">
        <f t="shared" si="59"/>
        <v>1</v>
      </c>
      <c r="M543" s="42">
        <f t="shared" si="59"/>
        <v>1</v>
      </c>
      <c r="N543" s="42">
        <f t="shared" si="59"/>
        <v>1</v>
      </c>
      <c r="O543" s="42">
        <f t="shared" si="59"/>
        <v>1</v>
      </c>
      <c r="P543" s="42">
        <f t="shared" si="59"/>
        <v>2</v>
      </c>
      <c r="Q543" s="42">
        <f t="shared" si="59"/>
        <v>2</v>
      </c>
      <c r="R543" s="42">
        <f t="shared" si="59"/>
        <v>2</v>
      </c>
      <c r="S543" s="42">
        <f t="shared" si="59"/>
        <v>1</v>
      </c>
      <c r="T543" s="42">
        <f t="shared" si="59"/>
        <v>1</v>
      </c>
      <c r="U543" s="42">
        <f t="shared" si="59"/>
        <v>1</v>
      </c>
      <c r="V543" s="42">
        <f t="shared" si="59"/>
        <v>1</v>
      </c>
      <c r="W543" s="42">
        <f t="shared" si="59"/>
        <v>1</v>
      </c>
      <c r="X543" s="42">
        <f t="shared" si="59"/>
        <v>1</v>
      </c>
      <c r="Y543" s="42">
        <f t="shared" si="59"/>
        <v>1</v>
      </c>
      <c r="Z543" s="42">
        <f t="shared" si="59"/>
        <v>1</v>
      </c>
      <c r="AA543" s="42">
        <f t="shared" si="59"/>
        <v>1</v>
      </c>
      <c r="AB543" s="42">
        <f t="shared" si="59"/>
        <v>1</v>
      </c>
      <c r="AC543" s="42">
        <f t="shared" si="59"/>
        <v>1</v>
      </c>
      <c r="AD543" s="42">
        <f t="shared" si="59"/>
        <v>1</v>
      </c>
      <c r="AE543" s="42">
        <f t="shared" si="59"/>
        <v>2</v>
      </c>
      <c r="AF543" s="42">
        <f t="shared" si="59"/>
        <v>2</v>
      </c>
      <c r="AG543" s="42">
        <f t="shared" si="59"/>
        <v>2</v>
      </c>
      <c r="AH543" s="42">
        <f t="shared" si="59"/>
        <v>1</v>
      </c>
      <c r="AI543" s="42">
        <f t="shared" si="59"/>
        <v>1</v>
      </c>
      <c r="AJ543" s="42">
        <f t="shared" si="59"/>
        <v>1</v>
      </c>
      <c r="AK543" s="42">
        <f t="shared" si="59"/>
        <v>1</v>
      </c>
      <c r="AL543" s="42">
        <f t="shared" si="59"/>
        <v>1</v>
      </c>
      <c r="AM543" s="42">
        <f t="shared" si="59"/>
        <v>1</v>
      </c>
      <c r="AN543" s="43">
        <f t="shared" si="59"/>
        <v>2</v>
      </c>
      <c r="AO543" s="44"/>
      <c r="AP543" s="44"/>
      <c r="AQ543" s="39"/>
      <c r="AR543" s="7"/>
      <c r="AS543" s="7"/>
      <c r="AT543" s="7"/>
      <c r="AU543" s="7"/>
    </row>
    <row r="544" spans="1:47" s="7" customFormat="1" x14ac:dyDescent="0.3"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</row>
    <row r="545" spans="6:47" x14ac:dyDescent="0.3">
      <c r="F545" s="48" t="s">
        <v>64</v>
      </c>
      <c r="G545" s="48" t="s">
        <v>65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7"/>
      <c r="AP545" s="7"/>
      <c r="AQ545" s="7"/>
      <c r="AR545" s="7"/>
      <c r="AS545" s="7"/>
      <c r="AT545" s="7"/>
      <c r="AU545" s="7"/>
    </row>
    <row r="546" spans="6:47" x14ac:dyDescent="0.3">
      <c r="F546" s="28" t="s">
        <v>55</v>
      </c>
      <c r="G546" s="29" t="s">
        <v>66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7"/>
      <c r="AP546" s="7"/>
      <c r="AQ546" s="7"/>
      <c r="AR546" s="7"/>
      <c r="AS546" s="7"/>
      <c r="AT546" s="7"/>
      <c r="AU546" s="7"/>
    </row>
    <row r="547" spans="6:47" s="7" customFormat="1" x14ac:dyDescent="0.3">
      <c r="F547" s="50" t="s">
        <v>54</v>
      </c>
      <c r="G547" s="51" t="s">
        <v>67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</row>
    <row r="548" spans="6:47" s="7" customFormat="1" x14ac:dyDescent="0.3">
      <c r="F548" s="50"/>
      <c r="G548" s="51" t="s">
        <v>68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</row>
    <row r="549" spans="6:47" s="7" customFormat="1" x14ac:dyDescent="0.3">
      <c r="F549" s="50" t="s">
        <v>69</v>
      </c>
      <c r="G549" s="51" t="s">
        <v>70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</row>
    <row r="550" spans="6:47" s="7" customFormat="1" x14ac:dyDescent="0.3">
      <c r="F550" s="50" t="s">
        <v>62</v>
      </c>
      <c r="G550" s="51" t="s">
        <v>71</v>
      </c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</row>
    <row r="551" spans="6:47" s="7" customFormat="1" x14ac:dyDescent="0.3"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</row>
    <row r="552" spans="6:47" s="7" customFormat="1" ht="15" x14ac:dyDescent="0.25">
      <c r="F552" s="1"/>
      <c r="G552" s="1"/>
      <c r="H552" s="2" t="s">
        <v>0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  <c r="AI552" s="5" t="s">
        <v>1</v>
      </c>
      <c r="AJ552" s="5"/>
      <c r="AK552" s="5"/>
      <c r="AL552" s="5"/>
      <c r="AM552" s="5"/>
      <c r="AN552" s="5"/>
      <c r="AO552" s="6"/>
      <c r="AP552" s="6"/>
      <c r="AQ552" s="6"/>
    </row>
    <row r="553" spans="6:47" s="7" customFormat="1" ht="15" x14ac:dyDescent="0.25">
      <c r="F553" s="1"/>
      <c r="G553" s="1"/>
      <c r="H553" s="8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10"/>
      <c r="AI553" s="5"/>
      <c r="AJ553" s="5"/>
      <c r="AK553" s="5"/>
      <c r="AL553" s="5"/>
      <c r="AM553" s="5"/>
      <c r="AN553" s="5"/>
      <c r="AO553" s="6"/>
      <c r="AP553" s="6"/>
      <c r="AQ553" s="6"/>
    </row>
    <row r="554" spans="6:47" s="7" customFormat="1" ht="15" x14ac:dyDescent="0.25">
      <c r="F554" s="1"/>
      <c r="G554" s="1"/>
      <c r="H554" s="165" t="s">
        <v>2</v>
      </c>
      <c r="I554" s="166"/>
      <c r="J554" s="166"/>
      <c r="K554" s="167" t="s">
        <v>209</v>
      </c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8"/>
      <c r="AI554" s="5" t="s">
        <v>4</v>
      </c>
      <c r="AJ554" s="5"/>
      <c r="AK554" s="5"/>
      <c r="AL554" s="5"/>
      <c r="AM554" s="5"/>
      <c r="AN554" s="5"/>
      <c r="AO554" s="6"/>
      <c r="AP554" s="6"/>
      <c r="AQ554" s="6"/>
    </row>
    <row r="555" spans="6:47" s="7" customFormat="1" ht="15" x14ac:dyDescent="0.25">
      <c r="F555" s="1"/>
      <c r="G555" s="1"/>
      <c r="H555" s="15" t="s">
        <v>5</v>
      </c>
      <c r="I555" s="16"/>
      <c r="J555" s="16"/>
      <c r="K555" s="167" t="s">
        <v>210</v>
      </c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8"/>
      <c r="AI555" s="5"/>
      <c r="AJ555" s="5"/>
      <c r="AK555" s="5"/>
      <c r="AL555" s="5"/>
      <c r="AM555" s="5"/>
      <c r="AN555" s="5"/>
      <c r="AO555" s="6"/>
      <c r="AP555" s="6"/>
      <c r="AQ555" s="6"/>
    </row>
    <row r="556" spans="6:47" s="7" customFormat="1" ht="15" x14ac:dyDescent="0.25">
      <c r="F556" s="1"/>
      <c r="G556" s="1"/>
      <c r="H556" s="165" t="s">
        <v>7</v>
      </c>
      <c r="I556" s="166"/>
      <c r="J556" s="166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8"/>
      <c r="AI556" s="5" t="s">
        <v>8</v>
      </c>
      <c r="AJ556" s="5"/>
      <c r="AK556" s="5"/>
      <c r="AL556" s="5"/>
      <c r="AM556" s="5"/>
      <c r="AN556" s="5"/>
      <c r="AO556" s="6"/>
      <c r="AP556" s="6"/>
      <c r="AQ556" s="6"/>
    </row>
    <row r="557" spans="6:47" s="7" customFormat="1" ht="15" x14ac:dyDescent="0.25">
      <c r="F557" s="1"/>
      <c r="G557" s="1"/>
      <c r="H557" s="169"/>
      <c r="I557" s="170"/>
      <c r="J557" s="170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2"/>
      <c r="AI557" s="5"/>
      <c r="AJ557" s="5"/>
      <c r="AK557" s="5"/>
      <c r="AL557" s="5"/>
      <c r="AM557" s="5"/>
      <c r="AN557" s="5"/>
      <c r="AO557" s="21"/>
      <c r="AP557" s="21"/>
      <c r="AQ557" s="21"/>
    </row>
    <row r="558" spans="6:47" s="7" customFormat="1" ht="18.75" x14ac:dyDescent="0.25">
      <c r="F558" s="173" t="s">
        <v>14</v>
      </c>
      <c r="G558" s="173" t="s">
        <v>15</v>
      </c>
      <c r="H558" s="173" t="s">
        <v>16</v>
      </c>
      <c r="I558" s="173" t="s">
        <v>17</v>
      </c>
      <c r="J558" s="173" t="s">
        <v>18</v>
      </c>
      <c r="K558" s="173" t="s">
        <v>19</v>
      </c>
      <c r="L558" s="173" t="s">
        <v>20</v>
      </c>
      <c r="M558" s="173" t="s">
        <v>21</v>
      </c>
      <c r="N558" s="173" t="s">
        <v>22</v>
      </c>
      <c r="O558" s="173" t="s">
        <v>23</v>
      </c>
      <c r="P558" s="174" t="s">
        <v>24</v>
      </c>
      <c r="Q558" s="174" t="s">
        <v>25</v>
      </c>
      <c r="R558" s="173" t="s">
        <v>26</v>
      </c>
      <c r="S558" s="173" t="s">
        <v>27</v>
      </c>
      <c r="T558" s="173" t="s">
        <v>28</v>
      </c>
      <c r="U558" s="173" t="s">
        <v>29</v>
      </c>
      <c r="V558" s="173" t="s">
        <v>30</v>
      </c>
      <c r="W558" s="174" t="s">
        <v>31</v>
      </c>
      <c r="X558" s="174" t="s">
        <v>32</v>
      </c>
      <c r="Y558" s="173" t="s">
        <v>33</v>
      </c>
      <c r="Z558" s="173" t="s">
        <v>34</v>
      </c>
      <c r="AA558" s="173" t="s">
        <v>35</v>
      </c>
      <c r="AB558" s="173" t="s">
        <v>36</v>
      </c>
      <c r="AC558" s="173" t="s">
        <v>37</v>
      </c>
      <c r="AD558" s="174" t="s">
        <v>38</v>
      </c>
      <c r="AE558" s="173" t="s">
        <v>39</v>
      </c>
      <c r="AF558" s="173" t="s">
        <v>40</v>
      </c>
      <c r="AG558" s="173" t="s">
        <v>41</v>
      </c>
      <c r="AH558" s="173" t="s">
        <v>42</v>
      </c>
      <c r="AI558" s="173" t="s">
        <v>43</v>
      </c>
      <c r="AJ558" s="173" t="s">
        <v>44</v>
      </c>
      <c r="AK558" s="174" t="s">
        <v>45</v>
      </c>
      <c r="AL558" s="174" t="s">
        <v>46</v>
      </c>
      <c r="AM558" s="173" t="s">
        <v>47</v>
      </c>
      <c r="AN558" s="174" t="s">
        <v>58</v>
      </c>
      <c r="AO558" s="26" t="s">
        <v>49</v>
      </c>
      <c r="AP558" s="26" t="s">
        <v>50</v>
      </c>
      <c r="AQ558" s="26" t="s">
        <v>51</v>
      </c>
    </row>
    <row r="559" spans="6:47" s="7" customFormat="1" ht="18.75" x14ac:dyDescent="0.3">
      <c r="F559" s="28">
        <v>1128420512</v>
      </c>
      <c r="G559" s="29" t="s">
        <v>211</v>
      </c>
      <c r="H559" s="30">
        <v>2026</v>
      </c>
      <c r="I559" s="30" t="s">
        <v>53</v>
      </c>
      <c r="J559" s="31" t="s">
        <v>55</v>
      </c>
      <c r="K559" s="31" t="s">
        <v>54</v>
      </c>
      <c r="L559" s="31" t="s">
        <v>54</v>
      </c>
      <c r="M559" s="32"/>
      <c r="N559" s="32"/>
      <c r="O559" s="31" t="s">
        <v>55</v>
      </c>
      <c r="P559" s="31" t="s">
        <v>55</v>
      </c>
      <c r="Q559" s="31" t="s">
        <v>54</v>
      </c>
      <c r="R559" s="31" t="s">
        <v>54</v>
      </c>
      <c r="S559" s="31" t="s">
        <v>54</v>
      </c>
      <c r="T559" s="32"/>
      <c r="U559" s="31" t="s">
        <v>55</v>
      </c>
      <c r="V559" s="31" t="s">
        <v>55</v>
      </c>
      <c r="W559" s="31" t="s">
        <v>54</v>
      </c>
      <c r="X559" s="31" t="s">
        <v>54</v>
      </c>
      <c r="Y559" s="31" t="s">
        <v>54</v>
      </c>
      <c r="Z559" s="32"/>
      <c r="AA559" s="31" t="s">
        <v>55</v>
      </c>
      <c r="AB559" s="31" t="s">
        <v>55</v>
      </c>
      <c r="AC559" s="31" t="s">
        <v>55</v>
      </c>
      <c r="AD559" s="31" t="s">
        <v>54</v>
      </c>
      <c r="AE559" s="31" t="s">
        <v>54</v>
      </c>
      <c r="AF559" s="31" t="s">
        <v>54</v>
      </c>
      <c r="AG559" s="32"/>
      <c r="AH559" s="31" t="s">
        <v>55</v>
      </c>
      <c r="AI559" s="31" t="s">
        <v>54</v>
      </c>
      <c r="AJ559" s="31" t="s">
        <v>54</v>
      </c>
      <c r="AK559" s="32"/>
      <c r="AL559" s="32"/>
      <c r="AM559" s="31" t="s">
        <v>55</v>
      </c>
      <c r="AN559" s="31" t="s">
        <v>55</v>
      </c>
      <c r="AO559" s="26"/>
      <c r="AP559" s="26"/>
      <c r="AQ559" s="175"/>
    </row>
    <row r="560" spans="6:47" s="7" customFormat="1" ht="18.75" x14ac:dyDescent="0.3">
      <c r="F560" s="116">
        <v>1152714284</v>
      </c>
      <c r="G560" s="29" t="s">
        <v>212</v>
      </c>
      <c r="H560" s="30">
        <v>2026</v>
      </c>
      <c r="I560" s="30" t="s">
        <v>53</v>
      </c>
      <c r="J560" s="32"/>
      <c r="K560" s="31" t="s">
        <v>55</v>
      </c>
      <c r="L560" s="31" t="s">
        <v>55</v>
      </c>
      <c r="M560" s="31" t="s">
        <v>54</v>
      </c>
      <c r="N560" s="31" t="s">
        <v>54</v>
      </c>
      <c r="O560" s="32"/>
      <c r="P560" s="32"/>
      <c r="Q560" s="31" t="s">
        <v>55</v>
      </c>
      <c r="R560" s="31" t="s">
        <v>55</v>
      </c>
      <c r="S560" s="65" t="s">
        <v>213</v>
      </c>
      <c r="T560" s="65" t="s">
        <v>213</v>
      </c>
      <c r="U560" s="65" t="s">
        <v>213</v>
      </c>
      <c r="V560" s="65" t="s">
        <v>213</v>
      </c>
      <c r="W560" s="65" t="s">
        <v>213</v>
      </c>
      <c r="X560" s="65" t="s">
        <v>213</v>
      </c>
      <c r="Y560" s="65" t="s">
        <v>213</v>
      </c>
      <c r="Z560" s="65" t="s">
        <v>213</v>
      </c>
      <c r="AA560" s="65" t="s">
        <v>213</v>
      </c>
      <c r="AB560" s="65" t="s">
        <v>213</v>
      </c>
      <c r="AC560" s="65" t="s">
        <v>213</v>
      </c>
      <c r="AD560" s="65" t="s">
        <v>213</v>
      </c>
      <c r="AE560" s="65" t="s">
        <v>213</v>
      </c>
      <c r="AF560" s="65" t="s">
        <v>213</v>
      </c>
      <c r="AG560" s="31" t="s">
        <v>54</v>
      </c>
      <c r="AH560" s="32"/>
      <c r="AI560" s="31" t="s">
        <v>55</v>
      </c>
      <c r="AJ560" s="31" t="s">
        <v>55</v>
      </c>
      <c r="AK560" s="31" t="s">
        <v>54</v>
      </c>
      <c r="AL560" s="31" t="s">
        <v>54</v>
      </c>
      <c r="AM560" s="176" t="s">
        <v>62</v>
      </c>
      <c r="AN560" s="32"/>
      <c r="AO560" s="26"/>
      <c r="AP560" s="26"/>
      <c r="AQ560" s="175"/>
    </row>
    <row r="561" spans="6:47" s="7" customFormat="1" ht="18.75" x14ac:dyDescent="0.3">
      <c r="F561" s="177"/>
      <c r="G561" s="41"/>
      <c r="H561" s="30"/>
      <c r="I561" s="30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2"/>
      <c r="AO561" s="26"/>
      <c r="AP561" s="26"/>
      <c r="AQ561" s="175"/>
    </row>
    <row r="562" spans="6:47" s="7" customFormat="1" ht="18.75" x14ac:dyDescent="0.3">
      <c r="F562" s="40">
        <v>43971498</v>
      </c>
      <c r="G562" s="41" t="s">
        <v>214</v>
      </c>
      <c r="H562" s="30">
        <v>2026</v>
      </c>
      <c r="I562" s="30" t="s">
        <v>53</v>
      </c>
      <c r="J562" s="32"/>
      <c r="K562" s="31" t="s">
        <v>55</v>
      </c>
      <c r="L562" s="31" t="s">
        <v>55</v>
      </c>
      <c r="M562" s="31" t="s">
        <v>54</v>
      </c>
      <c r="N562" s="31" t="s">
        <v>54</v>
      </c>
      <c r="O562" s="32"/>
      <c r="P562" s="32"/>
      <c r="Q562" s="31" t="s">
        <v>55</v>
      </c>
      <c r="R562" s="31" t="s">
        <v>55</v>
      </c>
      <c r="S562" s="31" t="s">
        <v>54</v>
      </c>
      <c r="T562" s="31" t="s">
        <v>54</v>
      </c>
      <c r="U562" s="176" t="s">
        <v>62</v>
      </c>
      <c r="V562" s="176" t="s">
        <v>62</v>
      </c>
      <c r="W562" s="31" t="s">
        <v>55</v>
      </c>
      <c r="X562" s="31" t="s">
        <v>55</v>
      </c>
      <c r="Y562" s="31" t="s">
        <v>54</v>
      </c>
      <c r="Z562" s="31" t="s">
        <v>54</v>
      </c>
      <c r="AA562" s="32"/>
      <c r="AB562" s="32"/>
      <c r="AC562" s="31" t="s">
        <v>55</v>
      </c>
      <c r="AD562" s="31" t="s">
        <v>55</v>
      </c>
      <c r="AE562" s="176" t="s">
        <v>62</v>
      </c>
      <c r="AF562" s="31" t="s">
        <v>54</v>
      </c>
      <c r="AG562" s="32"/>
      <c r="AH562" s="176" t="s">
        <v>62</v>
      </c>
      <c r="AI562" s="31" t="s">
        <v>55</v>
      </c>
      <c r="AJ562" s="31" t="s">
        <v>55</v>
      </c>
      <c r="AK562" s="31" t="s">
        <v>54</v>
      </c>
      <c r="AL562" s="31" t="s">
        <v>54</v>
      </c>
      <c r="AM562" s="176" t="s">
        <v>62</v>
      </c>
      <c r="AN562" s="32"/>
      <c r="AO562" s="26"/>
      <c r="AP562" s="26"/>
      <c r="AQ562" s="175"/>
    </row>
    <row r="563" spans="6:47" s="7" customFormat="1" x14ac:dyDescent="0.3">
      <c r="F563" s="178">
        <v>1088314632</v>
      </c>
      <c r="G563" s="179" t="s">
        <v>215</v>
      </c>
      <c r="H563" s="30">
        <v>2026</v>
      </c>
      <c r="I563" s="30" t="s">
        <v>53</v>
      </c>
      <c r="J563" s="128" t="s">
        <v>54</v>
      </c>
      <c r="K563" s="128" t="s">
        <v>54</v>
      </c>
      <c r="L563" s="128" t="s">
        <v>54</v>
      </c>
      <c r="M563" s="180"/>
      <c r="N563" s="180"/>
      <c r="O563" s="128" t="s">
        <v>54</v>
      </c>
      <c r="P563" s="128" t="s">
        <v>54</v>
      </c>
      <c r="Q563" s="128" t="s">
        <v>54</v>
      </c>
      <c r="R563" s="128" t="s">
        <v>54</v>
      </c>
      <c r="S563" s="181"/>
      <c r="T563" s="128" t="s">
        <v>54</v>
      </c>
      <c r="U563" s="128" t="s">
        <v>54</v>
      </c>
      <c r="V563" s="128" t="s">
        <v>54</v>
      </c>
      <c r="W563" s="128" t="s">
        <v>54</v>
      </c>
      <c r="X563" s="128" t="s">
        <v>54</v>
      </c>
      <c r="Y563" s="182"/>
      <c r="Z563" s="31" t="s">
        <v>54</v>
      </c>
      <c r="AA563" s="31" t="s">
        <v>54</v>
      </c>
      <c r="AB563" s="31" t="s">
        <v>54</v>
      </c>
      <c r="AC563" s="31" t="s">
        <v>54</v>
      </c>
      <c r="AD563" s="128" t="s">
        <v>54</v>
      </c>
      <c r="AE563" s="128" t="s">
        <v>54</v>
      </c>
      <c r="AF563" s="32"/>
      <c r="AG563" s="128" t="s">
        <v>54</v>
      </c>
      <c r="AH563" s="128" t="s">
        <v>54</v>
      </c>
      <c r="AI563" s="128" t="s">
        <v>54</v>
      </c>
      <c r="AJ563" s="128" t="s">
        <v>54</v>
      </c>
      <c r="AK563" s="176" t="s">
        <v>62</v>
      </c>
      <c r="AL563" s="176" t="s">
        <v>62</v>
      </c>
      <c r="AM563" s="31" t="s">
        <v>54</v>
      </c>
      <c r="AN563" s="31" t="s">
        <v>54</v>
      </c>
      <c r="AO563" s="55"/>
      <c r="AP563" s="33"/>
      <c r="AQ563" s="34"/>
    </row>
    <row r="564" spans="6:47" s="7" customFormat="1" x14ac:dyDescent="0.3">
      <c r="F564" s="28">
        <v>1036839894</v>
      </c>
      <c r="G564" s="29" t="s">
        <v>216</v>
      </c>
      <c r="H564" s="30">
        <v>2026</v>
      </c>
      <c r="I564" s="30" t="s">
        <v>53</v>
      </c>
      <c r="J564" s="128" t="s">
        <v>54</v>
      </c>
      <c r="K564" s="162"/>
      <c r="L564" s="162"/>
      <c r="M564" s="31" t="s">
        <v>55</v>
      </c>
      <c r="N564" s="31" t="s">
        <v>55</v>
      </c>
      <c r="O564" s="31" t="s">
        <v>54</v>
      </c>
      <c r="P564" s="31" t="s">
        <v>54</v>
      </c>
      <c r="Q564" s="162"/>
      <c r="R564" s="176" t="s">
        <v>62</v>
      </c>
      <c r="S564" s="31" t="s">
        <v>55</v>
      </c>
      <c r="T564" s="31" t="s">
        <v>55</v>
      </c>
      <c r="U564" s="128" t="s">
        <v>54</v>
      </c>
      <c r="V564" s="128" t="s">
        <v>54</v>
      </c>
      <c r="W564" s="176" t="s">
        <v>62</v>
      </c>
      <c r="X564" s="176" t="s">
        <v>62</v>
      </c>
      <c r="Y564" s="31" t="s">
        <v>55</v>
      </c>
      <c r="Z564" s="31" t="s">
        <v>55</v>
      </c>
      <c r="AA564" s="31" t="s">
        <v>54</v>
      </c>
      <c r="AB564" s="31" t="s">
        <v>54</v>
      </c>
      <c r="AC564" s="31" t="s">
        <v>54</v>
      </c>
      <c r="AD564" s="32"/>
      <c r="AE564" s="31" t="s">
        <v>55</v>
      </c>
      <c r="AF564" s="31" t="s">
        <v>55</v>
      </c>
      <c r="AG564" s="31" t="s">
        <v>55</v>
      </c>
      <c r="AH564" s="31" t="s">
        <v>54</v>
      </c>
      <c r="AI564" s="162"/>
      <c r="AJ564" s="176" t="s">
        <v>62</v>
      </c>
      <c r="AK564" s="31" t="s">
        <v>55</v>
      </c>
      <c r="AL564" s="31" t="s">
        <v>55</v>
      </c>
      <c r="AM564" s="31" t="s">
        <v>54</v>
      </c>
      <c r="AN564" s="31" t="s">
        <v>54</v>
      </c>
      <c r="AO564" s="55"/>
      <c r="AP564" s="33"/>
      <c r="AQ564" s="34"/>
    </row>
    <row r="565" spans="6:47" s="7" customFormat="1" x14ac:dyDescent="0.3">
      <c r="F565" s="28"/>
      <c r="G565" s="29"/>
      <c r="H565" s="30"/>
      <c r="I565" s="30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 t="s">
        <v>55</v>
      </c>
      <c r="U565" s="31" t="s">
        <v>55</v>
      </c>
      <c r="V565" s="31" t="s">
        <v>55</v>
      </c>
      <c r="W565" s="31" t="s">
        <v>55</v>
      </c>
      <c r="X565" s="31" t="s">
        <v>55</v>
      </c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55"/>
      <c r="AP565" s="33"/>
      <c r="AQ565" s="34"/>
    </row>
    <row r="566" spans="6:47" s="7" customFormat="1" x14ac:dyDescent="0.3">
      <c r="F566" s="116">
        <v>1047501292</v>
      </c>
      <c r="G566" s="29" t="s">
        <v>217</v>
      </c>
      <c r="H566" s="30">
        <v>2026</v>
      </c>
      <c r="I566" s="30" t="s">
        <v>53</v>
      </c>
      <c r="J566" s="31" t="s">
        <v>55</v>
      </c>
      <c r="K566" s="162"/>
      <c r="L566" s="162"/>
      <c r="M566" s="31" t="s">
        <v>55</v>
      </c>
      <c r="N566" s="31" t="s">
        <v>55</v>
      </c>
      <c r="O566" s="176" t="s">
        <v>62</v>
      </c>
      <c r="P566" s="31" t="s">
        <v>55</v>
      </c>
      <c r="Q566" s="162"/>
      <c r="R566" s="176" t="s">
        <v>62</v>
      </c>
      <c r="S566" s="31" t="s">
        <v>55</v>
      </c>
      <c r="T566" s="183" t="s">
        <v>218</v>
      </c>
      <c r="U566" s="183" t="s">
        <v>218</v>
      </c>
      <c r="V566" s="183" t="s">
        <v>218</v>
      </c>
      <c r="W566" s="183" t="s">
        <v>218</v>
      </c>
      <c r="X566" s="183" t="s">
        <v>218</v>
      </c>
      <c r="Y566" s="31" t="s">
        <v>55</v>
      </c>
      <c r="Z566" s="31" t="s">
        <v>55</v>
      </c>
      <c r="AA566" s="31" t="s">
        <v>55</v>
      </c>
      <c r="AB566" s="31" t="s">
        <v>55</v>
      </c>
      <c r="AC566" s="162"/>
      <c r="AD566" s="31" t="s">
        <v>55</v>
      </c>
      <c r="AE566" s="31" t="s">
        <v>55</v>
      </c>
      <c r="AF566" s="31" t="s">
        <v>55</v>
      </c>
      <c r="AG566" s="31" t="s">
        <v>55</v>
      </c>
      <c r="AH566" s="31" t="s">
        <v>55</v>
      </c>
      <c r="AI566" s="162"/>
      <c r="AJ566" s="176" t="s">
        <v>62</v>
      </c>
      <c r="AK566" s="31" t="s">
        <v>55</v>
      </c>
      <c r="AL566" s="31" t="s">
        <v>55</v>
      </c>
      <c r="AM566" s="31" t="s">
        <v>55</v>
      </c>
      <c r="AN566" s="31" t="s">
        <v>55</v>
      </c>
      <c r="AO566" s="55"/>
      <c r="AP566" s="33"/>
      <c r="AQ566" s="34"/>
    </row>
    <row r="567" spans="6:47" s="7" customFormat="1" x14ac:dyDescent="0.3">
      <c r="F567" s="28"/>
      <c r="G567" s="2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4"/>
      <c r="AP567" s="44"/>
      <c r="AQ567" s="39"/>
    </row>
    <row r="568" spans="6:47" s="7" customFormat="1" x14ac:dyDescent="0.3">
      <c r="F568" s="48" t="s">
        <v>64</v>
      </c>
      <c r="G568" s="48" t="s">
        <v>65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113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4"/>
      <c r="AP568" s="44"/>
      <c r="AQ568" s="39"/>
    </row>
    <row r="569" spans="6:47" s="7" customFormat="1" x14ac:dyDescent="0.3">
      <c r="F569" s="28" t="s">
        <v>55</v>
      </c>
      <c r="G569" s="29" t="s">
        <v>66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</row>
    <row r="570" spans="6:47" s="7" customFormat="1" x14ac:dyDescent="0.3">
      <c r="F570" s="50" t="s">
        <v>54</v>
      </c>
      <c r="G570" s="51" t="s">
        <v>67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</row>
    <row r="571" spans="6:47" s="7" customFormat="1" x14ac:dyDescent="0.3">
      <c r="F571" s="50"/>
      <c r="G571" s="51" t="s">
        <v>68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</row>
    <row r="572" spans="6:47" s="7" customFormat="1" x14ac:dyDescent="0.3">
      <c r="F572" s="50" t="s">
        <v>69</v>
      </c>
      <c r="G572" s="51" t="s">
        <v>70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</row>
    <row r="573" spans="6:47" s="7" customFormat="1" x14ac:dyDescent="0.3">
      <c r="F573" s="50" t="s">
        <v>62</v>
      </c>
      <c r="G573" s="51" t="s">
        <v>71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</row>
    <row r="574" spans="6:47" s="7" customFormat="1" x14ac:dyDescent="0.3"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</row>
    <row r="575" spans="6:47" s="7" customFormat="1" x14ac:dyDescent="0.3"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</row>
    <row r="576" spans="6:47" ht="15" x14ac:dyDescent="0.25">
      <c r="F576" s="1"/>
      <c r="G576" s="1"/>
      <c r="H576" s="2" t="s">
        <v>0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4"/>
      <c r="AI576" s="5" t="s">
        <v>1</v>
      </c>
      <c r="AJ576" s="5"/>
      <c r="AK576" s="5"/>
      <c r="AL576" s="5"/>
      <c r="AM576" s="5"/>
      <c r="AN576" s="5"/>
      <c r="AO576" s="6"/>
      <c r="AP576" s="6"/>
      <c r="AQ576" s="6"/>
      <c r="AR576" s="7"/>
      <c r="AS576" s="7"/>
      <c r="AT576" s="7"/>
      <c r="AU576" s="7"/>
    </row>
    <row r="577" spans="1:47" ht="15" x14ac:dyDescent="0.25">
      <c r="F577" s="1"/>
      <c r="G577" s="1"/>
      <c r="H577" s="8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10"/>
      <c r="AI577" s="5"/>
      <c r="AJ577" s="5"/>
      <c r="AK577" s="5"/>
      <c r="AL577" s="5"/>
      <c r="AM577" s="5"/>
      <c r="AN577" s="5"/>
      <c r="AO577" s="6"/>
      <c r="AP577" s="6"/>
      <c r="AQ577" s="6"/>
      <c r="AR577" s="7"/>
      <c r="AS577" s="7"/>
      <c r="AT577" s="7"/>
      <c r="AU577" s="7"/>
    </row>
    <row r="578" spans="1:47" ht="15" x14ac:dyDescent="0.25">
      <c r="F578" s="1"/>
      <c r="G578" s="1"/>
      <c r="H578" s="165" t="s">
        <v>2</v>
      </c>
      <c r="I578" s="166"/>
      <c r="J578" s="166"/>
      <c r="K578" s="167" t="s">
        <v>219</v>
      </c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8"/>
      <c r="AI578" s="5" t="s">
        <v>4</v>
      </c>
      <c r="AJ578" s="5"/>
      <c r="AK578" s="5"/>
      <c r="AL578" s="5"/>
      <c r="AM578" s="5"/>
      <c r="AN578" s="5"/>
      <c r="AO578" s="6"/>
      <c r="AP578" s="6"/>
      <c r="AQ578" s="6"/>
      <c r="AR578" s="7"/>
      <c r="AS578" s="7"/>
      <c r="AT578" s="7"/>
      <c r="AU578" s="7"/>
    </row>
    <row r="579" spans="1:47" ht="15" x14ac:dyDescent="0.25">
      <c r="F579" s="1"/>
      <c r="G579" s="1"/>
      <c r="H579" s="15" t="s">
        <v>5</v>
      </c>
      <c r="I579" s="16"/>
      <c r="J579" s="16"/>
      <c r="K579" s="167" t="s">
        <v>6</v>
      </c>
      <c r="L579" s="167"/>
      <c r="M579" s="167"/>
      <c r="N579" s="167" t="s">
        <v>220</v>
      </c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8"/>
      <c r="AI579" s="5"/>
      <c r="AJ579" s="5"/>
      <c r="AK579" s="5"/>
      <c r="AL579" s="5"/>
      <c r="AM579" s="5"/>
      <c r="AN579" s="5"/>
      <c r="AO579" s="6"/>
      <c r="AP579" s="6"/>
      <c r="AQ579" s="6"/>
      <c r="AR579" s="7"/>
      <c r="AS579" s="7"/>
      <c r="AT579" s="7"/>
      <c r="AU579" s="7"/>
    </row>
    <row r="580" spans="1:47" ht="15" x14ac:dyDescent="0.25">
      <c r="F580" s="1"/>
      <c r="G580" s="1"/>
      <c r="H580" s="165" t="s">
        <v>7</v>
      </c>
      <c r="I580" s="166"/>
      <c r="J580" s="166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8"/>
      <c r="AI580" s="5" t="s">
        <v>8</v>
      </c>
      <c r="AJ580" s="5"/>
      <c r="AK580" s="5"/>
      <c r="AL580" s="5"/>
      <c r="AM580" s="5"/>
      <c r="AN580" s="5"/>
      <c r="AO580" s="6"/>
      <c r="AP580" s="6"/>
      <c r="AQ580" s="6"/>
      <c r="AR580" s="7"/>
      <c r="AS580" s="7"/>
      <c r="AT580" s="7"/>
      <c r="AU580" s="7"/>
    </row>
    <row r="581" spans="1:47" ht="15" x14ac:dyDescent="0.25">
      <c r="F581" s="1"/>
      <c r="G581" s="1"/>
      <c r="H581" s="169"/>
      <c r="I581" s="170"/>
      <c r="J581" s="170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2"/>
      <c r="AI581" s="5"/>
      <c r="AJ581" s="5"/>
      <c r="AK581" s="5"/>
      <c r="AL581" s="5"/>
      <c r="AM581" s="5"/>
      <c r="AN581" s="5"/>
      <c r="AO581" s="21"/>
      <c r="AP581" s="21"/>
      <c r="AQ581" s="21"/>
      <c r="AR581" s="7"/>
      <c r="AS581" s="7"/>
      <c r="AT581" s="7"/>
      <c r="AU581" s="7"/>
    </row>
    <row r="582" spans="1:47" s="27" customFormat="1" ht="39.950000000000003" customHeight="1" x14ac:dyDescent="0.25">
      <c r="A582" s="22" t="s">
        <v>9</v>
      </c>
      <c r="B582" s="22" t="s">
        <v>10</v>
      </c>
      <c r="C582" s="23" t="s">
        <v>11</v>
      </c>
      <c r="D582" s="23" t="s">
        <v>12</v>
      </c>
      <c r="E582" s="23" t="s">
        <v>13</v>
      </c>
      <c r="F582" s="24" t="s">
        <v>14</v>
      </c>
      <c r="G582" s="24" t="s">
        <v>15</v>
      </c>
      <c r="H582" s="24" t="s">
        <v>16</v>
      </c>
      <c r="I582" s="24" t="s">
        <v>17</v>
      </c>
      <c r="J582" s="173" t="s">
        <v>18</v>
      </c>
      <c r="K582" s="173" t="s">
        <v>19</v>
      </c>
      <c r="L582" s="173" t="s">
        <v>20</v>
      </c>
      <c r="M582" s="173" t="s">
        <v>21</v>
      </c>
      <c r="N582" s="173" t="s">
        <v>22</v>
      </c>
      <c r="O582" s="173" t="s">
        <v>23</v>
      </c>
      <c r="P582" s="174" t="s">
        <v>24</v>
      </c>
      <c r="Q582" s="174" t="s">
        <v>25</v>
      </c>
      <c r="R582" s="173" t="s">
        <v>26</v>
      </c>
      <c r="S582" s="173" t="s">
        <v>27</v>
      </c>
      <c r="T582" s="173" t="s">
        <v>28</v>
      </c>
      <c r="U582" s="173" t="s">
        <v>29</v>
      </c>
      <c r="V582" s="173" t="s">
        <v>30</v>
      </c>
      <c r="W582" s="174" t="s">
        <v>31</v>
      </c>
      <c r="X582" s="174" t="s">
        <v>32</v>
      </c>
      <c r="Y582" s="173" t="s">
        <v>33</v>
      </c>
      <c r="Z582" s="173" t="s">
        <v>34</v>
      </c>
      <c r="AA582" s="173" t="s">
        <v>35</v>
      </c>
      <c r="AB582" s="173" t="s">
        <v>36</v>
      </c>
      <c r="AC582" s="173" t="s">
        <v>37</v>
      </c>
      <c r="AD582" s="174" t="s">
        <v>38</v>
      </c>
      <c r="AE582" s="173" t="s">
        <v>39</v>
      </c>
      <c r="AF582" s="173" t="s">
        <v>40</v>
      </c>
      <c r="AG582" s="173" t="s">
        <v>41</v>
      </c>
      <c r="AH582" s="173" t="s">
        <v>42</v>
      </c>
      <c r="AI582" s="173" t="s">
        <v>43</v>
      </c>
      <c r="AJ582" s="173" t="s">
        <v>44</v>
      </c>
      <c r="AK582" s="174" t="s">
        <v>45</v>
      </c>
      <c r="AL582" s="174" t="s">
        <v>46</v>
      </c>
      <c r="AM582" s="173" t="s">
        <v>47</v>
      </c>
      <c r="AN582" s="174" t="s">
        <v>58</v>
      </c>
      <c r="AO582" s="26" t="s">
        <v>49</v>
      </c>
      <c r="AP582" s="26" t="s">
        <v>50</v>
      </c>
      <c r="AQ582" s="26" t="s">
        <v>51</v>
      </c>
    </row>
    <row r="583" spans="1:47" x14ac:dyDescent="0.3">
      <c r="F583" s="28">
        <v>71250978</v>
      </c>
      <c r="G583" s="29" t="s">
        <v>221</v>
      </c>
      <c r="H583" s="30">
        <v>2026</v>
      </c>
      <c r="I583" s="30" t="s">
        <v>53</v>
      </c>
      <c r="J583" s="32"/>
      <c r="K583" s="32"/>
      <c r="L583" s="32" t="s">
        <v>62</v>
      </c>
      <c r="M583" s="31" t="s">
        <v>55</v>
      </c>
      <c r="N583" s="31" t="s">
        <v>55</v>
      </c>
      <c r="O583" s="31" t="s">
        <v>55</v>
      </c>
      <c r="P583" s="31" t="s">
        <v>55</v>
      </c>
      <c r="Q583" s="31" t="s">
        <v>55</v>
      </c>
      <c r="R583" s="31" t="s">
        <v>55</v>
      </c>
      <c r="S583" s="31" t="s">
        <v>55</v>
      </c>
      <c r="T583" s="31" t="s">
        <v>54</v>
      </c>
      <c r="U583" s="31" t="s">
        <v>54</v>
      </c>
      <c r="V583" s="31" t="s">
        <v>54</v>
      </c>
      <c r="W583" s="31" t="s">
        <v>54</v>
      </c>
      <c r="X583" s="31" t="s">
        <v>54</v>
      </c>
      <c r="Y583" s="32"/>
      <c r="Z583" s="32"/>
      <c r="AA583" s="32" t="s">
        <v>62</v>
      </c>
      <c r="AB583" s="31" t="s">
        <v>55</v>
      </c>
      <c r="AC583" s="31" t="s">
        <v>55</v>
      </c>
      <c r="AD583" s="31" t="s">
        <v>55</v>
      </c>
      <c r="AE583" s="31" t="s">
        <v>55</v>
      </c>
      <c r="AF583" s="31" t="s">
        <v>55</v>
      </c>
      <c r="AG583" s="31" t="s">
        <v>55</v>
      </c>
      <c r="AH583" s="31" t="s">
        <v>54</v>
      </c>
      <c r="AI583" s="31" t="s">
        <v>54</v>
      </c>
      <c r="AJ583" s="31" t="s">
        <v>54</v>
      </c>
      <c r="AK583" s="31" t="s">
        <v>54</v>
      </c>
      <c r="AL583" s="31" t="s">
        <v>54</v>
      </c>
      <c r="AM583" s="31" t="s">
        <v>54</v>
      </c>
      <c r="AN583" s="31" t="s">
        <v>54</v>
      </c>
      <c r="AO583" s="55">
        <f>COUNTIF(Tabla14611131617182024272829303234374041424474[[#This Row],[1L]:[31D]],"D12")</f>
        <v>13</v>
      </c>
      <c r="AP583" s="33">
        <f>COUNTIF(Tabla14611131617182024272829303234374041424474[[#This Row],[1L]:[31D]],"N12")</f>
        <v>12</v>
      </c>
      <c r="AQ583" s="34">
        <f>COUNTBLANK(Tabla14611131617182024272829303234374041424474[[#This Row],[1L]:[31D]])</f>
        <v>4</v>
      </c>
      <c r="AR583" s="7"/>
      <c r="AS583" s="7"/>
      <c r="AT583" s="7"/>
      <c r="AU583" s="7"/>
    </row>
    <row r="584" spans="1:47" x14ac:dyDescent="0.3">
      <c r="F584" s="28">
        <v>71753184</v>
      </c>
      <c r="G584" s="29" t="s">
        <v>222</v>
      </c>
      <c r="H584" s="30">
        <v>2026</v>
      </c>
      <c r="I584" s="30" t="s">
        <v>53</v>
      </c>
      <c r="J584" s="31" t="s">
        <v>54</v>
      </c>
      <c r="K584" s="31" t="s">
        <v>54</v>
      </c>
      <c r="L584" s="31" t="s">
        <v>54</v>
      </c>
      <c r="M584" s="31" t="s">
        <v>54</v>
      </c>
      <c r="N584" s="31" t="s">
        <v>54</v>
      </c>
      <c r="O584" s="31" t="s">
        <v>54</v>
      </c>
      <c r="P584" s="32"/>
      <c r="Q584" s="32"/>
      <c r="R584" s="32" t="s">
        <v>62</v>
      </c>
      <c r="S584" s="32" t="s">
        <v>62</v>
      </c>
      <c r="T584" s="31" t="s">
        <v>55</v>
      </c>
      <c r="U584" s="31" t="s">
        <v>55</v>
      </c>
      <c r="V584" s="31" t="s">
        <v>55</v>
      </c>
      <c r="W584" s="31" t="s">
        <v>55</v>
      </c>
      <c r="X584" s="31" t="s">
        <v>55</v>
      </c>
      <c r="Y584" s="31" t="s">
        <v>54</v>
      </c>
      <c r="Z584" s="31" t="s">
        <v>54</v>
      </c>
      <c r="AA584" s="31" t="s">
        <v>54</v>
      </c>
      <c r="AB584" s="31" t="s">
        <v>54</v>
      </c>
      <c r="AC584" s="31" t="s">
        <v>54</v>
      </c>
      <c r="AD584" s="31" t="s">
        <v>54</v>
      </c>
      <c r="AE584" s="32"/>
      <c r="AF584" s="32"/>
      <c r="AG584" s="32" t="s">
        <v>62</v>
      </c>
      <c r="AH584" s="31" t="s">
        <v>55</v>
      </c>
      <c r="AI584" s="31" t="s">
        <v>55</v>
      </c>
      <c r="AJ584" s="31" t="s">
        <v>55</v>
      </c>
      <c r="AK584" s="31" t="s">
        <v>55</v>
      </c>
      <c r="AL584" s="31" t="s">
        <v>55</v>
      </c>
      <c r="AM584" s="31" t="s">
        <v>55</v>
      </c>
      <c r="AN584" s="31" t="s">
        <v>55</v>
      </c>
      <c r="AO584" s="55"/>
      <c r="AP584" s="33"/>
      <c r="AQ584" s="34"/>
      <c r="AR584" s="7"/>
      <c r="AS584" s="7"/>
      <c r="AT584" s="7"/>
      <c r="AU584" s="7"/>
    </row>
    <row r="585" spans="1:47" x14ac:dyDescent="0.3">
      <c r="F585" s="28">
        <v>70851012</v>
      </c>
      <c r="G585" s="29" t="s">
        <v>223</v>
      </c>
      <c r="H585" s="30"/>
      <c r="I585" s="30"/>
      <c r="J585" s="31" t="s">
        <v>55</v>
      </c>
      <c r="K585" s="31" t="s">
        <v>55</v>
      </c>
      <c r="L585" s="31" t="s">
        <v>55</v>
      </c>
      <c r="M585" s="59"/>
      <c r="N585" s="59"/>
      <c r="O585" s="59"/>
      <c r="P585" s="31" t="s">
        <v>54</v>
      </c>
      <c r="Q585" s="31" t="s">
        <v>54</v>
      </c>
      <c r="R585" s="31" t="s">
        <v>54</v>
      </c>
      <c r="S585" s="31" t="s">
        <v>54</v>
      </c>
      <c r="T585" s="59"/>
      <c r="U585" s="59"/>
      <c r="V585" s="59"/>
      <c r="W585" s="59"/>
      <c r="X585" s="59"/>
      <c r="Y585" s="31" t="s">
        <v>55</v>
      </c>
      <c r="Z585" s="31" t="s">
        <v>55</v>
      </c>
      <c r="AA585" s="31" t="s">
        <v>55</v>
      </c>
      <c r="AB585" s="59"/>
      <c r="AC585" s="59"/>
      <c r="AD585" s="59"/>
      <c r="AE585" s="31" t="s">
        <v>54</v>
      </c>
      <c r="AF585" s="31" t="s">
        <v>54</v>
      </c>
      <c r="AG585" s="31" t="s">
        <v>54</v>
      </c>
      <c r="AH585" s="59"/>
      <c r="AI585" s="59"/>
      <c r="AJ585" s="59"/>
      <c r="AK585" s="59"/>
      <c r="AL585" s="59"/>
      <c r="AM585" s="59"/>
      <c r="AN585" s="59"/>
      <c r="AO585" s="55"/>
      <c r="AP585" s="33"/>
      <c r="AQ585" s="34"/>
      <c r="AR585" s="7"/>
      <c r="AS585" s="7"/>
      <c r="AT585" s="7"/>
      <c r="AU585" s="7"/>
    </row>
    <row r="586" spans="1:47" x14ac:dyDescent="0.3">
      <c r="F586" s="28">
        <v>98491354</v>
      </c>
      <c r="G586" s="29" t="s">
        <v>83</v>
      </c>
      <c r="H586" s="30">
        <v>2026</v>
      </c>
      <c r="I586" s="30" t="s">
        <v>53</v>
      </c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5">
        <f>COUNTIF(Tabla14611131617182024272829303234374041424474[[#This Row],[1L]:[31D]],"D12")</f>
        <v>0</v>
      </c>
      <c r="AP586" s="33">
        <f>COUNTIF(Tabla14611131617182024272829303234374041424474[[#This Row],[1L]:[31D]],"N12")</f>
        <v>0</v>
      </c>
      <c r="AQ586" s="34">
        <f>COUNTBLANK(Tabla14611131617182024272829303234374041424474[[#This Row],[1L]:[31D]])</f>
        <v>31</v>
      </c>
      <c r="AR586" s="7"/>
      <c r="AS586" s="7"/>
      <c r="AT586" s="7"/>
      <c r="AU586" s="7"/>
    </row>
    <row r="587" spans="1:47" hidden="1" x14ac:dyDescent="0.3">
      <c r="F587" s="28">
        <v>98491354</v>
      </c>
      <c r="G587" s="29" t="s">
        <v>83</v>
      </c>
      <c r="H587" s="30">
        <v>2025</v>
      </c>
      <c r="I587" s="30" t="s">
        <v>81</v>
      </c>
      <c r="J587" s="37">
        <f>COUNTIF(J583:J586,"D12")</f>
        <v>1</v>
      </c>
      <c r="K587" s="37">
        <f>COUNTIF(K583:K586,"D12")</f>
        <v>1</v>
      </c>
      <c r="L587" s="37">
        <f>COUNTIF(L583:L586,"D12")</f>
        <v>1</v>
      </c>
      <c r="M587" s="37">
        <f>COUNTIF(M583:M586,"D12")</f>
        <v>1</v>
      </c>
      <c r="N587" s="37">
        <f>COUNTIF(N583:N586,"D12")</f>
        <v>1</v>
      </c>
      <c r="O587" s="37">
        <f>COUNTIF(O583:O586,"D12")</f>
        <v>1</v>
      </c>
      <c r="P587" s="37">
        <f>COUNTIF(P583:P586,"D12")</f>
        <v>1</v>
      </c>
      <c r="Q587" s="37">
        <f>COUNTIF(Q583:Q586,"D12")</f>
        <v>1</v>
      </c>
      <c r="R587" s="37">
        <f>COUNTIF(R583:R586,"D12")</f>
        <v>1</v>
      </c>
      <c r="S587" s="37">
        <f>COUNTIF(S583:S586,"D12")</f>
        <v>1</v>
      </c>
      <c r="T587" s="37">
        <f>COUNTIF(T583:T586,"D12")</f>
        <v>1</v>
      </c>
      <c r="U587" s="37">
        <f>COUNTIF(U583:U586,"D12")</f>
        <v>1</v>
      </c>
      <c r="V587" s="37">
        <f>COUNTIF(V583:V586,"D12")</f>
        <v>1</v>
      </c>
      <c r="W587" s="37">
        <f>COUNTIF(W583:W586,"D12")</f>
        <v>1</v>
      </c>
      <c r="X587" s="37">
        <f>COUNTIF(X583:X586,"D12")</f>
        <v>1</v>
      </c>
      <c r="Y587" s="37">
        <f>COUNTIF(Y583:Y586,"D12")</f>
        <v>1</v>
      </c>
      <c r="Z587" s="37">
        <f>COUNTIF(Z583:Z586,"D12")</f>
        <v>1</v>
      </c>
      <c r="AA587" s="37">
        <f>COUNTIF(AA583:AA586,"D12")</f>
        <v>1</v>
      </c>
      <c r="AB587" s="37">
        <f>COUNTIF(AB583:AB586,"D12")</f>
        <v>1</v>
      </c>
      <c r="AC587" s="37">
        <f>COUNTIF(AC583:AC586,"D12")</f>
        <v>1</v>
      </c>
      <c r="AD587" s="37">
        <f>COUNTIF(AD583:AD586,"D12")</f>
        <v>1</v>
      </c>
      <c r="AE587" s="37">
        <f>COUNTIF(AE583:AE586,"D12")</f>
        <v>1</v>
      </c>
      <c r="AF587" s="37">
        <f>COUNTIF(AF583:AF586,"D12")</f>
        <v>1</v>
      </c>
      <c r="AG587" s="37">
        <f>COUNTIF(AG583:AG586,"D12")</f>
        <v>1</v>
      </c>
      <c r="AH587" s="37">
        <f>COUNTIF(AH583:AH586,"D12")</f>
        <v>1</v>
      </c>
      <c r="AI587" s="37">
        <f>COUNTIF(AI583:AI586,"D12")</f>
        <v>1</v>
      </c>
      <c r="AJ587" s="37">
        <f>COUNTIF(AJ583:AJ586,"D12")</f>
        <v>1</v>
      </c>
      <c r="AK587" s="37">
        <f>COUNTIF(AK583:AK586,"D12")</f>
        <v>1</v>
      </c>
      <c r="AL587" s="37">
        <f>COUNTIF(AL583:AL586,"D12")</f>
        <v>1</v>
      </c>
      <c r="AM587" s="37">
        <f>COUNTIF(AM583:AM586,"D12")</f>
        <v>1</v>
      </c>
      <c r="AN587" s="30">
        <f>COUNTIF(AN583:AN586,"D12")</f>
        <v>1</v>
      </c>
      <c r="AO587" s="38"/>
      <c r="AP587" s="38"/>
      <c r="AQ587" s="39"/>
      <c r="AR587" s="7"/>
      <c r="AS587" s="7"/>
      <c r="AT587" s="7"/>
      <c r="AU587" s="7"/>
    </row>
    <row r="588" spans="1:47" hidden="1" x14ac:dyDescent="0.3">
      <c r="F588" s="40"/>
      <c r="G588" s="41"/>
      <c r="H588" s="30">
        <v>2025</v>
      </c>
      <c r="I588" s="30" t="s">
        <v>81</v>
      </c>
      <c r="J588" s="42">
        <f>COUNTIF(J583:J586,"N12")</f>
        <v>1</v>
      </c>
      <c r="K588" s="42">
        <f>COUNTIF(K583:K586,"N12")</f>
        <v>1</v>
      </c>
      <c r="L588" s="42">
        <f>COUNTIF(L583:L586,"N12")</f>
        <v>1</v>
      </c>
      <c r="M588" s="42">
        <f>COUNTIF(M583:M586,"N12")</f>
        <v>1</v>
      </c>
      <c r="N588" s="42">
        <f>COUNTIF(N583:N586,"N12")</f>
        <v>1</v>
      </c>
      <c r="O588" s="42">
        <f>COUNTIF(O583:O586,"N12")</f>
        <v>1</v>
      </c>
      <c r="P588" s="42">
        <f>COUNTIF(P583:P586,"N12")</f>
        <v>1</v>
      </c>
      <c r="Q588" s="42">
        <f>COUNTIF(Q583:Q586,"N12")</f>
        <v>1</v>
      </c>
      <c r="R588" s="42">
        <f>COUNTIF(R583:R586,"N12")</f>
        <v>1</v>
      </c>
      <c r="S588" s="42">
        <f>COUNTIF(S583:S586,"N12")</f>
        <v>1</v>
      </c>
      <c r="T588" s="42">
        <f>COUNTIF(T583:T586,"N12")</f>
        <v>1</v>
      </c>
      <c r="U588" s="42">
        <f>COUNTIF(U583:U586,"N12")</f>
        <v>1</v>
      </c>
      <c r="V588" s="42">
        <f>COUNTIF(V583:V586,"N12")</f>
        <v>1</v>
      </c>
      <c r="W588" s="42">
        <f>COUNTIF(W583:W586,"N12")</f>
        <v>1</v>
      </c>
      <c r="X588" s="42">
        <f>COUNTIF(X583:X586,"N12")</f>
        <v>1</v>
      </c>
      <c r="Y588" s="42">
        <f>COUNTIF(Y583:Y586,"N12")</f>
        <v>1</v>
      </c>
      <c r="Z588" s="42">
        <f>COUNTIF(Z583:Z586,"N12")</f>
        <v>1</v>
      </c>
      <c r="AA588" s="42">
        <f>COUNTIF(AA583:AA586,"N12")</f>
        <v>1</v>
      </c>
      <c r="AB588" s="42">
        <f>COUNTIF(AB583:AB586,"N12")</f>
        <v>1</v>
      </c>
      <c r="AC588" s="42">
        <f>COUNTIF(AC583:AC586,"N12")</f>
        <v>1</v>
      </c>
      <c r="AD588" s="42">
        <f>COUNTIF(AD583:AD586,"N12")</f>
        <v>1</v>
      </c>
      <c r="AE588" s="42">
        <f>COUNTIF(AE583:AE586,"N12")</f>
        <v>1</v>
      </c>
      <c r="AF588" s="42">
        <f>COUNTIF(AF583:AF586,"N12")</f>
        <v>1</v>
      </c>
      <c r="AG588" s="42">
        <f>COUNTIF(AG583:AG586,"N12")</f>
        <v>1</v>
      </c>
      <c r="AH588" s="42">
        <f>COUNTIF(AH583:AH586,"N12")</f>
        <v>1</v>
      </c>
      <c r="AI588" s="42">
        <f>COUNTIF(AI583:AI586,"N12")</f>
        <v>1</v>
      </c>
      <c r="AJ588" s="42">
        <f>COUNTIF(AJ583:AJ586,"N12")</f>
        <v>1</v>
      </c>
      <c r="AK588" s="42">
        <f>COUNTIF(AK583:AK586,"N12")</f>
        <v>1</v>
      </c>
      <c r="AL588" s="42">
        <f>COUNTIF(AL583:AL586,"N12")</f>
        <v>1</v>
      </c>
      <c r="AM588" s="42">
        <f>COUNTIF(AM583:AM586,"N12")</f>
        <v>1</v>
      </c>
      <c r="AN588" s="43">
        <f>COUNTIF(AN583:AN586,"N12")</f>
        <v>1</v>
      </c>
      <c r="AO588" s="44"/>
      <c r="AP588" s="44"/>
      <c r="AQ588" s="39"/>
      <c r="AR588" s="7"/>
      <c r="AS588" s="7"/>
      <c r="AT588" s="7"/>
      <c r="AU588" s="7"/>
    </row>
    <row r="589" spans="1:47" s="7" customFormat="1" x14ac:dyDescent="0.3"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</row>
    <row r="590" spans="1:47" s="27" customFormat="1" ht="39.950000000000003" customHeight="1" x14ac:dyDescent="0.25">
      <c r="A590" s="22" t="s">
        <v>9</v>
      </c>
      <c r="B590" s="22" t="s">
        <v>10</v>
      </c>
      <c r="C590" s="23" t="s">
        <v>11</v>
      </c>
      <c r="D590" s="23" t="s">
        <v>12</v>
      </c>
      <c r="E590" s="23" t="s">
        <v>13</v>
      </c>
      <c r="F590" s="24" t="s">
        <v>14</v>
      </c>
      <c r="G590" s="24" t="s">
        <v>15</v>
      </c>
      <c r="H590" s="24" t="s">
        <v>16</v>
      </c>
      <c r="I590" s="24" t="s">
        <v>17</v>
      </c>
      <c r="J590" s="173" t="s">
        <v>18</v>
      </c>
      <c r="K590" s="173" t="s">
        <v>19</v>
      </c>
      <c r="L590" s="173" t="s">
        <v>20</v>
      </c>
      <c r="M590" s="173" t="s">
        <v>21</v>
      </c>
      <c r="N590" s="173" t="s">
        <v>22</v>
      </c>
      <c r="O590" s="173" t="s">
        <v>23</v>
      </c>
      <c r="P590" s="174" t="s">
        <v>24</v>
      </c>
      <c r="Q590" s="174" t="s">
        <v>25</v>
      </c>
      <c r="R590" s="173" t="s">
        <v>26</v>
      </c>
      <c r="S590" s="173" t="s">
        <v>27</v>
      </c>
      <c r="T590" s="173" t="s">
        <v>28</v>
      </c>
      <c r="U590" s="173" t="s">
        <v>29</v>
      </c>
      <c r="V590" s="173" t="s">
        <v>30</v>
      </c>
      <c r="W590" s="174" t="s">
        <v>31</v>
      </c>
      <c r="X590" s="174" t="s">
        <v>32</v>
      </c>
      <c r="Y590" s="173" t="s">
        <v>33</v>
      </c>
      <c r="Z590" s="173" t="s">
        <v>34</v>
      </c>
      <c r="AA590" s="173" t="s">
        <v>35</v>
      </c>
      <c r="AB590" s="173" t="s">
        <v>36</v>
      </c>
      <c r="AC590" s="173" t="s">
        <v>37</v>
      </c>
      <c r="AD590" s="174" t="s">
        <v>38</v>
      </c>
      <c r="AE590" s="173" t="s">
        <v>39</v>
      </c>
      <c r="AF590" s="173" t="s">
        <v>40</v>
      </c>
      <c r="AG590" s="173" t="s">
        <v>41</v>
      </c>
      <c r="AH590" s="173" t="s">
        <v>42</v>
      </c>
      <c r="AI590" s="173" t="s">
        <v>43</v>
      </c>
      <c r="AJ590" s="173" t="s">
        <v>44</v>
      </c>
      <c r="AK590" s="174" t="s">
        <v>45</v>
      </c>
      <c r="AL590" s="174" t="s">
        <v>46</v>
      </c>
      <c r="AM590" s="173" t="s">
        <v>47</v>
      </c>
      <c r="AN590" s="174" t="s">
        <v>58</v>
      </c>
      <c r="AO590" s="26" t="s">
        <v>49</v>
      </c>
      <c r="AP590" s="26" t="s">
        <v>50</v>
      </c>
      <c r="AQ590" s="26" t="s">
        <v>51</v>
      </c>
    </row>
    <row r="591" spans="1:47" x14ac:dyDescent="0.3">
      <c r="F591" s="28">
        <v>98491354</v>
      </c>
      <c r="G591" s="29" t="s">
        <v>83</v>
      </c>
      <c r="H591" s="30">
        <v>2026</v>
      </c>
      <c r="I591" s="30" t="s">
        <v>53</v>
      </c>
      <c r="J591" s="31" t="s">
        <v>54</v>
      </c>
      <c r="K591" s="31" t="s">
        <v>54</v>
      </c>
      <c r="L591" s="31" t="s">
        <v>54</v>
      </c>
      <c r="M591" s="32"/>
      <c r="N591" s="32"/>
      <c r="O591" s="32" t="s">
        <v>62</v>
      </c>
      <c r="P591" s="31" t="s">
        <v>54</v>
      </c>
      <c r="Q591" s="31" t="s">
        <v>54</v>
      </c>
      <c r="R591" s="31" t="s">
        <v>54</v>
      </c>
      <c r="S591" s="31" t="s">
        <v>54</v>
      </c>
      <c r="T591" s="184" t="s">
        <v>54</v>
      </c>
      <c r="U591" s="184" t="s">
        <v>54</v>
      </c>
      <c r="V591" s="31" t="s">
        <v>54</v>
      </c>
      <c r="W591" s="31" t="s">
        <v>54</v>
      </c>
      <c r="X591" s="31" t="s">
        <v>54</v>
      </c>
      <c r="Y591" s="31" t="s">
        <v>54</v>
      </c>
      <c r="Z591" s="31" t="s">
        <v>54</v>
      </c>
      <c r="AA591" s="31" t="s">
        <v>54</v>
      </c>
      <c r="AB591" s="32"/>
      <c r="AC591" s="32"/>
      <c r="AD591" s="32" t="s">
        <v>62</v>
      </c>
      <c r="AE591" s="31" t="s">
        <v>54</v>
      </c>
      <c r="AF591" s="31" t="s">
        <v>54</v>
      </c>
      <c r="AG591" s="31" t="s">
        <v>54</v>
      </c>
      <c r="AH591" s="184" t="s">
        <v>54</v>
      </c>
      <c r="AI591" s="184" t="s">
        <v>54</v>
      </c>
      <c r="AJ591" s="184" t="s">
        <v>54</v>
      </c>
      <c r="AK591" s="31" t="s">
        <v>54</v>
      </c>
      <c r="AL591" s="31" t="s">
        <v>54</v>
      </c>
      <c r="AM591" s="31" t="s">
        <v>54</v>
      </c>
      <c r="AN591" s="31" t="s">
        <v>54</v>
      </c>
      <c r="AO591" s="55">
        <f>COUNTIF(Tabla1461113161718202427282930323437404142444575[[#This Row],[1L]:[31D]],"D12")</f>
        <v>0</v>
      </c>
      <c r="AP591" s="33">
        <f>COUNTIF(Tabla1461113161718202427282930323437404142444575[[#This Row],[1L]:[31D]],"N12")</f>
        <v>25</v>
      </c>
      <c r="AQ591" s="34">
        <f>COUNTBLANK(Tabla1461113161718202427282930323437404142444575[[#This Row],[1L]:[31D]])</f>
        <v>4</v>
      </c>
      <c r="AR591" s="7"/>
      <c r="AS591" s="7"/>
      <c r="AT591" s="7"/>
      <c r="AU591" s="7"/>
    </row>
    <row r="592" spans="1:47" x14ac:dyDescent="0.3">
      <c r="F592" s="28">
        <v>70851012</v>
      </c>
      <c r="G592" s="29" t="s">
        <v>223</v>
      </c>
      <c r="H592" s="30">
        <v>2026</v>
      </c>
      <c r="I592" s="30" t="s">
        <v>53</v>
      </c>
      <c r="J592" s="36"/>
      <c r="K592" s="36"/>
      <c r="L592" s="36"/>
      <c r="M592" s="31" t="s">
        <v>54</v>
      </c>
      <c r="N592" s="31" t="s">
        <v>54</v>
      </c>
      <c r="O592" s="31" t="s">
        <v>54</v>
      </c>
      <c r="P592" s="36"/>
      <c r="Q592" s="36"/>
      <c r="R592" s="36"/>
      <c r="S592" s="36"/>
      <c r="T592" s="31" t="s">
        <v>54</v>
      </c>
      <c r="U592" s="31" t="s">
        <v>54</v>
      </c>
      <c r="V592" s="32"/>
      <c r="W592" s="32"/>
      <c r="X592" s="32" t="s">
        <v>62</v>
      </c>
      <c r="Y592" s="59"/>
      <c r="Z592" s="59"/>
      <c r="AA592" s="59"/>
      <c r="AB592" s="31" t="s">
        <v>54</v>
      </c>
      <c r="AC592" s="31" t="s">
        <v>54</v>
      </c>
      <c r="AD592" s="31" t="s">
        <v>54</v>
      </c>
      <c r="AE592" s="59"/>
      <c r="AF592" s="59"/>
      <c r="AG592" s="59"/>
      <c r="AH592" s="31" t="s">
        <v>54</v>
      </c>
      <c r="AI592" s="31" t="s">
        <v>54</v>
      </c>
      <c r="AJ592" s="31" t="s">
        <v>54</v>
      </c>
      <c r="AK592" s="32"/>
      <c r="AL592" s="32"/>
      <c r="AM592" s="32" t="s">
        <v>62</v>
      </c>
      <c r="AN592" s="185"/>
      <c r="AO592" s="55">
        <f>COUNTIF(Tabla1461113161718202427282930323437404142444575[[#This Row],[1L]:[31D]],"D12")</f>
        <v>0</v>
      </c>
      <c r="AP592" s="33">
        <f>COUNTIF(Tabla1461113161718202427282930323437404142444575[[#This Row],[1L]:[31D]],"N12")</f>
        <v>11</v>
      </c>
      <c r="AQ592" s="34">
        <f>COUNTBLANK(Tabla1461113161718202427282930323437404142444575[[#This Row],[1L]:[31D]])</f>
        <v>18</v>
      </c>
      <c r="AR592" s="7"/>
      <c r="AS592" s="7"/>
      <c r="AT592" s="7"/>
      <c r="AU592" s="7"/>
    </row>
    <row r="593" spans="6:47" ht="19.5" hidden="1" customHeight="1" x14ac:dyDescent="0.3">
      <c r="F593" s="28"/>
      <c r="G593" s="29"/>
      <c r="H593" s="30">
        <v>2026</v>
      </c>
      <c r="I593" s="30" t="s">
        <v>174</v>
      </c>
      <c r="J593" s="37">
        <f t="shared" ref="J593:AN593" si="60">COUNTIF(J591:J592,"D12")</f>
        <v>0</v>
      </c>
      <c r="K593" s="37">
        <f t="shared" si="60"/>
        <v>0</v>
      </c>
      <c r="L593" s="37">
        <f t="shared" si="60"/>
        <v>0</v>
      </c>
      <c r="M593" s="37">
        <f t="shared" si="60"/>
        <v>0</v>
      </c>
      <c r="N593" s="37">
        <f t="shared" si="60"/>
        <v>0</v>
      </c>
      <c r="O593" s="37">
        <f t="shared" si="60"/>
        <v>0</v>
      </c>
      <c r="P593" s="37">
        <f t="shared" si="60"/>
        <v>0</v>
      </c>
      <c r="Q593" s="37">
        <f t="shared" si="60"/>
        <v>0</v>
      </c>
      <c r="R593" s="37">
        <f t="shared" si="60"/>
        <v>0</v>
      </c>
      <c r="S593" s="37">
        <f t="shared" si="60"/>
        <v>0</v>
      </c>
      <c r="T593" s="37">
        <f t="shared" si="60"/>
        <v>0</v>
      </c>
      <c r="U593" s="37">
        <f t="shared" si="60"/>
        <v>0</v>
      </c>
      <c r="V593" s="37">
        <f t="shared" si="60"/>
        <v>0</v>
      </c>
      <c r="W593" s="37">
        <f t="shared" si="60"/>
        <v>0</v>
      </c>
      <c r="X593" s="37">
        <f t="shared" si="60"/>
        <v>0</v>
      </c>
      <c r="Y593" s="37">
        <f t="shared" si="60"/>
        <v>0</v>
      </c>
      <c r="Z593" s="37">
        <f t="shared" si="60"/>
        <v>0</v>
      </c>
      <c r="AA593" s="37">
        <f t="shared" si="60"/>
        <v>0</v>
      </c>
      <c r="AB593" s="37">
        <f t="shared" si="60"/>
        <v>0</v>
      </c>
      <c r="AC593" s="37">
        <f t="shared" si="60"/>
        <v>0</v>
      </c>
      <c r="AD593" s="37">
        <f t="shared" si="60"/>
        <v>0</v>
      </c>
      <c r="AE593" s="37">
        <f t="shared" si="60"/>
        <v>0</v>
      </c>
      <c r="AF593" s="37">
        <f t="shared" si="60"/>
        <v>0</v>
      </c>
      <c r="AG593" s="37">
        <f t="shared" si="60"/>
        <v>0</v>
      </c>
      <c r="AH593" s="37">
        <f t="shared" si="60"/>
        <v>0</v>
      </c>
      <c r="AI593" s="37">
        <f t="shared" si="60"/>
        <v>0</v>
      </c>
      <c r="AJ593" s="37">
        <f t="shared" si="60"/>
        <v>0</v>
      </c>
      <c r="AK593" s="37">
        <f t="shared" si="60"/>
        <v>0</v>
      </c>
      <c r="AL593" s="37">
        <f t="shared" si="60"/>
        <v>0</v>
      </c>
      <c r="AM593" s="37">
        <f t="shared" si="60"/>
        <v>0</v>
      </c>
      <c r="AN593" s="30">
        <f t="shared" si="60"/>
        <v>0</v>
      </c>
      <c r="AO593" s="38"/>
      <c r="AP593" s="38"/>
      <c r="AQ593" s="39"/>
      <c r="AR593" s="7"/>
      <c r="AS593" s="7"/>
      <c r="AT593" s="7"/>
      <c r="AU593" s="7"/>
    </row>
    <row r="594" spans="6:47" hidden="1" x14ac:dyDescent="0.3">
      <c r="F594" s="40"/>
      <c r="G594" s="41"/>
      <c r="H594" s="30">
        <v>2025</v>
      </c>
      <c r="I594" s="30" t="s">
        <v>81</v>
      </c>
      <c r="J594" s="42">
        <f t="shared" ref="J594:AN594" si="61">COUNTIF(J591:J592,"N12")</f>
        <v>1</v>
      </c>
      <c r="K594" s="42">
        <f t="shared" si="61"/>
        <v>1</v>
      </c>
      <c r="L594" s="42">
        <f t="shared" si="61"/>
        <v>1</v>
      </c>
      <c r="M594" s="42">
        <f t="shared" si="61"/>
        <v>1</v>
      </c>
      <c r="N594" s="42">
        <f t="shared" si="61"/>
        <v>1</v>
      </c>
      <c r="O594" s="42">
        <f t="shared" si="61"/>
        <v>1</v>
      </c>
      <c r="P594" s="42">
        <f t="shared" si="61"/>
        <v>1</v>
      </c>
      <c r="Q594" s="42">
        <f t="shared" si="61"/>
        <v>1</v>
      </c>
      <c r="R594" s="42">
        <f t="shared" si="61"/>
        <v>1</v>
      </c>
      <c r="S594" s="42">
        <f t="shared" si="61"/>
        <v>1</v>
      </c>
      <c r="T594" s="42">
        <f t="shared" si="61"/>
        <v>2</v>
      </c>
      <c r="U594" s="42">
        <f t="shared" si="61"/>
        <v>2</v>
      </c>
      <c r="V594" s="42">
        <f t="shared" si="61"/>
        <v>1</v>
      </c>
      <c r="W594" s="42">
        <f t="shared" si="61"/>
        <v>1</v>
      </c>
      <c r="X594" s="42">
        <f t="shared" si="61"/>
        <v>1</v>
      </c>
      <c r="Y594" s="42">
        <f t="shared" si="61"/>
        <v>1</v>
      </c>
      <c r="Z594" s="42">
        <f t="shared" si="61"/>
        <v>1</v>
      </c>
      <c r="AA594" s="42">
        <f t="shared" si="61"/>
        <v>1</v>
      </c>
      <c r="AB594" s="42">
        <f t="shared" si="61"/>
        <v>1</v>
      </c>
      <c r="AC594" s="42">
        <f t="shared" si="61"/>
        <v>1</v>
      </c>
      <c r="AD594" s="42">
        <f t="shared" si="61"/>
        <v>1</v>
      </c>
      <c r="AE594" s="42">
        <f t="shared" si="61"/>
        <v>1</v>
      </c>
      <c r="AF594" s="42">
        <f t="shared" si="61"/>
        <v>1</v>
      </c>
      <c r="AG594" s="42">
        <f t="shared" si="61"/>
        <v>1</v>
      </c>
      <c r="AH594" s="42">
        <f t="shared" si="61"/>
        <v>2</v>
      </c>
      <c r="AI594" s="42">
        <f t="shared" si="61"/>
        <v>2</v>
      </c>
      <c r="AJ594" s="42">
        <f t="shared" si="61"/>
        <v>2</v>
      </c>
      <c r="AK594" s="42">
        <f t="shared" si="61"/>
        <v>1</v>
      </c>
      <c r="AL594" s="42">
        <f t="shared" si="61"/>
        <v>1</v>
      </c>
      <c r="AM594" s="42">
        <f t="shared" si="61"/>
        <v>1</v>
      </c>
      <c r="AN594" s="43">
        <f t="shared" si="61"/>
        <v>1</v>
      </c>
      <c r="AO594" s="44"/>
      <c r="AP594" s="44"/>
      <c r="AQ594" s="39"/>
      <c r="AR594" s="7"/>
      <c r="AS594" s="7"/>
      <c r="AT594" s="7"/>
      <c r="AU594" s="7"/>
    </row>
    <row r="595" spans="6:47" s="7" customFormat="1" x14ac:dyDescent="0.3"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</row>
    <row r="596" spans="6:47" x14ac:dyDescent="0.3">
      <c r="F596" s="48" t="s">
        <v>64</v>
      </c>
      <c r="G596" s="48" t="s">
        <v>65</v>
      </c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7"/>
      <c r="AP596" s="7"/>
      <c r="AQ596" s="7"/>
      <c r="AR596" s="7"/>
      <c r="AS596" s="7"/>
      <c r="AT596" s="7"/>
      <c r="AU596" s="7"/>
    </row>
    <row r="597" spans="6:47" x14ac:dyDescent="0.3">
      <c r="F597" s="28" t="s">
        <v>55</v>
      </c>
      <c r="G597" s="29" t="s">
        <v>66</v>
      </c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7"/>
      <c r="AP597" s="7"/>
      <c r="AQ597" s="7"/>
      <c r="AR597" s="7"/>
      <c r="AS597" s="7"/>
      <c r="AT597" s="7"/>
      <c r="AU597" s="7"/>
    </row>
    <row r="598" spans="6:47" s="7" customFormat="1" x14ac:dyDescent="0.3">
      <c r="F598" s="50" t="s">
        <v>54</v>
      </c>
      <c r="G598" s="51" t="s">
        <v>67</v>
      </c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</row>
    <row r="599" spans="6:47" s="7" customFormat="1" x14ac:dyDescent="0.3">
      <c r="F599" s="50"/>
      <c r="G599" s="51" t="s">
        <v>68</v>
      </c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</row>
    <row r="600" spans="6:47" s="7" customFormat="1" x14ac:dyDescent="0.3">
      <c r="F600" s="50" t="s">
        <v>69</v>
      </c>
      <c r="G600" s="51" t="s">
        <v>70</v>
      </c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</row>
    <row r="601" spans="6:47" s="7" customFormat="1" x14ac:dyDescent="0.3">
      <c r="F601" s="50" t="s">
        <v>62</v>
      </c>
      <c r="G601" s="51" t="s">
        <v>71</v>
      </c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</row>
    <row r="602" spans="6:47" s="7" customFormat="1" x14ac:dyDescent="0.3"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</row>
    <row r="603" spans="6:47" s="7" customFormat="1" x14ac:dyDescent="0.3"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</row>
    <row r="604" spans="6:47" ht="15" x14ac:dyDescent="0.25">
      <c r="F604" s="1"/>
      <c r="G604" s="1"/>
      <c r="H604" s="2" t="s">
        <v>0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4"/>
      <c r="AI604" s="5" t="s">
        <v>1</v>
      </c>
      <c r="AJ604" s="5"/>
      <c r="AK604" s="5"/>
      <c r="AL604" s="5"/>
      <c r="AM604" s="5"/>
      <c r="AN604" s="5"/>
      <c r="AO604" s="6"/>
      <c r="AP604" s="6"/>
      <c r="AQ604" s="6"/>
      <c r="AR604" s="7"/>
      <c r="AS604" s="7"/>
      <c r="AT604" s="7"/>
      <c r="AU604" s="7"/>
    </row>
    <row r="605" spans="6:47" ht="15" x14ac:dyDescent="0.25">
      <c r="F605" s="1"/>
      <c r="G605" s="1"/>
      <c r="H605" s="8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10"/>
      <c r="AI605" s="5"/>
      <c r="AJ605" s="5"/>
      <c r="AK605" s="5"/>
      <c r="AL605" s="5"/>
      <c r="AM605" s="5"/>
      <c r="AN605" s="5"/>
      <c r="AO605" s="6"/>
      <c r="AP605" s="6"/>
      <c r="AQ605" s="6"/>
      <c r="AR605" s="7"/>
      <c r="AS605" s="7"/>
      <c r="AT605" s="7"/>
      <c r="AU605" s="7"/>
    </row>
    <row r="606" spans="6:47" ht="15" x14ac:dyDescent="0.25">
      <c r="F606" s="1"/>
      <c r="G606" s="1"/>
      <c r="H606" s="165" t="s">
        <v>2</v>
      </c>
      <c r="I606" s="166"/>
      <c r="J606" s="166"/>
      <c r="K606" s="167" t="s">
        <v>224</v>
      </c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8"/>
      <c r="AI606" s="5" t="s">
        <v>4</v>
      </c>
      <c r="AJ606" s="5"/>
      <c r="AK606" s="5"/>
      <c r="AL606" s="5"/>
      <c r="AM606" s="5"/>
      <c r="AN606" s="5"/>
      <c r="AO606" s="6"/>
      <c r="AP606" s="6"/>
      <c r="AQ606" s="6"/>
      <c r="AR606" s="7"/>
      <c r="AS606" s="7"/>
      <c r="AT606" s="7"/>
      <c r="AU606" s="7"/>
    </row>
    <row r="607" spans="6:47" ht="15" x14ac:dyDescent="0.25">
      <c r="F607" s="1"/>
      <c r="G607" s="1"/>
      <c r="H607" s="15" t="s">
        <v>5</v>
      </c>
      <c r="I607" s="16"/>
      <c r="J607" s="16"/>
      <c r="K607" s="167" t="s">
        <v>6</v>
      </c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8"/>
      <c r="AI607" s="5"/>
      <c r="AJ607" s="5"/>
      <c r="AK607" s="5"/>
      <c r="AL607" s="5"/>
      <c r="AM607" s="5"/>
      <c r="AN607" s="5"/>
      <c r="AO607" s="6"/>
      <c r="AP607" s="6"/>
      <c r="AQ607" s="6"/>
      <c r="AR607" s="7"/>
      <c r="AS607" s="7"/>
      <c r="AT607" s="7"/>
      <c r="AU607" s="7"/>
    </row>
    <row r="608" spans="6:47" ht="15" x14ac:dyDescent="0.25">
      <c r="F608" s="1"/>
      <c r="G608" s="1"/>
      <c r="H608" s="165" t="s">
        <v>7</v>
      </c>
      <c r="I608" s="166"/>
      <c r="J608" s="166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8"/>
      <c r="AI608" s="5" t="s">
        <v>8</v>
      </c>
      <c r="AJ608" s="5"/>
      <c r="AK608" s="5"/>
      <c r="AL608" s="5"/>
      <c r="AM608" s="5"/>
      <c r="AN608" s="5"/>
      <c r="AO608" s="6"/>
      <c r="AP608" s="6"/>
      <c r="AQ608" s="6"/>
      <c r="AR608" s="7"/>
      <c r="AS608" s="7"/>
      <c r="AT608" s="7"/>
      <c r="AU608" s="7"/>
    </row>
    <row r="609" spans="1:47" ht="15" x14ac:dyDescent="0.25">
      <c r="F609" s="1"/>
      <c r="G609" s="1"/>
      <c r="H609" s="169"/>
      <c r="I609" s="170"/>
      <c r="J609" s="170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2"/>
      <c r="AI609" s="5"/>
      <c r="AJ609" s="5"/>
      <c r="AK609" s="5"/>
      <c r="AL609" s="5"/>
      <c r="AM609" s="5"/>
      <c r="AN609" s="5"/>
      <c r="AO609" s="21"/>
      <c r="AP609" s="21"/>
      <c r="AQ609" s="21"/>
      <c r="AR609" s="7"/>
      <c r="AS609" s="7"/>
      <c r="AT609" s="7"/>
      <c r="AU609" s="7"/>
    </row>
    <row r="610" spans="1:47" s="27" customFormat="1" ht="39.950000000000003" customHeight="1" x14ac:dyDescent="0.25">
      <c r="A610" s="22" t="s">
        <v>9</v>
      </c>
      <c r="B610" s="22" t="s">
        <v>10</v>
      </c>
      <c r="C610" s="23" t="s">
        <v>11</v>
      </c>
      <c r="D610" s="23" t="s">
        <v>12</v>
      </c>
      <c r="E610" s="23" t="s">
        <v>13</v>
      </c>
      <c r="F610" s="24" t="s">
        <v>14</v>
      </c>
      <c r="G610" s="24" t="s">
        <v>15</v>
      </c>
      <c r="H610" s="24" t="s">
        <v>16</v>
      </c>
      <c r="I610" s="24" t="s">
        <v>17</v>
      </c>
      <c r="J610" s="173" t="s">
        <v>18</v>
      </c>
      <c r="K610" s="173" t="s">
        <v>19</v>
      </c>
      <c r="L610" s="173" t="s">
        <v>20</v>
      </c>
      <c r="M610" s="173" t="s">
        <v>21</v>
      </c>
      <c r="N610" s="173" t="s">
        <v>22</v>
      </c>
      <c r="O610" s="173" t="s">
        <v>23</v>
      </c>
      <c r="P610" s="174" t="s">
        <v>24</v>
      </c>
      <c r="Q610" s="174" t="s">
        <v>25</v>
      </c>
      <c r="R610" s="173" t="s">
        <v>26</v>
      </c>
      <c r="S610" s="173" t="s">
        <v>27</v>
      </c>
      <c r="T610" s="173" t="s">
        <v>28</v>
      </c>
      <c r="U610" s="173" t="s">
        <v>29</v>
      </c>
      <c r="V610" s="173" t="s">
        <v>30</v>
      </c>
      <c r="W610" s="174" t="s">
        <v>31</v>
      </c>
      <c r="X610" s="174" t="s">
        <v>32</v>
      </c>
      <c r="Y610" s="173" t="s">
        <v>33</v>
      </c>
      <c r="Z610" s="173" t="s">
        <v>34</v>
      </c>
      <c r="AA610" s="173" t="s">
        <v>35</v>
      </c>
      <c r="AB610" s="173" t="s">
        <v>36</v>
      </c>
      <c r="AC610" s="173" t="s">
        <v>37</v>
      </c>
      <c r="AD610" s="174" t="s">
        <v>38</v>
      </c>
      <c r="AE610" s="173" t="s">
        <v>39</v>
      </c>
      <c r="AF610" s="173" t="s">
        <v>40</v>
      </c>
      <c r="AG610" s="173" t="s">
        <v>41</v>
      </c>
      <c r="AH610" s="173" t="s">
        <v>42</v>
      </c>
      <c r="AI610" s="173" t="s">
        <v>43</v>
      </c>
      <c r="AJ610" s="173" t="s">
        <v>44</v>
      </c>
      <c r="AK610" s="174" t="s">
        <v>45</v>
      </c>
      <c r="AL610" s="174" t="s">
        <v>46</v>
      </c>
      <c r="AM610" s="173" t="s">
        <v>47</v>
      </c>
      <c r="AN610" s="174" t="s">
        <v>58</v>
      </c>
      <c r="AO610" s="26" t="s">
        <v>49</v>
      </c>
      <c r="AP610" s="26" t="s">
        <v>50</v>
      </c>
      <c r="AQ610" s="26" t="s">
        <v>51</v>
      </c>
    </row>
    <row r="611" spans="1:47" x14ac:dyDescent="0.3">
      <c r="F611" s="28">
        <v>1152200240</v>
      </c>
      <c r="G611" s="29" t="s">
        <v>225</v>
      </c>
      <c r="H611" s="30">
        <v>2026</v>
      </c>
      <c r="I611" s="30" t="s">
        <v>53</v>
      </c>
      <c r="J611" s="32"/>
      <c r="K611" s="32"/>
      <c r="L611" s="31" t="s">
        <v>55</v>
      </c>
      <c r="M611" s="31" t="s">
        <v>55</v>
      </c>
      <c r="N611" s="31" t="s">
        <v>55</v>
      </c>
      <c r="O611" s="31" t="s">
        <v>54</v>
      </c>
      <c r="P611" s="31" t="s">
        <v>54</v>
      </c>
      <c r="Q611" s="32" t="s">
        <v>62</v>
      </c>
      <c r="R611" s="32" t="s">
        <v>62</v>
      </c>
      <c r="S611" s="31" t="s">
        <v>55</v>
      </c>
      <c r="T611" s="31" t="s">
        <v>55</v>
      </c>
      <c r="U611" s="31" t="s">
        <v>54</v>
      </c>
      <c r="V611" s="31" t="s">
        <v>54</v>
      </c>
      <c r="W611" s="32"/>
      <c r="X611" s="32"/>
      <c r="Y611" s="31" t="s">
        <v>55</v>
      </c>
      <c r="Z611" s="31" t="s">
        <v>55</v>
      </c>
      <c r="AA611" s="31" t="s">
        <v>55</v>
      </c>
      <c r="AB611" s="31" t="s">
        <v>55</v>
      </c>
      <c r="AC611" s="31" t="s">
        <v>55</v>
      </c>
      <c r="AD611" s="31" t="s">
        <v>55</v>
      </c>
      <c r="AE611" s="31" t="s">
        <v>55</v>
      </c>
      <c r="AF611" s="31" t="s">
        <v>55</v>
      </c>
      <c r="AG611" s="31" t="s">
        <v>55</v>
      </c>
      <c r="AH611" s="31" t="s">
        <v>55</v>
      </c>
      <c r="AI611" s="31" t="s">
        <v>55</v>
      </c>
      <c r="AJ611" s="31" t="s">
        <v>55</v>
      </c>
      <c r="AK611" s="31" t="s">
        <v>55</v>
      </c>
      <c r="AL611" s="32"/>
      <c r="AM611" s="32"/>
      <c r="AN611" s="31" t="s">
        <v>54</v>
      </c>
      <c r="AO611" s="55">
        <f>COUNTIF(Tabla14611131617182024272829303234374041424446576[[#This Row],[1L]:[31D]],"D12")</f>
        <v>18</v>
      </c>
      <c r="AP611" s="33">
        <f>COUNTIF(Tabla14611131617182024272829303234374041424446576[[#This Row],[1L]:[31D]],"N12")</f>
        <v>5</v>
      </c>
      <c r="AQ611" s="34">
        <f>COUNTBLANK(Tabla14611131617182024272829303234374041424446576[[#This Row],[1L]:[31D]])</f>
        <v>6</v>
      </c>
      <c r="AR611" s="7"/>
      <c r="AS611" s="7"/>
      <c r="AT611" s="7"/>
      <c r="AU611" s="7"/>
    </row>
    <row r="612" spans="1:47" x14ac:dyDescent="0.3">
      <c r="F612" s="186">
        <v>1035870327</v>
      </c>
      <c r="G612" s="156" t="s">
        <v>226</v>
      </c>
      <c r="H612" s="30">
        <v>2026</v>
      </c>
      <c r="I612" s="30" t="s">
        <v>53</v>
      </c>
      <c r="J612" s="31" t="s">
        <v>55</v>
      </c>
      <c r="K612" s="31" t="s">
        <v>55</v>
      </c>
      <c r="L612" s="31" t="s">
        <v>54</v>
      </c>
      <c r="M612" s="31" t="s">
        <v>54</v>
      </c>
      <c r="N612" s="31" t="s">
        <v>54</v>
      </c>
      <c r="O612" s="32"/>
      <c r="P612" s="32"/>
      <c r="Q612" s="31" t="s">
        <v>55</v>
      </c>
      <c r="R612" s="31" t="s">
        <v>55</v>
      </c>
      <c r="S612" s="31" t="s">
        <v>54</v>
      </c>
      <c r="T612" s="31" t="s">
        <v>54</v>
      </c>
      <c r="U612" s="32" t="s">
        <v>62</v>
      </c>
      <c r="V612" s="32" t="s">
        <v>62</v>
      </c>
      <c r="W612" s="31" t="s">
        <v>55</v>
      </c>
      <c r="X612" s="31" t="s">
        <v>55</v>
      </c>
      <c r="Y612" s="31" t="s">
        <v>54</v>
      </c>
      <c r="Z612" s="31" t="s">
        <v>54</v>
      </c>
      <c r="AA612" s="31" t="s">
        <v>54</v>
      </c>
      <c r="AB612" s="31" t="s">
        <v>54</v>
      </c>
      <c r="AC612" s="31" t="s">
        <v>54</v>
      </c>
      <c r="AD612" s="31" t="s">
        <v>54</v>
      </c>
      <c r="AE612" s="31" t="s">
        <v>54</v>
      </c>
      <c r="AF612" s="31" t="s">
        <v>54</v>
      </c>
      <c r="AG612" s="31" t="s">
        <v>54</v>
      </c>
      <c r="AH612" s="31" t="s">
        <v>54</v>
      </c>
      <c r="AI612" s="31" t="s">
        <v>54</v>
      </c>
      <c r="AJ612" s="32"/>
      <c r="AK612" s="31" t="s">
        <v>55</v>
      </c>
      <c r="AL612" s="31" t="s">
        <v>55</v>
      </c>
      <c r="AM612" s="31" t="s">
        <v>55</v>
      </c>
      <c r="AN612" s="32" t="s">
        <v>62</v>
      </c>
      <c r="AO612" s="55">
        <f>COUNTIF(Tabla14611131617182024272829303234374041424446576[[#This Row],[1L]:[31D]],"D12")</f>
        <v>9</v>
      </c>
      <c r="AP612" s="33">
        <f>COUNTIF(Tabla14611131617182024272829303234374041424446576[[#This Row],[1L]:[31D]],"N12")</f>
        <v>16</v>
      </c>
      <c r="AQ612" s="34">
        <f>COUNTBLANK(Tabla14611131617182024272829303234374041424446576[[#This Row],[1L]:[31D]])</f>
        <v>3</v>
      </c>
      <c r="AR612" s="7"/>
      <c r="AS612" s="7"/>
      <c r="AT612" s="7"/>
      <c r="AU612" s="7"/>
    </row>
    <row r="613" spans="1:47" ht="18" customHeight="1" x14ac:dyDescent="0.3">
      <c r="F613" s="28"/>
      <c r="G613" s="29"/>
      <c r="H613" s="30">
        <v>2026</v>
      </c>
      <c r="I613" s="30" t="s">
        <v>53</v>
      </c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55"/>
      <c r="AP613" s="33"/>
      <c r="AQ613" s="35"/>
      <c r="AR613" s="7"/>
      <c r="AS613" s="7"/>
      <c r="AT613" s="7"/>
      <c r="AU613" s="7"/>
    </row>
    <row r="614" spans="1:47" x14ac:dyDescent="0.3">
      <c r="F614" s="28">
        <v>1000399903</v>
      </c>
      <c r="G614" s="156" t="s">
        <v>227</v>
      </c>
      <c r="H614" s="30">
        <v>2026</v>
      </c>
      <c r="I614" s="30" t="s">
        <v>53</v>
      </c>
      <c r="J614" s="31" t="s">
        <v>54</v>
      </c>
      <c r="K614" s="31" t="s">
        <v>54</v>
      </c>
      <c r="L614" s="32"/>
      <c r="M614" s="32"/>
      <c r="N614" s="32" t="s">
        <v>62</v>
      </c>
      <c r="O614" s="31" t="s">
        <v>55</v>
      </c>
      <c r="P614" s="31" t="s">
        <v>55</v>
      </c>
      <c r="Q614" s="31" t="s">
        <v>54</v>
      </c>
      <c r="R614" s="31" t="s">
        <v>54</v>
      </c>
      <c r="S614" s="32" t="s">
        <v>62</v>
      </c>
      <c r="T614" s="32" t="s">
        <v>62</v>
      </c>
      <c r="U614" s="31" t="s">
        <v>55</v>
      </c>
      <c r="V614" s="31" t="s">
        <v>55</v>
      </c>
      <c r="W614" s="31" t="s">
        <v>54</v>
      </c>
      <c r="X614" s="31" t="s">
        <v>54</v>
      </c>
      <c r="Y614" s="32"/>
      <c r="Z614" s="31" t="s">
        <v>54</v>
      </c>
      <c r="AA614" s="31" t="s">
        <v>54</v>
      </c>
      <c r="AB614" s="31" t="s">
        <v>54</v>
      </c>
      <c r="AC614" s="31" t="s">
        <v>54</v>
      </c>
      <c r="AD614" s="46" t="s">
        <v>102</v>
      </c>
      <c r="AE614" s="46" t="s">
        <v>102</v>
      </c>
      <c r="AF614" s="46" t="s">
        <v>102</v>
      </c>
      <c r="AG614" s="46" t="s">
        <v>102</v>
      </c>
      <c r="AH614" s="46" t="s">
        <v>102</v>
      </c>
      <c r="AI614" s="46" t="s">
        <v>102</v>
      </c>
      <c r="AJ614" s="46" t="s">
        <v>102</v>
      </c>
      <c r="AK614" s="46" t="s">
        <v>102</v>
      </c>
      <c r="AL614" s="31" t="s">
        <v>55</v>
      </c>
      <c r="AM614" s="31" t="s">
        <v>55</v>
      </c>
      <c r="AN614" s="31" t="s">
        <v>55</v>
      </c>
      <c r="AO614" s="55"/>
      <c r="AP614" s="33"/>
      <c r="AQ614" s="35"/>
      <c r="AR614" s="7"/>
      <c r="AS614" s="7"/>
      <c r="AT614" s="7"/>
      <c r="AU614" s="7"/>
    </row>
    <row r="615" spans="1:47" x14ac:dyDescent="0.3">
      <c r="F615" s="28"/>
      <c r="G615" s="156"/>
      <c r="H615" s="30">
        <v>2026</v>
      </c>
      <c r="I615" s="30" t="s">
        <v>53</v>
      </c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55"/>
      <c r="AP615" s="33"/>
      <c r="AQ615" s="35"/>
      <c r="AR615" s="7"/>
      <c r="AS615" s="7"/>
      <c r="AT615" s="7"/>
      <c r="AU615" s="7"/>
    </row>
    <row r="616" spans="1:47" x14ac:dyDescent="0.3">
      <c r="F616" s="28">
        <v>1041534131</v>
      </c>
      <c r="G616" s="156" t="s">
        <v>228</v>
      </c>
      <c r="H616" s="30">
        <v>2026</v>
      </c>
      <c r="I616" s="30" t="s">
        <v>53</v>
      </c>
      <c r="J616" s="31" t="s">
        <v>55</v>
      </c>
      <c r="K616" s="31" t="s">
        <v>55</v>
      </c>
      <c r="L616" s="31" t="s">
        <v>54</v>
      </c>
      <c r="M616" s="31" t="s">
        <v>54</v>
      </c>
      <c r="N616" s="31" t="s">
        <v>54</v>
      </c>
      <c r="O616" s="31" t="s">
        <v>54</v>
      </c>
      <c r="P616" s="31" t="s">
        <v>54</v>
      </c>
      <c r="Q616" s="31" t="s">
        <v>54</v>
      </c>
      <c r="R616" s="32"/>
      <c r="S616" s="32"/>
      <c r="T616" s="32" t="s">
        <v>62</v>
      </c>
      <c r="U616" s="31" t="s">
        <v>55</v>
      </c>
      <c r="V616" s="31" t="s">
        <v>55</v>
      </c>
      <c r="W616" s="31" t="s">
        <v>55</v>
      </c>
      <c r="X616" s="31" t="s">
        <v>55</v>
      </c>
      <c r="Y616" s="31" t="s">
        <v>55</v>
      </c>
      <c r="Z616" s="31" t="s">
        <v>55</v>
      </c>
      <c r="AA616" s="31" t="s">
        <v>54</v>
      </c>
      <c r="AB616" s="31" t="s">
        <v>54</v>
      </c>
      <c r="AC616" s="31" t="s">
        <v>54</v>
      </c>
      <c r="AD616" s="31" t="s">
        <v>54</v>
      </c>
      <c r="AE616" s="31" t="s">
        <v>54</v>
      </c>
      <c r="AF616" s="31" t="s">
        <v>54</v>
      </c>
      <c r="AG616" s="32"/>
      <c r="AH616" s="32"/>
      <c r="AI616" s="32" t="s">
        <v>62</v>
      </c>
      <c r="AJ616" s="31" t="s">
        <v>55</v>
      </c>
      <c r="AK616" s="31" t="s">
        <v>55</v>
      </c>
      <c r="AL616" s="31" t="s">
        <v>55</v>
      </c>
      <c r="AM616" s="31" t="s">
        <v>55</v>
      </c>
      <c r="AN616" s="31" t="s">
        <v>55</v>
      </c>
      <c r="AO616" s="55"/>
      <c r="AP616" s="33"/>
      <c r="AQ616" s="35"/>
      <c r="AR616" s="7"/>
      <c r="AS616" s="7"/>
      <c r="AT616" s="7"/>
      <c r="AU616" s="7"/>
    </row>
    <row r="617" spans="1:47" x14ac:dyDescent="0.3">
      <c r="F617" s="28">
        <v>15381055</v>
      </c>
      <c r="G617" s="29" t="s">
        <v>229</v>
      </c>
      <c r="H617" s="30">
        <v>2026</v>
      </c>
      <c r="I617" s="30" t="s">
        <v>53</v>
      </c>
      <c r="J617" s="32"/>
      <c r="K617" s="32"/>
      <c r="L617" s="31" t="s">
        <v>55</v>
      </c>
      <c r="M617" s="31" t="s">
        <v>55</v>
      </c>
      <c r="N617" s="31" t="s">
        <v>55</v>
      </c>
      <c r="O617" s="31" t="s">
        <v>55</v>
      </c>
      <c r="P617" s="31" t="s">
        <v>55</v>
      </c>
      <c r="Q617" s="31" t="s">
        <v>55</v>
      </c>
      <c r="R617" s="31" t="s">
        <v>54</v>
      </c>
      <c r="S617" s="31" t="s">
        <v>54</v>
      </c>
      <c r="T617" s="31" t="s">
        <v>54</v>
      </c>
      <c r="U617" s="31" t="s">
        <v>54</v>
      </c>
      <c r="V617" s="31" t="s">
        <v>54</v>
      </c>
      <c r="W617" s="31" t="s">
        <v>54</v>
      </c>
      <c r="X617" s="32" t="s">
        <v>62</v>
      </c>
      <c r="Y617" s="32"/>
      <c r="Z617" s="32"/>
      <c r="AA617" s="31" t="s">
        <v>55</v>
      </c>
      <c r="AB617" s="31" t="s">
        <v>55</v>
      </c>
      <c r="AC617" s="31" t="s">
        <v>55</v>
      </c>
      <c r="AD617" s="31" t="s">
        <v>55</v>
      </c>
      <c r="AE617" s="31" t="s">
        <v>55</v>
      </c>
      <c r="AF617" s="31" t="s">
        <v>55</v>
      </c>
      <c r="AG617" s="31" t="s">
        <v>54</v>
      </c>
      <c r="AH617" s="31" t="s">
        <v>54</v>
      </c>
      <c r="AI617" s="31" t="s">
        <v>54</v>
      </c>
      <c r="AJ617" s="31" t="s">
        <v>54</v>
      </c>
      <c r="AK617" s="31" t="s">
        <v>54</v>
      </c>
      <c r="AL617" s="31" t="s">
        <v>54</v>
      </c>
      <c r="AM617" s="32" t="s">
        <v>62</v>
      </c>
      <c r="AN617" s="32"/>
      <c r="AO617" s="55"/>
      <c r="AP617" s="33"/>
      <c r="AQ617" s="35"/>
      <c r="AR617" s="7"/>
      <c r="AS617" s="7"/>
      <c r="AT617" s="7"/>
      <c r="AU617" s="7"/>
    </row>
    <row r="618" spans="1:47" ht="15" x14ac:dyDescent="0.25">
      <c r="F618" s="62"/>
      <c r="G618" s="62"/>
      <c r="H618" s="30">
        <v>2026</v>
      </c>
      <c r="I618" s="30" t="s">
        <v>53</v>
      </c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55"/>
      <c r="AP618" s="33"/>
      <c r="AQ618" s="35"/>
      <c r="AR618" s="7"/>
      <c r="AS618" s="7"/>
      <c r="AT618" s="7"/>
      <c r="AU618" s="7"/>
    </row>
    <row r="619" spans="1:47" x14ac:dyDescent="0.3">
      <c r="F619" s="28">
        <v>1001724059</v>
      </c>
      <c r="G619" s="156" t="s">
        <v>230</v>
      </c>
      <c r="H619" s="30">
        <v>2026</v>
      </c>
      <c r="I619" s="30" t="s">
        <v>53</v>
      </c>
      <c r="J619" s="31" t="s">
        <v>55</v>
      </c>
      <c r="K619" s="31" t="s">
        <v>55</v>
      </c>
      <c r="L619" s="31" t="s">
        <v>55</v>
      </c>
      <c r="M619" s="31" t="s">
        <v>55</v>
      </c>
      <c r="N619" s="31" t="s">
        <v>55</v>
      </c>
      <c r="O619" s="32"/>
      <c r="P619" s="32"/>
      <c r="Q619" s="32" t="s">
        <v>62</v>
      </c>
      <c r="R619" s="31" t="s">
        <v>55</v>
      </c>
      <c r="S619" s="31" t="s">
        <v>55</v>
      </c>
      <c r="T619" s="31" t="s">
        <v>55</v>
      </c>
      <c r="U619" s="31" t="s">
        <v>55</v>
      </c>
      <c r="V619" s="32" t="s">
        <v>62</v>
      </c>
      <c r="W619" s="32" t="s">
        <v>62</v>
      </c>
      <c r="X619" s="31" t="s">
        <v>55</v>
      </c>
      <c r="Y619" s="31" t="s">
        <v>55</v>
      </c>
      <c r="Z619" s="31" t="s">
        <v>55</v>
      </c>
      <c r="AA619" s="31" t="s">
        <v>55</v>
      </c>
      <c r="AB619" s="31" t="s">
        <v>55</v>
      </c>
      <c r="AC619" s="31" t="s">
        <v>55</v>
      </c>
      <c r="AD619" s="32"/>
      <c r="AE619" s="32"/>
      <c r="AF619" s="32" t="s">
        <v>62</v>
      </c>
      <c r="AG619" s="31" t="s">
        <v>55</v>
      </c>
      <c r="AH619" s="31" t="s">
        <v>55</v>
      </c>
      <c r="AI619" s="31" t="s">
        <v>55</v>
      </c>
      <c r="AJ619" s="31" t="s">
        <v>55</v>
      </c>
      <c r="AK619" s="32" t="s">
        <v>62</v>
      </c>
      <c r="AL619" s="32" t="s">
        <v>62</v>
      </c>
      <c r="AM619" s="31" t="s">
        <v>55</v>
      </c>
      <c r="AN619" s="31" t="s">
        <v>55</v>
      </c>
      <c r="AO619" s="55"/>
      <c r="AP619" s="33"/>
      <c r="AQ619" s="35"/>
      <c r="AR619" s="7"/>
      <c r="AS619" s="7"/>
      <c r="AT619" s="7"/>
      <c r="AU619" s="7"/>
    </row>
    <row r="620" spans="1:47" x14ac:dyDescent="0.3">
      <c r="F620" s="28"/>
      <c r="G620" s="156"/>
      <c r="H620" s="30">
        <v>2026</v>
      </c>
      <c r="I620" s="30" t="s">
        <v>53</v>
      </c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55"/>
      <c r="AP620" s="33"/>
      <c r="AQ620" s="35"/>
      <c r="AR620" s="7"/>
      <c r="AS620" s="7"/>
      <c r="AT620" s="7"/>
      <c r="AU620" s="7"/>
    </row>
    <row r="621" spans="1:47" x14ac:dyDescent="0.3">
      <c r="F621" s="187">
        <v>1039049206</v>
      </c>
      <c r="G621" s="29" t="s">
        <v>231</v>
      </c>
      <c r="H621" s="30">
        <v>2026</v>
      </c>
      <c r="I621" s="30" t="s">
        <v>53</v>
      </c>
      <c r="J621" s="31" t="s">
        <v>54</v>
      </c>
      <c r="K621" s="31" t="s">
        <v>54</v>
      </c>
      <c r="L621" s="32"/>
      <c r="M621" s="32"/>
      <c r="N621" s="32" t="s">
        <v>62</v>
      </c>
      <c r="O621" s="31" t="s">
        <v>55</v>
      </c>
      <c r="P621" s="31" t="s">
        <v>55</v>
      </c>
      <c r="Q621" s="31" t="s">
        <v>55</v>
      </c>
      <c r="R621" s="31" t="s">
        <v>55</v>
      </c>
      <c r="S621" s="31" t="s">
        <v>55</v>
      </c>
      <c r="T621" s="31" t="s">
        <v>55</v>
      </c>
      <c r="U621" s="32" t="s">
        <v>62</v>
      </c>
      <c r="V621" s="31" t="s">
        <v>55</v>
      </c>
      <c r="W621" s="31" t="s">
        <v>55</v>
      </c>
      <c r="X621" s="31" t="s">
        <v>54</v>
      </c>
      <c r="Y621" s="31" t="s">
        <v>54</v>
      </c>
      <c r="Z621" s="31" t="s">
        <v>54</v>
      </c>
      <c r="AA621" s="32"/>
      <c r="AB621" s="32"/>
      <c r="AC621" s="32" t="s">
        <v>62</v>
      </c>
      <c r="AD621" s="31" t="s">
        <v>55</v>
      </c>
      <c r="AE621" s="31" t="s">
        <v>55</v>
      </c>
      <c r="AF621" s="31" t="s">
        <v>55</v>
      </c>
      <c r="AG621" s="31" t="s">
        <v>55</v>
      </c>
      <c r="AH621" s="31" t="s">
        <v>55</v>
      </c>
      <c r="AI621" s="31" t="s">
        <v>55</v>
      </c>
      <c r="AJ621" s="31" t="s">
        <v>55</v>
      </c>
      <c r="AK621" s="31" t="s">
        <v>55</v>
      </c>
      <c r="AL621" s="31" t="s">
        <v>55</v>
      </c>
      <c r="AM621" s="31" t="s">
        <v>54</v>
      </c>
      <c r="AN621" s="31" t="s">
        <v>54</v>
      </c>
      <c r="AO621" s="55"/>
      <c r="AP621" s="33"/>
      <c r="AQ621" s="35"/>
      <c r="AR621" s="7"/>
      <c r="AS621" s="7"/>
      <c r="AT621" s="7"/>
      <c r="AU621" s="7"/>
    </row>
    <row r="622" spans="1:47" hidden="1" x14ac:dyDescent="0.3">
      <c r="F622" s="28"/>
      <c r="G622" s="29"/>
      <c r="H622" s="30">
        <v>2025</v>
      </c>
      <c r="I622" s="30" t="s">
        <v>81</v>
      </c>
      <c r="J622" s="99">
        <f t="shared" ref="J622:AM622" si="62">COUNTIF(J611:J621,"D12")</f>
        <v>3</v>
      </c>
      <c r="K622" s="99">
        <f t="shared" si="62"/>
        <v>3</v>
      </c>
      <c r="L622" s="99">
        <f t="shared" si="62"/>
        <v>3</v>
      </c>
      <c r="M622" s="99">
        <f t="shared" si="62"/>
        <v>3</v>
      </c>
      <c r="N622" s="99">
        <f t="shared" si="62"/>
        <v>3</v>
      </c>
      <c r="O622" s="99">
        <f t="shared" si="62"/>
        <v>3</v>
      </c>
      <c r="P622" s="99">
        <f t="shared" si="62"/>
        <v>3</v>
      </c>
      <c r="Q622" s="99">
        <f t="shared" si="62"/>
        <v>3</v>
      </c>
      <c r="R622" s="99">
        <f t="shared" si="62"/>
        <v>3</v>
      </c>
      <c r="S622" s="99">
        <f t="shared" si="62"/>
        <v>3</v>
      </c>
      <c r="T622" s="99">
        <f t="shared" si="62"/>
        <v>3</v>
      </c>
      <c r="U622" s="99">
        <f t="shared" si="62"/>
        <v>3</v>
      </c>
      <c r="V622" s="99">
        <f t="shared" si="62"/>
        <v>3</v>
      </c>
      <c r="W622" s="99">
        <f t="shared" si="62"/>
        <v>3</v>
      </c>
      <c r="X622" s="99">
        <f t="shared" si="62"/>
        <v>3</v>
      </c>
      <c r="Y622" s="99">
        <f t="shared" si="62"/>
        <v>3</v>
      </c>
      <c r="Z622" s="99">
        <f t="shared" si="62"/>
        <v>3</v>
      </c>
      <c r="AA622" s="99">
        <f t="shared" si="62"/>
        <v>3</v>
      </c>
      <c r="AB622" s="99">
        <f t="shared" si="62"/>
        <v>3</v>
      </c>
      <c r="AC622" s="99">
        <f t="shared" si="62"/>
        <v>3</v>
      </c>
      <c r="AD622" s="99">
        <f t="shared" si="62"/>
        <v>3</v>
      </c>
      <c r="AE622" s="99">
        <f t="shared" si="62"/>
        <v>3</v>
      </c>
      <c r="AF622" s="99">
        <f t="shared" si="62"/>
        <v>3</v>
      </c>
      <c r="AG622" s="99">
        <f t="shared" si="62"/>
        <v>3</v>
      </c>
      <c r="AH622" s="99">
        <f t="shared" si="62"/>
        <v>3</v>
      </c>
      <c r="AI622" s="99">
        <f t="shared" si="62"/>
        <v>3</v>
      </c>
      <c r="AJ622" s="99">
        <f t="shared" si="62"/>
        <v>4</v>
      </c>
      <c r="AK622" s="99">
        <f t="shared" si="62"/>
        <v>4</v>
      </c>
      <c r="AL622" s="99">
        <f t="shared" si="62"/>
        <v>4</v>
      </c>
      <c r="AM622" s="99">
        <f t="shared" si="62"/>
        <v>4</v>
      </c>
      <c r="AN622" s="108">
        <f>COUNTIF(AN611:AN612,"D12")</f>
        <v>0</v>
      </c>
      <c r="AO622" s="38"/>
      <c r="AP622" s="38"/>
      <c r="AQ622" s="39"/>
      <c r="AR622" s="7"/>
      <c r="AS622" s="7"/>
      <c r="AT622" s="7"/>
      <c r="AU622" s="7"/>
    </row>
    <row r="623" spans="1:47" hidden="1" x14ac:dyDescent="0.3">
      <c r="F623" s="40"/>
      <c r="G623" s="41"/>
      <c r="H623" s="30">
        <v>2025</v>
      </c>
      <c r="I623" s="30" t="s">
        <v>81</v>
      </c>
      <c r="J623" s="42">
        <f>COUNTIF(J611:J612,"N12")</f>
        <v>0</v>
      </c>
      <c r="K623" s="42">
        <f t="shared" ref="K623:AM623" si="63">COUNTIF(K611:K621,"N12")</f>
        <v>2</v>
      </c>
      <c r="L623" s="42">
        <f t="shared" si="63"/>
        <v>2</v>
      </c>
      <c r="M623" s="42">
        <f t="shared" si="63"/>
        <v>2</v>
      </c>
      <c r="N623" s="42">
        <f t="shared" si="63"/>
        <v>2</v>
      </c>
      <c r="O623" s="42">
        <f t="shared" si="63"/>
        <v>2</v>
      </c>
      <c r="P623" s="42">
        <f t="shared" si="63"/>
        <v>2</v>
      </c>
      <c r="Q623" s="42">
        <f t="shared" si="63"/>
        <v>2</v>
      </c>
      <c r="R623" s="42">
        <f t="shared" si="63"/>
        <v>2</v>
      </c>
      <c r="S623" s="42">
        <f t="shared" si="63"/>
        <v>2</v>
      </c>
      <c r="T623" s="42">
        <f t="shared" si="63"/>
        <v>2</v>
      </c>
      <c r="U623" s="42">
        <f t="shared" si="63"/>
        <v>2</v>
      </c>
      <c r="V623" s="42">
        <f t="shared" si="63"/>
        <v>2</v>
      </c>
      <c r="W623" s="42">
        <f t="shared" si="63"/>
        <v>2</v>
      </c>
      <c r="X623" s="42">
        <f t="shared" si="63"/>
        <v>2</v>
      </c>
      <c r="Y623" s="42">
        <f t="shared" si="63"/>
        <v>2</v>
      </c>
      <c r="Z623" s="42">
        <f t="shared" si="63"/>
        <v>3</v>
      </c>
      <c r="AA623" s="42">
        <f t="shared" si="63"/>
        <v>3</v>
      </c>
      <c r="AB623" s="42">
        <f t="shared" si="63"/>
        <v>3</v>
      </c>
      <c r="AC623" s="42">
        <f t="shared" si="63"/>
        <v>3</v>
      </c>
      <c r="AD623" s="42">
        <f t="shared" si="63"/>
        <v>2</v>
      </c>
      <c r="AE623" s="42">
        <f t="shared" si="63"/>
        <v>2</v>
      </c>
      <c r="AF623" s="42">
        <f t="shared" si="63"/>
        <v>2</v>
      </c>
      <c r="AG623" s="42">
        <f t="shared" si="63"/>
        <v>2</v>
      </c>
      <c r="AH623" s="42">
        <f t="shared" si="63"/>
        <v>2</v>
      </c>
      <c r="AI623" s="42">
        <f t="shared" si="63"/>
        <v>2</v>
      </c>
      <c r="AJ623" s="42">
        <f t="shared" si="63"/>
        <v>1</v>
      </c>
      <c r="AK623" s="42">
        <f t="shared" si="63"/>
        <v>1</v>
      </c>
      <c r="AL623" s="42">
        <f t="shared" si="63"/>
        <v>1</v>
      </c>
      <c r="AM623" s="42">
        <f t="shared" si="63"/>
        <v>1</v>
      </c>
      <c r="AN623" s="43">
        <f>COUNTIF(AN611:AN612,"N12")</f>
        <v>1</v>
      </c>
      <c r="AO623" s="44"/>
      <c r="AP623" s="44"/>
      <c r="AQ623" s="39"/>
      <c r="AR623" s="7"/>
      <c r="AS623" s="7"/>
      <c r="AT623" s="7"/>
      <c r="AU623" s="7"/>
    </row>
    <row r="625" spans="1:47" x14ac:dyDescent="0.3">
      <c r="F625" s="48" t="s">
        <v>64</v>
      </c>
      <c r="G625" s="48" t="s">
        <v>65</v>
      </c>
    </row>
    <row r="626" spans="1:47" x14ac:dyDescent="0.3">
      <c r="F626" s="28" t="s">
        <v>55</v>
      </c>
      <c r="G626" s="29" t="s">
        <v>66</v>
      </c>
    </row>
    <row r="627" spans="1:47" x14ac:dyDescent="0.3">
      <c r="F627" s="50" t="s">
        <v>54</v>
      </c>
      <c r="G627" s="51" t="s">
        <v>67</v>
      </c>
    </row>
    <row r="628" spans="1:47" x14ac:dyDescent="0.3">
      <c r="F628" s="50"/>
      <c r="G628" s="51" t="s">
        <v>68</v>
      </c>
    </row>
    <row r="629" spans="1:47" x14ac:dyDescent="0.3">
      <c r="F629" s="50" t="s">
        <v>69</v>
      </c>
      <c r="G629" s="51" t="s">
        <v>70</v>
      </c>
    </row>
    <row r="630" spans="1:47" x14ac:dyDescent="0.3">
      <c r="F630" s="50" t="s">
        <v>62</v>
      </c>
      <c r="G630" s="51" t="s">
        <v>71</v>
      </c>
    </row>
    <row r="632" spans="1:47" ht="15" x14ac:dyDescent="0.25">
      <c r="F632" s="1"/>
      <c r="G632" s="1"/>
      <c r="H632" s="2" t="s">
        <v>0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4"/>
      <c r="AI632" s="5" t="s">
        <v>1</v>
      </c>
      <c r="AJ632" s="5"/>
      <c r="AK632" s="5"/>
      <c r="AL632" s="5"/>
      <c r="AM632" s="5"/>
      <c r="AN632" s="5"/>
      <c r="AO632" s="6"/>
      <c r="AP632" s="6"/>
      <c r="AQ632" s="6"/>
      <c r="AR632" s="7"/>
      <c r="AS632" s="7"/>
      <c r="AT632" s="7"/>
      <c r="AU632" s="7"/>
    </row>
    <row r="633" spans="1:47" ht="15" x14ac:dyDescent="0.25">
      <c r="F633" s="1"/>
      <c r="G633" s="1"/>
      <c r="H633" s="8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10"/>
      <c r="AI633" s="5"/>
      <c r="AJ633" s="5"/>
      <c r="AK633" s="5"/>
      <c r="AL633" s="5"/>
      <c r="AM633" s="5"/>
      <c r="AN633" s="5"/>
      <c r="AO633" s="6"/>
      <c r="AP633" s="6"/>
      <c r="AQ633" s="6"/>
      <c r="AR633" s="7"/>
      <c r="AS633" s="7"/>
      <c r="AT633" s="7"/>
      <c r="AU633" s="7"/>
    </row>
    <row r="634" spans="1:47" ht="15" x14ac:dyDescent="0.25">
      <c r="F634" s="1"/>
      <c r="G634" s="1"/>
      <c r="H634" s="165" t="s">
        <v>2</v>
      </c>
      <c r="I634" s="166"/>
      <c r="J634" s="166"/>
      <c r="K634" s="167" t="s">
        <v>232</v>
      </c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8"/>
      <c r="AI634" s="5" t="s">
        <v>4</v>
      </c>
      <c r="AJ634" s="5"/>
      <c r="AK634" s="5"/>
      <c r="AL634" s="5"/>
      <c r="AM634" s="5"/>
      <c r="AN634" s="5"/>
      <c r="AO634" s="6"/>
      <c r="AP634" s="6"/>
      <c r="AQ634" s="6"/>
      <c r="AR634" s="7"/>
      <c r="AS634" s="7"/>
      <c r="AT634" s="7"/>
      <c r="AU634" s="7"/>
    </row>
    <row r="635" spans="1:47" ht="15" x14ac:dyDescent="0.25">
      <c r="F635" s="1"/>
      <c r="G635" s="1"/>
      <c r="H635" s="15" t="s">
        <v>5</v>
      </c>
      <c r="I635" s="16"/>
      <c r="J635" s="16"/>
      <c r="K635" s="167" t="s">
        <v>85</v>
      </c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8"/>
      <c r="AI635" s="5"/>
      <c r="AJ635" s="5"/>
      <c r="AK635" s="5"/>
      <c r="AL635" s="5"/>
      <c r="AM635" s="5"/>
      <c r="AN635" s="5"/>
      <c r="AO635" s="6"/>
      <c r="AP635" s="6"/>
      <c r="AQ635" s="6"/>
      <c r="AR635" s="7"/>
      <c r="AS635" s="7"/>
      <c r="AT635" s="7"/>
      <c r="AU635" s="7"/>
    </row>
    <row r="636" spans="1:47" ht="15" x14ac:dyDescent="0.25">
      <c r="F636" s="1"/>
      <c r="G636" s="1"/>
      <c r="H636" s="165" t="s">
        <v>7</v>
      </c>
      <c r="I636" s="166"/>
      <c r="J636" s="166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8"/>
      <c r="AI636" s="5" t="s">
        <v>8</v>
      </c>
      <c r="AJ636" s="5"/>
      <c r="AK636" s="5"/>
      <c r="AL636" s="5"/>
      <c r="AM636" s="5"/>
      <c r="AN636" s="5"/>
      <c r="AO636" s="6"/>
      <c r="AP636" s="6"/>
      <c r="AQ636" s="6"/>
      <c r="AR636" s="7"/>
      <c r="AS636" s="7"/>
      <c r="AT636" s="7"/>
      <c r="AU636" s="7"/>
    </row>
    <row r="637" spans="1:47" ht="15" x14ac:dyDescent="0.25">
      <c r="F637" s="1"/>
      <c r="G637" s="1"/>
      <c r="H637" s="169"/>
      <c r="I637" s="170"/>
      <c r="J637" s="170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2"/>
      <c r="AI637" s="5"/>
      <c r="AJ637" s="5"/>
      <c r="AK637" s="5"/>
      <c r="AL637" s="5"/>
      <c r="AM637" s="5"/>
      <c r="AN637" s="5"/>
      <c r="AO637" s="21"/>
      <c r="AP637" s="21"/>
      <c r="AQ637" s="21"/>
      <c r="AR637" s="7"/>
      <c r="AS637" s="7"/>
      <c r="AT637" s="7"/>
      <c r="AU637" s="7"/>
    </row>
    <row r="638" spans="1:47" s="27" customFormat="1" ht="39.950000000000003" customHeight="1" x14ac:dyDescent="0.25">
      <c r="A638" s="22" t="s">
        <v>9</v>
      </c>
      <c r="B638" s="22" t="s">
        <v>10</v>
      </c>
      <c r="C638" s="23" t="s">
        <v>11</v>
      </c>
      <c r="D638" s="23" t="s">
        <v>12</v>
      </c>
      <c r="E638" s="23" t="s">
        <v>13</v>
      </c>
      <c r="F638" s="24" t="s">
        <v>14</v>
      </c>
      <c r="G638" s="24" t="s">
        <v>15</v>
      </c>
      <c r="H638" s="24" t="s">
        <v>16</v>
      </c>
      <c r="I638" s="24" t="s">
        <v>17</v>
      </c>
      <c r="J638" s="173" t="s">
        <v>18</v>
      </c>
      <c r="K638" s="173" t="s">
        <v>19</v>
      </c>
      <c r="L638" s="173" t="s">
        <v>20</v>
      </c>
      <c r="M638" s="173" t="s">
        <v>21</v>
      </c>
      <c r="N638" s="173" t="s">
        <v>22</v>
      </c>
      <c r="O638" s="173" t="s">
        <v>23</v>
      </c>
      <c r="P638" s="174" t="s">
        <v>24</v>
      </c>
      <c r="Q638" s="174" t="s">
        <v>25</v>
      </c>
      <c r="R638" s="173" t="s">
        <v>26</v>
      </c>
      <c r="S638" s="173" t="s">
        <v>27</v>
      </c>
      <c r="T638" s="173" t="s">
        <v>28</v>
      </c>
      <c r="U638" s="173" t="s">
        <v>29</v>
      </c>
      <c r="V638" s="173" t="s">
        <v>30</v>
      </c>
      <c r="W638" s="174" t="s">
        <v>31</v>
      </c>
      <c r="X638" s="174" t="s">
        <v>32</v>
      </c>
      <c r="Y638" s="173" t="s">
        <v>33</v>
      </c>
      <c r="Z638" s="173" t="s">
        <v>34</v>
      </c>
      <c r="AA638" s="173" t="s">
        <v>35</v>
      </c>
      <c r="AB638" s="173" t="s">
        <v>36</v>
      </c>
      <c r="AC638" s="173" t="s">
        <v>37</v>
      </c>
      <c r="AD638" s="174" t="s">
        <v>38</v>
      </c>
      <c r="AE638" s="173" t="s">
        <v>39</v>
      </c>
      <c r="AF638" s="173" t="s">
        <v>40</v>
      </c>
      <c r="AG638" s="173" t="s">
        <v>41</v>
      </c>
      <c r="AH638" s="173" t="s">
        <v>42</v>
      </c>
      <c r="AI638" s="173" t="s">
        <v>43</v>
      </c>
      <c r="AJ638" s="173" t="s">
        <v>44</v>
      </c>
      <c r="AK638" s="174" t="s">
        <v>45</v>
      </c>
      <c r="AL638" s="174" t="s">
        <v>46</v>
      </c>
      <c r="AM638" s="173" t="s">
        <v>47</v>
      </c>
      <c r="AN638" s="174" t="s">
        <v>58</v>
      </c>
      <c r="AO638" s="26" t="s">
        <v>49</v>
      </c>
      <c r="AP638" s="26" t="s">
        <v>50</v>
      </c>
      <c r="AQ638" s="26" t="s">
        <v>51</v>
      </c>
    </row>
    <row r="639" spans="1:47" x14ac:dyDescent="0.3">
      <c r="F639" s="28">
        <v>7698354</v>
      </c>
      <c r="G639" s="29" t="s">
        <v>233</v>
      </c>
      <c r="H639" s="30">
        <v>2026</v>
      </c>
      <c r="I639" s="30" t="s">
        <v>53</v>
      </c>
      <c r="J639" s="188"/>
      <c r="K639" s="188"/>
      <c r="L639" s="188" t="s">
        <v>62</v>
      </c>
      <c r="M639" s="31" t="s">
        <v>55</v>
      </c>
      <c r="N639" s="31" t="s">
        <v>55</v>
      </c>
      <c r="O639" s="31" t="s">
        <v>55</v>
      </c>
      <c r="P639" s="31" t="s">
        <v>55</v>
      </c>
      <c r="Q639" s="31" t="s">
        <v>55</v>
      </c>
      <c r="R639" s="31" t="s">
        <v>55</v>
      </c>
      <c r="S639" s="31" t="s">
        <v>54</v>
      </c>
      <c r="T639" s="31" t="s">
        <v>54</v>
      </c>
      <c r="U639" s="31" t="s">
        <v>54</v>
      </c>
      <c r="V639" s="31" t="s">
        <v>54</v>
      </c>
      <c r="W639" s="31" t="s">
        <v>54</v>
      </c>
      <c r="X639" s="31" t="s">
        <v>54</v>
      </c>
      <c r="Y639" s="188"/>
      <c r="Z639" s="188"/>
      <c r="AA639" s="188" t="s">
        <v>62</v>
      </c>
      <c r="AB639" s="31" t="s">
        <v>55</v>
      </c>
      <c r="AC639" s="31" t="s">
        <v>55</v>
      </c>
      <c r="AD639" s="31" t="s">
        <v>55</v>
      </c>
      <c r="AE639" s="31" t="s">
        <v>55</v>
      </c>
      <c r="AF639" s="31" t="s">
        <v>55</v>
      </c>
      <c r="AG639" s="31" t="s">
        <v>55</v>
      </c>
      <c r="AH639" s="31" t="s">
        <v>54</v>
      </c>
      <c r="AI639" s="31" t="s">
        <v>54</v>
      </c>
      <c r="AJ639" s="31" t="s">
        <v>54</v>
      </c>
      <c r="AK639" s="31" t="s">
        <v>54</v>
      </c>
      <c r="AL639" s="31" t="s">
        <v>54</v>
      </c>
      <c r="AM639" s="31" t="s">
        <v>54</v>
      </c>
      <c r="AN639" s="31" t="s">
        <v>54</v>
      </c>
      <c r="AO639" s="103">
        <f>COUNTIF(Tabla1461113161718202427282930323437404142432377[[#This Row],[1L]:[31D]],"D12")</f>
        <v>12</v>
      </c>
      <c r="AP639" s="33">
        <f>COUNTIF(Tabla1461113161718202427282930323437404142432377[[#This Row],[1L]:[31D]],"N12")</f>
        <v>13</v>
      </c>
      <c r="AQ639" s="34">
        <f>COUNTBLANK(Tabla1461113161718202427282930323437404142432377[[#This Row],[1L]:[31D]])</f>
        <v>4</v>
      </c>
      <c r="AR639" s="7"/>
      <c r="AS639" s="7"/>
      <c r="AT639" s="7"/>
      <c r="AU639" s="7"/>
    </row>
    <row r="640" spans="1:47" x14ac:dyDescent="0.3">
      <c r="F640" s="28">
        <v>1007241201</v>
      </c>
      <c r="G640" s="29" t="s">
        <v>234</v>
      </c>
      <c r="H640" s="30">
        <v>2026</v>
      </c>
      <c r="I640" s="30" t="s">
        <v>53</v>
      </c>
      <c r="J640" s="31" t="s">
        <v>55</v>
      </c>
      <c r="K640" s="31" t="s">
        <v>55</v>
      </c>
      <c r="L640" s="31" t="s">
        <v>55</v>
      </c>
      <c r="M640" s="31" t="s">
        <v>54</v>
      </c>
      <c r="N640" s="31" t="s">
        <v>55</v>
      </c>
      <c r="O640" s="31" t="s">
        <v>54</v>
      </c>
      <c r="P640" s="31" t="s">
        <v>54</v>
      </c>
      <c r="Q640" s="31" t="s">
        <v>54</v>
      </c>
      <c r="R640" s="31" t="s">
        <v>54</v>
      </c>
      <c r="S640" s="31" t="s">
        <v>54</v>
      </c>
      <c r="T640" s="31" t="s">
        <v>54</v>
      </c>
      <c r="U640" s="31" t="s">
        <v>54</v>
      </c>
      <c r="V640" s="31" t="s">
        <v>54</v>
      </c>
      <c r="W640" s="31" t="s">
        <v>54</v>
      </c>
      <c r="X640" s="31" t="s">
        <v>54</v>
      </c>
      <c r="Y640" s="31" t="s">
        <v>55</v>
      </c>
      <c r="Z640" s="31" t="s">
        <v>55</v>
      </c>
      <c r="AA640" s="31" t="s">
        <v>55</v>
      </c>
      <c r="AB640" s="31" t="s">
        <v>54</v>
      </c>
      <c r="AC640" s="31" t="s">
        <v>54</v>
      </c>
      <c r="AD640" s="31" t="s">
        <v>54</v>
      </c>
      <c r="AE640" s="31" t="s">
        <v>54</v>
      </c>
      <c r="AF640" s="31" t="s">
        <v>54</v>
      </c>
      <c r="AG640" s="31" t="s">
        <v>54</v>
      </c>
      <c r="AH640" s="188"/>
      <c r="AI640" s="188"/>
      <c r="AJ640" s="188" t="s">
        <v>62</v>
      </c>
      <c r="AK640" s="31" t="s">
        <v>55</v>
      </c>
      <c r="AL640" s="31" t="s">
        <v>55</v>
      </c>
      <c r="AM640" s="31" t="s">
        <v>55</v>
      </c>
      <c r="AN640" s="31" t="s">
        <v>55</v>
      </c>
      <c r="AO640" s="103"/>
      <c r="AP640" s="33"/>
      <c r="AQ640" s="35"/>
      <c r="AR640" s="7"/>
      <c r="AS640" s="7"/>
      <c r="AT640" s="7"/>
      <c r="AU640" s="7"/>
    </row>
    <row r="641" spans="6:47" hidden="1" x14ac:dyDescent="0.3">
      <c r="F641" s="28"/>
      <c r="G641" s="29"/>
      <c r="H641" s="30">
        <v>2026</v>
      </c>
      <c r="I641" s="30" t="s">
        <v>53</v>
      </c>
      <c r="J641" s="99">
        <f t="shared" ref="J641:S641" si="64">COUNTIF(J639:J639,"D12")</f>
        <v>0</v>
      </c>
      <c r="K641" s="99">
        <f t="shared" si="64"/>
        <v>0</v>
      </c>
      <c r="L641" s="99">
        <f t="shared" si="64"/>
        <v>0</v>
      </c>
      <c r="M641" s="99">
        <f t="shared" si="64"/>
        <v>1</v>
      </c>
      <c r="N641" s="99">
        <f t="shared" si="64"/>
        <v>1</v>
      </c>
      <c r="O641" s="99">
        <f t="shared" si="64"/>
        <v>1</v>
      </c>
      <c r="P641" s="99">
        <f t="shared" si="64"/>
        <v>1</v>
      </c>
      <c r="Q641" s="99">
        <f t="shared" si="64"/>
        <v>1</v>
      </c>
      <c r="R641" s="99">
        <f t="shared" si="64"/>
        <v>1</v>
      </c>
      <c r="S641" s="99">
        <f t="shared" si="64"/>
        <v>0</v>
      </c>
      <c r="T641" s="99">
        <f t="shared" ref="T641:AM641" si="65">COUNTIF(T639:T640,"D12")</f>
        <v>0</v>
      </c>
      <c r="U641" s="99">
        <f t="shared" si="65"/>
        <v>0</v>
      </c>
      <c r="V641" s="99">
        <f t="shared" si="65"/>
        <v>0</v>
      </c>
      <c r="W641" s="99">
        <f t="shared" si="65"/>
        <v>0</v>
      </c>
      <c r="X641" s="99">
        <f t="shared" si="65"/>
        <v>0</v>
      </c>
      <c r="Y641" s="99">
        <f t="shared" si="65"/>
        <v>1</v>
      </c>
      <c r="Z641" s="99">
        <f t="shared" si="65"/>
        <v>1</v>
      </c>
      <c r="AA641" s="99">
        <f>COUNTIF(AA639:AA640,"D12")</f>
        <v>1</v>
      </c>
      <c r="AB641" s="99">
        <f t="shared" si="65"/>
        <v>1</v>
      </c>
      <c r="AC641" s="99">
        <f t="shared" si="65"/>
        <v>1</v>
      </c>
      <c r="AD641" s="99">
        <f t="shared" si="65"/>
        <v>1</v>
      </c>
      <c r="AE641" s="99">
        <f t="shared" si="65"/>
        <v>1</v>
      </c>
      <c r="AF641" s="99">
        <f t="shared" si="65"/>
        <v>1</v>
      </c>
      <c r="AG641" s="99">
        <f t="shared" si="65"/>
        <v>1</v>
      </c>
      <c r="AH641" s="99">
        <f t="shared" si="65"/>
        <v>0</v>
      </c>
      <c r="AI641" s="99">
        <f t="shared" si="65"/>
        <v>0</v>
      </c>
      <c r="AJ641" s="99">
        <f t="shared" si="65"/>
        <v>0</v>
      </c>
      <c r="AK641" s="99">
        <f t="shared" si="65"/>
        <v>1</v>
      </c>
      <c r="AL641" s="99">
        <f t="shared" si="65"/>
        <v>1</v>
      </c>
      <c r="AM641" s="99">
        <f t="shared" si="65"/>
        <v>1</v>
      </c>
      <c r="AN641" s="108">
        <f>COUNTIF(AN639:AN639,"D12")</f>
        <v>0</v>
      </c>
      <c r="AO641" s="38"/>
      <c r="AP641" s="38"/>
      <c r="AQ641" s="39"/>
      <c r="AR641" s="7"/>
      <c r="AS641" s="7"/>
      <c r="AT641" s="7"/>
      <c r="AU641" s="7"/>
    </row>
    <row r="642" spans="6:47" x14ac:dyDescent="0.3">
      <c r="F642" s="28">
        <v>4339461</v>
      </c>
      <c r="G642" s="29" t="s">
        <v>235</v>
      </c>
      <c r="H642" s="30">
        <v>2026</v>
      </c>
      <c r="I642" s="30" t="s">
        <v>53</v>
      </c>
      <c r="J642" s="31" t="s">
        <v>54</v>
      </c>
      <c r="K642" s="31" t="s">
        <v>54</v>
      </c>
      <c r="L642" s="31" t="s">
        <v>54</v>
      </c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44"/>
      <c r="AP642" s="44"/>
      <c r="AQ642" s="39"/>
      <c r="AR642" s="7"/>
      <c r="AS642" s="7"/>
      <c r="AT642" s="7"/>
      <c r="AU642" s="7"/>
    </row>
    <row r="643" spans="6:47" hidden="1" x14ac:dyDescent="0.3">
      <c r="F643" s="40"/>
      <c r="G643" s="41"/>
      <c r="H643" s="30">
        <v>2025</v>
      </c>
      <c r="I643" s="30" t="s">
        <v>81</v>
      </c>
      <c r="J643" s="42">
        <f>COUNTIF(J639:J639,"N12")</f>
        <v>0</v>
      </c>
      <c r="K643" s="42">
        <f t="shared" ref="K643:AM643" si="66">COUNTIF(K639:K640,"N12")</f>
        <v>0</v>
      </c>
      <c r="L643" s="42">
        <f t="shared" si="66"/>
        <v>0</v>
      </c>
      <c r="M643" s="42">
        <f t="shared" si="66"/>
        <v>1</v>
      </c>
      <c r="N643" s="42">
        <f t="shared" si="66"/>
        <v>0</v>
      </c>
      <c r="O643" s="42">
        <f t="shared" si="66"/>
        <v>1</v>
      </c>
      <c r="P643" s="42">
        <f t="shared" si="66"/>
        <v>1</v>
      </c>
      <c r="Q643" s="42">
        <f t="shared" si="66"/>
        <v>1</v>
      </c>
      <c r="R643" s="42">
        <f t="shared" si="66"/>
        <v>1</v>
      </c>
      <c r="S643" s="42">
        <f t="shared" si="66"/>
        <v>2</v>
      </c>
      <c r="T643" s="42">
        <f t="shared" si="66"/>
        <v>2</v>
      </c>
      <c r="U643" s="42">
        <f t="shared" si="66"/>
        <v>2</v>
      </c>
      <c r="V643" s="42">
        <f t="shared" si="66"/>
        <v>2</v>
      </c>
      <c r="W643" s="42">
        <f t="shared" si="66"/>
        <v>2</v>
      </c>
      <c r="X643" s="42">
        <f t="shared" si="66"/>
        <v>2</v>
      </c>
      <c r="Y643" s="42">
        <f t="shared" si="66"/>
        <v>0</v>
      </c>
      <c r="Z643" s="42">
        <f t="shared" si="66"/>
        <v>0</v>
      </c>
      <c r="AA643" s="42">
        <f>COUNTIF(AA639:AA640,"N12")</f>
        <v>0</v>
      </c>
      <c r="AB643" s="42">
        <f t="shared" si="66"/>
        <v>1</v>
      </c>
      <c r="AC643" s="42">
        <f t="shared" si="66"/>
        <v>1</v>
      </c>
      <c r="AD643" s="42">
        <f t="shared" si="66"/>
        <v>1</v>
      </c>
      <c r="AE643" s="42">
        <f t="shared" si="66"/>
        <v>1</v>
      </c>
      <c r="AF643" s="42">
        <f t="shared" si="66"/>
        <v>1</v>
      </c>
      <c r="AG643" s="42">
        <f t="shared" si="66"/>
        <v>1</v>
      </c>
      <c r="AH643" s="42">
        <f t="shared" si="66"/>
        <v>1</v>
      </c>
      <c r="AI643" s="42">
        <f t="shared" si="66"/>
        <v>1</v>
      </c>
      <c r="AJ643" s="42">
        <f t="shared" si="66"/>
        <v>1</v>
      </c>
      <c r="AK643" s="42">
        <f t="shared" si="66"/>
        <v>1</v>
      </c>
      <c r="AL643" s="42">
        <f t="shared" si="66"/>
        <v>1</v>
      </c>
      <c r="AM643" s="42">
        <f t="shared" si="66"/>
        <v>1</v>
      </c>
      <c r="AN643" s="43">
        <f>COUNTIF(AN639:AN639,"N12")</f>
        <v>1</v>
      </c>
      <c r="AO643" s="44"/>
      <c r="AP643" s="44"/>
      <c r="AQ643" s="39"/>
      <c r="AR643" s="7"/>
      <c r="AS643" s="7"/>
      <c r="AT643" s="7"/>
      <c r="AU643" s="7"/>
    </row>
    <row r="644" spans="6:47" x14ac:dyDescent="0.3">
      <c r="F644" s="48" t="s">
        <v>64</v>
      </c>
      <c r="G644" s="48" t="s">
        <v>65</v>
      </c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7"/>
      <c r="AP644" s="7"/>
      <c r="AQ644" s="7"/>
      <c r="AR644" s="7"/>
      <c r="AS644" s="7"/>
      <c r="AT644" s="7"/>
      <c r="AU644" s="7"/>
    </row>
    <row r="645" spans="6:47" s="7" customFormat="1" x14ac:dyDescent="0.3">
      <c r="F645" s="50" t="s">
        <v>54</v>
      </c>
      <c r="G645" s="51" t="s">
        <v>67</v>
      </c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</row>
    <row r="646" spans="6:47" s="7" customFormat="1" x14ac:dyDescent="0.3">
      <c r="F646" s="50"/>
      <c r="G646" s="51" t="s">
        <v>68</v>
      </c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</row>
    <row r="647" spans="6:47" s="7" customFormat="1" x14ac:dyDescent="0.3">
      <c r="F647" s="50" t="s">
        <v>69</v>
      </c>
      <c r="G647" s="51" t="s">
        <v>70</v>
      </c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</row>
    <row r="648" spans="6:47" s="7" customFormat="1" x14ac:dyDescent="0.3">
      <c r="F648" s="50" t="s">
        <v>62</v>
      </c>
      <c r="G648" s="51" t="s">
        <v>71</v>
      </c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</row>
    <row r="649" spans="6:47" x14ac:dyDescent="0.3">
      <c r="AD649" s="57" t="s">
        <v>57</v>
      </c>
    </row>
    <row r="651" spans="6:47" ht="15" x14ac:dyDescent="0.25">
      <c r="F651" s="189"/>
      <c r="G651" s="189"/>
      <c r="H651" s="2" t="s">
        <v>0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4"/>
      <c r="AI651" s="5" t="s">
        <v>1</v>
      </c>
      <c r="AJ651" s="5"/>
      <c r="AK651" s="5"/>
      <c r="AL651" s="5"/>
      <c r="AM651" s="5"/>
      <c r="AN651" s="5"/>
    </row>
    <row r="652" spans="6:47" ht="15" x14ac:dyDescent="0.25">
      <c r="F652" s="189"/>
      <c r="G652" s="189"/>
      <c r="H652" s="8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10"/>
      <c r="AI652" s="5"/>
      <c r="AJ652" s="5"/>
      <c r="AK652" s="5"/>
      <c r="AL652" s="5"/>
      <c r="AM652" s="5"/>
      <c r="AN652" s="5"/>
    </row>
    <row r="653" spans="6:47" ht="15" x14ac:dyDescent="0.25">
      <c r="F653" s="189"/>
      <c r="G653" s="189"/>
      <c r="H653" s="165" t="s">
        <v>2</v>
      </c>
      <c r="I653" s="166"/>
      <c r="J653" s="166"/>
      <c r="K653" s="167" t="s">
        <v>236</v>
      </c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8"/>
      <c r="AI653" s="5" t="s">
        <v>4</v>
      </c>
      <c r="AJ653" s="5"/>
      <c r="AK653" s="5"/>
      <c r="AL653" s="5"/>
      <c r="AM653" s="5"/>
      <c r="AN653" s="5"/>
    </row>
    <row r="654" spans="6:47" ht="15" x14ac:dyDescent="0.25">
      <c r="F654" s="189"/>
      <c r="G654" s="189"/>
      <c r="H654" s="15" t="s">
        <v>5</v>
      </c>
      <c r="I654" s="16"/>
      <c r="J654" s="16"/>
      <c r="K654" s="167" t="s">
        <v>85</v>
      </c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8"/>
      <c r="AI654" s="5"/>
      <c r="AJ654" s="5"/>
      <c r="AK654" s="5"/>
      <c r="AL654" s="5"/>
      <c r="AM654" s="5"/>
      <c r="AN654" s="5"/>
    </row>
    <row r="655" spans="6:47" ht="15" x14ac:dyDescent="0.25">
      <c r="F655" s="189"/>
      <c r="G655" s="189"/>
      <c r="H655" s="165" t="s">
        <v>7</v>
      </c>
      <c r="I655" s="166"/>
      <c r="J655" s="166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8"/>
      <c r="AI655" s="5" t="s">
        <v>8</v>
      </c>
      <c r="AJ655" s="5"/>
      <c r="AK655" s="5"/>
      <c r="AL655" s="5"/>
      <c r="AM655" s="5"/>
      <c r="AN655" s="5"/>
    </row>
    <row r="656" spans="6:47" ht="15" x14ac:dyDescent="0.25">
      <c r="F656" s="189"/>
      <c r="G656" s="189"/>
      <c r="H656" s="169"/>
      <c r="I656" s="170"/>
      <c r="J656" s="170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  <c r="AF656" s="171"/>
      <c r="AG656" s="171"/>
      <c r="AH656" s="172"/>
      <c r="AI656" s="5"/>
      <c r="AJ656" s="5"/>
      <c r="AK656" s="5"/>
      <c r="AL656" s="5"/>
      <c r="AM656" s="5"/>
      <c r="AN656" s="5"/>
    </row>
    <row r="657" spans="6:43" ht="18" x14ac:dyDescent="0.25">
      <c r="F657" s="173" t="s">
        <v>14</v>
      </c>
      <c r="G657" s="173" t="s">
        <v>15</v>
      </c>
      <c r="H657" s="173" t="s">
        <v>16</v>
      </c>
      <c r="I657" s="173" t="s">
        <v>17</v>
      </c>
      <c r="J657" s="173" t="s">
        <v>18</v>
      </c>
      <c r="K657" s="173" t="s">
        <v>19</v>
      </c>
      <c r="L657" s="173" t="s">
        <v>20</v>
      </c>
      <c r="M657" s="173" t="s">
        <v>21</v>
      </c>
      <c r="N657" s="173" t="s">
        <v>22</v>
      </c>
      <c r="O657" s="173" t="s">
        <v>23</v>
      </c>
      <c r="P657" s="174" t="s">
        <v>24</v>
      </c>
      <c r="Q657" s="174" t="s">
        <v>25</v>
      </c>
      <c r="R657" s="173" t="s">
        <v>26</v>
      </c>
      <c r="S657" s="173" t="s">
        <v>27</v>
      </c>
      <c r="T657" s="173" t="s">
        <v>28</v>
      </c>
      <c r="U657" s="173" t="s">
        <v>29</v>
      </c>
      <c r="V657" s="173" t="s">
        <v>30</v>
      </c>
      <c r="W657" s="174" t="s">
        <v>31</v>
      </c>
      <c r="X657" s="174" t="s">
        <v>32</v>
      </c>
      <c r="Y657" s="173" t="s">
        <v>33</v>
      </c>
      <c r="Z657" s="173" t="s">
        <v>34</v>
      </c>
      <c r="AA657" s="173" t="s">
        <v>35</v>
      </c>
      <c r="AB657" s="173" t="s">
        <v>36</v>
      </c>
      <c r="AC657" s="173" t="s">
        <v>37</v>
      </c>
      <c r="AD657" s="174" t="s">
        <v>38</v>
      </c>
      <c r="AE657" s="173" t="s">
        <v>39</v>
      </c>
      <c r="AF657" s="173" t="s">
        <v>40</v>
      </c>
      <c r="AG657" s="173" t="s">
        <v>41</v>
      </c>
      <c r="AH657" s="173" t="s">
        <v>42</v>
      </c>
      <c r="AI657" s="173" t="s">
        <v>43</v>
      </c>
      <c r="AJ657" s="173" t="s">
        <v>44</v>
      </c>
      <c r="AK657" s="174" t="s">
        <v>45</v>
      </c>
      <c r="AL657" s="174" t="s">
        <v>46</v>
      </c>
      <c r="AM657" s="173" t="s">
        <v>47</v>
      </c>
      <c r="AN657" s="174" t="s">
        <v>58</v>
      </c>
    </row>
    <row r="658" spans="6:43" x14ac:dyDescent="0.3">
      <c r="F658" s="28">
        <v>15435083</v>
      </c>
      <c r="G658" s="29" t="s">
        <v>237</v>
      </c>
      <c r="H658" s="30">
        <v>2026</v>
      </c>
      <c r="I658" s="30" t="s">
        <v>53</v>
      </c>
      <c r="J658" s="31" t="s">
        <v>55</v>
      </c>
      <c r="K658" s="31" t="s">
        <v>55</v>
      </c>
      <c r="L658" s="31" t="s">
        <v>55</v>
      </c>
      <c r="M658" s="31" t="s">
        <v>55</v>
      </c>
      <c r="N658" s="31" t="s">
        <v>55</v>
      </c>
      <c r="O658" s="31" t="s">
        <v>55</v>
      </c>
      <c r="P658" s="31" t="s">
        <v>54</v>
      </c>
      <c r="Q658" s="31" t="s">
        <v>54</v>
      </c>
      <c r="R658" s="31" t="s">
        <v>54</v>
      </c>
      <c r="S658" s="31" t="s">
        <v>54</v>
      </c>
      <c r="T658" s="31" t="s">
        <v>54</v>
      </c>
      <c r="U658" s="31" t="s">
        <v>54</v>
      </c>
      <c r="V658" s="31" t="s">
        <v>54</v>
      </c>
      <c r="W658" s="31" t="s">
        <v>54</v>
      </c>
      <c r="X658" s="31" t="s">
        <v>54</v>
      </c>
      <c r="Y658" s="188"/>
      <c r="Z658" s="188"/>
      <c r="AA658" s="188" t="s">
        <v>62</v>
      </c>
      <c r="AB658" s="31" t="s">
        <v>55</v>
      </c>
      <c r="AC658" s="31" t="s">
        <v>55</v>
      </c>
      <c r="AD658" s="31" t="s">
        <v>55</v>
      </c>
      <c r="AE658" s="31" t="s">
        <v>55</v>
      </c>
      <c r="AF658" s="31" t="s">
        <v>55</v>
      </c>
      <c r="AG658" s="31" t="s">
        <v>55</v>
      </c>
      <c r="AH658" s="31" t="s">
        <v>55</v>
      </c>
      <c r="AI658" s="31" t="s">
        <v>55</v>
      </c>
      <c r="AJ658" s="31" t="s">
        <v>55</v>
      </c>
      <c r="AK658" s="31" t="s">
        <v>55</v>
      </c>
      <c r="AL658" s="31" t="s">
        <v>55</v>
      </c>
      <c r="AM658" s="31" t="s">
        <v>55</v>
      </c>
      <c r="AN658" s="31" t="s">
        <v>55</v>
      </c>
    </row>
    <row r="659" spans="6:43" x14ac:dyDescent="0.3">
      <c r="F659" s="28">
        <v>1003866165</v>
      </c>
      <c r="G659" s="29" t="s">
        <v>238</v>
      </c>
      <c r="H659" s="30">
        <v>2026</v>
      </c>
      <c r="I659" s="30" t="s">
        <v>53</v>
      </c>
      <c r="J659" s="31" t="s">
        <v>54</v>
      </c>
      <c r="K659" s="31" t="s">
        <v>54</v>
      </c>
      <c r="L659" s="31" t="s">
        <v>54</v>
      </c>
      <c r="M659" s="188"/>
      <c r="N659" s="188"/>
      <c r="O659" s="188" t="s">
        <v>62</v>
      </c>
      <c r="P659" s="31" t="s">
        <v>55</v>
      </c>
      <c r="Q659" s="31" t="s">
        <v>55</v>
      </c>
      <c r="R659" s="31" t="s">
        <v>55</v>
      </c>
      <c r="S659" s="31" t="s">
        <v>55</v>
      </c>
      <c r="T659" s="31" t="s">
        <v>55</v>
      </c>
      <c r="U659" s="31" t="s">
        <v>55</v>
      </c>
      <c r="V659" s="31" t="s">
        <v>55</v>
      </c>
      <c r="W659" s="31" t="s">
        <v>55</v>
      </c>
      <c r="X659" s="31" t="s">
        <v>55</v>
      </c>
      <c r="Y659" s="31" t="s">
        <v>55</v>
      </c>
      <c r="Z659" s="31" t="s">
        <v>55</v>
      </c>
      <c r="AA659" s="31" t="s">
        <v>55</v>
      </c>
      <c r="AB659" s="31" t="s">
        <v>54</v>
      </c>
      <c r="AC659" s="31" t="s">
        <v>54</v>
      </c>
      <c r="AD659" s="31" t="s">
        <v>54</v>
      </c>
      <c r="AE659" s="46" t="s">
        <v>60</v>
      </c>
      <c r="AF659" s="46" t="s">
        <v>60</v>
      </c>
      <c r="AG659" s="46" t="s">
        <v>60</v>
      </c>
      <c r="AH659" s="46" t="s">
        <v>60</v>
      </c>
      <c r="AI659" s="46" t="s">
        <v>60</v>
      </c>
      <c r="AJ659" s="46" t="s">
        <v>60</v>
      </c>
      <c r="AK659" s="46" t="s">
        <v>60</v>
      </c>
      <c r="AL659" s="46" t="s">
        <v>60</v>
      </c>
      <c r="AM659" s="46" t="s">
        <v>60</v>
      </c>
      <c r="AN659" s="31" t="s">
        <v>54</v>
      </c>
    </row>
    <row r="660" spans="6:43" x14ac:dyDescent="0.3">
      <c r="F660" s="28"/>
      <c r="G660" s="29"/>
      <c r="H660" s="30"/>
      <c r="I660" s="30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 t="s">
        <v>55</v>
      </c>
      <c r="AF660" s="31" t="s">
        <v>55</v>
      </c>
      <c r="AG660" s="31" t="s">
        <v>55</v>
      </c>
      <c r="AH660" s="31" t="s">
        <v>55</v>
      </c>
      <c r="AI660" s="31" t="s">
        <v>55</v>
      </c>
      <c r="AJ660" s="31" t="s">
        <v>55</v>
      </c>
      <c r="AK660" s="31" t="s">
        <v>54</v>
      </c>
      <c r="AL660" s="31" t="s">
        <v>54</v>
      </c>
      <c r="AM660" s="31" t="s">
        <v>54</v>
      </c>
      <c r="AN660" s="31"/>
    </row>
    <row r="661" spans="6:43" x14ac:dyDescent="0.3">
      <c r="F661" s="28">
        <v>4339461</v>
      </c>
      <c r="G661" s="29" t="s">
        <v>235</v>
      </c>
      <c r="H661" s="30">
        <v>2026</v>
      </c>
      <c r="I661" s="30" t="s">
        <v>53</v>
      </c>
      <c r="J661" s="31"/>
      <c r="K661" s="31"/>
      <c r="L661" s="31"/>
      <c r="M661" s="31" t="s">
        <v>54</v>
      </c>
      <c r="N661" s="31" t="s">
        <v>54</v>
      </c>
      <c r="O661" s="31" t="s">
        <v>54</v>
      </c>
      <c r="P661" s="188"/>
      <c r="Q661" s="188"/>
      <c r="R661" s="188" t="s">
        <v>62</v>
      </c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</row>
    <row r="662" spans="6:43" x14ac:dyDescent="0.3"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</row>
    <row r="663" spans="6:43" x14ac:dyDescent="0.3">
      <c r="F663" s="48" t="s">
        <v>64</v>
      </c>
      <c r="G663" s="48" t="s">
        <v>65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</row>
    <row r="664" spans="6:43" x14ac:dyDescent="0.3">
      <c r="F664" s="50" t="s">
        <v>54</v>
      </c>
      <c r="G664" s="51" t="s">
        <v>67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</row>
    <row r="665" spans="6:43" x14ac:dyDescent="0.3">
      <c r="F665" s="50"/>
      <c r="G665" s="51" t="s">
        <v>68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</row>
    <row r="666" spans="6:43" x14ac:dyDescent="0.3">
      <c r="F666" s="50" t="s">
        <v>69</v>
      </c>
      <c r="G666" s="51" t="s">
        <v>70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</row>
    <row r="667" spans="6:43" x14ac:dyDescent="0.3">
      <c r="F667" s="50" t="s">
        <v>62</v>
      </c>
      <c r="G667" s="51" t="s">
        <v>71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</row>
    <row r="668" spans="6:43" x14ac:dyDescent="0.3">
      <c r="AO668" s="7"/>
      <c r="AP668" s="7"/>
      <c r="AQ668" s="7"/>
    </row>
    <row r="669" spans="6:43" ht="15" x14ac:dyDescent="0.25">
      <c r="F669" s="1"/>
      <c r="G669" s="1"/>
      <c r="H669" s="2" t="s">
        <v>0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4"/>
      <c r="AI669" s="5" t="s">
        <v>1</v>
      </c>
      <c r="AJ669" s="5"/>
      <c r="AK669" s="5"/>
      <c r="AL669" s="5"/>
      <c r="AM669" s="5"/>
      <c r="AN669" s="5"/>
    </row>
    <row r="670" spans="6:43" ht="15" x14ac:dyDescent="0.25">
      <c r="F670" s="1"/>
      <c r="G670" s="1"/>
      <c r="H670" s="8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10"/>
      <c r="AI670" s="5"/>
      <c r="AJ670" s="5"/>
      <c r="AK670" s="5"/>
      <c r="AL670" s="5"/>
      <c r="AM670" s="5"/>
      <c r="AN670" s="5"/>
    </row>
    <row r="671" spans="6:43" ht="15" x14ac:dyDescent="0.25">
      <c r="F671" s="1"/>
      <c r="G671" s="1"/>
      <c r="H671" s="165" t="s">
        <v>2</v>
      </c>
      <c r="I671" s="166"/>
      <c r="J671" s="166"/>
      <c r="K671" s="167" t="s">
        <v>239</v>
      </c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8"/>
      <c r="AI671" s="5" t="s">
        <v>4</v>
      </c>
      <c r="AJ671" s="5"/>
      <c r="AK671" s="5"/>
      <c r="AL671" s="5"/>
      <c r="AM671" s="5"/>
      <c r="AN671" s="5"/>
      <c r="AO671" s="6"/>
      <c r="AP671" s="6"/>
      <c r="AQ671" s="6"/>
    </row>
    <row r="672" spans="6:43" ht="15" x14ac:dyDescent="0.25">
      <c r="F672" s="1"/>
      <c r="G672" s="1"/>
      <c r="H672" s="15" t="s">
        <v>5</v>
      </c>
      <c r="I672" s="16"/>
      <c r="J672" s="16"/>
      <c r="K672" s="167" t="s">
        <v>85</v>
      </c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8"/>
      <c r="AI672" s="5"/>
      <c r="AJ672" s="5"/>
      <c r="AK672" s="5"/>
      <c r="AL672" s="5"/>
      <c r="AM672" s="5"/>
      <c r="AN672" s="5"/>
      <c r="AO672" s="6"/>
      <c r="AP672" s="6"/>
      <c r="AQ672" s="6"/>
    </row>
    <row r="673" spans="6:43" ht="15" x14ac:dyDescent="0.25">
      <c r="F673" s="1"/>
      <c r="G673" s="1"/>
      <c r="H673" s="165" t="s">
        <v>7</v>
      </c>
      <c r="I673" s="166"/>
      <c r="J673" s="166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8"/>
      <c r="AI673" s="5" t="s">
        <v>8</v>
      </c>
      <c r="AJ673" s="5"/>
      <c r="AK673" s="5"/>
      <c r="AL673" s="5"/>
      <c r="AM673" s="5"/>
      <c r="AN673" s="5"/>
      <c r="AO673" s="6"/>
      <c r="AP673" s="6"/>
      <c r="AQ673" s="6"/>
    </row>
    <row r="674" spans="6:43" ht="15" x14ac:dyDescent="0.25">
      <c r="F674" s="1"/>
      <c r="G674" s="1"/>
      <c r="H674" s="169"/>
      <c r="I674" s="170"/>
      <c r="J674" s="170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2"/>
      <c r="AI674" s="5"/>
      <c r="AJ674" s="5"/>
      <c r="AK674" s="5"/>
      <c r="AL674" s="5"/>
      <c r="AM674" s="5"/>
      <c r="AN674" s="5"/>
      <c r="AO674" s="6"/>
      <c r="AP674" s="6"/>
      <c r="AQ674" s="6"/>
    </row>
    <row r="675" spans="6:43" ht="18" x14ac:dyDescent="0.25">
      <c r="F675" s="173" t="s">
        <v>14</v>
      </c>
      <c r="G675" s="173" t="s">
        <v>15</v>
      </c>
      <c r="H675" s="173" t="s">
        <v>16</v>
      </c>
      <c r="I675" s="173" t="s">
        <v>17</v>
      </c>
      <c r="J675" s="173" t="s">
        <v>18</v>
      </c>
      <c r="K675" s="173" t="s">
        <v>19</v>
      </c>
      <c r="L675" s="173" t="s">
        <v>20</v>
      </c>
      <c r="M675" s="173" t="s">
        <v>21</v>
      </c>
      <c r="N675" s="173" t="s">
        <v>22</v>
      </c>
      <c r="O675" s="173" t="s">
        <v>23</v>
      </c>
      <c r="P675" s="174" t="s">
        <v>24</v>
      </c>
      <c r="Q675" s="174" t="s">
        <v>25</v>
      </c>
      <c r="R675" s="173" t="s">
        <v>26</v>
      </c>
      <c r="S675" s="173" t="s">
        <v>27</v>
      </c>
      <c r="T675" s="173" t="s">
        <v>28</v>
      </c>
      <c r="U675" s="173" t="s">
        <v>29</v>
      </c>
      <c r="V675" s="173" t="s">
        <v>30</v>
      </c>
      <c r="W675" s="174" t="s">
        <v>31</v>
      </c>
      <c r="X675" s="174" t="s">
        <v>32</v>
      </c>
      <c r="Y675" s="173" t="s">
        <v>33</v>
      </c>
      <c r="Z675" s="173" t="s">
        <v>34</v>
      </c>
      <c r="AA675" s="173" t="s">
        <v>35</v>
      </c>
      <c r="AB675" s="173" t="s">
        <v>36</v>
      </c>
      <c r="AC675" s="173" t="s">
        <v>37</v>
      </c>
      <c r="AD675" s="174" t="s">
        <v>38</v>
      </c>
      <c r="AE675" s="173" t="s">
        <v>39</v>
      </c>
      <c r="AF675" s="173" t="s">
        <v>40</v>
      </c>
      <c r="AG675" s="173" t="s">
        <v>41</v>
      </c>
      <c r="AH675" s="173" t="s">
        <v>42</v>
      </c>
      <c r="AI675" s="173" t="s">
        <v>43</v>
      </c>
      <c r="AJ675" s="173" t="s">
        <v>44</v>
      </c>
      <c r="AK675" s="174" t="s">
        <v>45</v>
      </c>
      <c r="AL675" s="174" t="s">
        <v>46</v>
      </c>
      <c r="AM675" s="173" t="s">
        <v>47</v>
      </c>
      <c r="AN675" s="174" t="s">
        <v>58</v>
      </c>
      <c r="AO675" s="6"/>
      <c r="AP675" s="6"/>
      <c r="AQ675" s="6"/>
    </row>
    <row r="676" spans="6:43" x14ac:dyDescent="0.3">
      <c r="F676" s="190">
        <v>1045140986</v>
      </c>
      <c r="G676" s="191" t="s">
        <v>240</v>
      </c>
      <c r="H676" s="30">
        <v>2026</v>
      </c>
      <c r="I676" s="30" t="s">
        <v>53</v>
      </c>
      <c r="J676" s="192" t="s">
        <v>55</v>
      </c>
      <c r="K676" s="192" t="s">
        <v>55</v>
      </c>
      <c r="L676" s="192" t="s">
        <v>55</v>
      </c>
      <c r="M676" s="192" t="s">
        <v>54</v>
      </c>
      <c r="N676" s="192" t="s">
        <v>54</v>
      </c>
      <c r="O676" s="192" t="s">
        <v>54</v>
      </c>
      <c r="P676" s="192" t="s">
        <v>54</v>
      </c>
      <c r="Q676" s="192" t="s">
        <v>54</v>
      </c>
      <c r="R676" s="192" t="s">
        <v>54</v>
      </c>
      <c r="S676" s="192" t="s">
        <v>54</v>
      </c>
      <c r="T676" s="192" t="s">
        <v>54</v>
      </c>
      <c r="U676" s="192" t="s">
        <v>54</v>
      </c>
      <c r="V676" s="188"/>
      <c r="W676" s="188"/>
      <c r="X676" s="188" t="s">
        <v>62</v>
      </c>
      <c r="Y676" s="192" t="s">
        <v>55</v>
      </c>
      <c r="Z676" s="192" t="s">
        <v>55</v>
      </c>
      <c r="AA676" s="192" t="s">
        <v>55</v>
      </c>
      <c r="AB676" s="192" t="s">
        <v>54</v>
      </c>
      <c r="AC676" s="192" t="s">
        <v>54</v>
      </c>
      <c r="AD676" s="192" t="s">
        <v>54</v>
      </c>
      <c r="AE676" s="192" t="s">
        <v>54</v>
      </c>
      <c r="AF676" s="192" t="s">
        <v>54</v>
      </c>
      <c r="AG676" s="192" t="s">
        <v>54</v>
      </c>
      <c r="AH676" s="192" t="s">
        <v>54</v>
      </c>
      <c r="AI676" s="192" t="s">
        <v>54</v>
      </c>
      <c r="AJ676" s="192" t="s">
        <v>54</v>
      </c>
      <c r="AK676" s="188"/>
      <c r="AL676" s="188"/>
      <c r="AM676" s="188" t="s">
        <v>62</v>
      </c>
      <c r="AN676" s="192" t="s">
        <v>55</v>
      </c>
      <c r="AO676" s="21"/>
      <c r="AP676" s="21"/>
      <c r="AQ676" s="21"/>
    </row>
    <row r="677" spans="6:43" ht="18.75" x14ac:dyDescent="0.3">
      <c r="F677" s="28">
        <v>1001587673</v>
      </c>
      <c r="G677" s="29" t="s">
        <v>241</v>
      </c>
      <c r="H677" s="30">
        <v>2026</v>
      </c>
      <c r="I677" s="30" t="s">
        <v>53</v>
      </c>
      <c r="J677" s="192" t="s">
        <v>54</v>
      </c>
      <c r="K677" s="192" t="s">
        <v>54</v>
      </c>
      <c r="L677" s="192" t="s">
        <v>54</v>
      </c>
      <c r="M677" s="188"/>
      <c r="N677" s="188"/>
      <c r="O677" s="188" t="s">
        <v>62</v>
      </c>
      <c r="P677" s="192" t="s">
        <v>55</v>
      </c>
      <c r="Q677" s="192" t="s">
        <v>55</v>
      </c>
      <c r="R677" s="192" t="s">
        <v>55</v>
      </c>
      <c r="S677" s="192" t="s">
        <v>54</v>
      </c>
      <c r="T677" s="192" t="s">
        <v>54</v>
      </c>
      <c r="U677" s="192" t="s">
        <v>54</v>
      </c>
      <c r="V677" s="192" t="s">
        <v>54</v>
      </c>
      <c r="W677" s="192" t="s">
        <v>54</v>
      </c>
      <c r="X677" s="192" t="s">
        <v>54</v>
      </c>
      <c r="Y677" s="192" t="s">
        <v>54</v>
      </c>
      <c r="Z677" s="192" t="s">
        <v>54</v>
      </c>
      <c r="AA677" s="192" t="s">
        <v>54</v>
      </c>
      <c r="AB677" s="188"/>
      <c r="AC677" s="188"/>
      <c r="AD677" s="188" t="s">
        <v>62</v>
      </c>
      <c r="AE677" s="192" t="s">
        <v>55</v>
      </c>
      <c r="AF677" s="192" t="s">
        <v>55</v>
      </c>
      <c r="AG677" s="192" t="s">
        <v>55</v>
      </c>
      <c r="AH677" s="192" t="s">
        <v>54</v>
      </c>
      <c r="AI677" s="192" t="s">
        <v>54</v>
      </c>
      <c r="AJ677" s="192" t="s">
        <v>54</v>
      </c>
      <c r="AK677" s="192" t="s">
        <v>54</v>
      </c>
      <c r="AL677" s="192" t="s">
        <v>54</v>
      </c>
      <c r="AM677" s="192" t="s">
        <v>54</v>
      </c>
      <c r="AN677" s="192" t="s">
        <v>54</v>
      </c>
      <c r="AO677" s="193" t="s">
        <v>49</v>
      </c>
      <c r="AP677" s="193" t="s">
        <v>50</v>
      </c>
      <c r="AQ677" s="193" t="s">
        <v>51</v>
      </c>
    </row>
    <row r="678" spans="6:43" x14ac:dyDescent="0.3">
      <c r="F678" s="28">
        <v>1053802922</v>
      </c>
      <c r="G678" s="29" t="s">
        <v>242</v>
      </c>
      <c r="H678" s="30">
        <v>2026</v>
      </c>
      <c r="I678" s="30" t="s">
        <v>53</v>
      </c>
      <c r="J678" s="192" t="s">
        <v>54</v>
      </c>
      <c r="K678" s="192" t="s">
        <v>54</v>
      </c>
      <c r="L678" s="192" t="s">
        <v>54</v>
      </c>
      <c r="M678" s="192" t="s">
        <v>54</v>
      </c>
      <c r="N678" s="192" t="s">
        <v>54</v>
      </c>
      <c r="O678" s="192" t="s">
        <v>54</v>
      </c>
      <c r="P678" s="188"/>
      <c r="Q678" s="188"/>
      <c r="R678" s="188" t="s">
        <v>62</v>
      </c>
      <c r="S678" s="192" t="s">
        <v>55</v>
      </c>
      <c r="T678" s="192" t="s">
        <v>55</v>
      </c>
      <c r="U678" s="192" t="s">
        <v>55</v>
      </c>
      <c r="V678" s="192" t="s">
        <v>55</v>
      </c>
      <c r="W678" s="192" t="s">
        <v>55</v>
      </c>
      <c r="X678" s="192" t="s">
        <v>55</v>
      </c>
      <c r="Y678" s="192" t="s">
        <v>54</v>
      </c>
      <c r="Z678" s="192" t="s">
        <v>54</v>
      </c>
      <c r="AA678" s="192" t="s">
        <v>54</v>
      </c>
      <c r="AB678" s="192" t="s">
        <v>54</v>
      </c>
      <c r="AC678" s="192" t="s">
        <v>54</v>
      </c>
      <c r="AD678" s="192" t="s">
        <v>54</v>
      </c>
      <c r="AE678" s="188"/>
      <c r="AF678" s="188"/>
      <c r="AG678" s="188" t="s">
        <v>62</v>
      </c>
      <c r="AH678" s="192" t="s">
        <v>55</v>
      </c>
      <c r="AI678" s="192" t="s">
        <v>55</v>
      </c>
      <c r="AJ678" s="192" t="s">
        <v>55</v>
      </c>
      <c r="AK678" s="192" t="s">
        <v>55</v>
      </c>
      <c r="AL678" s="192" t="s">
        <v>55</v>
      </c>
      <c r="AM678" s="192" t="s">
        <v>55</v>
      </c>
      <c r="AN678" s="192" t="s">
        <v>54</v>
      </c>
      <c r="AO678" s="194" t="e">
        <f>COUNTIF(Tabla1461113161718202427282930323437404142432377[[#This Row],[1L]:[31D]],"D12")</f>
        <v>#VALUE!</v>
      </c>
      <c r="AP678" s="33" t="e">
        <f>COUNTIF(Tabla1461113161718202427282930323437404142432377[[#This Row],[1L]:[31D]],"N12")</f>
        <v>#VALUE!</v>
      </c>
      <c r="AQ678" s="33" t="e">
        <f>COUNTBLANK(Tabla1461113161718202427282930323437404142432377[[#This Row],[1L]:[31D]])</f>
        <v>#VALUE!</v>
      </c>
    </row>
    <row r="679" spans="6:43" ht="17.25" thickBot="1" x14ac:dyDescent="0.35">
      <c r="F679" s="28">
        <v>15378989</v>
      </c>
      <c r="G679" s="29" t="s">
        <v>243</v>
      </c>
      <c r="H679" s="30">
        <v>2026</v>
      </c>
      <c r="I679" s="30" t="s">
        <v>53</v>
      </c>
      <c r="J679" s="188"/>
      <c r="K679" s="188"/>
      <c r="L679" s="188" t="s">
        <v>62</v>
      </c>
      <c r="M679" s="192" t="s">
        <v>55</v>
      </c>
      <c r="N679" s="192" t="s">
        <v>55</v>
      </c>
      <c r="O679" s="192" t="s">
        <v>55</v>
      </c>
      <c r="P679" s="192" t="s">
        <v>54</v>
      </c>
      <c r="Q679" s="192" t="s">
        <v>54</v>
      </c>
      <c r="R679" s="192" t="s">
        <v>54</v>
      </c>
      <c r="S679" s="195" t="s">
        <v>87</v>
      </c>
      <c r="T679" s="195" t="s">
        <v>87</v>
      </c>
      <c r="U679" s="195" t="s">
        <v>87</v>
      </c>
      <c r="V679" s="192" t="s">
        <v>54</v>
      </c>
      <c r="W679" s="192" t="s">
        <v>54</v>
      </c>
      <c r="X679" s="192" t="s">
        <v>54</v>
      </c>
      <c r="Y679" s="188"/>
      <c r="Z679" s="188"/>
      <c r="AA679" s="188" t="s">
        <v>62</v>
      </c>
      <c r="AB679" s="192" t="s">
        <v>55</v>
      </c>
      <c r="AC679" s="192" t="s">
        <v>55</v>
      </c>
      <c r="AD679" s="192" t="s">
        <v>55</v>
      </c>
      <c r="AE679" s="192" t="s">
        <v>54</v>
      </c>
      <c r="AF679" s="192" t="s">
        <v>54</v>
      </c>
      <c r="AG679" s="192" t="s">
        <v>54</v>
      </c>
      <c r="AH679" s="195" t="s">
        <v>54</v>
      </c>
      <c r="AI679" s="195" t="s">
        <v>54</v>
      </c>
      <c r="AJ679" s="195" t="s">
        <v>54</v>
      </c>
      <c r="AK679" s="192" t="s">
        <v>54</v>
      </c>
      <c r="AL679" s="192" t="s">
        <v>54</v>
      </c>
      <c r="AM679" s="192" t="s">
        <v>54</v>
      </c>
      <c r="AN679" s="196"/>
      <c r="AO679" s="103"/>
      <c r="AP679" s="33"/>
      <c r="AQ679" s="35"/>
    </row>
    <row r="680" spans="6:43" hidden="1" x14ac:dyDescent="0.3">
      <c r="F680" s="40"/>
      <c r="G680" s="41"/>
      <c r="H680" s="30">
        <v>2025</v>
      </c>
      <c r="I680" s="30" t="s">
        <v>81</v>
      </c>
      <c r="J680" s="42">
        <f>COUNTIF(J676:J677,"N12")</f>
        <v>1</v>
      </c>
      <c r="K680" s="42">
        <f t="shared" ref="K680:AM680" si="67">COUNTIF(K676:K679,"N12")</f>
        <v>2</v>
      </c>
      <c r="L680" s="42">
        <f t="shared" si="67"/>
        <v>2</v>
      </c>
      <c r="M680" s="42">
        <f t="shared" si="67"/>
        <v>2</v>
      </c>
      <c r="N680" s="42">
        <f t="shared" si="67"/>
        <v>2</v>
      </c>
      <c r="O680" s="42">
        <f t="shared" si="67"/>
        <v>2</v>
      </c>
      <c r="P680" s="42">
        <f t="shared" si="67"/>
        <v>2</v>
      </c>
      <c r="Q680" s="42">
        <f t="shared" si="67"/>
        <v>2</v>
      </c>
      <c r="R680" s="42">
        <f t="shared" si="67"/>
        <v>2</v>
      </c>
      <c r="S680" s="42">
        <f t="shared" si="67"/>
        <v>2</v>
      </c>
      <c r="T680" s="42">
        <f t="shared" si="67"/>
        <v>2</v>
      </c>
      <c r="U680" s="42">
        <f t="shared" si="67"/>
        <v>2</v>
      </c>
      <c r="V680" s="42">
        <f t="shared" si="67"/>
        <v>2</v>
      </c>
      <c r="W680" s="42">
        <f t="shared" si="67"/>
        <v>2</v>
      </c>
      <c r="X680" s="42">
        <f t="shared" si="67"/>
        <v>2</v>
      </c>
      <c r="Y680" s="42">
        <f t="shared" si="67"/>
        <v>2</v>
      </c>
      <c r="Z680" s="42">
        <f t="shared" si="67"/>
        <v>2</v>
      </c>
      <c r="AA680" s="42">
        <f t="shared" si="67"/>
        <v>2</v>
      </c>
      <c r="AB680" s="42">
        <f t="shared" si="67"/>
        <v>2</v>
      </c>
      <c r="AC680" s="42">
        <f t="shared" si="67"/>
        <v>2</v>
      </c>
      <c r="AD680" s="42">
        <f t="shared" si="67"/>
        <v>2</v>
      </c>
      <c r="AE680" s="42">
        <f t="shared" si="67"/>
        <v>2</v>
      </c>
      <c r="AF680" s="42">
        <f t="shared" si="67"/>
        <v>2</v>
      </c>
      <c r="AG680" s="42">
        <f t="shared" si="67"/>
        <v>2</v>
      </c>
      <c r="AH680" s="42">
        <f t="shared" si="67"/>
        <v>3</v>
      </c>
      <c r="AI680" s="42">
        <f t="shared" si="67"/>
        <v>3</v>
      </c>
      <c r="AJ680" s="42">
        <f t="shared" si="67"/>
        <v>3</v>
      </c>
      <c r="AK680" s="42">
        <f t="shared" si="67"/>
        <v>2</v>
      </c>
      <c r="AL680" s="42">
        <f t="shared" si="67"/>
        <v>2</v>
      </c>
      <c r="AM680" s="42">
        <f t="shared" si="67"/>
        <v>2</v>
      </c>
      <c r="AN680" s="43">
        <f>COUNTIF(AN676:AN677,"N12")</f>
        <v>1</v>
      </c>
      <c r="AO680" s="38"/>
      <c r="AP680" s="38"/>
      <c r="AQ680" s="39"/>
    </row>
    <row r="681" spans="6:43" hidden="1" x14ac:dyDescent="0.3">
      <c r="F681" s="28"/>
      <c r="G681" s="2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4"/>
      <c r="AP681" s="44"/>
      <c r="AQ681" s="39"/>
    </row>
    <row r="682" spans="6:43" x14ac:dyDescent="0.3">
      <c r="F682" s="48" t="s">
        <v>64</v>
      </c>
      <c r="G682" s="48" t="s">
        <v>65</v>
      </c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7"/>
      <c r="AP682" s="7"/>
      <c r="AQ682" s="7"/>
    </row>
    <row r="683" spans="6:43" x14ac:dyDescent="0.3">
      <c r="F683" s="50" t="s">
        <v>54</v>
      </c>
      <c r="G683" s="51" t="s">
        <v>67</v>
      </c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7"/>
      <c r="AP683" s="7"/>
      <c r="AQ683" s="7"/>
    </row>
    <row r="684" spans="6:43" x14ac:dyDescent="0.3">
      <c r="F684" s="50"/>
      <c r="G684" s="51" t="s">
        <v>68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7"/>
      <c r="AP684" s="7"/>
      <c r="AQ684" s="7"/>
    </row>
    <row r="685" spans="6:43" x14ac:dyDescent="0.3">
      <c r="F685" s="50" t="s">
        <v>69</v>
      </c>
      <c r="G685" s="51" t="s">
        <v>70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7"/>
      <c r="AP685" s="7"/>
      <c r="AQ685" s="7"/>
    </row>
    <row r="686" spans="6:43" x14ac:dyDescent="0.3">
      <c r="F686" s="50" t="s">
        <v>62</v>
      </c>
      <c r="G686" s="51" t="s">
        <v>71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7"/>
      <c r="AP686" s="7"/>
      <c r="AQ686" s="7"/>
    </row>
    <row r="687" spans="6:43" x14ac:dyDescent="0.3">
      <c r="AO687" s="7"/>
      <c r="AP687" s="7"/>
      <c r="AQ687" s="7"/>
    </row>
    <row r="689" spans="6:43" ht="15" x14ac:dyDescent="0.25">
      <c r="F689" s="1"/>
      <c r="G689" s="1"/>
      <c r="H689" s="2" t="s">
        <v>0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4"/>
      <c r="AI689" s="5" t="s">
        <v>1</v>
      </c>
      <c r="AJ689" s="5"/>
      <c r="AK689" s="5"/>
      <c r="AL689" s="5"/>
      <c r="AM689" s="5"/>
      <c r="AN689" s="5"/>
      <c r="AO689" s="6"/>
      <c r="AP689" s="6"/>
      <c r="AQ689" s="6"/>
    </row>
    <row r="690" spans="6:43" ht="15" x14ac:dyDescent="0.25">
      <c r="F690" s="1"/>
      <c r="G690" s="1"/>
      <c r="H690" s="8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10"/>
      <c r="AI690" s="5"/>
      <c r="AJ690" s="5"/>
      <c r="AK690" s="5"/>
      <c r="AL690" s="5"/>
      <c r="AM690" s="5"/>
      <c r="AN690" s="5"/>
      <c r="AO690" s="6"/>
      <c r="AP690" s="6"/>
      <c r="AQ690" s="6"/>
    </row>
    <row r="691" spans="6:43" ht="15" x14ac:dyDescent="0.25">
      <c r="F691" s="1"/>
      <c r="G691" s="1"/>
      <c r="H691" s="165" t="s">
        <v>2</v>
      </c>
      <c r="I691" s="166"/>
      <c r="J691" s="166"/>
      <c r="K691" s="167" t="s">
        <v>244</v>
      </c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8"/>
      <c r="AI691" s="5" t="s">
        <v>4</v>
      </c>
      <c r="AJ691" s="5"/>
      <c r="AK691" s="5"/>
      <c r="AL691" s="5"/>
      <c r="AM691" s="5"/>
      <c r="AN691" s="5"/>
      <c r="AO691" s="6"/>
      <c r="AP691" s="6"/>
      <c r="AQ691" s="6"/>
    </row>
    <row r="692" spans="6:43" ht="15" x14ac:dyDescent="0.25">
      <c r="F692" s="1"/>
      <c r="G692" s="1"/>
      <c r="H692" s="15" t="s">
        <v>5</v>
      </c>
      <c r="I692" s="16"/>
      <c r="J692" s="16"/>
      <c r="K692" s="167" t="s">
        <v>85</v>
      </c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8"/>
      <c r="AI692" s="5"/>
      <c r="AJ692" s="5"/>
      <c r="AK692" s="5"/>
      <c r="AL692" s="5"/>
      <c r="AM692" s="5"/>
      <c r="AN692" s="5"/>
      <c r="AO692" s="6"/>
      <c r="AP692" s="6"/>
      <c r="AQ692" s="6"/>
    </row>
    <row r="693" spans="6:43" ht="15" x14ac:dyDescent="0.25">
      <c r="F693" s="1"/>
      <c r="G693" s="1"/>
      <c r="H693" s="165" t="s">
        <v>7</v>
      </c>
      <c r="I693" s="166"/>
      <c r="J693" s="166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8"/>
      <c r="AI693" s="5" t="s">
        <v>8</v>
      </c>
      <c r="AJ693" s="5"/>
      <c r="AK693" s="5"/>
      <c r="AL693" s="5"/>
      <c r="AM693" s="5"/>
      <c r="AN693" s="5"/>
      <c r="AO693" s="6"/>
      <c r="AP693" s="6"/>
      <c r="AQ693" s="6"/>
    </row>
    <row r="694" spans="6:43" ht="15" x14ac:dyDescent="0.25">
      <c r="F694" s="1"/>
      <c r="G694" s="1"/>
      <c r="H694" s="169"/>
      <c r="I694" s="170"/>
      <c r="J694" s="170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  <c r="AF694" s="171"/>
      <c r="AG694" s="171"/>
      <c r="AH694" s="172"/>
      <c r="AI694" s="5"/>
      <c r="AJ694" s="5"/>
      <c r="AK694" s="5"/>
      <c r="AL694" s="5"/>
      <c r="AM694" s="5"/>
      <c r="AN694" s="5"/>
      <c r="AO694" s="21"/>
      <c r="AP694" s="21"/>
      <c r="AQ694" s="21"/>
    </row>
    <row r="695" spans="6:43" ht="19.5" thickBot="1" x14ac:dyDescent="0.3">
      <c r="F695" s="173" t="s">
        <v>14</v>
      </c>
      <c r="G695" s="173" t="s">
        <v>15</v>
      </c>
      <c r="H695" s="173" t="s">
        <v>16</v>
      </c>
      <c r="I695" s="173" t="s">
        <v>17</v>
      </c>
      <c r="J695" s="197" t="s">
        <v>18</v>
      </c>
      <c r="K695" s="197" t="s">
        <v>19</v>
      </c>
      <c r="L695" s="197" t="s">
        <v>20</v>
      </c>
      <c r="M695" s="197" t="s">
        <v>21</v>
      </c>
      <c r="N695" s="197" t="s">
        <v>22</v>
      </c>
      <c r="O695" s="197" t="s">
        <v>23</v>
      </c>
      <c r="P695" s="198" t="s">
        <v>24</v>
      </c>
      <c r="Q695" s="198" t="s">
        <v>25</v>
      </c>
      <c r="R695" s="197" t="s">
        <v>26</v>
      </c>
      <c r="S695" s="197" t="s">
        <v>27</v>
      </c>
      <c r="T695" s="197" t="s">
        <v>28</v>
      </c>
      <c r="U695" s="197" t="s">
        <v>29</v>
      </c>
      <c r="V695" s="197" t="s">
        <v>30</v>
      </c>
      <c r="W695" s="198" t="s">
        <v>31</v>
      </c>
      <c r="X695" s="198" t="s">
        <v>32</v>
      </c>
      <c r="Y695" s="197" t="s">
        <v>33</v>
      </c>
      <c r="Z695" s="197" t="s">
        <v>34</v>
      </c>
      <c r="AA695" s="197" t="s">
        <v>35</v>
      </c>
      <c r="AB695" s="197" t="s">
        <v>36</v>
      </c>
      <c r="AC695" s="197" t="s">
        <v>37</v>
      </c>
      <c r="AD695" s="198" t="s">
        <v>38</v>
      </c>
      <c r="AE695" s="197" t="s">
        <v>39</v>
      </c>
      <c r="AF695" s="197" t="s">
        <v>40</v>
      </c>
      <c r="AG695" s="197" t="s">
        <v>41</v>
      </c>
      <c r="AH695" s="197" t="s">
        <v>42</v>
      </c>
      <c r="AI695" s="197" t="s">
        <v>43</v>
      </c>
      <c r="AJ695" s="197" t="s">
        <v>44</v>
      </c>
      <c r="AK695" s="198" t="s">
        <v>45</v>
      </c>
      <c r="AL695" s="198" t="s">
        <v>46</v>
      </c>
      <c r="AM695" s="197" t="s">
        <v>47</v>
      </c>
      <c r="AN695" s="174" t="s">
        <v>58</v>
      </c>
      <c r="AO695" s="193" t="s">
        <v>49</v>
      </c>
      <c r="AP695" s="193" t="s">
        <v>50</v>
      </c>
      <c r="AQ695" s="193" t="s">
        <v>51</v>
      </c>
    </row>
    <row r="696" spans="6:43" ht="17.25" thickBot="1" x14ac:dyDescent="0.35">
      <c r="F696" s="28">
        <v>1062877362</v>
      </c>
      <c r="G696" s="29" t="s">
        <v>245</v>
      </c>
      <c r="H696" s="30">
        <v>2026</v>
      </c>
      <c r="I696" s="30" t="s">
        <v>53</v>
      </c>
      <c r="J696" s="192" t="s">
        <v>55</v>
      </c>
      <c r="K696" s="192" t="s">
        <v>55</v>
      </c>
      <c r="L696" s="192" t="s">
        <v>55</v>
      </c>
      <c r="M696" s="199" t="s">
        <v>54</v>
      </c>
      <c r="N696" s="199" t="s">
        <v>54</v>
      </c>
      <c r="O696" s="199" t="s">
        <v>54</v>
      </c>
      <c r="P696" s="199" t="s">
        <v>54</v>
      </c>
      <c r="Q696" s="199" t="s">
        <v>54</v>
      </c>
      <c r="R696" s="199" t="s">
        <v>54</v>
      </c>
      <c r="S696" s="200"/>
      <c r="T696" s="200"/>
      <c r="U696" s="201" t="s">
        <v>62</v>
      </c>
      <c r="V696" s="192" t="s">
        <v>55</v>
      </c>
      <c r="W696" s="192" t="s">
        <v>55</v>
      </c>
      <c r="X696" s="192" t="s">
        <v>55</v>
      </c>
      <c r="Y696" s="192" t="s">
        <v>55</v>
      </c>
      <c r="Z696" s="192" t="s">
        <v>55</v>
      </c>
      <c r="AA696" s="192" t="s">
        <v>55</v>
      </c>
      <c r="AB696" s="199" t="s">
        <v>54</v>
      </c>
      <c r="AC696" s="199" t="s">
        <v>54</v>
      </c>
      <c r="AD696" s="199" t="s">
        <v>54</v>
      </c>
      <c r="AE696" s="199" t="s">
        <v>54</v>
      </c>
      <c r="AF696" s="199" t="s">
        <v>54</v>
      </c>
      <c r="AG696" s="199" t="s">
        <v>54</v>
      </c>
      <c r="AH696" s="200"/>
      <c r="AI696" s="200"/>
      <c r="AJ696" s="201" t="s">
        <v>62</v>
      </c>
      <c r="AK696" s="192" t="s">
        <v>55</v>
      </c>
      <c r="AL696" s="192" t="s">
        <v>55</v>
      </c>
      <c r="AM696" s="192" t="s">
        <v>55</v>
      </c>
      <c r="AN696" s="202" t="s">
        <v>55</v>
      </c>
      <c r="AO696" s="55"/>
      <c r="AP696" s="33"/>
      <c r="AQ696" s="35"/>
    </row>
    <row r="697" spans="6:43" x14ac:dyDescent="0.3">
      <c r="F697" s="28">
        <v>1047967250</v>
      </c>
      <c r="G697" s="29" t="s">
        <v>246</v>
      </c>
      <c r="H697" s="30">
        <v>2026</v>
      </c>
      <c r="I697" s="30" t="s">
        <v>53</v>
      </c>
      <c r="J697" s="200"/>
      <c r="K697" s="200"/>
      <c r="L697" s="201" t="s">
        <v>62</v>
      </c>
      <c r="M697" s="192" t="s">
        <v>55</v>
      </c>
      <c r="N697" s="192" t="s">
        <v>55</v>
      </c>
      <c r="O697" s="192" t="s">
        <v>55</v>
      </c>
      <c r="P697" s="192" t="s">
        <v>55</v>
      </c>
      <c r="Q697" s="192" t="s">
        <v>55</v>
      </c>
      <c r="R697" s="192" t="s">
        <v>55</v>
      </c>
      <c r="S697" s="199" t="s">
        <v>54</v>
      </c>
      <c r="T697" s="199" t="s">
        <v>54</v>
      </c>
      <c r="U697" s="199" t="s">
        <v>54</v>
      </c>
      <c r="V697" s="199" t="s">
        <v>54</v>
      </c>
      <c r="W697" s="199" t="s">
        <v>54</v>
      </c>
      <c r="X697" s="199" t="s">
        <v>54</v>
      </c>
      <c r="Y697" s="200"/>
      <c r="Z697" s="200"/>
      <c r="AA697" s="201" t="s">
        <v>62</v>
      </c>
      <c r="AB697" s="192" t="s">
        <v>55</v>
      </c>
      <c r="AC697" s="192" t="s">
        <v>55</v>
      </c>
      <c r="AD697" s="192" t="s">
        <v>55</v>
      </c>
      <c r="AE697" s="192" t="s">
        <v>55</v>
      </c>
      <c r="AF697" s="192" t="s">
        <v>55</v>
      </c>
      <c r="AG697" s="192" t="s">
        <v>55</v>
      </c>
      <c r="AH697" s="199" t="s">
        <v>54</v>
      </c>
      <c r="AI697" s="199" t="s">
        <v>54</v>
      </c>
      <c r="AJ697" s="199" t="s">
        <v>54</v>
      </c>
      <c r="AK697" s="199" t="s">
        <v>54</v>
      </c>
      <c r="AL697" s="199" t="s">
        <v>54</v>
      </c>
      <c r="AM697" s="199" t="s">
        <v>54</v>
      </c>
      <c r="AN697" s="203" t="s">
        <v>54</v>
      </c>
      <c r="AO697" s="55"/>
      <c r="AP697" s="33"/>
      <c r="AQ697" s="35"/>
    </row>
    <row r="698" spans="6:43" x14ac:dyDescent="0.3">
      <c r="F698" s="28"/>
      <c r="G698" s="29"/>
      <c r="H698" s="30"/>
      <c r="I698" s="30"/>
      <c r="J698" s="57" t="s">
        <v>247</v>
      </c>
      <c r="K698" s="204"/>
      <c r="L698" s="204"/>
      <c r="M698" s="205" t="s">
        <v>248</v>
      </c>
      <c r="N698" s="206"/>
      <c r="O698" s="207"/>
      <c r="P698" s="208"/>
      <c r="Q698" s="208"/>
      <c r="R698" s="208"/>
      <c r="S698" s="205" t="s">
        <v>247</v>
      </c>
      <c r="T698" s="206"/>
      <c r="U698" s="207"/>
      <c r="V698" s="208"/>
      <c r="W698" s="208"/>
      <c r="X698" s="208"/>
      <c r="Y698" s="57" t="s">
        <v>247</v>
      </c>
      <c r="AB698" s="57" t="s">
        <v>248</v>
      </c>
      <c r="AD698" s="208"/>
      <c r="AE698" s="208"/>
      <c r="AF698" s="208"/>
      <c r="AG698" s="208"/>
      <c r="AH698" s="57" t="s">
        <v>247</v>
      </c>
      <c r="AJ698" s="208"/>
      <c r="AK698" s="209"/>
      <c r="AL698" s="210"/>
      <c r="AM698" s="211"/>
      <c r="AN698" s="212"/>
      <c r="AO698" s="55"/>
      <c r="AP698" s="33"/>
      <c r="AQ698" s="35"/>
    </row>
    <row r="699" spans="6:43" ht="17.25" thickBot="1" x14ac:dyDescent="0.35">
      <c r="F699" s="28">
        <v>1038361110</v>
      </c>
      <c r="G699" s="29" t="s">
        <v>249</v>
      </c>
      <c r="H699" s="30">
        <v>2026</v>
      </c>
      <c r="I699" s="30" t="s">
        <v>53</v>
      </c>
      <c r="J699" s="199" t="s">
        <v>250</v>
      </c>
      <c r="K699" s="199" t="s">
        <v>250</v>
      </c>
      <c r="L699" s="199" t="s">
        <v>250</v>
      </c>
      <c r="M699" s="199" t="s">
        <v>251</v>
      </c>
      <c r="N699" s="199" t="s">
        <v>251</v>
      </c>
      <c r="O699" s="199" t="s">
        <v>251</v>
      </c>
      <c r="P699" s="200"/>
      <c r="Q699" s="200"/>
      <c r="R699" s="201" t="s">
        <v>62</v>
      </c>
      <c r="S699" s="199" t="s">
        <v>252</v>
      </c>
      <c r="T699" s="199" t="s">
        <v>252</v>
      </c>
      <c r="U699" s="199" t="s">
        <v>252</v>
      </c>
      <c r="V699" s="192" t="s">
        <v>87</v>
      </c>
      <c r="W699" s="192" t="s">
        <v>87</v>
      </c>
      <c r="X699" s="192" t="s">
        <v>87</v>
      </c>
      <c r="Y699" s="199" t="s">
        <v>250</v>
      </c>
      <c r="Z699" s="199" t="s">
        <v>250</v>
      </c>
      <c r="AA699" s="199" t="s">
        <v>250</v>
      </c>
      <c r="AB699" s="199" t="s">
        <v>251</v>
      </c>
      <c r="AC699" s="199" t="s">
        <v>251</v>
      </c>
      <c r="AD699" s="199" t="s">
        <v>251</v>
      </c>
      <c r="AE699" s="200"/>
      <c r="AF699" s="200"/>
      <c r="AG699" s="201" t="s">
        <v>62</v>
      </c>
      <c r="AH699" s="199" t="s">
        <v>252</v>
      </c>
      <c r="AI699" s="199" t="s">
        <v>252</v>
      </c>
      <c r="AJ699" s="199" t="s">
        <v>252</v>
      </c>
      <c r="AK699" s="213"/>
      <c r="AL699" s="213"/>
      <c r="AM699" s="213"/>
      <c r="AN699" s="196"/>
      <c r="AO699" s="55"/>
      <c r="AP699" s="33"/>
      <c r="AQ699" s="35"/>
    </row>
    <row r="700" spans="6:43" x14ac:dyDescent="0.3"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7"/>
      <c r="AP700" s="7"/>
      <c r="AQ700" s="7"/>
    </row>
    <row r="701" spans="6:43" ht="18.75" x14ac:dyDescent="0.3">
      <c r="F701" s="48" t="s">
        <v>64</v>
      </c>
      <c r="G701" s="48" t="s">
        <v>65</v>
      </c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193" t="s">
        <v>49</v>
      </c>
      <c r="AP701" s="193" t="s">
        <v>50</v>
      </c>
      <c r="AQ701" s="193" t="s">
        <v>51</v>
      </c>
    </row>
    <row r="702" spans="6:43" x14ac:dyDescent="0.3">
      <c r="F702" s="50" t="s">
        <v>54</v>
      </c>
      <c r="G702" s="51" t="s">
        <v>67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214" t="e">
        <f>COUNTIF(Tabla1461113161718202427282930323437404142432377[[#This Row],[1L]:[31D]],"D12")</f>
        <v>#VALUE!</v>
      </c>
      <c r="AP702" s="33" t="e">
        <f>COUNTIF(Tabla1461113161718202427282930323437404142432377[[#This Row],[1L]:[31D]],"N12")</f>
        <v>#VALUE!</v>
      </c>
      <c r="AQ702" s="33" t="e">
        <f>COUNTBLANK(Tabla1461113161718202427282930323437404142432377[[#This Row],[1L]:[31D]])</f>
        <v>#VALUE!</v>
      </c>
    </row>
    <row r="703" spans="6:43" x14ac:dyDescent="0.3">
      <c r="F703" s="50"/>
      <c r="G703" s="51" t="s">
        <v>68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214" t="e">
        <f>COUNTIF(Tabla1461113161718202427282930323437404142432377[[#This Row],[1L]:[31D]],"D12")</f>
        <v>#VALUE!</v>
      </c>
      <c r="AP703" s="33" t="e">
        <f>COUNTIF(Tabla1461113161718202427282930323437404142432377[[#This Row],[1L]:[31D]],"N12")</f>
        <v>#VALUE!</v>
      </c>
      <c r="AQ703" s="33" t="e">
        <f>COUNTBLANK(Tabla1461113161718202427282930323437404142432377[[#This Row],[1L]:[31D]])</f>
        <v>#VALUE!</v>
      </c>
    </row>
    <row r="704" spans="6:43" x14ac:dyDescent="0.3">
      <c r="F704" s="50" t="s">
        <v>69</v>
      </c>
      <c r="G704" s="51" t="s">
        <v>70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55"/>
      <c r="AP704" s="33"/>
      <c r="AQ704" s="35"/>
    </row>
    <row r="705" spans="6:43" hidden="1" x14ac:dyDescent="0.3">
      <c r="F705" s="50" t="s">
        <v>62</v>
      </c>
      <c r="G705" s="51" t="s">
        <v>71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38"/>
      <c r="AP705" s="38"/>
      <c r="AQ705" s="39"/>
    </row>
    <row r="706" spans="6:43" hidden="1" x14ac:dyDescent="0.3">
      <c r="AO706" s="44"/>
      <c r="AP706" s="44"/>
      <c r="AQ706" s="39"/>
    </row>
    <row r="707" spans="6:43" ht="15" x14ac:dyDescent="0.25">
      <c r="F707" s="1"/>
      <c r="G707" s="1"/>
      <c r="H707" s="2" t="s">
        <v>0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4"/>
      <c r="AI707" s="5" t="s">
        <v>1</v>
      </c>
      <c r="AJ707" s="5"/>
      <c r="AK707" s="5"/>
      <c r="AL707" s="5"/>
      <c r="AM707" s="5"/>
      <c r="AN707" s="5"/>
    </row>
    <row r="708" spans="6:43" ht="15" x14ac:dyDescent="0.25">
      <c r="F708" s="1"/>
      <c r="G708" s="1"/>
      <c r="H708" s="8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10"/>
      <c r="AI708" s="5"/>
      <c r="AJ708" s="5"/>
      <c r="AK708" s="5"/>
      <c r="AL708" s="5"/>
      <c r="AM708" s="5"/>
      <c r="AN708" s="5"/>
    </row>
    <row r="709" spans="6:43" ht="15" x14ac:dyDescent="0.25">
      <c r="F709" s="1"/>
      <c r="G709" s="1"/>
      <c r="H709" s="165" t="s">
        <v>2</v>
      </c>
      <c r="I709" s="166"/>
      <c r="J709" s="166"/>
      <c r="K709" s="167" t="s">
        <v>253</v>
      </c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8"/>
      <c r="AI709" s="5" t="s">
        <v>4</v>
      </c>
      <c r="AJ709" s="5"/>
      <c r="AK709" s="5"/>
      <c r="AL709" s="5"/>
      <c r="AM709" s="5"/>
      <c r="AN709" s="5"/>
    </row>
    <row r="710" spans="6:43" ht="15" x14ac:dyDescent="0.25">
      <c r="F710" s="1"/>
      <c r="G710" s="1"/>
      <c r="H710" s="15" t="s">
        <v>5</v>
      </c>
      <c r="I710" s="16"/>
      <c r="J710" s="16"/>
      <c r="K710" s="167" t="s">
        <v>254</v>
      </c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8"/>
      <c r="AI710" s="5"/>
      <c r="AJ710" s="5"/>
      <c r="AK710" s="5"/>
      <c r="AL710" s="5"/>
      <c r="AM710" s="5"/>
      <c r="AN710" s="5"/>
    </row>
    <row r="711" spans="6:43" ht="15" x14ac:dyDescent="0.25">
      <c r="F711" s="1"/>
      <c r="G711" s="1"/>
      <c r="H711" s="165" t="s">
        <v>7</v>
      </c>
      <c r="I711" s="166"/>
      <c r="J711" s="166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8"/>
      <c r="AI711" s="5" t="s">
        <v>8</v>
      </c>
      <c r="AJ711" s="5"/>
      <c r="AK711" s="5"/>
      <c r="AL711" s="5"/>
      <c r="AM711" s="5"/>
      <c r="AN711" s="5"/>
    </row>
    <row r="712" spans="6:43" ht="15" x14ac:dyDescent="0.25">
      <c r="F712" s="1"/>
      <c r="G712" s="1"/>
      <c r="H712" s="169"/>
      <c r="I712" s="170"/>
      <c r="J712" s="170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  <c r="AF712" s="171"/>
      <c r="AG712" s="171"/>
      <c r="AH712" s="172"/>
      <c r="AI712" s="5"/>
      <c r="AJ712" s="5"/>
      <c r="AK712" s="5"/>
      <c r="AL712" s="5"/>
      <c r="AM712" s="5"/>
      <c r="AN712" s="5"/>
    </row>
    <row r="713" spans="6:43" ht="18" x14ac:dyDescent="0.25">
      <c r="F713" s="173" t="s">
        <v>14</v>
      </c>
      <c r="G713" s="173" t="s">
        <v>15</v>
      </c>
      <c r="H713" s="173" t="s">
        <v>16</v>
      </c>
      <c r="I713" s="173" t="s">
        <v>17</v>
      </c>
      <c r="J713" s="173" t="s">
        <v>18</v>
      </c>
      <c r="K713" s="173" t="s">
        <v>19</v>
      </c>
      <c r="L713" s="173" t="s">
        <v>20</v>
      </c>
      <c r="M713" s="173" t="s">
        <v>21</v>
      </c>
      <c r="N713" s="173" t="s">
        <v>22</v>
      </c>
      <c r="O713" s="173" t="s">
        <v>23</v>
      </c>
      <c r="P713" s="174" t="s">
        <v>24</v>
      </c>
      <c r="Q713" s="174" t="s">
        <v>25</v>
      </c>
      <c r="R713" s="173" t="s">
        <v>26</v>
      </c>
      <c r="S713" s="173" t="s">
        <v>27</v>
      </c>
      <c r="T713" s="173" t="s">
        <v>28</v>
      </c>
      <c r="U713" s="173" t="s">
        <v>29</v>
      </c>
      <c r="V713" s="173" t="s">
        <v>30</v>
      </c>
      <c r="W713" s="174" t="s">
        <v>31</v>
      </c>
      <c r="X713" s="174" t="s">
        <v>32</v>
      </c>
      <c r="Y713" s="173" t="s">
        <v>33</v>
      </c>
      <c r="Z713" s="173" t="s">
        <v>34</v>
      </c>
      <c r="AA713" s="173" t="s">
        <v>35</v>
      </c>
      <c r="AB713" s="173" t="s">
        <v>36</v>
      </c>
      <c r="AC713" s="173" t="s">
        <v>37</v>
      </c>
      <c r="AD713" s="174" t="s">
        <v>38</v>
      </c>
      <c r="AE713" s="173" t="s">
        <v>39</v>
      </c>
      <c r="AF713" s="173" t="s">
        <v>40</v>
      </c>
      <c r="AG713" s="173" t="s">
        <v>41</v>
      </c>
      <c r="AH713" s="173" t="s">
        <v>42</v>
      </c>
      <c r="AI713" s="173" t="s">
        <v>43</v>
      </c>
      <c r="AJ713" s="173" t="s">
        <v>44</v>
      </c>
      <c r="AK713" s="174" t="s">
        <v>45</v>
      </c>
      <c r="AL713" s="174" t="s">
        <v>46</v>
      </c>
      <c r="AM713" s="173" t="s">
        <v>47</v>
      </c>
      <c r="AN713" s="174" t="s">
        <v>58</v>
      </c>
    </row>
    <row r="714" spans="6:43" x14ac:dyDescent="0.3">
      <c r="F714" s="28">
        <v>1007434063</v>
      </c>
      <c r="G714" s="29" t="s">
        <v>255</v>
      </c>
      <c r="H714" s="30">
        <v>2026</v>
      </c>
      <c r="I714" s="30" t="s">
        <v>53</v>
      </c>
      <c r="J714" s="192" t="s">
        <v>55</v>
      </c>
      <c r="K714" s="192" t="s">
        <v>55</v>
      </c>
      <c r="L714" s="192" t="s">
        <v>55</v>
      </c>
      <c r="M714" s="192" t="s">
        <v>54</v>
      </c>
      <c r="N714" s="192" t="s">
        <v>54</v>
      </c>
      <c r="O714" s="192" t="s">
        <v>54</v>
      </c>
      <c r="P714" s="192" t="s">
        <v>54</v>
      </c>
      <c r="Q714" s="192" t="s">
        <v>54</v>
      </c>
      <c r="R714" s="192" t="s">
        <v>54</v>
      </c>
      <c r="S714" s="188"/>
      <c r="T714" s="188"/>
      <c r="U714" s="188" t="s">
        <v>62</v>
      </c>
      <c r="V714" s="192" t="s">
        <v>55</v>
      </c>
      <c r="W714" s="192" t="s">
        <v>55</v>
      </c>
      <c r="X714" s="192" t="s">
        <v>55</v>
      </c>
      <c r="Y714" s="192" t="s">
        <v>55</v>
      </c>
      <c r="Z714" s="192" t="s">
        <v>55</v>
      </c>
      <c r="AA714" s="192" t="s">
        <v>55</v>
      </c>
      <c r="AB714" s="192" t="s">
        <v>54</v>
      </c>
      <c r="AC714" s="192" t="s">
        <v>54</v>
      </c>
      <c r="AD714" s="192" t="s">
        <v>54</v>
      </c>
      <c r="AE714" s="192" t="s">
        <v>54</v>
      </c>
      <c r="AF714" s="192" t="s">
        <v>54</v>
      </c>
      <c r="AG714" s="192" t="s">
        <v>54</v>
      </c>
      <c r="AH714" s="188"/>
      <c r="AI714" s="188"/>
      <c r="AJ714" s="188" t="s">
        <v>62</v>
      </c>
      <c r="AK714" s="192" t="s">
        <v>55</v>
      </c>
      <c r="AL714" s="192" t="s">
        <v>55</v>
      </c>
      <c r="AM714" s="192" t="s">
        <v>55</v>
      </c>
      <c r="AN714" s="192" t="s">
        <v>55</v>
      </c>
      <c r="AO714" s="6"/>
      <c r="AP714" s="6"/>
      <c r="AQ714" s="6"/>
    </row>
    <row r="715" spans="6:43" x14ac:dyDescent="0.3">
      <c r="F715" s="28">
        <v>71652357</v>
      </c>
      <c r="G715" s="29" t="s">
        <v>256</v>
      </c>
      <c r="H715" s="30">
        <v>2026</v>
      </c>
      <c r="I715" s="30" t="s">
        <v>53</v>
      </c>
      <c r="J715" s="192" t="s">
        <v>54</v>
      </c>
      <c r="K715" s="192" t="s">
        <v>54</v>
      </c>
      <c r="L715" s="192" t="s">
        <v>54</v>
      </c>
      <c r="M715" s="188"/>
      <c r="N715" s="188"/>
      <c r="O715" s="188" t="s">
        <v>62</v>
      </c>
      <c r="P715" s="192" t="s">
        <v>55</v>
      </c>
      <c r="Q715" s="192" t="s">
        <v>55</v>
      </c>
      <c r="R715" s="192" t="s">
        <v>55</v>
      </c>
      <c r="S715" s="192" t="s">
        <v>55</v>
      </c>
      <c r="T715" s="192" t="s">
        <v>55</v>
      </c>
      <c r="U715" s="192" t="s">
        <v>55</v>
      </c>
      <c r="V715" s="192" t="s">
        <v>54</v>
      </c>
      <c r="W715" s="192" t="s">
        <v>54</v>
      </c>
      <c r="X715" s="192" t="s">
        <v>54</v>
      </c>
      <c r="Y715" s="192" t="s">
        <v>54</v>
      </c>
      <c r="Z715" s="192" t="s">
        <v>54</v>
      </c>
      <c r="AA715" s="192" t="s">
        <v>54</v>
      </c>
      <c r="AB715" s="188"/>
      <c r="AC715" s="188"/>
      <c r="AD715" s="188" t="s">
        <v>62</v>
      </c>
      <c r="AE715" s="192" t="s">
        <v>55</v>
      </c>
      <c r="AF715" s="192" t="s">
        <v>55</v>
      </c>
      <c r="AG715" s="192" t="s">
        <v>55</v>
      </c>
      <c r="AH715" s="192" t="s">
        <v>55</v>
      </c>
      <c r="AI715" s="192" t="s">
        <v>55</v>
      </c>
      <c r="AJ715" s="192" t="s">
        <v>55</v>
      </c>
      <c r="AK715" s="192" t="s">
        <v>54</v>
      </c>
      <c r="AL715" s="192" t="s">
        <v>54</v>
      </c>
      <c r="AM715" s="192" t="s">
        <v>54</v>
      </c>
      <c r="AN715" s="192" t="s">
        <v>54</v>
      </c>
      <c r="AO715" s="6"/>
      <c r="AP715" s="6"/>
      <c r="AQ715" s="6"/>
    </row>
    <row r="716" spans="6:43" x14ac:dyDescent="0.3">
      <c r="F716" s="28">
        <v>98566804</v>
      </c>
      <c r="G716" s="29" t="s">
        <v>257</v>
      </c>
      <c r="H716" s="30">
        <v>2026</v>
      </c>
      <c r="I716" s="30" t="s">
        <v>53</v>
      </c>
      <c r="J716" s="188"/>
      <c r="K716" s="188"/>
      <c r="L716" s="188" t="s">
        <v>62</v>
      </c>
      <c r="M716" s="192" t="s">
        <v>55</v>
      </c>
      <c r="N716" s="192" t="s">
        <v>55</v>
      </c>
      <c r="O716" s="192" t="s">
        <v>55</v>
      </c>
      <c r="P716" s="36"/>
      <c r="Q716" s="36"/>
      <c r="R716" s="36"/>
      <c r="S716" s="192" t="s">
        <v>54</v>
      </c>
      <c r="T716" s="192" t="s">
        <v>54</v>
      </c>
      <c r="U716" s="192" t="s">
        <v>54</v>
      </c>
      <c r="V716" s="36"/>
      <c r="W716" s="36"/>
      <c r="X716" s="36"/>
      <c r="Y716" s="215" t="s">
        <v>102</v>
      </c>
      <c r="Z716" s="215" t="s">
        <v>102</v>
      </c>
      <c r="AA716" s="215" t="s">
        <v>102</v>
      </c>
      <c r="AB716" s="215" t="s">
        <v>102</v>
      </c>
      <c r="AC716" s="215" t="s">
        <v>102</v>
      </c>
      <c r="AD716" s="215" t="s">
        <v>102</v>
      </c>
      <c r="AE716" s="215" t="s">
        <v>102</v>
      </c>
      <c r="AF716" s="215" t="s">
        <v>102</v>
      </c>
      <c r="AG716" s="215" t="s">
        <v>102</v>
      </c>
      <c r="AH716" s="215" t="s">
        <v>102</v>
      </c>
      <c r="AI716" s="215" t="s">
        <v>102</v>
      </c>
      <c r="AJ716" s="215" t="s">
        <v>102</v>
      </c>
      <c r="AK716" s="215" t="s">
        <v>102</v>
      </c>
      <c r="AL716" s="215" t="s">
        <v>102</v>
      </c>
      <c r="AM716" s="215" t="s">
        <v>102</v>
      </c>
      <c r="AN716" s="59"/>
      <c r="AO716" s="6"/>
      <c r="AP716" s="6"/>
      <c r="AQ716" s="6"/>
    </row>
    <row r="717" spans="6:43" x14ac:dyDescent="0.3"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21"/>
      <c r="AP717" s="21"/>
      <c r="AQ717" s="21"/>
    </row>
    <row r="718" spans="6:43" ht="18.75" x14ac:dyDescent="0.25">
      <c r="F718" s="173" t="s">
        <v>14</v>
      </c>
      <c r="G718" s="173" t="s">
        <v>15</v>
      </c>
      <c r="H718" s="173" t="s">
        <v>16</v>
      </c>
      <c r="I718" s="173" t="s">
        <v>17</v>
      </c>
      <c r="J718" s="173" t="s">
        <v>18</v>
      </c>
      <c r="K718" s="173" t="s">
        <v>19</v>
      </c>
      <c r="L718" s="173" t="s">
        <v>20</v>
      </c>
      <c r="M718" s="173" t="s">
        <v>21</v>
      </c>
      <c r="N718" s="173" t="s">
        <v>22</v>
      </c>
      <c r="O718" s="173" t="s">
        <v>23</v>
      </c>
      <c r="P718" s="174" t="s">
        <v>24</v>
      </c>
      <c r="Q718" s="174" t="s">
        <v>25</v>
      </c>
      <c r="R718" s="173" t="s">
        <v>26</v>
      </c>
      <c r="S718" s="173" t="s">
        <v>27</v>
      </c>
      <c r="T718" s="173" t="s">
        <v>28</v>
      </c>
      <c r="U718" s="173" t="s">
        <v>29</v>
      </c>
      <c r="V718" s="173" t="s">
        <v>30</v>
      </c>
      <c r="W718" s="174" t="s">
        <v>31</v>
      </c>
      <c r="X718" s="174" t="s">
        <v>32</v>
      </c>
      <c r="Y718" s="173" t="s">
        <v>33</v>
      </c>
      <c r="Z718" s="173" t="s">
        <v>34</v>
      </c>
      <c r="AA718" s="173" t="s">
        <v>35</v>
      </c>
      <c r="AB718" s="173" t="s">
        <v>36</v>
      </c>
      <c r="AC718" s="173" t="s">
        <v>37</v>
      </c>
      <c r="AD718" s="174" t="s">
        <v>38</v>
      </c>
      <c r="AE718" s="173" t="s">
        <v>39</v>
      </c>
      <c r="AF718" s="173" t="s">
        <v>40</v>
      </c>
      <c r="AG718" s="173" t="s">
        <v>41</v>
      </c>
      <c r="AH718" s="173" t="s">
        <v>42</v>
      </c>
      <c r="AI718" s="173" t="s">
        <v>43</v>
      </c>
      <c r="AJ718" s="173" t="s">
        <v>44</v>
      </c>
      <c r="AK718" s="174" t="s">
        <v>45</v>
      </c>
      <c r="AL718" s="174" t="s">
        <v>46</v>
      </c>
      <c r="AM718" s="173" t="s">
        <v>47</v>
      </c>
      <c r="AN718" s="174" t="s">
        <v>58</v>
      </c>
      <c r="AO718" s="193" t="s">
        <v>49</v>
      </c>
      <c r="AP718" s="193" t="s">
        <v>50</v>
      </c>
      <c r="AQ718" s="193" t="s">
        <v>51</v>
      </c>
    </row>
    <row r="719" spans="6:43" x14ac:dyDescent="0.3">
      <c r="F719" s="28">
        <v>1052974239</v>
      </c>
      <c r="G719" s="29" t="s">
        <v>258</v>
      </c>
      <c r="H719" s="30">
        <v>2026</v>
      </c>
      <c r="I719" s="30" t="s">
        <v>53</v>
      </c>
      <c r="J719" s="192" t="s">
        <v>55</v>
      </c>
      <c r="K719" s="192" t="s">
        <v>55</v>
      </c>
      <c r="L719" s="192" t="s">
        <v>55</v>
      </c>
      <c r="M719" s="192" t="s">
        <v>55</v>
      </c>
      <c r="N719" s="192" t="s">
        <v>55</v>
      </c>
      <c r="O719" s="192" t="s">
        <v>55</v>
      </c>
      <c r="P719" s="192" t="s">
        <v>54</v>
      </c>
      <c r="Q719" s="192" t="s">
        <v>54</v>
      </c>
      <c r="R719" s="192" t="s">
        <v>54</v>
      </c>
      <c r="S719" s="192" t="s">
        <v>54</v>
      </c>
      <c r="T719" s="192" t="s">
        <v>54</v>
      </c>
      <c r="U719" s="192" t="s">
        <v>54</v>
      </c>
      <c r="V719" s="188"/>
      <c r="W719" s="188"/>
      <c r="X719" s="188" t="s">
        <v>62</v>
      </c>
      <c r="Y719" s="192" t="s">
        <v>55</v>
      </c>
      <c r="Z719" s="192" t="s">
        <v>55</v>
      </c>
      <c r="AA719" s="192" t="s">
        <v>55</v>
      </c>
      <c r="AB719" s="192" t="s">
        <v>55</v>
      </c>
      <c r="AC719" s="192" t="s">
        <v>55</v>
      </c>
      <c r="AD719" s="192" t="s">
        <v>55</v>
      </c>
      <c r="AE719" s="192" t="s">
        <v>54</v>
      </c>
      <c r="AF719" s="192" t="s">
        <v>54</v>
      </c>
      <c r="AG719" s="192" t="s">
        <v>54</v>
      </c>
      <c r="AH719" s="192" t="s">
        <v>54</v>
      </c>
      <c r="AI719" s="192" t="s">
        <v>54</v>
      </c>
      <c r="AJ719" s="192" t="s">
        <v>54</v>
      </c>
      <c r="AK719" s="188"/>
      <c r="AL719" s="188"/>
      <c r="AM719" s="188" t="s">
        <v>62</v>
      </c>
      <c r="AN719" s="216" t="s">
        <v>55</v>
      </c>
      <c r="AO719" s="214" t="e">
        <f>COUNTIF(Tabla1461113161718202427282930323437404142432377[[#This Row],[1L]:[31D]],"D12")</f>
        <v>#VALUE!</v>
      </c>
      <c r="AP719" s="33" t="e">
        <f>COUNTIF(Tabla1461113161718202427282930323437404142432377[[#This Row],[1L]:[31D]],"N12")</f>
        <v>#VALUE!</v>
      </c>
      <c r="AQ719" s="33" t="e">
        <f>COUNTBLANK(Tabla1461113161718202427282930323437404142432377[[#This Row],[1L]:[31D]])</f>
        <v>#VALUE!</v>
      </c>
    </row>
    <row r="720" spans="6:43" ht="17.25" thickBot="1" x14ac:dyDescent="0.35">
      <c r="F720" s="28">
        <v>1020452896</v>
      </c>
      <c r="G720" s="29" t="s">
        <v>259</v>
      </c>
      <c r="H720" s="30">
        <v>2026</v>
      </c>
      <c r="I720" s="30" t="s">
        <v>53</v>
      </c>
      <c r="J720" s="192" t="s">
        <v>54</v>
      </c>
      <c r="K720" s="192" t="s">
        <v>54</v>
      </c>
      <c r="L720" s="192" t="s">
        <v>54</v>
      </c>
      <c r="M720" s="192" t="s">
        <v>54</v>
      </c>
      <c r="N720" s="192" t="s">
        <v>54</v>
      </c>
      <c r="O720" s="192" t="s">
        <v>54</v>
      </c>
      <c r="P720" s="188"/>
      <c r="Q720" s="188"/>
      <c r="R720" s="188" t="s">
        <v>62</v>
      </c>
      <c r="S720" s="192" t="s">
        <v>55</v>
      </c>
      <c r="T720" s="217" t="s">
        <v>260</v>
      </c>
      <c r="U720" s="217" t="s">
        <v>260</v>
      </c>
      <c r="V720" s="217" t="s">
        <v>260</v>
      </c>
      <c r="W720" s="192" t="s">
        <v>55</v>
      </c>
      <c r="X720" s="192" t="s">
        <v>55</v>
      </c>
      <c r="Y720" s="192" t="s">
        <v>54</v>
      </c>
      <c r="Z720" s="192" t="s">
        <v>54</v>
      </c>
      <c r="AA720" s="192" t="s">
        <v>54</v>
      </c>
      <c r="AB720" s="192" t="s">
        <v>54</v>
      </c>
      <c r="AC720" s="192" t="s">
        <v>54</v>
      </c>
      <c r="AD720" s="192" t="s">
        <v>54</v>
      </c>
      <c r="AE720" s="188"/>
      <c r="AF720" s="188"/>
      <c r="AG720" s="188" t="s">
        <v>62</v>
      </c>
      <c r="AH720" s="192" t="s">
        <v>55</v>
      </c>
      <c r="AI720" s="192" t="s">
        <v>55</v>
      </c>
      <c r="AJ720" s="192" t="s">
        <v>55</v>
      </c>
      <c r="AK720" s="192" t="s">
        <v>55</v>
      </c>
      <c r="AL720" s="192" t="s">
        <v>55</v>
      </c>
      <c r="AM720" s="192" t="s">
        <v>55</v>
      </c>
      <c r="AN720" s="216" t="s">
        <v>54</v>
      </c>
      <c r="AO720" s="214" t="e">
        <f>COUNTIF(Tabla1461113161718202427282930323437404142432377[[#This Row],[1L]:[31D]],"D12")</f>
        <v>#VALUE!</v>
      </c>
      <c r="AP720" s="33" t="e">
        <f>COUNTIF(Tabla1461113161718202427282930323437404142432377[[#This Row],[1L]:[31D]],"N12")</f>
        <v>#VALUE!</v>
      </c>
      <c r="AQ720" s="33" t="e">
        <f>COUNTBLANK(Tabla1461113161718202427282930323437404142432377[[#This Row],[1L]:[31D]])</f>
        <v>#VALUE!</v>
      </c>
    </row>
    <row r="721" spans="6:43" ht="17.25" thickBot="1" x14ac:dyDescent="0.35">
      <c r="F721" s="28">
        <v>98592173</v>
      </c>
      <c r="G721" s="29" t="s">
        <v>261</v>
      </c>
      <c r="H721" s="30">
        <v>2026</v>
      </c>
      <c r="I721" s="30" t="s">
        <v>53</v>
      </c>
      <c r="J721" s="141"/>
      <c r="K721" s="141"/>
      <c r="L721" s="141" t="s">
        <v>62</v>
      </c>
      <c r="M721" s="218" t="s">
        <v>218</v>
      </c>
      <c r="N721" s="218" t="s">
        <v>218</v>
      </c>
      <c r="O721" s="218" t="s">
        <v>218</v>
      </c>
      <c r="P721" s="218" t="s">
        <v>218</v>
      </c>
      <c r="Q721" s="218" t="s">
        <v>218</v>
      </c>
      <c r="R721" s="142" t="s">
        <v>87</v>
      </c>
      <c r="S721" s="142" t="s">
        <v>55</v>
      </c>
      <c r="T721" s="142" t="s">
        <v>55</v>
      </c>
      <c r="U721" s="142" t="s">
        <v>55</v>
      </c>
      <c r="V721" s="142" t="s">
        <v>55</v>
      </c>
      <c r="W721" s="142" t="s">
        <v>55</v>
      </c>
      <c r="X721" s="192" t="s">
        <v>87</v>
      </c>
      <c r="Y721" s="192" t="s">
        <v>87</v>
      </c>
      <c r="Z721" s="188"/>
      <c r="AA721" s="188"/>
      <c r="AB721" s="192" t="s">
        <v>55</v>
      </c>
      <c r="AC721" s="192" t="s">
        <v>55</v>
      </c>
      <c r="AD721" s="192" t="s">
        <v>55</v>
      </c>
      <c r="AE721" s="192" t="s">
        <v>55</v>
      </c>
      <c r="AF721" s="192" t="s">
        <v>55</v>
      </c>
      <c r="AG721" s="192" t="s">
        <v>55</v>
      </c>
      <c r="AH721" s="192" t="s">
        <v>54</v>
      </c>
      <c r="AI721" s="192" t="s">
        <v>54</v>
      </c>
      <c r="AJ721" s="192" t="s">
        <v>54</v>
      </c>
      <c r="AK721" s="192" t="s">
        <v>54</v>
      </c>
      <c r="AL721" s="192" t="s">
        <v>54</v>
      </c>
      <c r="AM721" s="192" t="s">
        <v>54</v>
      </c>
      <c r="AN721" s="216"/>
      <c r="AO721" s="55"/>
      <c r="AP721" s="33"/>
      <c r="AQ721" s="35"/>
    </row>
    <row r="722" spans="6:43" x14ac:dyDescent="0.3">
      <c r="F722" s="28"/>
      <c r="G722" s="29"/>
      <c r="H722" s="30">
        <v>2026</v>
      </c>
      <c r="I722" s="30" t="s">
        <v>53</v>
      </c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216"/>
      <c r="AO722" s="55"/>
      <c r="AP722" s="33"/>
      <c r="AQ722" s="35"/>
    </row>
    <row r="723" spans="6:43" x14ac:dyDescent="0.3">
      <c r="F723" s="28">
        <v>98566804</v>
      </c>
      <c r="G723" s="29" t="s">
        <v>257</v>
      </c>
      <c r="H723" s="30">
        <v>2026</v>
      </c>
      <c r="I723" s="30" t="s">
        <v>53</v>
      </c>
      <c r="J723" s="36"/>
      <c r="K723" s="36"/>
      <c r="L723" s="36"/>
      <c r="M723" s="36"/>
      <c r="N723" s="36"/>
      <c r="O723" s="36"/>
      <c r="P723" s="192" t="s">
        <v>55</v>
      </c>
      <c r="Q723" s="192" t="s">
        <v>55</v>
      </c>
      <c r="R723" s="192" t="s">
        <v>55</v>
      </c>
      <c r="S723" s="36"/>
      <c r="T723" s="36"/>
      <c r="U723" s="36"/>
      <c r="V723" s="192" t="s">
        <v>54</v>
      </c>
      <c r="W723" s="192" t="s">
        <v>54</v>
      </c>
      <c r="X723" s="192" t="s">
        <v>54</v>
      </c>
      <c r="Y723" s="36"/>
      <c r="Z723" s="36"/>
      <c r="AA723" s="36"/>
      <c r="AB723" s="36"/>
      <c r="AC723" s="36"/>
      <c r="AD723" s="36"/>
      <c r="AE723" s="192" t="s">
        <v>55</v>
      </c>
      <c r="AF723" s="192" t="s">
        <v>55</v>
      </c>
      <c r="AG723" s="192" t="s">
        <v>55</v>
      </c>
      <c r="AH723" s="36"/>
      <c r="AI723" s="36"/>
      <c r="AJ723" s="36"/>
      <c r="AK723" s="192" t="s">
        <v>54</v>
      </c>
      <c r="AL723" s="192" t="s">
        <v>54</v>
      </c>
      <c r="AM723" s="192" t="s">
        <v>54</v>
      </c>
      <c r="AN723" s="219"/>
      <c r="AO723" s="55"/>
      <c r="AP723" s="33"/>
      <c r="AQ723" s="35"/>
    </row>
    <row r="724" spans="6:43" hidden="1" x14ac:dyDescent="0.3">
      <c r="F724" s="28"/>
      <c r="G724" s="29"/>
      <c r="H724" s="30">
        <v>2025</v>
      </c>
      <c r="I724" s="30" t="s">
        <v>81</v>
      </c>
      <c r="J724" s="37">
        <f t="shared" ref="J724:AM724" si="68">COUNTIF(J719:J723,"D12")</f>
        <v>1</v>
      </c>
      <c r="K724" s="37">
        <f t="shared" si="68"/>
        <v>1</v>
      </c>
      <c r="L724" s="37">
        <f t="shared" si="68"/>
        <v>1</v>
      </c>
      <c r="M724" s="37">
        <f t="shared" si="68"/>
        <v>1</v>
      </c>
      <c r="N724" s="37">
        <f t="shared" si="68"/>
        <v>1</v>
      </c>
      <c r="O724" s="37">
        <f t="shared" si="68"/>
        <v>1</v>
      </c>
      <c r="P724" s="37">
        <f t="shared" si="68"/>
        <v>1</v>
      </c>
      <c r="Q724" s="37">
        <f t="shared" si="68"/>
        <v>1</v>
      </c>
      <c r="R724" s="37">
        <f t="shared" si="68"/>
        <v>1</v>
      </c>
      <c r="S724" s="37">
        <f t="shared" si="68"/>
        <v>2</v>
      </c>
      <c r="T724" s="37">
        <f t="shared" si="68"/>
        <v>1</v>
      </c>
      <c r="U724" s="37">
        <f t="shared" si="68"/>
        <v>1</v>
      </c>
      <c r="V724" s="37">
        <f t="shared" si="68"/>
        <v>1</v>
      </c>
      <c r="W724" s="37">
        <f t="shared" si="68"/>
        <v>2</v>
      </c>
      <c r="X724" s="37">
        <f t="shared" si="68"/>
        <v>1</v>
      </c>
      <c r="Y724" s="37">
        <f t="shared" si="68"/>
        <v>1</v>
      </c>
      <c r="Z724" s="37">
        <f t="shared" si="68"/>
        <v>1</v>
      </c>
      <c r="AA724" s="37">
        <f t="shared" si="68"/>
        <v>1</v>
      </c>
      <c r="AB724" s="37">
        <f t="shared" si="68"/>
        <v>2</v>
      </c>
      <c r="AC724" s="37">
        <f t="shared" si="68"/>
        <v>2</v>
      </c>
      <c r="AD724" s="37">
        <f t="shared" si="68"/>
        <v>2</v>
      </c>
      <c r="AE724" s="37">
        <f t="shared" si="68"/>
        <v>2</v>
      </c>
      <c r="AF724" s="37">
        <f t="shared" si="68"/>
        <v>2</v>
      </c>
      <c r="AG724" s="37">
        <f t="shared" si="68"/>
        <v>2</v>
      </c>
      <c r="AH724" s="37">
        <f t="shared" si="68"/>
        <v>1</v>
      </c>
      <c r="AI724" s="37">
        <f t="shared" si="68"/>
        <v>1</v>
      </c>
      <c r="AJ724" s="37">
        <f t="shared" si="68"/>
        <v>1</v>
      </c>
      <c r="AK724" s="37">
        <f t="shared" si="68"/>
        <v>1</v>
      </c>
      <c r="AL724" s="37">
        <f t="shared" si="68"/>
        <v>1</v>
      </c>
      <c r="AM724" s="37">
        <f t="shared" si="68"/>
        <v>1</v>
      </c>
      <c r="AN724" s="30">
        <f>COUNTIF(AN719:AN720,"D12")</f>
        <v>1</v>
      </c>
      <c r="AO724" s="38"/>
      <c r="AP724" s="38"/>
      <c r="AQ724" s="39"/>
    </row>
    <row r="725" spans="6:43" hidden="1" x14ac:dyDescent="0.3">
      <c r="F725" s="40"/>
      <c r="G725" s="41"/>
      <c r="H725" s="30">
        <v>2025</v>
      </c>
      <c r="I725" s="30" t="s">
        <v>81</v>
      </c>
      <c r="J725" s="42">
        <f>COUNTIF(J719:J720,"N12")</f>
        <v>1</v>
      </c>
      <c r="K725" s="42">
        <f t="shared" ref="K725:AM725" si="69">COUNTIF(K719:K723,"N12")</f>
        <v>1</v>
      </c>
      <c r="L725" s="42">
        <f t="shared" si="69"/>
        <v>1</v>
      </c>
      <c r="M725" s="42">
        <f t="shared" si="69"/>
        <v>1</v>
      </c>
      <c r="N725" s="42">
        <f t="shared" si="69"/>
        <v>1</v>
      </c>
      <c r="O725" s="42">
        <f t="shared" si="69"/>
        <v>1</v>
      </c>
      <c r="P725" s="42">
        <f t="shared" si="69"/>
        <v>1</v>
      </c>
      <c r="Q725" s="42">
        <f t="shared" si="69"/>
        <v>1</v>
      </c>
      <c r="R725" s="42">
        <f t="shared" si="69"/>
        <v>1</v>
      </c>
      <c r="S725" s="42">
        <f t="shared" si="69"/>
        <v>1</v>
      </c>
      <c r="T725" s="42">
        <f t="shared" si="69"/>
        <v>1</v>
      </c>
      <c r="U725" s="42">
        <f t="shared" si="69"/>
        <v>1</v>
      </c>
      <c r="V725" s="42">
        <f t="shared" si="69"/>
        <v>1</v>
      </c>
      <c r="W725" s="42">
        <f t="shared" si="69"/>
        <v>1</v>
      </c>
      <c r="X725" s="42">
        <f t="shared" si="69"/>
        <v>1</v>
      </c>
      <c r="Y725" s="42">
        <f t="shared" si="69"/>
        <v>1</v>
      </c>
      <c r="Z725" s="42">
        <f t="shared" si="69"/>
        <v>1</v>
      </c>
      <c r="AA725" s="42">
        <f t="shared" si="69"/>
        <v>1</v>
      </c>
      <c r="AB725" s="42">
        <f t="shared" si="69"/>
        <v>1</v>
      </c>
      <c r="AC725" s="42">
        <f t="shared" si="69"/>
        <v>1</v>
      </c>
      <c r="AD725" s="42">
        <f t="shared" si="69"/>
        <v>1</v>
      </c>
      <c r="AE725" s="42">
        <f t="shared" si="69"/>
        <v>1</v>
      </c>
      <c r="AF725" s="42">
        <f t="shared" si="69"/>
        <v>1</v>
      </c>
      <c r="AG725" s="42">
        <f t="shared" si="69"/>
        <v>1</v>
      </c>
      <c r="AH725" s="42">
        <f t="shared" si="69"/>
        <v>2</v>
      </c>
      <c r="AI725" s="42">
        <f t="shared" si="69"/>
        <v>2</v>
      </c>
      <c r="AJ725" s="42">
        <f t="shared" si="69"/>
        <v>2</v>
      </c>
      <c r="AK725" s="42">
        <f t="shared" si="69"/>
        <v>2</v>
      </c>
      <c r="AL725" s="42">
        <f t="shared" si="69"/>
        <v>2</v>
      </c>
      <c r="AM725" s="42">
        <f t="shared" si="69"/>
        <v>2</v>
      </c>
      <c r="AN725" s="43">
        <f>COUNTIF(AN719:AN720,"N12")</f>
        <v>1</v>
      </c>
      <c r="AO725" s="44"/>
      <c r="AP725" s="44"/>
      <c r="AQ725" s="39"/>
    </row>
    <row r="727" spans="6:43" x14ac:dyDescent="0.3">
      <c r="F727" s="48" t="s">
        <v>64</v>
      </c>
      <c r="G727" s="48" t="s">
        <v>65</v>
      </c>
    </row>
    <row r="728" spans="6:43" x14ac:dyDescent="0.3">
      <c r="F728" s="50" t="s">
        <v>54</v>
      </c>
      <c r="G728" s="51" t="s">
        <v>67</v>
      </c>
    </row>
    <row r="729" spans="6:43" x14ac:dyDescent="0.3">
      <c r="F729" s="50"/>
      <c r="G729" s="51" t="s">
        <v>68</v>
      </c>
    </row>
    <row r="730" spans="6:43" x14ac:dyDescent="0.3">
      <c r="F730" s="50" t="s">
        <v>69</v>
      </c>
      <c r="G730" s="51" t="s">
        <v>70</v>
      </c>
    </row>
    <row r="731" spans="6:43" x14ac:dyDescent="0.3">
      <c r="F731" s="50" t="s">
        <v>62</v>
      </c>
      <c r="G731" s="51" t="s">
        <v>71</v>
      </c>
    </row>
    <row r="733" spans="6:43" ht="15" x14ac:dyDescent="0.25">
      <c r="F733" s="1"/>
      <c r="G733" s="1"/>
      <c r="H733" s="2" t="s">
        <v>0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4"/>
      <c r="AI733" s="5" t="s">
        <v>1</v>
      </c>
      <c r="AJ733" s="5"/>
      <c r="AK733" s="5"/>
      <c r="AL733" s="5"/>
      <c r="AM733" s="5"/>
      <c r="AN733" s="5"/>
      <c r="AO733" s="6"/>
      <c r="AP733" s="6"/>
      <c r="AQ733" s="6"/>
    </row>
    <row r="734" spans="6:43" ht="15" x14ac:dyDescent="0.25">
      <c r="F734" s="1"/>
      <c r="G734" s="1"/>
      <c r="H734" s="8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10"/>
      <c r="AI734" s="5"/>
      <c r="AJ734" s="5"/>
      <c r="AK734" s="5"/>
      <c r="AL734" s="5"/>
      <c r="AM734" s="5"/>
      <c r="AN734" s="5"/>
      <c r="AO734" s="6"/>
      <c r="AP734" s="6"/>
      <c r="AQ734" s="6"/>
    </row>
    <row r="735" spans="6:43" ht="15" x14ac:dyDescent="0.25">
      <c r="F735" s="1"/>
      <c r="G735" s="1"/>
      <c r="H735" s="165" t="s">
        <v>2</v>
      </c>
      <c r="I735" s="166"/>
      <c r="J735" s="166"/>
      <c r="K735" s="167" t="s">
        <v>262</v>
      </c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8"/>
      <c r="AI735" s="5" t="s">
        <v>4</v>
      </c>
      <c r="AJ735" s="5"/>
      <c r="AK735" s="5"/>
      <c r="AL735" s="5"/>
      <c r="AM735" s="5"/>
      <c r="AN735" s="5"/>
      <c r="AO735" s="6"/>
      <c r="AP735" s="6"/>
      <c r="AQ735" s="6"/>
    </row>
    <row r="736" spans="6:43" ht="15" x14ac:dyDescent="0.25">
      <c r="F736" s="1"/>
      <c r="G736" s="1"/>
      <c r="H736" s="15" t="s">
        <v>5</v>
      </c>
      <c r="I736" s="16"/>
      <c r="J736" s="16"/>
      <c r="K736" s="167" t="s">
        <v>85</v>
      </c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8"/>
      <c r="AI736" s="5"/>
      <c r="AJ736" s="5"/>
      <c r="AK736" s="5"/>
      <c r="AL736" s="5"/>
      <c r="AM736" s="5"/>
      <c r="AN736" s="5"/>
      <c r="AO736" s="6"/>
      <c r="AP736" s="6"/>
      <c r="AQ736" s="6"/>
    </row>
    <row r="737" spans="6:43" ht="15" x14ac:dyDescent="0.25">
      <c r="F737" s="1"/>
      <c r="G737" s="1"/>
      <c r="H737" s="165" t="s">
        <v>7</v>
      </c>
      <c r="I737" s="166"/>
      <c r="J737" s="166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8"/>
      <c r="AI737" s="5" t="s">
        <v>8</v>
      </c>
      <c r="AJ737" s="5"/>
      <c r="AK737" s="5"/>
      <c r="AL737" s="5"/>
      <c r="AM737" s="5"/>
      <c r="AN737" s="5"/>
      <c r="AO737" s="6"/>
      <c r="AP737" s="6"/>
      <c r="AQ737" s="6"/>
    </row>
    <row r="738" spans="6:43" ht="15" x14ac:dyDescent="0.25">
      <c r="F738" s="1"/>
      <c r="G738" s="1"/>
      <c r="H738" s="169"/>
      <c r="I738" s="170"/>
      <c r="J738" s="170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  <c r="AF738" s="171"/>
      <c r="AG738" s="171"/>
      <c r="AH738" s="172"/>
      <c r="AI738" s="5"/>
      <c r="AJ738" s="5"/>
      <c r="AK738" s="5"/>
      <c r="AL738" s="5"/>
      <c r="AM738" s="5"/>
      <c r="AN738" s="5"/>
      <c r="AO738" s="21"/>
      <c r="AP738" s="21"/>
      <c r="AQ738" s="21"/>
    </row>
    <row r="739" spans="6:43" ht="18.75" x14ac:dyDescent="0.25">
      <c r="F739" s="173" t="s">
        <v>14</v>
      </c>
      <c r="G739" s="173" t="s">
        <v>15</v>
      </c>
      <c r="H739" s="173" t="s">
        <v>16</v>
      </c>
      <c r="I739" s="173" t="s">
        <v>17</v>
      </c>
      <c r="J739" s="173" t="s">
        <v>18</v>
      </c>
      <c r="K739" s="173" t="s">
        <v>19</v>
      </c>
      <c r="L739" s="173" t="s">
        <v>20</v>
      </c>
      <c r="M739" s="173" t="s">
        <v>21</v>
      </c>
      <c r="N739" s="173" t="s">
        <v>22</v>
      </c>
      <c r="O739" s="173" t="s">
        <v>23</v>
      </c>
      <c r="P739" s="174" t="s">
        <v>24</v>
      </c>
      <c r="Q739" s="174" t="s">
        <v>25</v>
      </c>
      <c r="R739" s="173" t="s">
        <v>26</v>
      </c>
      <c r="S739" s="173" t="s">
        <v>27</v>
      </c>
      <c r="T739" s="173" t="s">
        <v>28</v>
      </c>
      <c r="U739" s="173" t="s">
        <v>29</v>
      </c>
      <c r="V739" s="173" t="s">
        <v>30</v>
      </c>
      <c r="W739" s="174" t="s">
        <v>31</v>
      </c>
      <c r="X739" s="174" t="s">
        <v>32</v>
      </c>
      <c r="Y739" s="173" t="s">
        <v>33</v>
      </c>
      <c r="Z739" s="173" t="s">
        <v>34</v>
      </c>
      <c r="AA739" s="173" t="s">
        <v>35</v>
      </c>
      <c r="AB739" s="173" t="s">
        <v>36</v>
      </c>
      <c r="AC739" s="173" t="s">
        <v>37</v>
      </c>
      <c r="AD739" s="174" t="s">
        <v>38</v>
      </c>
      <c r="AE739" s="173" t="s">
        <v>39</v>
      </c>
      <c r="AF739" s="173" t="s">
        <v>40</v>
      </c>
      <c r="AG739" s="173" t="s">
        <v>41</v>
      </c>
      <c r="AH739" s="173" t="s">
        <v>42</v>
      </c>
      <c r="AI739" s="173" t="s">
        <v>43</v>
      </c>
      <c r="AJ739" s="173" t="s">
        <v>44</v>
      </c>
      <c r="AK739" s="174" t="s">
        <v>45</v>
      </c>
      <c r="AL739" s="174" t="s">
        <v>46</v>
      </c>
      <c r="AM739" s="173" t="s">
        <v>47</v>
      </c>
      <c r="AN739" s="174" t="s">
        <v>58</v>
      </c>
      <c r="AO739" s="193" t="s">
        <v>49</v>
      </c>
      <c r="AP739" s="193" t="s">
        <v>50</v>
      </c>
      <c r="AQ739" s="193" t="s">
        <v>51</v>
      </c>
    </row>
    <row r="740" spans="6:43" x14ac:dyDescent="0.3">
      <c r="F740" s="28">
        <v>70811339</v>
      </c>
      <c r="G740" s="29" t="s">
        <v>263</v>
      </c>
      <c r="H740" s="30">
        <v>2026</v>
      </c>
      <c r="I740" s="30" t="s">
        <v>53</v>
      </c>
      <c r="J740" s="192" t="s">
        <v>55</v>
      </c>
      <c r="K740" s="192" t="s">
        <v>55</v>
      </c>
      <c r="L740" s="192" t="s">
        <v>55</v>
      </c>
      <c r="M740" s="192" t="s">
        <v>54</v>
      </c>
      <c r="N740" s="192" t="s">
        <v>54</v>
      </c>
      <c r="O740" s="192" t="s">
        <v>54</v>
      </c>
      <c r="P740" s="192" t="s">
        <v>54</v>
      </c>
      <c r="Q740" s="192" t="s">
        <v>54</v>
      </c>
      <c r="R740" s="192" t="s">
        <v>54</v>
      </c>
      <c r="S740" s="188"/>
      <c r="T740" s="188"/>
      <c r="U740" s="188" t="s">
        <v>62</v>
      </c>
      <c r="V740" s="192" t="s">
        <v>55</v>
      </c>
      <c r="W740" s="192" t="s">
        <v>55</v>
      </c>
      <c r="X740" s="192" t="s">
        <v>55</v>
      </c>
      <c r="Y740" s="192" t="s">
        <v>55</v>
      </c>
      <c r="Z740" s="192" t="s">
        <v>55</v>
      </c>
      <c r="AA740" s="192" t="s">
        <v>55</v>
      </c>
      <c r="AB740" s="192" t="s">
        <v>54</v>
      </c>
      <c r="AC740" s="192" t="s">
        <v>54</v>
      </c>
      <c r="AD740" s="192" t="s">
        <v>54</v>
      </c>
      <c r="AE740" s="192" t="s">
        <v>54</v>
      </c>
      <c r="AF740" s="192" t="s">
        <v>54</v>
      </c>
      <c r="AG740" s="192" t="s">
        <v>54</v>
      </c>
      <c r="AH740" s="188"/>
      <c r="AI740" s="188"/>
      <c r="AJ740" s="188" t="s">
        <v>62</v>
      </c>
      <c r="AK740" s="192" t="s">
        <v>55</v>
      </c>
      <c r="AL740" s="192" t="s">
        <v>55</v>
      </c>
      <c r="AM740" s="192" t="s">
        <v>55</v>
      </c>
      <c r="AN740" s="192" t="s">
        <v>55</v>
      </c>
      <c r="AO740" s="214" t="e">
        <f>COUNTIF(Tabla1461113161718202427282930323437404142432377[[#This Row],[1L]:[31D]],"D12")</f>
        <v>#VALUE!</v>
      </c>
      <c r="AP740" s="33" t="e">
        <f>COUNTIF(Tabla1461113161718202427282930323437404142432377[[#This Row],[1L]:[31D]],"N12")</f>
        <v>#VALUE!</v>
      </c>
      <c r="AQ740" s="33" t="e">
        <f>COUNTBLANK(Tabla1461113161718202427282930323437404142432377[[#This Row],[1L]:[31D]])</f>
        <v>#VALUE!</v>
      </c>
    </row>
    <row r="741" spans="6:43" x14ac:dyDescent="0.3">
      <c r="F741" s="28">
        <v>85163750</v>
      </c>
      <c r="G741" s="29" t="s">
        <v>264</v>
      </c>
      <c r="H741" s="30">
        <v>2026</v>
      </c>
      <c r="I741" s="30" t="s">
        <v>53</v>
      </c>
      <c r="J741" s="192" t="s">
        <v>54</v>
      </c>
      <c r="K741" s="192" t="s">
        <v>54</v>
      </c>
      <c r="L741" s="192" t="s">
        <v>54</v>
      </c>
      <c r="M741" s="188"/>
      <c r="N741" s="188"/>
      <c r="O741" s="188" t="s">
        <v>62</v>
      </c>
      <c r="P741" s="192" t="s">
        <v>55</v>
      </c>
      <c r="Q741" s="192" t="s">
        <v>55</v>
      </c>
      <c r="R741" s="192" t="s">
        <v>55</v>
      </c>
      <c r="S741" s="192" t="s">
        <v>55</v>
      </c>
      <c r="T741" s="192" t="s">
        <v>55</v>
      </c>
      <c r="U741" s="192" t="s">
        <v>55</v>
      </c>
      <c r="V741" s="192" t="s">
        <v>54</v>
      </c>
      <c r="W741" s="192" t="s">
        <v>54</v>
      </c>
      <c r="X741" s="192" t="s">
        <v>54</v>
      </c>
      <c r="Y741" s="192" t="s">
        <v>54</v>
      </c>
      <c r="Z741" s="192" t="s">
        <v>54</v>
      </c>
      <c r="AA741" s="192" t="s">
        <v>54</v>
      </c>
      <c r="AB741" s="188"/>
      <c r="AC741" s="188"/>
      <c r="AD741" s="188" t="s">
        <v>62</v>
      </c>
      <c r="AE741" s="192" t="s">
        <v>55</v>
      </c>
      <c r="AF741" s="192" t="s">
        <v>55</v>
      </c>
      <c r="AG741" s="192" t="s">
        <v>55</v>
      </c>
      <c r="AH741" s="192" t="s">
        <v>55</v>
      </c>
      <c r="AI741" s="192" t="s">
        <v>55</v>
      </c>
      <c r="AJ741" s="192" t="s">
        <v>55</v>
      </c>
      <c r="AK741" s="192" t="s">
        <v>54</v>
      </c>
      <c r="AL741" s="192" t="s">
        <v>54</v>
      </c>
      <c r="AM741" s="192" t="s">
        <v>54</v>
      </c>
      <c r="AN741" s="192" t="s">
        <v>54</v>
      </c>
      <c r="AO741" s="214" t="e">
        <f>COUNTIF(Tabla1461113161718202427282930323437404142432377[[#This Row],[1L]:[31D]],"D12")</f>
        <v>#VALUE!</v>
      </c>
      <c r="AP741" s="33" t="e">
        <f>COUNTIF(Tabla1461113161718202427282930323437404142432377[[#This Row],[1L]:[31D]],"N12")</f>
        <v>#VALUE!</v>
      </c>
      <c r="AQ741" s="33" t="e">
        <f>COUNTBLANK(Tabla1461113161718202427282930323437404142432377[[#This Row],[1L]:[31D]])</f>
        <v>#VALUE!</v>
      </c>
    </row>
    <row r="742" spans="6:43" x14ac:dyDescent="0.3">
      <c r="F742" s="28">
        <v>101717899</v>
      </c>
      <c r="G742" s="29" t="s">
        <v>265</v>
      </c>
      <c r="H742" s="30">
        <v>2026</v>
      </c>
      <c r="I742" s="30" t="s">
        <v>53</v>
      </c>
      <c r="J742" s="36"/>
      <c r="K742" s="36"/>
      <c r="L742" s="36"/>
      <c r="M742" s="192" t="s">
        <v>55</v>
      </c>
      <c r="N742" s="192" t="s">
        <v>55</v>
      </c>
      <c r="O742" s="192" t="s">
        <v>55</v>
      </c>
      <c r="P742" s="36"/>
      <c r="Q742" s="36"/>
      <c r="R742" s="36"/>
      <c r="S742" s="192" t="s">
        <v>54</v>
      </c>
      <c r="T742" s="192" t="s">
        <v>54</v>
      </c>
      <c r="U742" s="192" t="s">
        <v>54</v>
      </c>
      <c r="V742" s="36"/>
      <c r="W742" s="36"/>
      <c r="X742" s="36"/>
      <c r="Y742" s="36"/>
      <c r="Z742" s="36"/>
      <c r="AA742" s="36"/>
      <c r="AB742" s="192" t="s">
        <v>55</v>
      </c>
      <c r="AC742" s="192" t="s">
        <v>55</v>
      </c>
      <c r="AD742" s="192" t="s">
        <v>55</v>
      </c>
      <c r="AE742" s="36"/>
      <c r="AF742" s="36"/>
      <c r="AG742" s="36"/>
      <c r="AH742" s="192" t="s">
        <v>54</v>
      </c>
      <c r="AI742" s="192" t="s">
        <v>54</v>
      </c>
      <c r="AJ742" s="192" t="s">
        <v>54</v>
      </c>
      <c r="AK742" s="36"/>
      <c r="AL742" s="36"/>
      <c r="AM742" s="36"/>
      <c r="AN742" s="36"/>
      <c r="AO742" s="55"/>
      <c r="AP742" s="33"/>
      <c r="AQ742" s="35"/>
    </row>
    <row r="743" spans="6:43" hidden="1" x14ac:dyDescent="0.3">
      <c r="F743" s="28"/>
      <c r="G743" s="29"/>
      <c r="H743" s="30">
        <v>2025</v>
      </c>
      <c r="I743" s="30" t="s">
        <v>81</v>
      </c>
      <c r="J743" s="37">
        <f t="shared" ref="J743:AM743" si="70">COUNTIF(J740:J742,"D12")</f>
        <v>1</v>
      </c>
      <c r="K743" s="37">
        <f t="shared" si="70"/>
        <v>1</v>
      </c>
      <c r="L743" s="37">
        <f t="shared" si="70"/>
        <v>1</v>
      </c>
      <c r="M743" s="37">
        <f t="shared" si="70"/>
        <v>1</v>
      </c>
      <c r="N743" s="37">
        <f t="shared" si="70"/>
        <v>1</v>
      </c>
      <c r="O743" s="37">
        <f t="shared" si="70"/>
        <v>1</v>
      </c>
      <c r="P743" s="37">
        <f t="shared" si="70"/>
        <v>1</v>
      </c>
      <c r="Q743" s="37">
        <f t="shared" si="70"/>
        <v>1</v>
      </c>
      <c r="R743" s="37">
        <f t="shared" si="70"/>
        <v>1</v>
      </c>
      <c r="S743" s="37">
        <f t="shared" si="70"/>
        <v>1</v>
      </c>
      <c r="T743" s="37">
        <f t="shared" si="70"/>
        <v>1</v>
      </c>
      <c r="U743" s="37">
        <f t="shared" si="70"/>
        <v>1</v>
      </c>
      <c r="V743" s="37">
        <f t="shared" si="70"/>
        <v>1</v>
      </c>
      <c r="W743" s="37">
        <f t="shared" si="70"/>
        <v>1</v>
      </c>
      <c r="X743" s="37">
        <f t="shared" si="70"/>
        <v>1</v>
      </c>
      <c r="Y743" s="37">
        <f t="shared" si="70"/>
        <v>1</v>
      </c>
      <c r="Z743" s="37">
        <f t="shared" si="70"/>
        <v>1</v>
      </c>
      <c r="AA743" s="37">
        <f t="shared" si="70"/>
        <v>1</v>
      </c>
      <c r="AB743" s="37">
        <f t="shared" si="70"/>
        <v>1</v>
      </c>
      <c r="AC743" s="37">
        <f t="shared" si="70"/>
        <v>1</v>
      </c>
      <c r="AD743" s="37">
        <f t="shared" si="70"/>
        <v>1</v>
      </c>
      <c r="AE743" s="37">
        <f t="shared" si="70"/>
        <v>1</v>
      </c>
      <c r="AF743" s="37">
        <f t="shared" si="70"/>
        <v>1</v>
      </c>
      <c r="AG743" s="37">
        <f t="shared" si="70"/>
        <v>1</v>
      </c>
      <c r="AH743" s="37">
        <f t="shared" si="70"/>
        <v>1</v>
      </c>
      <c r="AI743" s="37">
        <f t="shared" si="70"/>
        <v>1</v>
      </c>
      <c r="AJ743" s="37">
        <f t="shared" si="70"/>
        <v>1</v>
      </c>
      <c r="AK743" s="37">
        <f t="shared" si="70"/>
        <v>1</v>
      </c>
      <c r="AL743" s="37">
        <f t="shared" si="70"/>
        <v>1</v>
      </c>
      <c r="AM743" s="37">
        <f t="shared" si="70"/>
        <v>1</v>
      </c>
      <c r="AN743" s="30">
        <f>COUNTIF(AN740:AN741,"D12")</f>
        <v>1</v>
      </c>
      <c r="AO743" s="38"/>
      <c r="AP743" s="38"/>
      <c r="AQ743" s="39"/>
    </row>
    <row r="744" spans="6:43" hidden="1" x14ac:dyDescent="0.3">
      <c r="F744" s="40"/>
      <c r="G744" s="41"/>
      <c r="H744" s="30">
        <v>2025</v>
      </c>
      <c r="I744" s="30" t="s">
        <v>81</v>
      </c>
      <c r="J744" s="42">
        <f>COUNTIF(J740:J741,"N12")</f>
        <v>1</v>
      </c>
      <c r="K744" s="42">
        <f t="shared" ref="K744:AN744" si="71">COUNTIF(K740:K742,"N12")</f>
        <v>1</v>
      </c>
      <c r="L744" s="42">
        <f t="shared" si="71"/>
        <v>1</v>
      </c>
      <c r="M744" s="42">
        <f t="shared" si="71"/>
        <v>1</v>
      </c>
      <c r="N744" s="42">
        <f t="shared" si="71"/>
        <v>1</v>
      </c>
      <c r="O744" s="42">
        <f t="shared" si="71"/>
        <v>1</v>
      </c>
      <c r="P744" s="42">
        <f t="shared" si="71"/>
        <v>1</v>
      </c>
      <c r="Q744" s="42">
        <f t="shared" si="71"/>
        <v>1</v>
      </c>
      <c r="R744" s="42">
        <f t="shared" si="71"/>
        <v>1</v>
      </c>
      <c r="S744" s="42">
        <f t="shared" si="71"/>
        <v>1</v>
      </c>
      <c r="T744" s="42">
        <f t="shared" si="71"/>
        <v>1</v>
      </c>
      <c r="U744" s="42">
        <f t="shared" si="71"/>
        <v>1</v>
      </c>
      <c r="V744" s="42">
        <f t="shared" si="71"/>
        <v>1</v>
      </c>
      <c r="W744" s="42">
        <f t="shared" si="71"/>
        <v>1</v>
      </c>
      <c r="X744" s="42">
        <f t="shared" si="71"/>
        <v>1</v>
      </c>
      <c r="Y744" s="42">
        <f t="shared" si="71"/>
        <v>1</v>
      </c>
      <c r="Z744" s="42">
        <f t="shared" si="71"/>
        <v>1</v>
      </c>
      <c r="AA744" s="42">
        <f t="shared" si="71"/>
        <v>1</v>
      </c>
      <c r="AB744" s="42">
        <f t="shared" si="71"/>
        <v>1</v>
      </c>
      <c r="AC744" s="42">
        <f t="shared" si="71"/>
        <v>1</v>
      </c>
      <c r="AD744" s="42">
        <f t="shared" si="71"/>
        <v>1</v>
      </c>
      <c r="AE744" s="42">
        <f t="shared" si="71"/>
        <v>1</v>
      </c>
      <c r="AF744" s="42">
        <f t="shared" si="71"/>
        <v>1</v>
      </c>
      <c r="AG744" s="42">
        <f t="shared" si="71"/>
        <v>1</v>
      </c>
      <c r="AH744" s="42">
        <f t="shared" si="71"/>
        <v>1</v>
      </c>
      <c r="AI744" s="42">
        <f t="shared" si="71"/>
        <v>1</v>
      </c>
      <c r="AJ744" s="42">
        <f t="shared" si="71"/>
        <v>1</v>
      </c>
      <c r="AK744" s="42">
        <f t="shared" si="71"/>
        <v>1</v>
      </c>
      <c r="AL744" s="42">
        <f t="shared" si="71"/>
        <v>1</v>
      </c>
      <c r="AM744" s="42">
        <f t="shared" si="71"/>
        <v>1</v>
      </c>
      <c r="AN744" s="42">
        <f t="shared" si="71"/>
        <v>1</v>
      </c>
      <c r="AO744" s="44"/>
      <c r="AP744" s="44"/>
      <c r="AQ744" s="39"/>
    </row>
    <row r="746" spans="6:43" x14ac:dyDescent="0.3">
      <c r="F746" s="48" t="s">
        <v>64</v>
      </c>
      <c r="G746" s="48" t="s">
        <v>65</v>
      </c>
    </row>
    <row r="747" spans="6:43" x14ac:dyDescent="0.3">
      <c r="F747" s="50" t="s">
        <v>54</v>
      </c>
      <c r="G747" s="51" t="s">
        <v>67</v>
      </c>
    </row>
    <row r="748" spans="6:43" x14ac:dyDescent="0.3">
      <c r="F748" s="50"/>
      <c r="G748" s="51" t="s">
        <v>68</v>
      </c>
    </row>
    <row r="749" spans="6:43" x14ac:dyDescent="0.3">
      <c r="F749" s="50" t="s">
        <v>69</v>
      </c>
      <c r="G749" s="51" t="s">
        <v>70</v>
      </c>
    </row>
    <row r="750" spans="6:43" x14ac:dyDescent="0.3">
      <c r="F750" s="50" t="s">
        <v>62</v>
      </c>
      <c r="G750" s="51" t="s">
        <v>71</v>
      </c>
    </row>
    <row r="752" spans="6:43" ht="15" x14ac:dyDescent="0.25">
      <c r="F752" s="1"/>
      <c r="G752" s="1"/>
      <c r="H752" s="2" t="s">
        <v>0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4"/>
      <c r="AI752" s="5" t="s">
        <v>1</v>
      </c>
      <c r="AJ752" s="5"/>
      <c r="AK752" s="5"/>
      <c r="AL752" s="5"/>
      <c r="AM752" s="5"/>
      <c r="AN752" s="5"/>
    </row>
    <row r="753" spans="6:40" ht="15" x14ac:dyDescent="0.25">
      <c r="F753" s="1"/>
      <c r="G753" s="1"/>
      <c r="H753" s="8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10"/>
      <c r="AI753" s="5"/>
      <c r="AJ753" s="5"/>
      <c r="AK753" s="5"/>
      <c r="AL753" s="5"/>
      <c r="AM753" s="5"/>
      <c r="AN753" s="5"/>
    </row>
    <row r="754" spans="6:40" ht="15" x14ac:dyDescent="0.25">
      <c r="F754" s="1"/>
      <c r="G754" s="1"/>
      <c r="H754" s="165" t="s">
        <v>2</v>
      </c>
      <c r="I754" s="166"/>
      <c r="J754" s="166"/>
      <c r="K754" s="167" t="s">
        <v>266</v>
      </c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8"/>
      <c r="AI754" s="5" t="s">
        <v>4</v>
      </c>
      <c r="AJ754" s="5"/>
      <c r="AK754" s="5"/>
      <c r="AL754" s="5"/>
      <c r="AM754" s="5"/>
      <c r="AN754" s="5"/>
    </row>
    <row r="755" spans="6:40" ht="15" x14ac:dyDescent="0.25">
      <c r="F755" s="1"/>
      <c r="G755" s="1"/>
      <c r="H755" s="15" t="s">
        <v>5</v>
      </c>
      <c r="I755" s="16"/>
      <c r="J755" s="16"/>
      <c r="K755" s="167" t="s">
        <v>85</v>
      </c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8"/>
      <c r="AI755" s="5"/>
      <c r="AJ755" s="5"/>
      <c r="AK755" s="5"/>
      <c r="AL755" s="5"/>
      <c r="AM755" s="5"/>
      <c r="AN755" s="5"/>
    </row>
    <row r="756" spans="6:40" ht="15" x14ac:dyDescent="0.25">
      <c r="F756" s="1"/>
      <c r="G756" s="1"/>
      <c r="H756" s="165" t="s">
        <v>7</v>
      </c>
      <c r="I756" s="166"/>
      <c r="J756" s="166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8"/>
      <c r="AI756" s="5" t="s">
        <v>8</v>
      </c>
      <c r="AJ756" s="5"/>
      <c r="AK756" s="5"/>
      <c r="AL756" s="5"/>
      <c r="AM756" s="5"/>
      <c r="AN756" s="5"/>
    </row>
    <row r="757" spans="6:40" ht="15" x14ac:dyDescent="0.25">
      <c r="F757" s="1"/>
      <c r="G757" s="1"/>
      <c r="H757" s="169"/>
      <c r="I757" s="170"/>
      <c r="J757" s="170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  <c r="AF757" s="171"/>
      <c r="AG757" s="171"/>
      <c r="AH757" s="172"/>
      <c r="AI757" s="5"/>
      <c r="AJ757" s="5"/>
      <c r="AK757" s="5"/>
      <c r="AL757" s="5"/>
      <c r="AM757" s="5"/>
      <c r="AN757" s="5"/>
    </row>
    <row r="758" spans="6:40" ht="18" x14ac:dyDescent="0.25">
      <c r="F758" s="173" t="s">
        <v>14</v>
      </c>
      <c r="G758" s="173" t="s">
        <v>15</v>
      </c>
      <c r="H758" s="173" t="s">
        <v>16</v>
      </c>
      <c r="I758" s="173" t="s">
        <v>17</v>
      </c>
      <c r="J758" s="173" t="s">
        <v>18</v>
      </c>
      <c r="K758" s="173" t="s">
        <v>19</v>
      </c>
      <c r="L758" s="173" t="s">
        <v>20</v>
      </c>
      <c r="M758" s="173" t="s">
        <v>21</v>
      </c>
      <c r="N758" s="173" t="s">
        <v>22</v>
      </c>
      <c r="O758" s="173" t="s">
        <v>23</v>
      </c>
      <c r="P758" s="174" t="s">
        <v>24</v>
      </c>
      <c r="Q758" s="174" t="s">
        <v>25</v>
      </c>
      <c r="R758" s="173" t="s">
        <v>26</v>
      </c>
      <c r="S758" s="173" t="s">
        <v>27</v>
      </c>
      <c r="T758" s="173" t="s">
        <v>28</v>
      </c>
      <c r="U758" s="173" t="s">
        <v>29</v>
      </c>
      <c r="V758" s="173" t="s">
        <v>30</v>
      </c>
      <c r="W758" s="174" t="s">
        <v>31</v>
      </c>
      <c r="X758" s="174" t="s">
        <v>32</v>
      </c>
      <c r="Y758" s="173" t="s">
        <v>33</v>
      </c>
      <c r="Z758" s="173" t="s">
        <v>34</v>
      </c>
      <c r="AA758" s="173" t="s">
        <v>35</v>
      </c>
      <c r="AB758" s="173" t="s">
        <v>36</v>
      </c>
      <c r="AC758" s="173" t="s">
        <v>37</v>
      </c>
      <c r="AD758" s="174" t="s">
        <v>38</v>
      </c>
      <c r="AE758" s="173" t="s">
        <v>39</v>
      </c>
      <c r="AF758" s="173" t="s">
        <v>40</v>
      </c>
      <c r="AG758" s="173" t="s">
        <v>41</v>
      </c>
      <c r="AH758" s="173" t="s">
        <v>42</v>
      </c>
      <c r="AI758" s="173" t="s">
        <v>43</v>
      </c>
      <c r="AJ758" s="173" t="s">
        <v>44</v>
      </c>
      <c r="AK758" s="174" t="s">
        <v>45</v>
      </c>
      <c r="AL758" s="174" t="s">
        <v>46</v>
      </c>
      <c r="AM758" s="173" t="s">
        <v>47</v>
      </c>
      <c r="AN758" s="174" t="s">
        <v>58</v>
      </c>
    </row>
    <row r="759" spans="6:40" x14ac:dyDescent="0.3">
      <c r="F759" s="28">
        <v>1017177224</v>
      </c>
      <c r="G759" s="29" t="s">
        <v>267</v>
      </c>
      <c r="H759" s="30">
        <v>2026</v>
      </c>
      <c r="I759" s="30" t="s">
        <v>53</v>
      </c>
      <c r="J759" s="192" t="s">
        <v>167</v>
      </c>
      <c r="K759" s="192" t="s">
        <v>167</v>
      </c>
      <c r="L759" s="192" t="s">
        <v>167</v>
      </c>
      <c r="M759" s="192" t="s">
        <v>167</v>
      </c>
      <c r="N759" s="192" t="s">
        <v>167</v>
      </c>
      <c r="O759" s="192" t="s">
        <v>87</v>
      </c>
      <c r="P759" s="192" t="s">
        <v>87</v>
      </c>
      <c r="Q759" s="188"/>
      <c r="R759" s="192" t="s">
        <v>87</v>
      </c>
      <c r="S759" s="192" t="s">
        <v>87</v>
      </c>
      <c r="T759" s="192" t="s">
        <v>87</v>
      </c>
      <c r="U759" s="192" t="s">
        <v>87</v>
      </c>
      <c r="V759" s="192" t="s">
        <v>87</v>
      </c>
      <c r="W759" s="192" t="s">
        <v>87</v>
      </c>
      <c r="X759" s="188"/>
      <c r="Y759" s="192" t="s">
        <v>87</v>
      </c>
      <c r="Z759" s="192" t="s">
        <v>87</v>
      </c>
      <c r="AA759" s="192" t="s">
        <v>87</v>
      </c>
      <c r="AB759" s="188"/>
      <c r="AC759" s="188"/>
      <c r="AD759" s="192" t="s">
        <v>87</v>
      </c>
      <c r="AE759" s="192" t="s">
        <v>87</v>
      </c>
      <c r="AF759" s="192" t="s">
        <v>87</v>
      </c>
      <c r="AG759" s="192" t="s">
        <v>87</v>
      </c>
      <c r="AH759" s="192" t="s">
        <v>87</v>
      </c>
      <c r="AI759" s="192" t="s">
        <v>87</v>
      </c>
      <c r="AJ759" s="192" t="s">
        <v>87</v>
      </c>
      <c r="AK759" s="192" t="s">
        <v>87</v>
      </c>
      <c r="AL759" s="188"/>
      <c r="AM759" s="192" t="s">
        <v>87</v>
      </c>
      <c r="AN759" s="192" t="s">
        <v>54</v>
      </c>
    </row>
    <row r="760" spans="6:40" x14ac:dyDescent="0.3">
      <c r="F760" s="58"/>
      <c r="G760" s="29"/>
      <c r="H760" s="30">
        <v>2026</v>
      </c>
      <c r="I760" s="30" t="s">
        <v>53</v>
      </c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217" t="s">
        <v>87</v>
      </c>
      <c r="AC760" s="217" t="s">
        <v>87</v>
      </c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29" t="s">
        <v>55</v>
      </c>
    </row>
    <row r="762" spans="6:40" ht="15" x14ac:dyDescent="0.25">
      <c r="F762" s="1"/>
      <c r="G762" s="1"/>
      <c r="H762" s="2" t="s">
        <v>0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4"/>
      <c r="AI762" s="5" t="s">
        <v>1</v>
      </c>
      <c r="AJ762" s="5"/>
      <c r="AK762" s="5"/>
      <c r="AL762" s="5"/>
      <c r="AM762" s="5"/>
      <c r="AN762" s="5"/>
    </row>
    <row r="763" spans="6:40" ht="15" x14ac:dyDescent="0.25">
      <c r="F763" s="1"/>
      <c r="G763" s="1"/>
      <c r="H763" s="8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10"/>
      <c r="AI763" s="5"/>
      <c r="AJ763" s="5"/>
      <c r="AK763" s="5"/>
      <c r="AL763" s="5"/>
      <c r="AM763" s="5"/>
      <c r="AN763" s="5"/>
    </row>
    <row r="764" spans="6:40" ht="15" x14ac:dyDescent="0.25">
      <c r="F764" s="1"/>
      <c r="G764" s="1"/>
      <c r="H764" s="165" t="s">
        <v>2</v>
      </c>
      <c r="I764" s="166"/>
      <c r="J764" s="166"/>
      <c r="K764" s="167" t="s">
        <v>268</v>
      </c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8"/>
      <c r="AI764" s="5" t="s">
        <v>4</v>
      </c>
      <c r="AJ764" s="5"/>
      <c r="AK764" s="5"/>
      <c r="AL764" s="5"/>
      <c r="AM764" s="5"/>
      <c r="AN764" s="5"/>
    </row>
    <row r="765" spans="6:40" ht="15" x14ac:dyDescent="0.25">
      <c r="F765" s="1"/>
      <c r="G765" s="1"/>
      <c r="H765" s="15" t="s">
        <v>5</v>
      </c>
      <c r="I765" s="16"/>
      <c r="J765" s="16"/>
      <c r="K765" s="167" t="s">
        <v>85</v>
      </c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8"/>
      <c r="AI765" s="5"/>
      <c r="AJ765" s="5"/>
      <c r="AK765" s="5"/>
      <c r="AL765" s="5"/>
      <c r="AM765" s="5"/>
      <c r="AN765" s="5"/>
    </row>
    <row r="766" spans="6:40" ht="15" x14ac:dyDescent="0.25">
      <c r="F766" s="1"/>
      <c r="G766" s="1"/>
      <c r="H766" s="165" t="s">
        <v>7</v>
      </c>
      <c r="I766" s="166"/>
      <c r="J766" s="166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8"/>
      <c r="AI766" s="5" t="s">
        <v>8</v>
      </c>
      <c r="AJ766" s="5"/>
      <c r="AK766" s="5"/>
      <c r="AL766" s="5"/>
      <c r="AM766" s="5"/>
      <c r="AN766" s="5"/>
    </row>
    <row r="767" spans="6:40" ht="15" x14ac:dyDescent="0.25">
      <c r="F767" s="1"/>
      <c r="G767" s="1"/>
      <c r="H767" s="169"/>
      <c r="I767" s="170"/>
      <c r="J767" s="170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2"/>
      <c r="AI767" s="5"/>
      <c r="AJ767" s="5"/>
      <c r="AK767" s="5"/>
      <c r="AL767" s="5"/>
      <c r="AM767" s="5"/>
      <c r="AN767" s="5"/>
    </row>
    <row r="768" spans="6:40" ht="18" x14ac:dyDescent="0.25">
      <c r="F768" s="173" t="s">
        <v>14</v>
      </c>
      <c r="G768" s="173" t="s">
        <v>15</v>
      </c>
      <c r="H768" s="173" t="s">
        <v>16</v>
      </c>
      <c r="I768" s="173" t="s">
        <v>17</v>
      </c>
      <c r="J768" s="173" t="s">
        <v>18</v>
      </c>
      <c r="K768" s="173" t="s">
        <v>19</v>
      </c>
      <c r="L768" s="173" t="s">
        <v>20</v>
      </c>
      <c r="M768" s="173" t="s">
        <v>21</v>
      </c>
      <c r="N768" s="173" t="s">
        <v>22</v>
      </c>
      <c r="O768" s="173" t="s">
        <v>23</v>
      </c>
      <c r="P768" s="174" t="s">
        <v>24</v>
      </c>
      <c r="Q768" s="174" t="s">
        <v>25</v>
      </c>
      <c r="R768" s="173" t="s">
        <v>26</v>
      </c>
      <c r="S768" s="173" t="s">
        <v>27</v>
      </c>
      <c r="T768" s="173" t="s">
        <v>28</v>
      </c>
      <c r="U768" s="173" t="s">
        <v>29</v>
      </c>
      <c r="V768" s="173" t="s">
        <v>30</v>
      </c>
      <c r="W768" s="174" t="s">
        <v>31</v>
      </c>
      <c r="X768" s="174" t="s">
        <v>32</v>
      </c>
      <c r="Y768" s="173" t="s">
        <v>33</v>
      </c>
      <c r="Z768" s="173" t="s">
        <v>34</v>
      </c>
      <c r="AA768" s="173" t="s">
        <v>35</v>
      </c>
      <c r="AB768" s="173" t="s">
        <v>36</v>
      </c>
      <c r="AC768" s="173" t="s">
        <v>37</v>
      </c>
      <c r="AD768" s="174" t="s">
        <v>38</v>
      </c>
      <c r="AE768" s="173" t="s">
        <v>39</v>
      </c>
      <c r="AF768" s="173" t="s">
        <v>40</v>
      </c>
      <c r="AG768" s="173" t="s">
        <v>41</v>
      </c>
      <c r="AH768" s="173" t="s">
        <v>42</v>
      </c>
      <c r="AI768" s="173" t="s">
        <v>43</v>
      </c>
      <c r="AJ768" s="173" t="s">
        <v>44</v>
      </c>
      <c r="AK768" s="174" t="s">
        <v>45</v>
      </c>
      <c r="AL768" s="174" t="s">
        <v>46</v>
      </c>
      <c r="AM768" s="173" t="s">
        <v>47</v>
      </c>
      <c r="AN768" s="174" t="s">
        <v>58</v>
      </c>
    </row>
    <row r="769" spans="6:40" x14ac:dyDescent="0.3">
      <c r="F769" s="220">
        <v>1088020508</v>
      </c>
      <c r="G769" s="221" t="s">
        <v>269</v>
      </c>
      <c r="H769" s="30">
        <v>2026</v>
      </c>
      <c r="I769" s="30" t="s">
        <v>53</v>
      </c>
      <c r="J769" s="192" t="s">
        <v>89</v>
      </c>
      <c r="K769" s="192" t="s">
        <v>87</v>
      </c>
      <c r="L769" s="192" t="s">
        <v>87</v>
      </c>
      <c r="M769" s="192" t="s">
        <v>87</v>
      </c>
      <c r="N769" s="192" t="s">
        <v>87</v>
      </c>
      <c r="O769" s="192" t="s">
        <v>87</v>
      </c>
      <c r="P769" s="188"/>
      <c r="Q769" s="188"/>
      <c r="R769" s="192" t="s">
        <v>90</v>
      </c>
      <c r="S769" s="192" t="s">
        <v>87</v>
      </c>
      <c r="T769" s="192" t="s">
        <v>87</v>
      </c>
      <c r="U769" s="192" t="s">
        <v>87</v>
      </c>
      <c r="V769" s="192" t="s">
        <v>87</v>
      </c>
      <c r="W769" s="188" t="s">
        <v>62</v>
      </c>
      <c r="X769" s="188" t="s">
        <v>62</v>
      </c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 t="s">
        <v>54</v>
      </c>
    </row>
    <row r="771" spans="6:40" ht="15" x14ac:dyDescent="0.25">
      <c r="F771" s="1"/>
      <c r="G771" s="1"/>
      <c r="H771" s="2" t="s">
        <v>0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4"/>
      <c r="AI771" s="5" t="s">
        <v>1</v>
      </c>
      <c r="AJ771" s="5"/>
      <c r="AK771" s="5"/>
      <c r="AL771" s="5"/>
      <c r="AM771" s="5"/>
      <c r="AN771" s="5"/>
    </row>
    <row r="772" spans="6:40" ht="15" x14ac:dyDescent="0.25">
      <c r="F772" s="1"/>
      <c r="G772" s="1"/>
      <c r="H772" s="8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10"/>
      <c r="AI772" s="5"/>
      <c r="AJ772" s="5"/>
      <c r="AK772" s="5"/>
      <c r="AL772" s="5"/>
      <c r="AM772" s="5"/>
      <c r="AN772" s="5"/>
    </row>
    <row r="773" spans="6:40" ht="15" x14ac:dyDescent="0.25">
      <c r="F773" s="1"/>
      <c r="G773" s="1"/>
      <c r="H773" s="165" t="s">
        <v>2</v>
      </c>
      <c r="I773" s="166"/>
      <c r="J773" s="166"/>
      <c r="K773" s="167" t="s">
        <v>270</v>
      </c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8"/>
      <c r="AI773" s="5" t="s">
        <v>4</v>
      </c>
      <c r="AJ773" s="5"/>
      <c r="AK773" s="5"/>
      <c r="AL773" s="5"/>
      <c r="AM773" s="5"/>
      <c r="AN773" s="5"/>
    </row>
    <row r="774" spans="6:40" ht="15" x14ac:dyDescent="0.25">
      <c r="F774" s="1"/>
      <c r="G774" s="1"/>
      <c r="H774" s="15" t="s">
        <v>5</v>
      </c>
      <c r="I774" s="16"/>
      <c r="J774" s="16"/>
      <c r="K774" s="167" t="s">
        <v>85</v>
      </c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8"/>
      <c r="AI774" s="5"/>
      <c r="AJ774" s="5"/>
      <c r="AK774" s="5"/>
      <c r="AL774" s="5"/>
      <c r="AM774" s="5"/>
      <c r="AN774" s="5"/>
    </row>
    <row r="775" spans="6:40" ht="15" x14ac:dyDescent="0.25">
      <c r="F775" s="1"/>
      <c r="G775" s="1"/>
      <c r="H775" s="165" t="s">
        <v>7</v>
      </c>
      <c r="I775" s="166"/>
      <c r="J775" s="166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8"/>
      <c r="AI775" s="5" t="s">
        <v>8</v>
      </c>
      <c r="AJ775" s="5"/>
      <c r="AK775" s="5"/>
      <c r="AL775" s="5"/>
      <c r="AM775" s="5"/>
      <c r="AN775" s="5"/>
    </row>
    <row r="776" spans="6:40" ht="15" x14ac:dyDescent="0.25">
      <c r="F776" s="1"/>
      <c r="G776" s="1"/>
      <c r="H776" s="169"/>
      <c r="I776" s="170"/>
      <c r="J776" s="170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2"/>
      <c r="AI776" s="5"/>
      <c r="AJ776" s="5"/>
      <c r="AK776" s="5"/>
      <c r="AL776" s="5"/>
      <c r="AM776" s="5"/>
      <c r="AN776" s="5"/>
    </row>
    <row r="777" spans="6:40" ht="18" x14ac:dyDescent="0.25">
      <c r="F777" s="173" t="s">
        <v>14</v>
      </c>
      <c r="G777" s="173" t="s">
        <v>15</v>
      </c>
      <c r="H777" s="173" t="s">
        <v>16</v>
      </c>
      <c r="I777" s="173" t="s">
        <v>17</v>
      </c>
      <c r="J777" s="173" t="s">
        <v>18</v>
      </c>
      <c r="K777" s="173" t="s">
        <v>19</v>
      </c>
      <c r="L777" s="173" t="s">
        <v>20</v>
      </c>
      <c r="M777" s="173" t="s">
        <v>21</v>
      </c>
      <c r="N777" s="173" t="s">
        <v>22</v>
      </c>
      <c r="O777" s="173" t="s">
        <v>23</v>
      </c>
      <c r="P777" s="174" t="s">
        <v>24</v>
      </c>
      <c r="Q777" s="174" t="s">
        <v>25</v>
      </c>
      <c r="R777" s="173" t="s">
        <v>26</v>
      </c>
      <c r="S777" s="173" t="s">
        <v>27</v>
      </c>
      <c r="T777" s="173" t="s">
        <v>28</v>
      </c>
      <c r="U777" s="173" t="s">
        <v>29</v>
      </c>
      <c r="V777" s="173" t="s">
        <v>30</v>
      </c>
      <c r="W777" s="174" t="s">
        <v>31</v>
      </c>
      <c r="X777" s="174" t="s">
        <v>32</v>
      </c>
      <c r="Y777" s="173" t="s">
        <v>33</v>
      </c>
      <c r="Z777" s="173" t="s">
        <v>34</v>
      </c>
      <c r="AA777" s="173" t="s">
        <v>35</v>
      </c>
      <c r="AB777" s="173" t="s">
        <v>36</v>
      </c>
      <c r="AC777" s="173" t="s">
        <v>37</v>
      </c>
      <c r="AD777" s="174" t="s">
        <v>38</v>
      </c>
      <c r="AE777" s="173" t="s">
        <v>39</v>
      </c>
      <c r="AF777" s="173" t="s">
        <v>40</v>
      </c>
      <c r="AG777" s="173" t="s">
        <v>41</v>
      </c>
      <c r="AH777" s="173" t="s">
        <v>42</v>
      </c>
      <c r="AI777" s="173" t="s">
        <v>43</v>
      </c>
      <c r="AJ777" s="173" t="s">
        <v>44</v>
      </c>
      <c r="AK777" s="174" t="s">
        <v>45</v>
      </c>
      <c r="AL777" s="174" t="s">
        <v>46</v>
      </c>
      <c r="AM777" s="173" t="s">
        <v>47</v>
      </c>
      <c r="AN777" s="174" t="s">
        <v>58</v>
      </c>
    </row>
    <row r="778" spans="6:40" x14ac:dyDescent="0.3">
      <c r="F778" s="222">
        <v>1020106113</v>
      </c>
      <c r="G778" s="221" t="s">
        <v>271</v>
      </c>
      <c r="H778" s="30">
        <v>2026</v>
      </c>
      <c r="I778" s="30" t="s">
        <v>53</v>
      </c>
      <c r="J778" s="192" t="s">
        <v>87</v>
      </c>
      <c r="K778" s="192" t="s">
        <v>87</v>
      </c>
      <c r="L778" s="192" t="s">
        <v>87</v>
      </c>
      <c r="M778" s="192" t="s">
        <v>87</v>
      </c>
      <c r="N778" s="192" t="s">
        <v>55</v>
      </c>
      <c r="O778" s="188"/>
      <c r="P778" s="192" t="s">
        <v>54</v>
      </c>
      <c r="Q778" s="192" t="s">
        <v>272</v>
      </c>
      <c r="R778" s="192" t="s">
        <v>272</v>
      </c>
      <c r="S778" s="192" t="s">
        <v>272</v>
      </c>
      <c r="T778" s="192" t="s">
        <v>272</v>
      </c>
      <c r="U778" s="192" t="s">
        <v>54</v>
      </c>
      <c r="V778" s="192" t="s">
        <v>54</v>
      </c>
      <c r="W778" s="188"/>
      <c r="X778" s="192" t="s">
        <v>87</v>
      </c>
      <c r="Y778" s="192" t="s">
        <v>87</v>
      </c>
      <c r="Z778" s="192" t="s">
        <v>87</v>
      </c>
      <c r="AA778" s="192" t="s">
        <v>55</v>
      </c>
      <c r="AB778" s="188"/>
      <c r="AC778" s="192" t="s">
        <v>55</v>
      </c>
      <c r="AD778" s="192" t="s">
        <v>55</v>
      </c>
      <c r="AE778" s="192" t="s">
        <v>87</v>
      </c>
      <c r="AF778" s="192" t="s">
        <v>87</v>
      </c>
      <c r="AG778" s="192" t="s">
        <v>55</v>
      </c>
      <c r="AH778" s="192" t="s">
        <v>87</v>
      </c>
      <c r="AI778" s="192" t="s">
        <v>55</v>
      </c>
      <c r="AJ778" s="188"/>
      <c r="AK778" s="192" t="s">
        <v>54</v>
      </c>
      <c r="AL778" s="192" t="s">
        <v>272</v>
      </c>
      <c r="AM778" s="192" t="s">
        <v>272</v>
      </c>
      <c r="AN778" s="192" t="s">
        <v>54</v>
      </c>
    </row>
    <row r="779" spans="6:40" x14ac:dyDescent="0.3">
      <c r="AN779" s="129"/>
    </row>
    <row r="780" spans="6:40" ht="15" x14ac:dyDescent="0.25">
      <c r="F780" s="1"/>
      <c r="G780" s="1"/>
      <c r="H780" s="2" t="s">
        <v>0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4"/>
      <c r="AI780" s="5" t="s">
        <v>1</v>
      </c>
      <c r="AJ780" s="5"/>
      <c r="AK780" s="5"/>
      <c r="AL780" s="5"/>
      <c r="AM780" s="5"/>
      <c r="AN780" s="5"/>
    </row>
    <row r="781" spans="6:40" ht="15" x14ac:dyDescent="0.25">
      <c r="F781" s="1"/>
      <c r="G781" s="1"/>
      <c r="H781" s="8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10"/>
      <c r="AI781" s="5"/>
      <c r="AJ781" s="5"/>
      <c r="AK781" s="5"/>
      <c r="AL781" s="5"/>
      <c r="AM781" s="5"/>
      <c r="AN781" s="5"/>
    </row>
    <row r="782" spans="6:40" ht="15" x14ac:dyDescent="0.25">
      <c r="F782" s="1"/>
      <c r="G782" s="1"/>
      <c r="H782" s="165" t="s">
        <v>2</v>
      </c>
      <c r="I782" s="166"/>
      <c r="J782" s="166"/>
      <c r="K782" s="167" t="s">
        <v>273</v>
      </c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8"/>
      <c r="AI782" s="5" t="s">
        <v>4</v>
      </c>
      <c r="AJ782" s="5"/>
      <c r="AK782" s="5"/>
      <c r="AL782" s="5"/>
      <c r="AM782" s="5"/>
      <c r="AN782" s="5"/>
    </row>
    <row r="783" spans="6:40" ht="15" x14ac:dyDescent="0.25">
      <c r="F783" s="1"/>
      <c r="G783" s="1"/>
      <c r="H783" s="15" t="s">
        <v>5</v>
      </c>
      <c r="I783" s="16"/>
      <c r="J783" s="16"/>
      <c r="K783" s="167" t="s">
        <v>85</v>
      </c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8"/>
      <c r="AI783" s="5"/>
      <c r="AJ783" s="5"/>
      <c r="AK783" s="5"/>
      <c r="AL783" s="5"/>
      <c r="AM783" s="5"/>
      <c r="AN783" s="5"/>
    </row>
    <row r="784" spans="6:40" ht="15" x14ac:dyDescent="0.25">
      <c r="F784" s="1"/>
      <c r="G784" s="1"/>
      <c r="H784" s="165" t="s">
        <v>7</v>
      </c>
      <c r="I784" s="166"/>
      <c r="J784" s="166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8"/>
      <c r="AI784" s="5" t="s">
        <v>8</v>
      </c>
      <c r="AJ784" s="5"/>
      <c r="AK784" s="5"/>
      <c r="AL784" s="5"/>
      <c r="AM784" s="5"/>
      <c r="AN784" s="5"/>
    </row>
    <row r="785" spans="6:40" ht="15" x14ac:dyDescent="0.25">
      <c r="F785" s="1"/>
      <c r="G785" s="1"/>
      <c r="H785" s="169"/>
      <c r="I785" s="170"/>
      <c r="J785" s="170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  <c r="AF785" s="171"/>
      <c r="AG785" s="171"/>
      <c r="AH785" s="172"/>
      <c r="AI785" s="5"/>
      <c r="AJ785" s="5"/>
      <c r="AK785" s="5"/>
      <c r="AL785" s="5"/>
      <c r="AM785" s="5"/>
      <c r="AN785" s="5"/>
    </row>
    <row r="786" spans="6:40" ht="18" x14ac:dyDescent="0.25">
      <c r="F786" s="173" t="s">
        <v>14</v>
      </c>
      <c r="G786" s="173" t="s">
        <v>15</v>
      </c>
      <c r="H786" s="173" t="s">
        <v>16</v>
      </c>
      <c r="I786" s="173" t="s">
        <v>17</v>
      </c>
      <c r="J786" s="173" t="s">
        <v>18</v>
      </c>
      <c r="K786" s="173" t="s">
        <v>19</v>
      </c>
      <c r="L786" s="173" t="s">
        <v>20</v>
      </c>
      <c r="M786" s="173" t="s">
        <v>21</v>
      </c>
      <c r="N786" s="173" t="s">
        <v>22</v>
      </c>
      <c r="O786" s="173" t="s">
        <v>23</v>
      </c>
      <c r="P786" s="174" t="s">
        <v>24</v>
      </c>
      <c r="Q786" s="174" t="s">
        <v>25</v>
      </c>
      <c r="R786" s="173" t="s">
        <v>26</v>
      </c>
      <c r="S786" s="173" t="s">
        <v>27</v>
      </c>
      <c r="T786" s="173" t="s">
        <v>28</v>
      </c>
      <c r="U786" s="173" t="s">
        <v>29</v>
      </c>
      <c r="V786" s="173" t="s">
        <v>30</v>
      </c>
      <c r="W786" s="174" t="s">
        <v>31</v>
      </c>
      <c r="X786" s="174" t="s">
        <v>32</v>
      </c>
      <c r="Y786" s="173" t="s">
        <v>33</v>
      </c>
      <c r="Z786" s="173" t="s">
        <v>34</v>
      </c>
      <c r="AA786" s="173" t="s">
        <v>35</v>
      </c>
      <c r="AB786" s="173" t="s">
        <v>36</v>
      </c>
      <c r="AC786" s="173" t="s">
        <v>37</v>
      </c>
      <c r="AD786" s="174" t="s">
        <v>38</v>
      </c>
      <c r="AE786" s="173" t="s">
        <v>39</v>
      </c>
      <c r="AF786" s="173" t="s">
        <v>40</v>
      </c>
      <c r="AG786" s="173" t="s">
        <v>41</v>
      </c>
      <c r="AH786" s="173" t="s">
        <v>42</v>
      </c>
      <c r="AI786" s="173" t="s">
        <v>43</v>
      </c>
      <c r="AJ786" s="173" t="s">
        <v>44</v>
      </c>
      <c r="AK786" s="174" t="s">
        <v>45</v>
      </c>
      <c r="AL786" s="174" t="s">
        <v>46</v>
      </c>
      <c r="AM786" s="173" t="s">
        <v>47</v>
      </c>
      <c r="AN786" s="174" t="s">
        <v>58</v>
      </c>
    </row>
    <row r="787" spans="6:40" x14ac:dyDescent="0.3">
      <c r="F787" s="28">
        <v>11794362</v>
      </c>
      <c r="G787" s="29" t="s">
        <v>274</v>
      </c>
      <c r="H787" s="30">
        <v>2026</v>
      </c>
      <c r="I787" s="30" t="s">
        <v>53</v>
      </c>
      <c r="J787" s="192" t="s">
        <v>250</v>
      </c>
      <c r="K787" s="192" t="s">
        <v>250</v>
      </c>
      <c r="L787" s="192" t="s">
        <v>250</v>
      </c>
      <c r="M787" s="188"/>
      <c r="N787" s="188"/>
      <c r="O787" s="129" t="s">
        <v>55</v>
      </c>
      <c r="P787" s="129" t="s">
        <v>55</v>
      </c>
      <c r="Q787" s="129" t="s">
        <v>55</v>
      </c>
      <c r="R787" s="192" t="s">
        <v>250</v>
      </c>
      <c r="S787" s="192" t="s">
        <v>250</v>
      </c>
      <c r="T787" s="192" t="s">
        <v>250</v>
      </c>
      <c r="U787" s="192" t="s">
        <v>250</v>
      </c>
      <c r="V787" s="192" t="s">
        <v>54</v>
      </c>
      <c r="W787" s="192" t="s">
        <v>54</v>
      </c>
      <c r="X787" s="192" t="s">
        <v>54</v>
      </c>
      <c r="Y787" s="192" t="s">
        <v>250</v>
      </c>
      <c r="Z787" s="192" t="s">
        <v>250</v>
      </c>
      <c r="AA787" s="188"/>
      <c r="AB787" s="188"/>
      <c r="AC787" s="129" t="s">
        <v>55</v>
      </c>
      <c r="AD787" s="129" t="s">
        <v>55</v>
      </c>
      <c r="AE787" s="192" t="s">
        <v>250</v>
      </c>
      <c r="AF787" s="192" t="s">
        <v>250</v>
      </c>
      <c r="AG787" s="192" t="s">
        <v>250</v>
      </c>
      <c r="AH787" s="192" t="s">
        <v>250</v>
      </c>
      <c r="AI787" s="192" t="s">
        <v>250</v>
      </c>
      <c r="AJ787" s="192" t="s">
        <v>54</v>
      </c>
      <c r="AK787" s="192" t="s">
        <v>54</v>
      </c>
      <c r="AL787" s="192" t="s">
        <v>54</v>
      </c>
      <c r="AM787" s="192" t="s">
        <v>250</v>
      </c>
      <c r="AN787" s="192" t="s">
        <v>54</v>
      </c>
    </row>
    <row r="788" spans="6:40" x14ac:dyDescent="0.3">
      <c r="F788" s="58">
        <v>71609620</v>
      </c>
      <c r="G788" s="29" t="s">
        <v>275</v>
      </c>
      <c r="H788" s="30">
        <v>2026</v>
      </c>
      <c r="I788" s="30" t="s">
        <v>53</v>
      </c>
      <c r="J788" s="188"/>
      <c r="K788" s="188"/>
      <c r="L788" s="188" t="s">
        <v>62</v>
      </c>
      <c r="M788" s="192" t="s">
        <v>250</v>
      </c>
      <c r="N788" s="192" t="s">
        <v>250</v>
      </c>
      <c r="O788" s="192" t="s">
        <v>54</v>
      </c>
      <c r="P788" s="192" t="s">
        <v>54</v>
      </c>
      <c r="Q788" s="192" t="s">
        <v>54</v>
      </c>
      <c r="R788" s="192" t="s">
        <v>87</v>
      </c>
      <c r="S788" s="192" t="s">
        <v>87</v>
      </c>
      <c r="T788" s="192" t="s">
        <v>87</v>
      </c>
      <c r="U788" s="192" t="s">
        <v>87</v>
      </c>
      <c r="V788" s="129" t="s">
        <v>55</v>
      </c>
      <c r="W788" s="129" t="s">
        <v>55</v>
      </c>
      <c r="X788" s="129" t="s">
        <v>55</v>
      </c>
      <c r="Y788" s="192"/>
      <c r="Z788" s="192"/>
      <c r="AA788" s="192" t="s">
        <v>54</v>
      </c>
      <c r="AB788" s="192" t="s">
        <v>54</v>
      </c>
      <c r="AC788" s="192" t="s">
        <v>54</v>
      </c>
      <c r="AD788" s="192" t="s">
        <v>54</v>
      </c>
      <c r="AE788" s="192"/>
      <c r="AF788" s="192"/>
      <c r="AG788" s="188"/>
      <c r="AH788" s="188"/>
      <c r="AI788" s="188" t="s">
        <v>62</v>
      </c>
      <c r="AJ788" s="129" t="s">
        <v>55</v>
      </c>
      <c r="AK788" s="129" t="s">
        <v>55</v>
      </c>
      <c r="AL788" s="129" t="s">
        <v>55</v>
      </c>
      <c r="AM788" s="192"/>
      <c r="AN788" s="129" t="s">
        <v>55</v>
      </c>
    </row>
    <row r="789" spans="6:40" x14ac:dyDescent="0.3">
      <c r="AM789" s="192"/>
      <c r="AN789" s="192"/>
    </row>
    <row r="790" spans="6:40" ht="15" x14ac:dyDescent="0.25">
      <c r="F790" s="1"/>
      <c r="G790" s="1"/>
      <c r="H790" s="2" t="s">
        <v>0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4"/>
      <c r="AI790" s="5" t="s">
        <v>1</v>
      </c>
      <c r="AJ790" s="5"/>
      <c r="AK790" s="5"/>
      <c r="AL790" s="5"/>
      <c r="AM790" s="5"/>
      <c r="AN790" s="5"/>
    </row>
    <row r="791" spans="6:40" ht="15" x14ac:dyDescent="0.25">
      <c r="F791" s="1"/>
      <c r="G791" s="1"/>
      <c r="H791" s="8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10"/>
      <c r="AI791" s="5"/>
      <c r="AJ791" s="5"/>
      <c r="AK791" s="5"/>
      <c r="AL791" s="5"/>
      <c r="AM791" s="5"/>
      <c r="AN791" s="5"/>
    </row>
    <row r="792" spans="6:40" ht="15" x14ac:dyDescent="0.25">
      <c r="F792" s="1"/>
      <c r="G792" s="1"/>
      <c r="H792" s="165" t="s">
        <v>2</v>
      </c>
      <c r="I792" s="166"/>
      <c r="J792" s="166"/>
      <c r="K792" s="167" t="s">
        <v>276</v>
      </c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8"/>
      <c r="AI792" s="5" t="s">
        <v>4</v>
      </c>
      <c r="AJ792" s="5"/>
      <c r="AK792" s="5"/>
      <c r="AL792" s="5"/>
      <c r="AM792" s="5"/>
      <c r="AN792" s="5"/>
    </row>
    <row r="793" spans="6:40" ht="15" x14ac:dyDescent="0.25">
      <c r="F793" s="1"/>
      <c r="G793" s="1"/>
      <c r="H793" s="15" t="s">
        <v>5</v>
      </c>
      <c r="I793" s="16"/>
      <c r="J793" s="16"/>
      <c r="K793" s="167" t="s">
        <v>85</v>
      </c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8"/>
      <c r="AI793" s="5"/>
      <c r="AJ793" s="5"/>
      <c r="AK793" s="5"/>
      <c r="AL793" s="5"/>
      <c r="AM793" s="5"/>
      <c r="AN793" s="5"/>
    </row>
    <row r="794" spans="6:40" ht="15" x14ac:dyDescent="0.25">
      <c r="F794" s="1"/>
      <c r="G794" s="1"/>
      <c r="H794" s="165" t="s">
        <v>7</v>
      </c>
      <c r="I794" s="166"/>
      <c r="J794" s="166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8"/>
      <c r="AI794" s="5" t="s">
        <v>8</v>
      </c>
      <c r="AJ794" s="5"/>
      <c r="AK794" s="5"/>
      <c r="AL794" s="5"/>
      <c r="AM794" s="5"/>
      <c r="AN794" s="5"/>
    </row>
    <row r="795" spans="6:40" ht="15" x14ac:dyDescent="0.25">
      <c r="F795" s="1"/>
      <c r="G795" s="1"/>
      <c r="H795" s="169"/>
      <c r="I795" s="170"/>
      <c r="J795" s="170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  <c r="AF795" s="171"/>
      <c r="AG795" s="171"/>
      <c r="AH795" s="172"/>
      <c r="AI795" s="5"/>
      <c r="AJ795" s="5"/>
      <c r="AK795" s="5"/>
      <c r="AL795" s="5"/>
      <c r="AM795" s="5"/>
      <c r="AN795" s="5"/>
    </row>
    <row r="796" spans="6:40" ht="18" x14ac:dyDescent="0.25">
      <c r="F796" s="173" t="s">
        <v>14</v>
      </c>
      <c r="G796" s="173" t="s">
        <v>15</v>
      </c>
      <c r="H796" s="173" t="s">
        <v>16</v>
      </c>
      <c r="I796" s="173" t="s">
        <v>17</v>
      </c>
      <c r="J796" s="173" t="s">
        <v>18</v>
      </c>
      <c r="K796" s="173" t="s">
        <v>19</v>
      </c>
      <c r="L796" s="173" t="s">
        <v>20</v>
      </c>
      <c r="M796" s="173" t="s">
        <v>21</v>
      </c>
      <c r="N796" s="173" t="s">
        <v>22</v>
      </c>
      <c r="O796" s="173" t="s">
        <v>23</v>
      </c>
      <c r="P796" s="174" t="s">
        <v>24</v>
      </c>
      <c r="Q796" s="174" t="s">
        <v>25</v>
      </c>
      <c r="R796" s="173" t="s">
        <v>26</v>
      </c>
      <c r="S796" s="173" t="s">
        <v>27</v>
      </c>
      <c r="T796" s="173" t="s">
        <v>28</v>
      </c>
      <c r="U796" s="173" t="s">
        <v>29</v>
      </c>
      <c r="V796" s="173" t="s">
        <v>30</v>
      </c>
      <c r="W796" s="174" t="s">
        <v>31</v>
      </c>
      <c r="X796" s="174" t="s">
        <v>32</v>
      </c>
      <c r="Y796" s="173" t="s">
        <v>33</v>
      </c>
      <c r="Z796" s="173" t="s">
        <v>34</v>
      </c>
      <c r="AA796" s="173" t="s">
        <v>35</v>
      </c>
      <c r="AB796" s="173" t="s">
        <v>36</v>
      </c>
      <c r="AC796" s="173" t="s">
        <v>37</v>
      </c>
      <c r="AD796" s="174" t="s">
        <v>38</v>
      </c>
      <c r="AE796" s="173" t="s">
        <v>39</v>
      </c>
      <c r="AF796" s="173" t="s">
        <v>40</v>
      </c>
      <c r="AG796" s="173" t="s">
        <v>41</v>
      </c>
      <c r="AH796" s="173" t="s">
        <v>42</v>
      </c>
      <c r="AI796" s="173" t="s">
        <v>43</v>
      </c>
      <c r="AJ796" s="173" t="s">
        <v>44</v>
      </c>
      <c r="AK796" s="174" t="s">
        <v>45</v>
      </c>
      <c r="AL796" s="174" t="s">
        <v>46</v>
      </c>
      <c r="AM796" s="173" t="s">
        <v>47</v>
      </c>
      <c r="AN796" s="174" t="s">
        <v>58</v>
      </c>
    </row>
    <row r="797" spans="6:40" x14ac:dyDescent="0.3">
      <c r="F797" s="28">
        <v>72276421</v>
      </c>
      <c r="G797" s="29" t="s">
        <v>277</v>
      </c>
      <c r="H797" s="30">
        <v>2026</v>
      </c>
      <c r="I797" s="30" t="s">
        <v>53</v>
      </c>
      <c r="J797" s="188"/>
      <c r="K797" s="188"/>
      <c r="L797" s="188" t="s">
        <v>62</v>
      </c>
      <c r="M797" s="192" t="s">
        <v>55</v>
      </c>
      <c r="N797" s="192" t="s">
        <v>55</v>
      </c>
      <c r="O797" s="192" t="s">
        <v>55</v>
      </c>
      <c r="P797" s="192" t="s">
        <v>55</v>
      </c>
      <c r="Q797" s="192" t="s">
        <v>55</v>
      </c>
      <c r="R797" s="192" t="s">
        <v>55</v>
      </c>
      <c r="S797" s="192" t="s">
        <v>54</v>
      </c>
      <c r="T797" s="192" t="s">
        <v>54</v>
      </c>
      <c r="U797" s="192" t="s">
        <v>54</v>
      </c>
      <c r="V797" s="192" t="s">
        <v>54</v>
      </c>
      <c r="W797" s="192" t="s">
        <v>54</v>
      </c>
      <c r="X797" s="192" t="s">
        <v>54</v>
      </c>
      <c r="Y797" s="188"/>
      <c r="Z797" s="188"/>
      <c r="AA797" s="188" t="s">
        <v>62</v>
      </c>
      <c r="AB797" s="192" t="s">
        <v>55</v>
      </c>
      <c r="AC797" s="192" t="s">
        <v>55</v>
      </c>
      <c r="AD797" s="192" t="s">
        <v>55</v>
      </c>
      <c r="AE797" s="192" t="s">
        <v>55</v>
      </c>
      <c r="AF797" s="192" t="s">
        <v>55</v>
      </c>
      <c r="AG797" s="192" t="s">
        <v>55</v>
      </c>
      <c r="AH797" s="192" t="s">
        <v>54</v>
      </c>
      <c r="AI797" s="192" t="s">
        <v>54</v>
      </c>
      <c r="AJ797" s="192" t="s">
        <v>54</v>
      </c>
      <c r="AK797" s="192" t="s">
        <v>54</v>
      </c>
      <c r="AL797" s="192" t="s">
        <v>54</v>
      </c>
      <c r="AM797" s="192" t="s">
        <v>54</v>
      </c>
      <c r="AN797" s="192" t="s">
        <v>54</v>
      </c>
    </row>
    <row r="798" spans="6:40" x14ac:dyDescent="0.3">
      <c r="F798" s="28">
        <v>98581940</v>
      </c>
      <c r="G798" s="29" t="s">
        <v>278</v>
      </c>
      <c r="H798" s="30">
        <v>2026</v>
      </c>
      <c r="I798" s="30" t="s">
        <v>53</v>
      </c>
      <c r="J798" s="192" t="s">
        <v>54</v>
      </c>
      <c r="K798" s="192" t="s">
        <v>54</v>
      </c>
      <c r="L798" s="192" t="s">
        <v>54</v>
      </c>
      <c r="M798" s="192" t="s">
        <v>54</v>
      </c>
      <c r="N798" s="192" t="s">
        <v>54</v>
      </c>
      <c r="O798" s="192" t="s">
        <v>54</v>
      </c>
      <c r="P798" s="188"/>
      <c r="Q798" s="188"/>
      <c r="R798" s="188" t="s">
        <v>62</v>
      </c>
      <c r="S798" s="192" t="s">
        <v>55</v>
      </c>
      <c r="T798" s="192" t="s">
        <v>55</v>
      </c>
      <c r="U798" s="192" t="s">
        <v>55</v>
      </c>
      <c r="V798" s="192" t="s">
        <v>55</v>
      </c>
      <c r="W798" s="192" t="s">
        <v>55</v>
      </c>
      <c r="X798" s="192" t="s">
        <v>55</v>
      </c>
      <c r="Y798" s="192" t="s">
        <v>54</v>
      </c>
      <c r="Z798" s="192" t="s">
        <v>54</v>
      </c>
      <c r="AA798" s="192" t="s">
        <v>54</v>
      </c>
      <c r="AB798" s="192" t="s">
        <v>54</v>
      </c>
      <c r="AC798" s="192" t="s">
        <v>54</v>
      </c>
      <c r="AD798" s="192" t="s">
        <v>54</v>
      </c>
      <c r="AE798" s="188"/>
      <c r="AF798" s="188"/>
      <c r="AG798" s="188" t="s">
        <v>62</v>
      </c>
      <c r="AH798" s="192" t="s">
        <v>55</v>
      </c>
      <c r="AI798" s="192" t="s">
        <v>55</v>
      </c>
      <c r="AJ798" s="192" t="s">
        <v>55</v>
      </c>
      <c r="AK798" s="192" t="s">
        <v>55</v>
      </c>
      <c r="AL798" s="192" t="s">
        <v>55</v>
      </c>
      <c r="AM798" s="192" t="s">
        <v>55</v>
      </c>
      <c r="AN798" s="192" t="s">
        <v>55</v>
      </c>
    </row>
    <row r="799" spans="6:40" x14ac:dyDescent="0.3">
      <c r="F799" s="28">
        <v>101717899</v>
      </c>
      <c r="G799" s="29" t="s">
        <v>265</v>
      </c>
      <c r="H799" s="30">
        <v>2026</v>
      </c>
      <c r="I799" s="30" t="s">
        <v>53</v>
      </c>
      <c r="J799" s="192" t="s">
        <v>55</v>
      </c>
      <c r="K799" s="192" t="s">
        <v>55</v>
      </c>
      <c r="L799" s="192" t="s">
        <v>55</v>
      </c>
      <c r="M799" s="36"/>
      <c r="N799" s="36"/>
      <c r="O799" s="36"/>
      <c r="P799" s="192" t="s">
        <v>54</v>
      </c>
      <c r="Q799" s="192" t="s">
        <v>54</v>
      </c>
      <c r="R799" s="192" t="s">
        <v>54</v>
      </c>
      <c r="S799" s="36"/>
      <c r="T799" s="36"/>
      <c r="U799" s="36"/>
      <c r="V799" s="188"/>
      <c r="W799" s="188"/>
      <c r="X799" s="188" t="s">
        <v>62</v>
      </c>
      <c r="Y799" s="192" t="s">
        <v>55</v>
      </c>
      <c r="Z799" s="192" t="s">
        <v>55</v>
      </c>
      <c r="AA799" s="192" t="s">
        <v>55</v>
      </c>
      <c r="AB799" s="36"/>
      <c r="AC799" s="36"/>
      <c r="AD799" s="36"/>
      <c r="AE799" s="192" t="s">
        <v>54</v>
      </c>
      <c r="AF799" s="192" t="s">
        <v>54</v>
      </c>
      <c r="AG799" s="192" t="s">
        <v>54</v>
      </c>
      <c r="AH799" s="36"/>
      <c r="AI799" s="36"/>
      <c r="AJ799" s="36"/>
      <c r="AK799" s="188"/>
      <c r="AL799" s="188"/>
      <c r="AM799" s="188" t="s">
        <v>62</v>
      </c>
      <c r="AN799" s="36"/>
    </row>
    <row r="801" spans="6:43" hidden="1" x14ac:dyDescent="0.3">
      <c r="F801" s="48" t="s">
        <v>64</v>
      </c>
      <c r="G801" s="48" t="s">
        <v>65</v>
      </c>
    </row>
    <row r="802" spans="6:43" x14ac:dyDescent="0.3">
      <c r="F802" s="50" t="s">
        <v>54</v>
      </c>
      <c r="G802" s="51" t="s">
        <v>67</v>
      </c>
    </row>
    <row r="803" spans="6:43" x14ac:dyDescent="0.3">
      <c r="F803" s="50"/>
      <c r="G803" s="51" t="s">
        <v>68</v>
      </c>
    </row>
    <row r="804" spans="6:43" x14ac:dyDescent="0.3">
      <c r="F804" s="50" t="s">
        <v>69</v>
      </c>
      <c r="G804" s="51" t="s">
        <v>70</v>
      </c>
    </row>
    <row r="805" spans="6:43" x14ac:dyDescent="0.3">
      <c r="F805" s="50" t="s">
        <v>62</v>
      </c>
      <c r="G805" s="51" t="s">
        <v>71</v>
      </c>
    </row>
    <row r="806" spans="6:43" ht="18.75" x14ac:dyDescent="0.3">
      <c r="AO806" s="193" t="s">
        <v>49</v>
      </c>
      <c r="AP806" s="193" t="s">
        <v>50</v>
      </c>
      <c r="AQ806" s="193" t="s">
        <v>51</v>
      </c>
    </row>
    <row r="807" spans="6:43" ht="15" x14ac:dyDescent="0.25">
      <c r="F807" s="1"/>
      <c r="G807" s="1"/>
      <c r="H807" s="2" t="s">
        <v>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4"/>
      <c r="AI807" s="5" t="s">
        <v>1</v>
      </c>
      <c r="AJ807" s="5"/>
      <c r="AK807" s="5"/>
      <c r="AL807" s="5"/>
      <c r="AM807" s="5"/>
      <c r="AN807" s="5"/>
      <c r="AO807" s="214" t="e">
        <f>COUNTIF(Tabla1461113161718202427282930323437404142432377[[#This Row],[1L]:[31D]],"D12")</f>
        <v>#VALUE!</v>
      </c>
      <c r="AP807" s="33" t="e">
        <f>COUNTIF(Tabla1461113161718202427282930323437404142432377[[#This Row],[1L]:[31D]],"N12")</f>
        <v>#VALUE!</v>
      </c>
      <c r="AQ807" s="33" t="e">
        <f>COUNTBLANK(Tabla1461113161718202427282930323437404142432377[[#This Row],[1L]:[31D]])</f>
        <v>#VALUE!</v>
      </c>
    </row>
    <row r="808" spans="6:43" ht="15" x14ac:dyDescent="0.25">
      <c r="F808" s="1"/>
      <c r="G808" s="1"/>
      <c r="H808" s="8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10"/>
      <c r="AI808" s="5"/>
      <c r="AJ808" s="5"/>
      <c r="AK808" s="5"/>
      <c r="AL808" s="5"/>
      <c r="AM808" s="5"/>
      <c r="AN808" s="5"/>
      <c r="AO808" s="214" t="e">
        <f>COUNTIF(Tabla1461113161718202427282930323437404142432377[[#This Row],[1L]:[31D]],"D12")</f>
        <v>#VALUE!</v>
      </c>
      <c r="AP808" s="33" t="e">
        <f>COUNTIF(Tabla1461113161718202427282930323437404142432377[[#This Row],[1L]:[31D]],"N12")</f>
        <v>#VALUE!</v>
      </c>
      <c r="AQ808" s="33" t="e">
        <f>COUNTBLANK(Tabla1461113161718202427282930323437404142432377[[#This Row],[1L]:[31D]])</f>
        <v>#VALUE!</v>
      </c>
    </row>
    <row r="809" spans="6:43" ht="15" x14ac:dyDescent="0.25">
      <c r="F809" s="1"/>
      <c r="G809" s="1"/>
      <c r="H809" s="165" t="s">
        <v>2</v>
      </c>
      <c r="I809" s="166"/>
      <c r="J809" s="166"/>
      <c r="K809" s="167" t="s">
        <v>279</v>
      </c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8"/>
      <c r="AI809" s="5" t="s">
        <v>4</v>
      </c>
      <c r="AJ809" s="5"/>
      <c r="AK809" s="5"/>
      <c r="AL809" s="5"/>
      <c r="AM809" s="5"/>
      <c r="AN809" s="5"/>
      <c r="AO809" s="55"/>
      <c r="AP809" s="33"/>
      <c r="AQ809" s="35"/>
    </row>
    <row r="810" spans="6:43" ht="15" x14ac:dyDescent="0.25">
      <c r="F810" s="1"/>
      <c r="G810" s="1"/>
      <c r="H810" s="15" t="s">
        <v>5</v>
      </c>
      <c r="I810" s="16"/>
      <c r="J810" s="16"/>
      <c r="K810" s="167" t="s">
        <v>85</v>
      </c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8"/>
      <c r="AI810" s="5"/>
      <c r="AJ810" s="5"/>
      <c r="AK810" s="5"/>
      <c r="AL810" s="5"/>
      <c r="AM810" s="5"/>
      <c r="AN810" s="5"/>
      <c r="AO810" s="55"/>
      <c r="AP810" s="33"/>
      <c r="AQ810" s="35"/>
    </row>
    <row r="811" spans="6:43" ht="15" x14ac:dyDescent="0.25">
      <c r="F811" s="1"/>
      <c r="G811" s="1"/>
      <c r="H811" s="165" t="s">
        <v>7</v>
      </c>
      <c r="I811" s="166"/>
      <c r="J811" s="166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8"/>
      <c r="AI811" s="5" t="s">
        <v>8</v>
      </c>
      <c r="AJ811" s="5"/>
      <c r="AK811" s="5"/>
      <c r="AL811" s="5"/>
      <c r="AM811" s="5"/>
      <c r="AN811" s="5"/>
      <c r="AO811" s="55"/>
      <c r="AP811" s="33"/>
      <c r="AQ811" s="35"/>
    </row>
    <row r="812" spans="6:43" ht="15" x14ac:dyDescent="0.25">
      <c r="F812" s="1"/>
      <c r="G812" s="1"/>
      <c r="H812" s="169"/>
      <c r="I812" s="170"/>
      <c r="J812" s="170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  <c r="AF812" s="171"/>
      <c r="AG812" s="171"/>
      <c r="AH812" s="172"/>
      <c r="AI812" s="5"/>
      <c r="AJ812" s="5"/>
      <c r="AK812" s="5"/>
      <c r="AL812" s="5"/>
      <c r="AM812" s="5"/>
      <c r="AN812" s="5"/>
      <c r="AO812" s="55"/>
      <c r="AP812" s="33"/>
      <c r="AQ812" s="35"/>
    </row>
    <row r="813" spans="6:43" ht="18" x14ac:dyDescent="0.25">
      <c r="F813" s="173" t="s">
        <v>14</v>
      </c>
      <c r="G813" s="173" t="s">
        <v>15</v>
      </c>
      <c r="H813" s="173" t="s">
        <v>16</v>
      </c>
      <c r="I813" s="173" t="s">
        <v>17</v>
      </c>
      <c r="J813" s="173" t="s">
        <v>18</v>
      </c>
      <c r="K813" s="173" t="s">
        <v>19</v>
      </c>
      <c r="L813" s="173" t="s">
        <v>20</v>
      </c>
      <c r="M813" s="173" t="s">
        <v>21</v>
      </c>
      <c r="N813" s="173" t="s">
        <v>22</v>
      </c>
      <c r="O813" s="173" t="s">
        <v>23</v>
      </c>
      <c r="P813" s="174" t="s">
        <v>24</v>
      </c>
      <c r="Q813" s="174" t="s">
        <v>25</v>
      </c>
      <c r="R813" s="173" t="s">
        <v>26</v>
      </c>
      <c r="S813" s="173" t="s">
        <v>27</v>
      </c>
      <c r="T813" s="173" t="s">
        <v>28</v>
      </c>
      <c r="U813" s="173" t="s">
        <v>29</v>
      </c>
      <c r="V813" s="173" t="s">
        <v>30</v>
      </c>
      <c r="W813" s="174" t="s">
        <v>31</v>
      </c>
      <c r="X813" s="174" t="s">
        <v>32</v>
      </c>
      <c r="Y813" s="173" t="s">
        <v>33</v>
      </c>
      <c r="Z813" s="173" t="s">
        <v>34</v>
      </c>
      <c r="AA813" s="173" t="s">
        <v>35</v>
      </c>
      <c r="AB813" s="173" t="s">
        <v>36</v>
      </c>
      <c r="AC813" s="173" t="s">
        <v>37</v>
      </c>
      <c r="AD813" s="174" t="s">
        <v>38</v>
      </c>
      <c r="AE813" s="173" t="s">
        <v>39</v>
      </c>
      <c r="AF813" s="173" t="s">
        <v>40</v>
      </c>
      <c r="AG813" s="173" t="s">
        <v>41</v>
      </c>
      <c r="AH813" s="173" t="s">
        <v>42</v>
      </c>
      <c r="AI813" s="173" t="s">
        <v>43</v>
      </c>
      <c r="AJ813" s="173" t="s">
        <v>44</v>
      </c>
      <c r="AK813" s="174" t="s">
        <v>45</v>
      </c>
      <c r="AL813" s="174" t="s">
        <v>46</v>
      </c>
      <c r="AM813" s="173" t="s">
        <v>47</v>
      </c>
      <c r="AN813" s="174" t="s">
        <v>58</v>
      </c>
      <c r="AO813" s="55"/>
      <c r="AP813" s="33"/>
      <c r="AQ813" s="35"/>
    </row>
    <row r="814" spans="6:43" x14ac:dyDescent="0.3">
      <c r="F814" s="28">
        <v>1056769021</v>
      </c>
      <c r="G814" s="29" t="s">
        <v>280</v>
      </c>
      <c r="H814" s="30">
        <v>2026</v>
      </c>
      <c r="I814" s="30" t="s">
        <v>53</v>
      </c>
      <c r="J814" s="192" t="s">
        <v>55</v>
      </c>
      <c r="K814" s="192" t="s">
        <v>55</v>
      </c>
      <c r="L814" s="192" t="s">
        <v>55</v>
      </c>
      <c r="M814" s="192" t="s">
        <v>55</v>
      </c>
      <c r="N814" s="192" t="s">
        <v>55</v>
      </c>
      <c r="O814" s="192" t="s">
        <v>55</v>
      </c>
      <c r="P814" s="188"/>
      <c r="Q814" s="188"/>
      <c r="R814" s="192" t="s">
        <v>55</v>
      </c>
      <c r="S814" s="192" t="s">
        <v>55</v>
      </c>
      <c r="T814" s="192" t="s">
        <v>55</v>
      </c>
      <c r="U814" s="192" t="s">
        <v>55</v>
      </c>
      <c r="V814" s="192" t="s">
        <v>55</v>
      </c>
      <c r="W814" s="188"/>
      <c r="X814" s="188" t="s">
        <v>62</v>
      </c>
      <c r="Y814" s="192" t="s">
        <v>55</v>
      </c>
      <c r="Z814" s="192" t="s">
        <v>55</v>
      </c>
      <c r="AA814" s="192" t="s">
        <v>55</v>
      </c>
      <c r="AB814" s="192" t="s">
        <v>55</v>
      </c>
      <c r="AC814" s="192" t="s">
        <v>55</v>
      </c>
      <c r="AD814" s="188"/>
      <c r="AE814" s="192" t="s">
        <v>55</v>
      </c>
      <c r="AF814" s="192" t="s">
        <v>55</v>
      </c>
      <c r="AG814" s="192" t="s">
        <v>55</v>
      </c>
      <c r="AH814" s="192" t="s">
        <v>55</v>
      </c>
      <c r="AI814" s="192" t="s">
        <v>55</v>
      </c>
      <c r="AJ814" s="192" t="s">
        <v>55</v>
      </c>
      <c r="AK814" s="188"/>
      <c r="AL814" s="188"/>
      <c r="AM814" s="192" t="s">
        <v>55</v>
      </c>
      <c r="AN814" s="188"/>
      <c r="AO814" s="38"/>
      <c r="AP814" s="38"/>
      <c r="AQ814" s="39"/>
    </row>
    <row r="815" spans="6:43" x14ac:dyDescent="0.3">
      <c r="G815" s="57" t="s">
        <v>281</v>
      </c>
    </row>
    <row r="817" spans="6:43" ht="15" x14ac:dyDescent="0.25">
      <c r="F817" s="1"/>
      <c r="G817" s="1"/>
      <c r="H817" s="2" t="s">
        <v>0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4"/>
      <c r="AI817" s="5" t="s">
        <v>1</v>
      </c>
      <c r="AJ817" s="5"/>
      <c r="AK817" s="5"/>
      <c r="AL817" s="5"/>
      <c r="AM817" s="5"/>
      <c r="AN817" s="5"/>
      <c r="AO817" s="214" t="e">
        <f>COUNTIF(Tabla1461113161718202427282930323437404142432377[[#This Row],[1L]:[31D]],"D12")</f>
        <v>#VALUE!</v>
      </c>
      <c r="AP817" s="33" t="e">
        <f>COUNTIF(Tabla1461113161718202427282930323437404142432377[[#This Row],[1L]:[31D]],"N12")</f>
        <v>#VALUE!</v>
      </c>
      <c r="AQ817" s="33" t="e">
        <f>COUNTBLANK(Tabla1461113161718202427282930323437404142432377[[#This Row],[1L]:[31D]])</f>
        <v>#VALUE!</v>
      </c>
    </row>
    <row r="818" spans="6:43" ht="15" x14ac:dyDescent="0.25">
      <c r="F818" s="1"/>
      <c r="G818" s="1"/>
      <c r="H818" s="8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10"/>
      <c r="AI818" s="5"/>
      <c r="AJ818" s="5"/>
      <c r="AK818" s="5"/>
      <c r="AL818" s="5"/>
      <c r="AM818" s="5"/>
      <c r="AN818" s="5"/>
      <c r="AO818" s="214" t="e">
        <f>COUNTIF(Tabla1461113161718202427282930323437404142432377[[#This Row],[1L]:[31D]],"D12")</f>
        <v>#VALUE!</v>
      </c>
      <c r="AP818" s="33" t="e">
        <f>COUNTIF(Tabla1461113161718202427282930323437404142432377[[#This Row],[1L]:[31D]],"N12")</f>
        <v>#VALUE!</v>
      </c>
      <c r="AQ818" s="33" t="e">
        <f>COUNTBLANK(Tabla1461113161718202427282930323437404142432377[[#This Row],[1L]:[31D]])</f>
        <v>#VALUE!</v>
      </c>
    </row>
    <row r="819" spans="6:43" ht="15" x14ac:dyDescent="0.25">
      <c r="F819" s="1"/>
      <c r="G819" s="1"/>
      <c r="H819" s="165" t="s">
        <v>2</v>
      </c>
      <c r="I819" s="166"/>
      <c r="J819" s="166"/>
      <c r="K819" s="167" t="s">
        <v>282</v>
      </c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8"/>
      <c r="AI819" s="5" t="s">
        <v>4</v>
      </c>
      <c r="AJ819" s="5"/>
      <c r="AK819" s="5"/>
      <c r="AL819" s="5"/>
      <c r="AM819" s="5"/>
      <c r="AN819" s="5"/>
      <c r="AO819" s="55"/>
      <c r="AP819" s="33"/>
      <c r="AQ819" s="35"/>
    </row>
    <row r="820" spans="6:43" ht="15" x14ac:dyDescent="0.25">
      <c r="F820" s="1"/>
      <c r="G820" s="1"/>
      <c r="H820" s="15" t="s">
        <v>5</v>
      </c>
      <c r="I820" s="16"/>
      <c r="J820" s="16"/>
      <c r="K820" s="167" t="s">
        <v>85</v>
      </c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8"/>
      <c r="AI820" s="5"/>
      <c r="AJ820" s="5"/>
      <c r="AK820" s="5"/>
      <c r="AL820" s="5"/>
      <c r="AM820" s="5"/>
      <c r="AN820" s="5"/>
      <c r="AO820" s="55"/>
      <c r="AP820" s="33"/>
      <c r="AQ820" s="35"/>
    </row>
    <row r="821" spans="6:43" ht="15" x14ac:dyDescent="0.25">
      <c r="F821" s="1"/>
      <c r="G821" s="1"/>
      <c r="H821" s="165" t="s">
        <v>7</v>
      </c>
      <c r="I821" s="166"/>
      <c r="J821" s="166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8"/>
      <c r="AI821" s="5" t="s">
        <v>8</v>
      </c>
      <c r="AJ821" s="5"/>
      <c r="AK821" s="5"/>
      <c r="AL821" s="5"/>
      <c r="AM821" s="5"/>
      <c r="AN821" s="5"/>
      <c r="AO821" s="55"/>
      <c r="AP821" s="33"/>
      <c r="AQ821" s="35"/>
    </row>
    <row r="822" spans="6:43" ht="15" x14ac:dyDescent="0.25">
      <c r="F822" s="1"/>
      <c r="G822" s="1"/>
      <c r="H822" s="169"/>
      <c r="I822" s="170"/>
      <c r="J822" s="170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  <c r="AF822" s="171"/>
      <c r="AG822" s="171"/>
      <c r="AH822" s="172"/>
      <c r="AI822" s="5"/>
      <c r="AJ822" s="5"/>
      <c r="AK822" s="5"/>
      <c r="AL822" s="5"/>
      <c r="AM822" s="5"/>
      <c r="AN822" s="5"/>
      <c r="AO822" s="55"/>
      <c r="AP822" s="33"/>
      <c r="AQ822" s="35"/>
    </row>
    <row r="823" spans="6:43" ht="18" x14ac:dyDescent="0.25">
      <c r="F823" s="173" t="s">
        <v>14</v>
      </c>
      <c r="G823" s="173" t="s">
        <v>15</v>
      </c>
      <c r="H823" s="173" t="s">
        <v>16</v>
      </c>
      <c r="I823" s="173" t="s">
        <v>17</v>
      </c>
      <c r="J823" s="173" t="s">
        <v>18</v>
      </c>
      <c r="K823" s="173" t="s">
        <v>19</v>
      </c>
      <c r="L823" s="173" t="s">
        <v>20</v>
      </c>
      <c r="M823" s="173" t="s">
        <v>21</v>
      </c>
      <c r="N823" s="173" t="s">
        <v>22</v>
      </c>
      <c r="O823" s="173" t="s">
        <v>23</v>
      </c>
      <c r="P823" s="174" t="s">
        <v>24</v>
      </c>
      <c r="Q823" s="174" t="s">
        <v>25</v>
      </c>
      <c r="R823" s="173" t="s">
        <v>26</v>
      </c>
      <c r="S823" s="173" t="s">
        <v>27</v>
      </c>
      <c r="T823" s="173" t="s">
        <v>28</v>
      </c>
      <c r="U823" s="173" t="s">
        <v>29</v>
      </c>
      <c r="V823" s="173" t="s">
        <v>30</v>
      </c>
      <c r="W823" s="174" t="s">
        <v>31</v>
      </c>
      <c r="X823" s="174" t="s">
        <v>32</v>
      </c>
      <c r="Y823" s="173" t="s">
        <v>33</v>
      </c>
      <c r="Z823" s="173" t="s">
        <v>34</v>
      </c>
      <c r="AA823" s="173" t="s">
        <v>35</v>
      </c>
      <c r="AB823" s="173" t="s">
        <v>36</v>
      </c>
      <c r="AC823" s="173" t="s">
        <v>37</v>
      </c>
      <c r="AD823" s="174" t="s">
        <v>38</v>
      </c>
      <c r="AE823" s="173" t="s">
        <v>39</v>
      </c>
      <c r="AF823" s="173" t="s">
        <v>40</v>
      </c>
      <c r="AG823" s="173" t="s">
        <v>41</v>
      </c>
      <c r="AH823" s="173" t="s">
        <v>42</v>
      </c>
      <c r="AI823" s="173" t="s">
        <v>43</v>
      </c>
      <c r="AJ823" s="173" t="s">
        <v>44</v>
      </c>
      <c r="AK823" s="174" t="s">
        <v>45</v>
      </c>
      <c r="AL823" s="174" t="s">
        <v>46</v>
      </c>
      <c r="AM823" s="173" t="s">
        <v>47</v>
      </c>
      <c r="AN823" s="174" t="s">
        <v>58</v>
      </c>
      <c r="AO823" s="55"/>
      <c r="AP823" s="33"/>
      <c r="AQ823" s="35"/>
    </row>
    <row r="824" spans="6:43" hidden="1" x14ac:dyDescent="0.3">
      <c r="F824" s="28">
        <v>8407241</v>
      </c>
      <c r="G824" s="29" t="s">
        <v>283</v>
      </c>
      <c r="H824" s="30">
        <v>2026</v>
      </c>
      <c r="I824" s="30" t="s">
        <v>284</v>
      </c>
      <c r="J824" s="192" t="s">
        <v>87</v>
      </c>
      <c r="K824" s="188"/>
      <c r="L824" s="188"/>
      <c r="M824" s="192" t="s">
        <v>87</v>
      </c>
      <c r="N824" s="188"/>
      <c r="O824" s="192" t="s">
        <v>87</v>
      </c>
      <c r="P824" s="192" t="s">
        <v>87</v>
      </c>
      <c r="Q824" s="192" t="s">
        <v>87</v>
      </c>
      <c r="R824" s="192" t="s">
        <v>87</v>
      </c>
      <c r="S824" s="192" t="s">
        <v>87</v>
      </c>
      <c r="T824" s="192" t="s">
        <v>87</v>
      </c>
      <c r="U824" s="188"/>
      <c r="V824" s="192" t="s">
        <v>87</v>
      </c>
      <c r="W824" s="192" t="s">
        <v>87</v>
      </c>
      <c r="X824" s="192" t="s">
        <v>87</v>
      </c>
      <c r="Y824" s="192" t="s">
        <v>87</v>
      </c>
      <c r="Z824" s="192" t="s">
        <v>87</v>
      </c>
      <c r="AA824" s="192" t="s">
        <v>87</v>
      </c>
      <c r="AB824" s="188"/>
      <c r="AC824" s="192" t="s">
        <v>87</v>
      </c>
      <c r="AD824" s="192" t="s">
        <v>87</v>
      </c>
      <c r="AE824" s="192" t="s">
        <v>87</v>
      </c>
      <c r="AF824" s="192" t="s">
        <v>87</v>
      </c>
      <c r="AG824" s="192" t="s">
        <v>87</v>
      </c>
      <c r="AH824" s="192" t="s">
        <v>87</v>
      </c>
      <c r="AI824" s="188"/>
      <c r="AJ824" s="192" t="s">
        <v>87</v>
      </c>
      <c r="AK824" s="192" t="s">
        <v>87</v>
      </c>
      <c r="AL824" s="192" t="s">
        <v>87</v>
      </c>
      <c r="AM824" s="192" t="s">
        <v>87</v>
      </c>
      <c r="AN824" s="192" t="s">
        <v>87</v>
      </c>
      <c r="AO824" s="38"/>
      <c r="AP824" s="38"/>
      <c r="AQ824" s="39"/>
    </row>
    <row r="825" spans="6:43" hidden="1" x14ac:dyDescent="0.3">
      <c r="F825" s="223"/>
      <c r="G825" s="224"/>
      <c r="H825" s="30">
        <v>2026</v>
      </c>
      <c r="I825" s="30" t="s">
        <v>284</v>
      </c>
      <c r="J825" s="192" t="s">
        <v>87</v>
      </c>
      <c r="K825" s="188"/>
      <c r="L825" s="188"/>
      <c r="M825" s="192" t="s">
        <v>87</v>
      </c>
      <c r="N825" s="188"/>
      <c r="O825" s="192" t="s">
        <v>87</v>
      </c>
      <c r="P825" s="192" t="s">
        <v>87</v>
      </c>
      <c r="Q825" s="192" t="s">
        <v>87</v>
      </c>
      <c r="R825" s="192" t="s">
        <v>87</v>
      </c>
      <c r="S825" s="192" t="s">
        <v>87</v>
      </c>
      <c r="T825" s="192" t="s">
        <v>87</v>
      </c>
      <c r="U825" s="188"/>
      <c r="V825" s="192" t="s">
        <v>87</v>
      </c>
      <c r="W825" s="192" t="s">
        <v>87</v>
      </c>
      <c r="X825" s="192" t="s">
        <v>87</v>
      </c>
      <c r="Y825" s="192" t="s">
        <v>87</v>
      </c>
      <c r="Z825" s="192" t="s">
        <v>87</v>
      </c>
      <c r="AA825" s="192" t="s">
        <v>87</v>
      </c>
      <c r="AB825" s="188"/>
      <c r="AC825" s="192" t="s">
        <v>87</v>
      </c>
      <c r="AD825" s="192" t="s">
        <v>87</v>
      </c>
      <c r="AE825" s="192" t="s">
        <v>87</v>
      </c>
      <c r="AF825" s="192" t="s">
        <v>87</v>
      </c>
      <c r="AG825" s="192" t="s">
        <v>87</v>
      </c>
      <c r="AH825" s="192" t="s">
        <v>87</v>
      </c>
      <c r="AI825" s="188"/>
      <c r="AJ825" s="192" t="s">
        <v>87</v>
      </c>
      <c r="AK825" s="192" t="s">
        <v>87</v>
      </c>
      <c r="AL825" s="192" t="s">
        <v>87</v>
      </c>
      <c r="AM825" s="192" t="s">
        <v>87</v>
      </c>
      <c r="AN825" s="192" t="s">
        <v>87</v>
      </c>
      <c r="AO825" s="44"/>
      <c r="AP825" s="44"/>
      <c r="AQ825" s="39"/>
    </row>
    <row r="826" spans="6:43" x14ac:dyDescent="0.3">
      <c r="F826" s="28">
        <v>1099682488</v>
      </c>
      <c r="G826" s="29" t="s">
        <v>285</v>
      </c>
      <c r="H826" s="30">
        <v>2026</v>
      </c>
      <c r="I826" s="30" t="s">
        <v>53</v>
      </c>
      <c r="J826" s="192" t="s">
        <v>55</v>
      </c>
      <c r="K826" s="192" t="s">
        <v>55</v>
      </c>
      <c r="L826" s="192" t="s">
        <v>55</v>
      </c>
      <c r="M826" s="192" t="s">
        <v>55</v>
      </c>
      <c r="N826" s="192" t="s">
        <v>55</v>
      </c>
      <c r="O826" s="192" t="s">
        <v>55</v>
      </c>
      <c r="P826" s="188"/>
      <c r="Q826" s="188"/>
      <c r="R826" s="192" t="s">
        <v>55</v>
      </c>
      <c r="S826" s="192" t="s">
        <v>55</v>
      </c>
      <c r="T826" s="192" t="s">
        <v>55</v>
      </c>
      <c r="U826" s="192" t="s">
        <v>55</v>
      </c>
      <c r="V826" s="192" t="s">
        <v>55</v>
      </c>
      <c r="W826" s="188"/>
      <c r="X826" s="188"/>
      <c r="Y826" s="192" t="s">
        <v>55</v>
      </c>
      <c r="Z826" s="192" t="s">
        <v>55</v>
      </c>
      <c r="AA826" s="192" t="s">
        <v>55</v>
      </c>
      <c r="AB826" s="192" t="s">
        <v>55</v>
      </c>
      <c r="AC826" s="192" t="s">
        <v>55</v>
      </c>
      <c r="AD826" s="188"/>
      <c r="AE826" s="192" t="s">
        <v>55</v>
      </c>
      <c r="AF826" s="192" t="s">
        <v>55</v>
      </c>
      <c r="AG826" s="192" t="s">
        <v>55</v>
      </c>
      <c r="AH826" s="192" t="s">
        <v>55</v>
      </c>
      <c r="AI826" s="192" t="s">
        <v>55</v>
      </c>
      <c r="AJ826" s="192" t="s">
        <v>55</v>
      </c>
      <c r="AK826" s="188"/>
      <c r="AL826" s="188"/>
      <c r="AM826" s="192" t="s">
        <v>55</v>
      </c>
      <c r="AN826" s="188"/>
    </row>
    <row r="827" spans="6:43" x14ac:dyDescent="0.3">
      <c r="G827" s="225" t="s">
        <v>286</v>
      </c>
      <c r="AO827" s="6"/>
      <c r="AP827" s="6"/>
      <c r="AQ827" s="6"/>
    </row>
    <row r="828" spans="6:43" ht="15" x14ac:dyDescent="0.25">
      <c r="F828" s="1"/>
      <c r="G828" s="1"/>
      <c r="H828" s="2" t="s">
        <v>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4"/>
      <c r="AI828" s="5" t="s">
        <v>1</v>
      </c>
      <c r="AJ828" s="5"/>
      <c r="AK828" s="5"/>
      <c r="AL828" s="5"/>
      <c r="AM828" s="5"/>
      <c r="AN828" s="5"/>
      <c r="AO828" s="6"/>
      <c r="AP828" s="6"/>
      <c r="AQ828" s="6"/>
    </row>
    <row r="829" spans="6:43" ht="15" x14ac:dyDescent="0.25">
      <c r="F829" s="1"/>
      <c r="G829" s="1"/>
      <c r="H829" s="8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10"/>
      <c r="AI829" s="5"/>
      <c r="AJ829" s="5"/>
      <c r="AK829" s="5"/>
      <c r="AL829" s="5"/>
      <c r="AM829" s="5"/>
      <c r="AN829" s="5"/>
      <c r="AO829" s="6"/>
      <c r="AP829" s="6"/>
      <c r="AQ829" s="6"/>
    </row>
    <row r="830" spans="6:43" ht="15" x14ac:dyDescent="0.25">
      <c r="F830" s="1"/>
      <c r="G830" s="1"/>
      <c r="H830" s="165" t="s">
        <v>2</v>
      </c>
      <c r="I830" s="166"/>
      <c r="J830" s="166"/>
      <c r="K830" s="167" t="s">
        <v>287</v>
      </c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8"/>
      <c r="AI830" s="5" t="s">
        <v>4</v>
      </c>
      <c r="AJ830" s="5"/>
      <c r="AK830" s="5"/>
      <c r="AL830" s="5"/>
      <c r="AM830" s="5"/>
      <c r="AN830" s="5"/>
      <c r="AO830" s="6"/>
      <c r="AP830" s="6"/>
      <c r="AQ830" s="6"/>
    </row>
    <row r="831" spans="6:43" ht="15" x14ac:dyDescent="0.25">
      <c r="F831" s="1"/>
      <c r="G831" s="1"/>
      <c r="H831" s="15" t="s">
        <v>5</v>
      </c>
      <c r="I831" s="16"/>
      <c r="J831" s="16"/>
      <c r="K831" s="167" t="s">
        <v>85</v>
      </c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8"/>
      <c r="AI831" s="5"/>
      <c r="AJ831" s="5"/>
      <c r="AK831" s="5"/>
      <c r="AL831" s="5"/>
      <c r="AM831" s="5"/>
      <c r="AN831" s="5"/>
      <c r="AO831" s="21"/>
      <c r="AP831" s="21"/>
      <c r="AQ831" s="21"/>
    </row>
    <row r="832" spans="6:43" ht="18.75" x14ac:dyDescent="0.25">
      <c r="F832" s="1"/>
      <c r="G832" s="1"/>
      <c r="H832" s="165" t="s">
        <v>7</v>
      </c>
      <c r="I832" s="166"/>
      <c r="J832" s="166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8"/>
      <c r="AI832" s="5" t="s">
        <v>8</v>
      </c>
      <c r="AJ832" s="5"/>
      <c r="AK832" s="5"/>
      <c r="AL832" s="5"/>
      <c r="AM832" s="5"/>
      <c r="AN832" s="5"/>
      <c r="AO832" s="193" t="s">
        <v>49</v>
      </c>
      <c r="AP832" s="193" t="s">
        <v>50</v>
      </c>
      <c r="AQ832" s="193" t="s">
        <v>51</v>
      </c>
    </row>
    <row r="833" spans="6:43" ht="15" x14ac:dyDescent="0.25">
      <c r="F833" s="1"/>
      <c r="G833" s="1"/>
      <c r="H833" s="169"/>
      <c r="I833" s="170"/>
      <c r="J833" s="170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  <c r="AF833" s="171"/>
      <c r="AG833" s="171"/>
      <c r="AH833" s="172"/>
      <c r="AI833" s="5"/>
      <c r="AJ833" s="5"/>
      <c r="AK833" s="5"/>
      <c r="AL833" s="5"/>
      <c r="AM833" s="5"/>
      <c r="AN833" s="5"/>
      <c r="AO833" s="194" t="e">
        <f>COUNTIF(Tabla1461113161718202427282930323437404142432377[[#This Row],[1L]:[31D]],"D12")</f>
        <v>#VALUE!</v>
      </c>
      <c r="AP833" s="33" t="e">
        <f>COUNTIF(Tabla1461113161718202427282930323437404142432377[[#This Row],[1L]:[31D]],"N12")</f>
        <v>#VALUE!</v>
      </c>
      <c r="AQ833" s="33" t="e">
        <f>COUNTBLANK(Tabla1461113161718202427282930323437404142432377[[#This Row],[1L]:[31D]])</f>
        <v>#VALUE!</v>
      </c>
    </row>
    <row r="834" spans="6:43" ht="18" x14ac:dyDescent="0.25">
      <c r="F834" s="173" t="s">
        <v>14</v>
      </c>
      <c r="G834" s="173" t="s">
        <v>15</v>
      </c>
      <c r="H834" s="173" t="s">
        <v>16</v>
      </c>
      <c r="I834" s="173" t="s">
        <v>17</v>
      </c>
      <c r="J834" s="173" t="s">
        <v>18</v>
      </c>
      <c r="K834" s="173" t="s">
        <v>19</v>
      </c>
      <c r="L834" s="173" t="s">
        <v>20</v>
      </c>
      <c r="M834" s="173" t="s">
        <v>21</v>
      </c>
      <c r="N834" s="173" t="s">
        <v>22</v>
      </c>
      <c r="O834" s="173" t="s">
        <v>23</v>
      </c>
      <c r="P834" s="174" t="s">
        <v>24</v>
      </c>
      <c r="Q834" s="174" t="s">
        <v>25</v>
      </c>
      <c r="R834" s="173" t="s">
        <v>26</v>
      </c>
      <c r="S834" s="173" t="s">
        <v>27</v>
      </c>
      <c r="T834" s="173" t="s">
        <v>28</v>
      </c>
      <c r="U834" s="173" t="s">
        <v>29</v>
      </c>
      <c r="V834" s="173" t="s">
        <v>30</v>
      </c>
      <c r="W834" s="174" t="s">
        <v>31</v>
      </c>
      <c r="X834" s="174" t="s">
        <v>32</v>
      </c>
      <c r="Y834" s="173" t="s">
        <v>33</v>
      </c>
      <c r="Z834" s="173" t="s">
        <v>34</v>
      </c>
      <c r="AA834" s="173" t="s">
        <v>35</v>
      </c>
      <c r="AB834" s="173" t="s">
        <v>36</v>
      </c>
      <c r="AC834" s="173" t="s">
        <v>37</v>
      </c>
      <c r="AD834" s="174" t="s">
        <v>38</v>
      </c>
      <c r="AE834" s="173" t="s">
        <v>39</v>
      </c>
      <c r="AF834" s="173" t="s">
        <v>40</v>
      </c>
      <c r="AG834" s="173" t="s">
        <v>41</v>
      </c>
      <c r="AH834" s="173" t="s">
        <v>42</v>
      </c>
      <c r="AI834" s="173" t="s">
        <v>43</v>
      </c>
      <c r="AJ834" s="173" t="s">
        <v>44</v>
      </c>
      <c r="AK834" s="174" t="s">
        <v>45</v>
      </c>
      <c r="AL834" s="174" t="s">
        <v>46</v>
      </c>
      <c r="AM834" s="173" t="s">
        <v>47</v>
      </c>
      <c r="AN834" s="174" t="s">
        <v>58</v>
      </c>
      <c r="AO834" s="194" t="e">
        <f>COUNTIF(Tabla1461113161718202427282930323437404142432377[[#This Row],[1L]:[31D]],"D12")</f>
        <v>#VALUE!</v>
      </c>
      <c r="AP834" s="33" t="e">
        <f>COUNTIF(Tabla1461113161718202427282930323437404142432377[[#This Row],[1L]:[31D]],"N12")</f>
        <v>#VALUE!</v>
      </c>
      <c r="AQ834" s="33" t="e">
        <f>COUNTBLANK(Tabla1461113161718202427282930323437404142432377[[#This Row],[1L]:[31D]])</f>
        <v>#VALUE!</v>
      </c>
    </row>
    <row r="835" spans="6:43" x14ac:dyDescent="0.3">
      <c r="F835" s="28">
        <v>70353047</v>
      </c>
      <c r="G835" s="29" t="s">
        <v>288</v>
      </c>
      <c r="H835" s="30">
        <v>2026</v>
      </c>
      <c r="I835" s="30" t="s">
        <v>53</v>
      </c>
      <c r="J835" s="188"/>
      <c r="K835" s="192" t="s">
        <v>55</v>
      </c>
      <c r="L835" s="192" t="s">
        <v>55</v>
      </c>
      <c r="M835" s="192" t="s">
        <v>55</v>
      </c>
      <c r="N835" s="192" t="s">
        <v>55</v>
      </c>
      <c r="O835" s="192" t="s">
        <v>55</v>
      </c>
      <c r="P835" s="188"/>
      <c r="Q835" s="192" t="s">
        <v>55</v>
      </c>
      <c r="R835" s="195" t="s">
        <v>55</v>
      </c>
      <c r="S835" s="195" t="s">
        <v>55</v>
      </c>
      <c r="T835" s="195" t="s">
        <v>55</v>
      </c>
      <c r="U835" s="195" t="s">
        <v>55</v>
      </c>
      <c r="V835" s="195" t="s">
        <v>55</v>
      </c>
      <c r="W835" s="188"/>
      <c r="X835" s="188"/>
      <c r="Y835" s="195" t="s">
        <v>55</v>
      </c>
      <c r="Z835" s="195" t="s">
        <v>55</v>
      </c>
      <c r="AA835" s="195" t="s">
        <v>55</v>
      </c>
      <c r="AB835" s="195" t="s">
        <v>55</v>
      </c>
      <c r="AC835" s="195" t="s">
        <v>55</v>
      </c>
      <c r="AD835" s="188"/>
      <c r="AE835" s="195" t="s">
        <v>55</v>
      </c>
      <c r="AF835" s="195" t="s">
        <v>55</v>
      </c>
      <c r="AG835" s="195" t="s">
        <v>55</v>
      </c>
      <c r="AH835" s="195" t="s">
        <v>55</v>
      </c>
      <c r="AI835" s="195" t="s">
        <v>55</v>
      </c>
      <c r="AJ835" s="192" t="s">
        <v>54</v>
      </c>
      <c r="AK835" s="192" t="s">
        <v>54</v>
      </c>
      <c r="AL835" s="192" t="s">
        <v>54</v>
      </c>
      <c r="AM835" s="192" t="s">
        <v>54</v>
      </c>
      <c r="AN835" s="188"/>
      <c r="AO835" s="103"/>
      <c r="AP835" s="33"/>
      <c r="AQ835" s="35"/>
    </row>
    <row r="836" spans="6:43" x14ac:dyDescent="0.3">
      <c r="F836" s="28">
        <v>70434775</v>
      </c>
      <c r="G836" s="29" t="s">
        <v>289</v>
      </c>
      <c r="H836" s="30">
        <v>2026</v>
      </c>
      <c r="I836" s="30" t="s">
        <v>53</v>
      </c>
      <c r="J836" s="195" t="s">
        <v>55</v>
      </c>
      <c r="K836" s="195" t="s">
        <v>55</v>
      </c>
      <c r="L836" s="195" t="s">
        <v>55</v>
      </c>
      <c r="M836" s="195" t="s">
        <v>55</v>
      </c>
      <c r="N836" s="195" t="s">
        <v>55</v>
      </c>
      <c r="O836" s="195" t="s">
        <v>55</v>
      </c>
      <c r="P836" s="192" t="s">
        <v>55</v>
      </c>
      <c r="Q836" s="188"/>
      <c r="R836" s="215" t="s">
        <v>102</v>
      </c>
      <c r="S836" s="215" t="s">
        <v>102</v>
      </c>
      <c r="T836" s="215" t="s">
        <v>102</v>
      </c>
      <c r="U836" s="215" t="s">
        <v>102</v>
      </c>
      <c r="V836" s="215" t="s">
        <v>102</v>
      </c>
      <c r="W836" s="215" t="s">
        <v>102</v>
      </c>
      <c r="X836" s="215" t="s">
        <v>102</v>
      </c>
      <c r="Y836" s="215" t="s">
        <v>102</v>
      </c>
      <c r="Z836" s="215" t="s">
        <v>102</v>
      </c>
      <c r="AA836" s="215" t="s">
        <v>102</v>
      </c>
      <c r="AB836" s="215" t="s">
        <v>102</v>
      </c>
      <c r="AC836" s="215" t="s">
        <v>102</v>
      </c>
      <c r="AD836" s="215" t="s">
        <v>102</v>
      </c>
      <c r="AE836" s="215" t="s">
        <v>102</v>
      </c>
      <c r="AF836" s="215" t="s">
        <v>102</v>
      </c>
      <c r="AG836" s="215" t="s">
        <v>102</v>
      </c>
      <c r="AH836" s="215" t="s">
        <v>102</v>
      </c>
      <c r="AI836" s="215" t="s">
        <v>102</v>
      </c>
      <c r="AJ836" s="215" t="s">
        <v>102</v>
      </c>
      <c r="AK836" s="215" t="s">
        <v>102</v>
      </c>
      <c r="AL836" s="215" t="s">
        <v>102</v>
      </c>
      <c r="AM836" s="215" t="s">
        <v>102</v>
      </c>
      <c r="AN836" s="188"/>
      <c r="AO836" s="38"/>
      <c r="AP836" s="38"/>
      <c r="AQ836" s="39"/>
    </row>
    <row r="837" spans="6:43" x14ac:dyDescent="0.3">
      <c r="F837" s="28">
        <v>1044100295</v>
      </c>
      <c r="G837" s="29" t="s">
        <v>290</v>
      </c>
      <c r="H837" s="30">
        <v>2026</v>
      </c>
      <c r="I837" s="30" t="s">
        <v>53</v>
      </c>
      <c r="J837" s="192" t="s">
        <v>55</v>
      </c>
      <c r="K837" s="188"/>
      <c r="L837" s="226" t="s">
        <v>55</v>
      </c>
      <c r="M837" s="226" t="s">
        <v>55</v>
      </c>
      <c r="N837" s="226" t="s">
        <v>55</v>
      </c>
      <c r="O837" s="192" t="s">
        <v>54</v>
      </c>
      <c r="P837" s="192" t="s">
        <v>54</v>
      </c>
      <c r="Q837" s="192" t="s">
        <v>54</v>
      </c>
      <c r="R837" s="192" t="s">
        <v>54</v>
      </c>
      <c r="S837" s="192" t="s">
        <v>54</v>
      </c>
      <c r="T837" s="192" t="s">
        <v>54</v>
      </c>
      <c r="U837" s="192" t="s">
        <v>54</v>
      </c>
      <c r="V837" s="188"/>
      <c r="W837" s="188"/>
      <c r="X837" s="188"/>
      <c r="Y837" s="192" t="s">
        <v>55</v>
      </c>
      <c r="Z837" s="192" t="s">
        <v>55</v>
      </c>
      <c r="AA837" s="192" t="s">
        <v>55</v>
      </c>
      <c r="AB837" s="192" t="s">
        <v>55</v>
      </c>
      <c r="AC837" s="192" t="s">
        <v>55</v>
      </c>
      <c r="AD837" s="192" t="s">
        <v>55</v>
      </c>
      <c r="AE837" s="192" t="s">
        <v>55</v>
      </c>
      <c r="AF837" s="188"/>
      <c r="AG837" s="192" t="s">
        <v>55</v>
      </c>
      <c r="AH837" s="192" t="s">
        <v>55</v>
      </c>
      <c r="AI837" s="192" t="s">
        <v>55</v>
      </c>
      <c r="AJ837" s="192" t="s">
        <v>55</v>
      </c>
      <c r="AK837" s="188"/>
      <c r="AL837" s="188"/>
      <c r="AM837" s="195" t="s">
        <v>55</v>
      </c>
      <c r="AN837" s="217" t="s">
        <v>55</v>
      </c>
      <c r="AO837" s="44"/>
      <c r="AP837" s="44"/>
      <c r="AQ837" s="39"/>
    </row>
    <row r="838" spans="6:43" x14ac:dyDescent="0.3">
      <c r="F838" s="28">
        <v>71190668</v>
      </c>
      <c r="G838" s="29" t="s">
        <v>291</v>
      </c>
      <c r="H838" s="30">
        <v>2026</v>
      </c>
      <c r="I838" s="30" t="s">
        <v>53</v>
      </c>
      <c r="J838" s="215" t="s">
        <v>102</v>
      </c>
      <c r="K838" s="215" t="s">
        <v>102</v>
      </c>
      <c r="L838" s="215" t="s">
        <v>102</v>
      </c>
      <c r="M838" s="215" t="s">
        <v>102</v>
      </c>
      <c r="N838" s="215" t="s">
        <v>102</v>
      </c>
      <c r="O838" s="215" t="s">
        <v>102</v>
      </c>
      <c r="P838" s="215" t="s">
        <v>102</v>
      </c>
      <c r="Q838" s="215" t="s">
        <v>102</v>
      </c>
      <c r="R838" s="215" t="s">
        <v>102</v>
      </c>
      <c r="S838" s="226" t="s">
        <v>55</v>
      </c>
      <c r="T838" s="226" t="s">
        <v>55</v>
      </c>
      <c r="U838" s="226" t="s">
        <v>55</v>
      </c>
      <c r="V838" s="192" t="s">
        <v>54</v>
      </c>
      <c r="W838" s="192" t="s">
        <v>54</v>
      </c>
      <c r="X838" s="192" t="s">
        <v>54</v>
      </c>
      <c r="Y838" s="192" t="s">
        <v>54</v>
      </c>
      <c r="Z838" s="192" t="s">
        <v>54</v>
      </c>
      <c r="AA838" s="192" t="s">
        <v>54</v>
      </c>
      <c r="AB838" s="192" t="s">
        <v>54</v>
      </c>
      <c r="AC838" s="188"/>
      <c r="AD838" s="188"/>
      <c r="AE838" s="188"/>
      <c r="AF838" s="192" t="s">
        <v>55</v>
      </c>
      <c r="AG838" s="226" t="s">
        <v>55</v>
      </c>
      <c r="AH838" s="226" t="s">
        <v>55</v>
      </c>
      <c r="AI838" s="226" t="s">
        <v>55</v>
      </c>
      <c r="AJ838" s="195" t="s">
        <v>55</v>
      </c>
      <c r="AK838" s="192" t="s">
        <v>55</v>
      </c>
      <c r="AL838" s="188"/>
      <c r="AM838" s="192" t="s">
        <v>55</v>
      </c>
      <c r="AN838" s="215" t="s">
        <v>102</v>
      </c>
    </row>
    <row r="839" spans="6:43" x14ac:dyDescent="0.3">
      <c r="F839" s="28">
        <v>78115561</v>
      </c>
      <c r="G839" s="29" t="s">
        <v>292</v>
      </c>
      <c r="H839" s="30">
        <v>2026</v>
      </c>
      <c r="I839" s="30" t="s">
        <v>53</v>
      </c>
      <c r="J839" s="192" t="s">
        <v>54</v>
      </c>
      <c r="K839" s="192" t="s">
        <v>54</v>
      </c>
      <c r="L839" s="192" t="s">
        <v>54</v>
      </c>
      <c r="M839" s="192" t="s">
        <v>54</v>
      </c>
      <c r="N839" s="192" t="s">
        <v>54</v>
      </c>
      <c r="O839" s="188"/>
      <c r="P839" s="188"/>
      <c r="Q839" s="188"/>
      <c r="R839" s="192" t="s">
        <v>55</v>
      </c>
      <c r="S839" s="192" t="s">
        <v>55</v>
      </c>
      <c r="T839" s="192" t="s">
        <v>55</v>
      </c>
      <c r="U839" s="192" t="s">
        <v>55</v>
      </c>
      <c r="V839" s="192" t="s">
        <v>55</v>
      </c>
      <c r="W839" s="188"/>
      <c r="X839" s="192" t="s">
        <v>55</v>
      </c>
      <c r="Y839" s="226" t="s">
        <v>55</v>
      </c>
      <c r="Z839" s="226" t="s">
        <v>55</v>
      </c>
      <c r="AA839" s="226" t="s">
        <v>55</v>
      </c>
      <c r="AB839" s="226" t="s">
        <v>55</v>
      </c>
      <c r="AC839" s="192" t="s">
        <v>54</v>
      </c>
      <c r="AD839" s="192" t="s">
        <v>54</v>
      </c>
      <c r="AE839" s="192" t="s">
        <v>54</v>
      </c>
      <c r="AF839" s="192" t="s">
        <v>54</v>
      </c>
      <c r="AG839" s="192" t="s">
        <v>54</v>
      </c>
      <c r="AH839" s="192" t="s">
        <v>54</v>
      </c>
      <c r="AI839" s="192" t="s">
        <v>54</v>
      </c>
      <c r="AJ839" s="188"/>
      <c r="AK839" s="188"/>
      <c r="AL839" s="188"/>
      <c r="AM839" s="227" t="s">
        <v>55</v>
      </c>
      <c r="AN839" s="192" t="s">
        <v>54</v>
      </c>
      <c r="AO839" s="6"/>
      <c r="AP839" s="6"/>
      <c r="AQ839" s="6"/>
    </row>
    <row r="840" spans="6:43" x14ac:dyDescent="0.3">
      <c r="F840" s="28">
        <v>1193416713</v>
      </c>
      <c r="G840" s="29" t="s">
        <v>293</v>
      </c>
      <c r="H840" s="30">
        <v>2026</v>
      </c>
      <c r="I840" s="30" t="s">
        <v>53</v>
      </c>
      <c r="J840" s="227" t="s">
        <v>55</v>
      </c>
      <c r="K840" s="227" t="s">
        <v>55</v>
      </c>
      <c r="L840" s="227" t="s">
        <v>55</v>
      </c>
      <c r="M840" s="227" t="s">
        <v>55</v>
      </c>
      <c r="N840" s="227" t="s">
        <v>55</v>
      </c>
      <c r="O840" s="227" t="s">
        <v>55</v>
      </c>
      <c r="P840" s="188"/>
      <c r="Q840" s="188"/>
      <c r="R840" s="227" t="s">
        <v>55</v>
      </c>
      <c r="S840" s="227" t="s">
        <v>55</v>
      </c>
      <c r="T840" s="227" t="s">
        <v>55</v>
      </c>
      <c r="U840" s="227" t="s">
        <v>55</v>
      </c>
      <c r="V840" s="227" t="s">
        <v>55</v>
      </c>
      <c r="W840" s="192" t="s">
        <v>55</v>
      </c>
      <c r="X840" s="188"/>
      <c r="Y840" s="227" t="s">
        <v>55</v>
      </c>
      <c r="Z840" s="227" t="s">
        <v>55</v>
      </c>
      <c r="AA840" s="227" t="s">
        <v>55</v>
      </c>
      <c r="AB840" s="227" t="s">
        <v>55</v>
      </c>
      <c r="AC840" s="227" t="s">
        <v>55</v>
      </c>
      <c r="AD840" s="188"/>
      <c r="AE840" s="227" t="s">
        <v>55</v>
      </c>
      <c r="AF840" s="227" t="s">
        <v>55</v>
      </c>
      <c r="AG840" s="227" t="s">
        <v>55</v>
      </c>
      <c r="AH840" s="227" t="s">
        <v>55</v>
      </c>
      <c r="AI840" s="227" t="s">
        <v>55</v>
      </c>
      <c r="AJ840" s="227" t="s">
        <v>55</v>
      </c>
      <c r="AK840" s="188"/>
      <c r="AL840" s="192" t="s">
        <v>55</v>
      </c>
      <c r="AM840" s="226" t="s">
        <v>55</v>
      </c>
      <c r="AN840" s="188"/>
      <c r="AO840" s="6"/>
      <c r="AP840" s="6"/>
      <c r="AQ840" s="6"/>
    </row>
    <row r="841" spans="6:43" x14ac:dyDescent="0.3">
      <c r="F841" s="187">
        <v>1052081059</v>
      </c>
      <c r="G841" s="29" t="s">
        <v>294</v>
      </c>
      <c r="H841" s="30">
        <v>2026</v>
      </c>
      <c r="I841" s="30" t="s">
        <v>53</v>
      </c>
      <c r="J841" s="226" t="s">
        <v>55</v>
      </c>
      <c r="K841" s="226" t="s">
        <v>55</v>
      </c>
      <c r="L841" s="129" t="s">
        <v>87</v>
      </c>
      <c r="M841" s="129" t="s">
        <v>87</v>
      </c>
      <c r="N841" s="129" t="s">
        <v>87</v>
      </c>
      <c r="O841" s="226" t="s">
        <v>55</v>
      </c>
      <c r="P841" s="188"/>
      <c r="Q841" s="188"/>
      <c r="R841" s="226" t="s">
        <v>55</v>
      </c>
      <c r="S841" s="129" t="s">
        <v>87</v>
      </c>
      <c r="T841" s="129" t="s">
        <v>87</v>
      </c>
      <c r="U841" s="129" t="s">
        <v>87</v>
      </c>
      <c r="V841" s="226" t="s">
        <v>55</v>
      </c>
      <c r="W841" s="188"/>
      <c r="X841" s="188"/>
      <c r="Y841" s="129"/>
      <c r="Z841" s="129"/>
      <c r="AA841" s="129"/>
      <c r="AB841" s="129"/>
      <c r="AC841" s="226" t="s">
        <v>55</v>
      </c>
      <c r="AD841" s="188"/>
      <c r="AE841" s="226" t="s">
        <v>55</v>
      </c>
      <c r="AF841" s="226" t="s">
        <v>55</v>
      </c>
      <c r="AG841" s="129"/>
      <c r="AH841" s="129"/>
      <c r="AI841" s="129"/>
      <c r="AJ841" s="226" t="s">
        <v>55</v>
      </c>
      <c r="AK841" s="188"/>
      <c r="AL841" s="188"/>
      <c r="AM841" s="129"/>
      <c r="AN841" s="188"/>
      <c r="AO841" s="6"/>
      <c r="AP841" s="6"/>
      <c r="AQ841" s="6"/>
    </row>
    <row r="842" spans="6:43" x14ac:dyDescent="0.3">
      <c r="F842" s="187"/>
      <c r="G842" s="29" t="s">
        <v>295</v>
      </c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  <c r="AC842" s="228"/>
      <c r="AD842" s="228"/>
      <c r="AE842" s="228"/>
      <c r="AF842" s="228"/>
      <c r="AG842" s="228"/>
      <c r="AH842" s="228"/>
      <c r="AI842" s="228"/>
      <c r="AJ842" s="228"/>
      <c r="AK842" s="228"/>
      <c r="AL842" s="228"/>
      <c r="AM842" s="228"/>
      <c r="AN842" s="228"/>
      <c r="AO842" s="6"/>
      <c r="AP842" s="6"/>
      <c r="AQ842" s="6"/>
    </row>
    <row r="843" spans="6:43" x14ac:dyDescent="0.3">
      <c r="F843" s="187"/>
      <c r="G843" s="229" t="s">
        <v>296</v>
      </c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  <c r="AC843" s="228"/>
      <c r="AD843" s="228"/>
      <c r="AE843" s="228"/>
      <c r="AF843" s="228"/>
      <c r="AG843" s="228"/>
      <c r="AH843" s="228"/>
      <c r="AI843" s="228"/>
      <c r="AJ843" s="228"/>
      <c r="AK843" s="228"/>
      <c r="AL843" s="228"/>
      <c r="AM843" s="228"/>
      <c r="AN843" s="228"/>
      <c r="AO843" s="6"/>
      <c r="AP843" s="6"/>
      <c r="AQ843" s="6"/>
    </row>
    <row r="844" spans="6:43" x14ac:dyDescent="0.3">
      <c r="F844" s="187"/>
      <c r="G844" s="230" t="s">
        <v>297</v>
      </c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  <c r="AC844" s="228"/>
      <c r="AD844" s="228"/>
      <c r="AE844" s="228"/>
      <c r="AF844" s="228"/>
      <c r="AG844" s="228"/>
      <c r="AH844" s="228"/>
      <c r="AI844" s="228"/>
      <c r="AJ844" s="228"/>
      <c r="AK844" s="228"/>
      <c r="AL844" s="228"/>
      <c r="AM844" s="228"/>
      <c r="AN844" s="228"/>
      <c r="AO844" s="6"/>
      <c r="AP844" s="6"/>
      <c r="AQ844" s="6"/>
    </row>
    <row r="845" spans="6:43" x14ac:dyDescent="0.3">
      <c r="F845" s="187"/>
      <c r="G845" s="231" t="s">
        <v>298</v>
      </c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  <c r="AC845" s="228"/>
      <c r="AD845" s="228"/>
      <c r="AE845" s="228"/>
      <c r="AF845" s="228"/>
      <c r="AG845" s="228"/>
      <c r="AH845" s="228"/>
      <c r="AI845" s="228"/>
      <c r="AJ845" s="228"/>
      <c r="AK845" s="228"/>
      <c r="AL845" s="228"/>
      <c r="AM845" s="228"/>
      <c r="AN845" s="228"/>
      <c r="AO845" s="21"/>
      <c r="AP845" s="21"/>
      <c r="AQ845" s="21"/>
    </row>
    <row r="846" spans="6:43" ht="18.75" x14ac:dyDescent="0.25">
      <c r="F846" s="1"/>
      <c r="G846" s="1"/>
      <c r="H846" s="2" t="s">
        <v>0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4"/>
      <c r="AI846" s="5" t="s">
        <v>1</v>
      </c>
      <c r="AJ846" s="5"/>
      <c r="AK846" s="5"/>
      <c r="AL846" s="5"/>
      <c r="AM846" s="5"/>
      <c r="AN846" s="5"/>
      <c r="AO846" s="193" t="s">
        <v>49</v>
      </c>
      <c r="AP846" s="193" t="s">
        <v>50</v>
      </c>
      <c r="AQ846" s="193" t="s">
        <v>51</v>
      </c>
    </row>
    <row r="847" spans="6:43" ht="18.75" x14ac:dyDescent="0.25">
      <c r="F847" s="1"/>
      <c r="G847" s="1"/>
      <c r="H847" s="8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10"/>
      <c r="AI847" s="5"/>
      <c r="AJ847" s="5"/>
      <c r="AK847" s="5"/>
      <c r="AL847" s="5"/>
      <c r="AM847" s="5"/>
      <c r="AN847" s="5"/>
      <c r="AO847" s="193"/>
      <c r="AP847" s="232"/>
      <c r="AQ847" s="232"/>
    </row>
    <row r="848" spans="6:43" ht="18.75" x14ac:dyDescent="0.25">
      <c r="F848" s="1"/>
      <c r="G848" s="1"/>
      <c r="H848" s="165" t="s">
        <v>2</v>
      </c>
      <c r="I848" s="166"/>
      <c r="J848" s="166"/>
      <c r="K848" s="167" t="s">
        <v>299</v>
      </c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8"/>
      <c r="AI848" s="5" t="s">
        <v>4</v>
      </c>
      <c r="AJ848" s="5"/>
      <c r="AK848" s="5"/>
      <c r="AL848" s="5"/>
      <c r="AM848" s="5"/>
      <c r="AN848" s="5"/>
      <c r="AO848" s="193"/>
      <c r="AP848" s="232"/>
      <c r="AQ848" s="232"/>
    </row>
    <row r="849" spans="6:43" ht="18.75" x14ac:dyDescent="0.25">
      <c r="F849" s="1"/>
      <c r="G849" s="1"/>
      <c r="H849" s="15" t="s">
        <v>5</v>
      </c>
      <c r="I849" s="16"/>
      <c r="J849" s="16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8"/>
      <c r="AI849" s="5"/>
      <c r="AJ849" s="5"/>
      <c r="AK849" s="5"/>
      <c r="AL849" s="5"/>
      <c r="AM849" s="5"/>
      <c r="AN849" s="5"/>
      <c r="AO849" s="193"/>
      <c r="AP849" s="232"/>
      <c r="AQ849" s="232"/>
    </row>
    <row r="850" spans="6:43" ht="18.75" x14ac:dyDescent="0.25">
      <c r="F850" s="1"/>
      <c r="G850" s="1"/>
      <c r="H850" s="165" t="s">
        <v>7</v>
      </c>
      <c r="I850" s="166"/>
      <c r="J850" s="166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8"/>
      <c r="AI850" s="5" t="s">
        <v>8</v>
      </c>
      <c r="AJ850" s="5"/>
      <c r="AK850" s="5"/>
      <c r="AL850" s="5"/>
      <c r="AM850" s="5"/>
      <c r="AN850" s="5"/>
      <c r="AO850" s="193"/>
      <c r="AP850" s="232"/>
      <c r="AQ850" s="232"/>
    </row>
    <row r="851" spans="6:43" ht="18.75" x14ac:dyDescent="0.25">
      <c r="F851" s="1"/>
      <c r="G851" s="1"/>
      <c r="H851" s="169"/>
      <c r="I851" s="170"/>
      <c r="J851" s="170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2"/>
      <c r="AI851" s="5"/>
      <c r="AJ851" s="5"/>
      <c r="AK851" s="5"/>
      <c r="AL851" s="5"/>
      <c r="AM851" s="5"/>
      <c r="AN851" s="5"/>
      <c r="AO851" s="193"/>
      <c r="AP851" s="232"/>
      <c r="AQ851" s="232"/>
    </row>
    <row r="852" spans="6:43" ht="18.75" x14ac:dyDescent="0.25">
      <c r="F852" s="173" t="s">
        <v>14</v>
      </c>
      <c r="G852" s="173" t="s">
        <v>15</v>
      </c>
      <c r="H852" s="173" t="s">
        <v>16</v>
      </c>
      <c r="I852" s="173" t="s">
        <v>17</v>
      </c>
      <c r="J852" s="173" t="s">
        <v>18</v>
      </c>
      <c r="K852" s="173" t="s">
        <v>19</v>
      </c>
      <c r="L852" s="173" t="s">
        <v>20</v>
      </c>
      <c r="M852" s="173" t="s">
        <v>21</v>
      </c>
      <c r="N852" s="173" t="s">
        <v>22</v>
      </c>
      <c r="O852" s="173" t="s">
        <v>23</v>
      </c>
      <c r="P852" s="174" t="s">
        <v>24</v>
      </c>
      <c r="Q852" s="174" t="s">
        <v>25</v>
      </c>
      <c r="R852" s="173" t="s">
        <v>26</v>
      </c>
      <c r="S852" s="173" t="s">
        <v>27</v>
      </c>
      <c r="T852" s="173" t="s">
        <v>28</v>
      </c>
      <c r="U852" s="173" t="s">
        <v>29</v>
      </c>
      <c r="V852" s="173" t="s">
        <v>30</v>
      </c>
      <c r="W852" s="174" t="s">
        <v>31</v>
      </c>
      <c r="X852" s="174" t="s">
        <v>32</v>
      </c>
      <c r="Y852" s="173" t="s">
        <v>33</v>
      </c>
      <c r="Z852" s="173" t="s">
        <v>34</v>
      </c>
      <c r="AA852" s="173" t="s">
        <v>35</v>
      </c>
      <c r="AB852" s="173" t="s">
        <v>36</v>
      </c>
      <c r="AC852" s="173" t="s">
        <v>37</v>
      </c>
      <c r="AD852" s="174" t="s">
        <v>38</v>
      </c>
      <c r="AE852" s="173" t="s">
        <v>39</v>
      </c>
      <c r="AF852" s="173" t="s">
        <v>40</v>
      </c>
      <c r="AG852" s="173" t="s">
        <v>41</v>
      </c>
      <c r="AH852" s="173" t="s">
        <v>42</v>
      </c>
      <c r="AI852" s="173" t="s">
        <v>43</v>
      </c>
      <c r="AJ852" s="173" t="s">
        <v>44</v>
      </c>
      <c r="AK852" s="174" t="s">
        <v>45</v>
      </c>
      <c r="AL852" s="174" t="s">
        <v>46</v>
      </c>
      <c r="AM852" s="173" t="s">
        <v>47</v>
      </c>
      <c r="AN852" s="174" t="s">
        <v>58</v>
      </c>
      <c r="AO852" s="193"/>
      <c r="AP852" s="232"/>
      <c r="AQ852" s="232"/>
    </row>
    <row r="853" spans="6:43" ht="18.75" x14ac:dyDescent="0.3">
      <c r="F853" s="28">
        <v>98577033</v>
      </c>
      <c r="G853" s="29" t="s">
        <v>300</v>
      </c>
      <c r="H853" s="30">
        <v>2026</v>
      </c>
      <c r="I853" s="30" t="s">
        <v>53</v>
      </c>
      <c r="J853" s="188"/>
      <c r="K853" s="188"/>
      <c r="L853" s="188" t="s">
        <v>62</v>
      </c>
      <c r="M853" s="192" t="s">
        <v>54</v>
      </c>
      <c r="N853" s="192" t="s">
        <v>54</v>
      </c>
      <c r="O853" s="192" t="s">
        <v>54</v>
      </c>
      <c r="P853" s="192" t="s">
        <v>54</v>
      </c>
      <c r="Q853" s="192" t="s">
        <v>54</v>
      </c>
      <c r="R853" s="192" t="s">
        <v>54</v>
      </c>
      <c r="S853" s="192" t="s">
        <v>54</v>
      </c>
      <c r="T853" s="192" t="s">
        <v>54</v>
      </c>
      <c r="U853" s="192" t="s">
        <v>54</v>
      </c>
      <c r="V853" s="192" t="s">
        <v>54</v>
      </c>
      <c r="W853" s="192" t="s">
        <v>54</v>
      </c>
      <c r="X853" s="192" t="s">
        <v>54</v>
      </c>
      <c r="Y853" s="188"/>
      <c r="Z853" s="188"/>
      <c r="AA853" s="188" t="s">
        <v>62</v>
      </c>
      <c r="AB853" s="192" t="s">
        <v>54</v>
      </c>
      <c r="AC853" s="192" t="s">
        <v>54</v>
      </c>
      <c r="AD853" s="192" t="s">
        <v>54</v>
      </c>
      <c r="AE853" s="192" t="s">
        <v>54</v>
      </c>
      <c r="AF853" s="192" t="s">
        <v>54</v>
      </c>
      <c r="AG853" s="192" t="s">
        <v>54</v>
      </c>
      <c r="AH853" s="192" t="s">
        <v>54</v>
      </c>
      <c r="AI853" s="192" t="s">
        <v>54</v>
      </c>
      <c r="AJ853" s="192" t="s">
        <v>54</v>
      </c>
      <c r="AK853" s="192" t="s">
        <v>54</v>
      </c>
      <c r="AL853" s="192" t="s">
        <v>54</v>
      </c>
      <c r="AM853" s="192" t="s">
        <v>54</v>
      </c>
      <c r="AN853" s="188" t="s">
        <v>62</v>
      </c>
      <c r="AO853" s="193"/>
      <c r="AP853" s="232"/>
      <c r="AQ853" s="232"/>
    </row>
    <row r="854" spans="6:43" ht="18.75" x14ac:dyDescent="0.3">
      <c r="F854" s="28">
        <v>3669363</v>
      </c>
      <c r="G854" s="29" t="s">
        <v>301</v>
      </c>
      <c r="H854" s="30">
        <v>2026</v>
      </c>
      <c r="I854" s="30" t="s">
        <v>53</v>
      </c>
      <c r="J854" s="192" t="s">
        <v>54</v>
      </c>
      <c r="K854" s="192" t="s">
        <v>54</v>
      </c>
      <c r="L854" s="192" t="s">
        <v>54</v>
      </c>
      <c r="M854" s="188"/>
      <c r="N854" s="192" t="s">
        <v>55</v>
      </c>
      <c r="O854" s="192" t="s">
        <v>55</v>
      </c>
      <c r="P854" s="192" t="s">
        <v>55</v>
      </c>
      <c r="Q854" s="192" t="s">
        <v>55</v>
      </c>
      <c r="R854" s="192" t="s">
        <v>55</v>
      </c>
      <c r="S854" s="192" t="s">
        <v>55</v>
      </c>
      <c r="T854" s="192" t="s">
        <v>55</v>
      </c>
      <c r="U854" s="192" t="s">
        <v>55</v>
      </c>
      <c r="V854" s="192" t="s">
        <v>55</v>
      </c>
      <c r="W854" s="192" t="s">
        <v>55</v>
      </c>
      <c r="X854" s="192" t="s">
        <v>55</v>
      </c>
      <c r="Y854" s="192" t="s">
        <v>54</v>
      </c>
      <c r="Z854" s="192" t="s">
        <v>54</v>
      </c>
      <c r="AA854" s="192" t="s">
        <v>54</v>
      </c>
      <c r="AB854" s="188"/>
      <c r="AC854" s="188"/>
      <c r="AD854" s="188" t="s">
        <v>62</v>
      </c>
      <c r="AE854" s="192" t="s">
        <v>55</v>
      </c>
      <c r="AF854" s="192" t="s">
        <v>55</v>
      </c>
      <c r="AG854" s="192" t="s">
        <v>55</v>
      </c>
      <c r="AH854" s="192" t="s">
        <v>55</v>
      </c>
      <c r="AI854" s="192" t="s">
        <v>55</v>
      </c>
      <c r="AJ854" s="192" t="s">
        <v>55</v>
      </c>
      <c r="AK854" s="192" t="s">
        <v>55</v>
      </c>
      <c r="AL854" s="192" t="s">
        <v>55</v>
      </c>
      <c r="AM854" s="192" t="s">
        <v>55</v>
      </c>
      <c r="AN854" s="192" t="s">
        <v>55</v>
      </c>
      <c r="AO854" s="193"/>
      <c r="AP854" s="232"/>
      <c r="AQ854" s="232"/>
    </row>
    <row r="855" spans="6:43" ht="18.75" x14ac:dyDescent="0.3">
      <c r="F855" s="28">
        <v>1022144970</v>
      </c>
      <c r="G855" s="29" t="s">
        <v>302</v>
      </c>
      <c r="H855" s="30">
        <v>2026</v>
      </c>
      <c r="I855" s="30" t="s">
        <v>53</v>
      </c>
      <c r="J855" s="192" t="s">
        <v>55</v>
      </c>
      <c r="K855" s="192" t="s">
        <v>55</v>
      </c>
      <c r="L855" s="192" t="s">
        <v>55</v>
      </c>
      <c r="M855" s="192" t="s">
        <v>55</v>
      </c>
      <c r="N855" s="188"/>
      <c r="O855" s="192" t="s">
        <v>55</v>
      </c>
      <c r="P855" s="188"/>
      <c r="Q855" s="188" t="s">
        <v>62</v>
      </c>
      <c r="R855" s="188" t="s">
        <v>62</v>
      </c>
      <c r="S855" s="192"/>
      <c r="T855" s="192"/>
      <c r="U855" s="192"/>
      <c r="V855" s="192"/>
      <c r="W855" s="192"/>
      <c r="X855" s="192"/>
      <c r="Y855" s="192" t="s">
        <v>55</v>
      </c>
      <c r="Z855" s="192" t="s">
        <v>55</v>
      </c>
      <c r="AA855" s="192" t="s">
        <v>55</v>
      </c>
      <c r="AB855" s="192" t="s">
        <v>55</v>
      </c>
      <c r="AC855" s="192" t="s">
        <v>55</v>
      </c>
      <c r="AD855" s="192" t="s">
        <v>55</v>
      </c>
      <c r="AE855" s="192"/>
      <c r="AF855" s="192"/>
      <c r="AG855" s="192"/>
      <c r="AH855" s="192"/>
      <c r="AI855" s="192"/>
      <c r="AJ855" s="192"/>
      <c r="AK855" s="192"/>
      <c r="AL855" s="192"/>
      <c r="AM855" s="192"/>
      <c r="AN855" s="192" t="s">
        <v>54</v>
      </c>
      <c r="AO855" s="193"/>
      <c r="AP855" s="232"/>
      <c r="AQ855" s="232"/>
    </row>
    <row r="856" spans="6:43" ht="18.75" x14ac:dyDescent="0.3">
      <c r="AO856" s="193"/>
      <c r="AP856" s="232"/>
      <c r="AQ856" s="232"/>
    </row>
    <row r="857" spans="6:43" ht="18.75" x14ac:dyDescent="0.25">
      <c r="F857" s="54"/>
      <c r="G857" s="54"/>
      <c r="H857" s="2" t="s">
        <v>303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4"/>
      <c r="AI857" s="5" t="s">
        <v>1</v>
      </c>
      <c r="AJ857" s="5"/>
      <c r="AK857" s="5"/>
      <c r="AL857" s="5"/>
      <c r="AM857" s="5"/>
      <c r="AN857" s="5"/>
      <c r="AO857" s="193"/>
      <c r="AP857" s="232"/>
      <c r="AQ857" s="232"/>
    </row>
    <row r="858" spans="6:43" ht="15.75" customHeight="1" x14ac:dyDescent="0.25">
      <c r="F858" s="54"/>
      <c r="G858" s="54"/>
      <c r="H858" s="8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10"/>
      <c r="AI858" s="5"/>
      <c r="AJ858" s="5"/>
      <c r="AK858" s="5"/>
      <c r="AL858" s="5"/>
      <c r="AM858" s="5"/>
      <c r="AN858" s="5"/>
      <c r="AO858" s="55"/>
      <c r="AP858" s="33"/>
      <c r="AQ858" s="35"/>
    </row>
    <row r="859" spans="6:43" ht="18" customHeight="1" x14ac:dyDescent="0.25">
      <c r="F859" s="54"/>
      <c r="G859" s="54"/>
      <c r="H859" s="165" t="s">
        <v>2</v>
      </c>
      <c r="I859" s="166"/>
      <c r="J859" s="166"/>
      <c r="K859" s="167" t="s">
        <v>304</v>
      </c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8"/>
      <c r="AI859" s="5" t="s">
        <v>4</v>
      </c>
      <c r="AJ859" s="5"/>
      <c r="AK859" s="5"/>
      <c r="AL859" s="5"/>
      <c r="AM859" s="5"/>
      <c r="AN859" s="5"/>
      <c r="AO859" s="55"/>
      <c r="AP859" s="33"/>
      <c r="AQ859" s="35"/>
    </row>
    <row r="860" spans="6:43" ht="18" customHeight="1" x14ac:dyDescent="0.25">
      <c r="F860" s="54"/>
      <c r="G860" s="54"/>
      <c r="H860" s="15" t="s">
        <v>5</v>
      </c>
      <c r="I860" s="16"/>
      <c r="J860" s="16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8"/>
      <c r="AI860" s="5"/>
      <c r="AJ860" s="5"/>
      <c r="AK860" s="5"/>
      <c r="AL860" s="5"/>
      <c r="AM860" s="5"/>
      <c r="AN860" s="5"/>
      <c r="AO860" s="55"/>
      <c r="AP860" s="33"/>
      <c r="AQ860" s="35"/>
    </row>
    <row r="861" spans="6:43" ht="18" customHeight="1" x14ac:dyDescent="0.25">
      <c r="F861" s="54"/>
      <c r="G861" s="54"/>
      <c r="H861" s="165" t="s">
        <v>7</v>
      </c>
      <c r="I861" s="166"/>
      <c r="J861" s="166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8"/>
      <c r="AI861" s="5" t="s">
        <v>8</v>
      </c>
      <c r="AJ861" s="5"/>
      <c r="AK861" s="5"/>
      <c r="AL861" s="5"/>
      <c r="AM861" s="5"/>
      <c r="AN861" s="5"/>
      <c r="AO861" s="55"/>
      <c r="AP861" s="33"/>
      <c r="AQ861" s="35"/>
    </row>
    <row r="862" spans="6:43" ht="18" customHeight="1" x14ac:dyDescent="0.25">
      <c r="F862" s="54"/>
      <c r="G862" s="54"/>
      <c r="H862" s="169"/>
      <c r="I862" s="170"/>
      <c r="J862" s="170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  <c r="AF862" s="171"/>
      <c r="AG862" s="171"/>
      <c r="AH862" s="172"/>
      <c r="AI862" s="5"/>
      <c r="AJ862" s="5"/>
      <c r="AK862" s="5"/>
      <c r="AL862" s="5"/>
      <c r="AM862" s="5"/>
      <c r="AN862" s="5"/>
      <c r="AO862" s="55"/>
      <c r="AP862" s="33"/>
      <c r="AQ862" s="35"/>
    </row>
    <row r="863" spans="6:43" ht="18" x14ac:dyDescent="0.25">
      <c r="F863" s="173" t="s">
        <v>14</v>
      </c>
      <c r="G863" s="197" t="s">
        <v>15</v>
      </c>
      <c r="H863" s="173" t="s">
        <v>16</v>
      </c>
      <c r="I863" s="173" t="s">
        <v>17</v>
      </c>
      <c r="J863" s="173" t="s">
        <v>18</v>
      </c>
      <c r="K863" s="173" t="s">
        <v>19</v>
      </c>
      <c r="L863" s="173" t="s">
        <v>20</v>
      </c>
      <c r="M863" s="173" t="s">
        <v>21</v>
      </c>
      <c r="N863" s="173" t="s">
        <v>22</v>
      </c>
      <c r="O863" s="173" t="s">
        <v>23</v>
      </c>
      <c r="P863" s="174" t="s">
        <v>24</v>
      </c>
      <c r="Q863" s="174" t="s">
        <v>25</v>
      </c>
      <c r="R863" s="173" t="s">
        <v>26</v>
      </c>
      <c r="S863" s="173" t="s">
        <v>27</v>
      </c>
      <c r="T863" s="173" t="s">
        <v>28</v>
      </c>
      <c r="U863" s="173" t="s">
        <v>29</v>
      </c>
      <c r="V863" s="173" t="s">
        <v>30</v>
      </c>
      <c r="W863" s="174" t="s">
        <v>31</v>
      </c>
      <c r="X863" s="174" t="s">
        <v>32</v>
      </c>
      <c r="Y863" s="173" t="s">
        <v>33</v>
      </c>
      <c r="Z863" s="173" t="s">
        <v>34</v>
      </c>
      <c r="AA863" s="173" t="s">
        <v>35</v>
      </c>
      <c r="AB863" s="173" t="s">
        <v>36</v>
      </c>
      <c r="AC863" s="173" t="s">
        <v>37</v>
      </c>
      <c r="AD863" s="174" t="s">
        <v>38</v>
      </c>
      <c r="AE863" s="173" t="s">
        <v>39</v>
      </c>
      <c r="AF863" s="173" t="s">
        <v>40</v>
      </c>
      <c r="AG863" s="173" t="s">
        <v>41</v>
      </c>
      <c r="AH863" s="173" t="s">
        <v>42</v>
      </c>
      <c r="AI863" s="173" t="s">
        <v>43</v>
      </c>
      <c r="AJ863" s="173" t="s">
        <v>44</v>
      </c>
      <c r="AK863" s="174" t="s">
        <v>45</v>
      </c>
      <c r="AL863" s="174" t="s">
        <v>46</v>
      </c>
      <c r="AM863" s="173" t="s">
        <v>47</v>
      </c>
      <c r="AN863" s="174" t="s">
        <v>58</v>
      </c>
      <c r="AO863" s="55"/>
      <c r="AP863" s="33"/>
      <c r="AQ863" s="35"/>
    </row>
    <row r="864" spans="6:43" ht="18" x14ac:dyDescent="0.3">
      <c r="F864" s="58">
        <v>98634710</v>
      </c>
      <c r="G864" s="29" t="s">
        <v>305</v>
      </c>
      <c r="H864" s="233">
        <v>2026</v>
      </c>
      <c r="I864" s="30" t="s">
        <v>53</v>
      </c>
      <c r="J864" s="234" t="s">
        <v>55</v>
      </c>
      <c r="K864" s="234" t="s">
        <v>55</v>
      </c>
      <c r="L864" s="234" t="s">
        <v>55</v>
      </c>
      <c r="M864" s="234" t="s">
        <v>55</v>
      </c>
      <c r="N864" s="234" t="s">
        <v>55</v>
      </c>
      <c r="O864" s="234" t="s">
        <v>54</v>
      </c>
      <c r="P864" s="234" t="s">
        <v>54</v>
      </c>
      <c r="Q864" s="234" t="s">
        <v>54</v>
      </c>
      <c r="R864" s="234" t="s">
        <v>54</v>
      </c>
      <c r="S864" s="235" t="s">
        <v>60</v>
      </c>
      <c r="T864" s="235" t="s">
        <v>60</v>
      </c>
      <c r="U864" s="235" t="s">
        <v>60</v>
      </c>
      <c r="V864" s="235" t="s">
        <v>60</v>
      </c>
      <c r="W864" s="235" t="s">
        <v>60</v>
      </c>
      <c r="X864" s="235" t="s">
        <v>60</v>
      </c>
      <c r="Y864" s="235" t="s">
        <v>60</v>
      </c>
      <c r="Z864" s="235" t="s">
        <v>60</v>
      </c>
      <c r="AA864" s="235" t="s">
        <v>60</v>
      </c>
      <c r="AB864" s="235" t="s">
        <v>60</v>
      </c>
      <c r="AC864" s="235" t="s">
        <v>60</v>
      </c>
      <c r="AD864" s="235" t="s">
        <v>60</v>
      </c>
      <c r="AE864" s="235" t="s">
        <v>60</v>
      </c>
      <c r="AF864" s="235" t="s">
        <v>60</v>
      </c>
      <c r="AG864" s="235" t="s">
        <v>60</v>
      </c>
      <c r="AH864" s="129"/>
      <c r="AI864" s="129"/>
      <c r="AJ864" s="129"/>
      <c r="AK864" s="129"/>
      <c r="AL864" s="129"/>
      <c r="AM864" s="129"/>
      <c r="AN864" s="174"/>
      <c r="AO864" s="35"/>
      <c r="AP864" s="35"/>
      <c r="AQ864" s="35"/>
    </row>
    <row r="865" spans="6:43" ht="18" x14ac:dyDescent="0.3">
      <c r="F865" s="58">
        <v>1000885770</v>
      </c>
      <c r="G865" s="29" t="s">
        <v>306</v>
      </c>
      <c r="H865" s="233">
        <v>2026</v>
      </c>
      <c r="I865" s="30" t="s">
        <v>53</v>
      </c>
      <c r="J865" s="188"/>
      <c r="K865" s="188"/>
      <c r="L865" s="188" t="s">
        <v>62</v>
      </c>
      <c r="M865" s="188" t="s">
        <v>62</v>
      </c>
      <c r="N865" s="188" t="s">
        <v>62</v>
      </c>
      <c r="O865" s="188" t="s">
        <v>62</v>
      </c>
      <c r="P865" s="129" t="s">
        <v>87</v>
      </c>
      <c r="Q865" s="188" t="s">
        <v>62</v>
      </c>
      <c r="R865" s="235" t="s">
        <v>218</v>
      </c>
      <c r="S865" s="235" t="s">
        <v>218</v>
      </c>
      <c r="T865" s="235" t="s">
        <v>218</v>
      </c>
      <c r="U865" s="235" t="s">
        <v>218</v>
      </c>
      <c r="V865" s="235" t="s">
        <v>218</v>
      </c>
      <c r="W865" s="129" t="s">
        <v>55</v>
      </c>
      <c r="X865" s="129" t="s">
        <v>55</v>
      </c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74"/>
      <c r="AO865" s="35"/>
      <c r="AP865" s="35"/>
      <c r="AQ865" s="35"/>
    </row>
    <row r="866" spans="6:43" ht="18" x14ac:dyDescent="0.3">
      <c r="F866" s="58">
        <v>1027890714</v>
      </c>
      <c r="G866" s="29" t="s">
        <v>307</v>
      </c>
      <c r="H866" s="233">
        <v>2026</v>
      </c>
      <c r="I866" s="30" t="s">
        <v>53</v>
      </c>
      <c r="J866" s="129" t="s">
        <v>87</v>
      </c>
      <c r="K866" s="129" t="s">
        <v>87</v>
      </c>
      <c r="L866" s="129" t="s">
        <v>87</v>
      </c>
      <c r="M866" s="129" t="s">
        <v>87</v>
      </c>
      <c r="N866" s="129" t="s">
        <v>87</v>
      </c>
      <c r="O866" s="129" t="s">
        <v>87</v>
      </c>
      <c r="P866" s="188"/>
      <c r="Q866" s="129" t="s">
        <v>87</v>
      </c>
      <c r="R866" s="129" t="s">
        <v>87</v>
      </c>
      <c r="S866" s="129" t="s">
        <v>87</v>
      </c>
      <c r="T866" s="129" t="s">
        <v>308</v>
      </c>
      <c r="U866" s="129" t="s">
        <v>308</v>
      </c>
      <c r="V866" s="129" t="s">
        <v>308</v>
      </c>
      <c r="W866" s="129" t="s">
        <v>308</v>
      </c>
      <c r="X866" s="129" t="s">
        <v>308</v>
      </c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74"/>
      <c r="AO866" s="35"/>
      <c r="AP866" s="35"/>
      <c r="AQ866" s="35"/>
    </row>
    <row r="867" spans="6:43" ht="18" x14ac:dyDescent="0.3">
      <c r="F867" s="58">
        <v>1000914832</v>
      </c>
      <c r="G867" s="29" t="s">
        <v>309</v>
      </c>
      <c r="H867" s="233">
        <v>2026</v>
      </c>
      <c r="I867" s="30" t="s">
        <v>53</v>
      </c>
      <c r="J867" s="129" t="s">
        <v>308</v>
      </c>
      <c r="K867" s="129" t="s">
        <v>308</v>
      </c>
      <c r="L867" s="129" t="s">
        <v>308</v>
      </c>
      <c r="M867" s="129" t="s">
        <v>308</v>
      </c>
      <c r="N867" s="129" t="s">
        <v>308</v>
      </c>
      <c r="O867" s="129" t="s">
        <v>308</v>
      </c>
      <c r="P867" s="129" t="s">
        <v>87</v>
      </c>
      <c r="Q867" s="129" t="s">
        <v>87</v>
      </c>
      <c r="R867" s="129" t="s">
        <v>87</v>
      </c>
      <c r="S867" s="188" t="s">
        <v>62</v>
      </c>
      <c r="T867" s="129" t="s">
        <v>87</v>
      </c>
      <c r="U867" s="188" t="s">
        <v>62</v>
      </c>
      <c r="V867" s="129" t="s">
        <v>87</v>
      </c>
      <c r="W867" s="188" t="s">
        <v>62</v>
      </c>
      <c r="X867" s="129" t="s">
        <v>87</v>
      </c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74"/>
      <c r="AO867" s="35"/>
      <c r="AP867" s="35"/>
      <c r="AQ867" s="35"/>
    </row>
    <row r="868" spans="6:43" ht="18" x14ac:dyDescent="0.3">
      <c r="F868" s="58">
        <v>8337839</v>
      </c>
      <c r="G868" s="29" t="s">
        <v>310</v>
      </c>
      <c r="H868" s="233">
        <v>2026</v>
      </c>
      <c r="I868" s="30" t="s">
        <v>53</v>
      </c>
      <c r="J868" s="188"/>
      <c r="K868" s="188"/>
      <c r="L868" s="129" t="s">
        <v>87</v>
      </c>
      <c r="M868" s="129" t="s">
        <v>54</v>
      </c>
      <c r="N868" s="129" t="s">
        <v>87</v>
      </c>
      <c r="O868" s="129" t="s">
        <v>87</v>
      </c>
      <c r="P868" s="129" t="s">
        <v>87</v>
      </c>
      <c r="Q868" s="129" t="s">
        <v>87</v>
      </c>
      <c r="R868" s="129" t="s">
        <v>54</v>
      </c>
      <c r="S868" s="129" t="s">
        <v>87</v>
      </c>
      <c r="T868" s="129" t="s">
        <v>87</v>
      </c>
      <c r="U868" s="129" t="s">
        <v>87</v>
      </c>
      <c r="V868" s="129" t="s">
        <v>87</v>
      </c>
      <c r="W868" s="129" t="s">
        <v>54</v>
      </c>
      <c r="X868" s="129" t="s">
        <v>54</v>
      </c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74"/>
      <c r="AO868" s="35"/>
      <c r="AP868" s="35"/>
      <c r="AQ868" s="35"/>
    </row>
    <row r="869" spans="6:43" ht="18" x14ac:dyDescent="0.3">
      <c r="F869" s="58">
        <v>71991931</v>
      </c>
      <c r="G869" s="29" t="s">
        <v>311</v>
      </c>
      <c r="H869" s="233">
        <v>2026</v>
      </c>
      <c r="I869" s="30" t="s">
        <v>53</v>
      </c>
      <c r="J869" s="129" t="s">
        <v>55</v>
      </c>
      <c r="K869" s="129" t="s">
        <v>54</v>
      </c>
      <c r="L869" s="129" t="s">
        <v>54</v>
      </c>
      <c r="M869" s="129" t="s">
        <v>54</v>
      </c>
      <c r="N869" s="129" t="s">
        <v>54</v>
      </c>
      <c r="O869" s="129" t="s">
        <v>54</v>
      </c>
      <c r="P869" s="129" t="s">
        <v>54</v>
      </c>
      <c r="Q869" s="129" t="s">
        <v>54</v>
      </c>
      <c r="R869" s="188"/>
      <c r="S869" s="188"/>
      <c r="T869" s="188" t="s">
        <v>62</v>
      </c>
      <c r="U869" s="129" t="s">
        <v>55</v>
      </c>
      <c r="V869" s="129" t="s">
        <v>55</v>
      </c>
      <c r="W869" s="129" t="s">
        <v>87</v>
      </c>
      <c r="X869" s="129" t="s">
        <v>87</v>
      </c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74"/>
      <c r="AO869" s="35"/>
      <c r="AP869" s="35"/>
      <c r="AQ869" s="35"/>
    </row>
    <row r="870" spans="6:43" ht="18" x14ac:dyDescent="0.3">
      <c r="F870" s="220">
        <v>1030420489</v>
      </c>
      <c r="G870" s="221" t="s">
        <v>312</v>
      </c>
      <c r="H870" s="233">
        <v>2026</v>
      </c>
      <c r="I870" s="30" t="s">
        <v>53</v>
      </c>
      <c r="J870" s="129" t="s">
        <v>54</v>
      </c>
      <c r="K870" s="129" t="s">
        <v>54</v>
      </c>
      <c r="L870" s="129" t="s">
        <v>54</v>
      </c>
      <c r="M870" s="188"/>
      <c r="N870" s="129" t="s">
        <v>54</v>
      </c>
      <c r="O870" s="129" t="s">
        <v>54</v>
      </c>
      <c r="P870" s="129" t="s">
        <v>54</v>
      </c>
      <c r="Q870" s="129" t="s">
        <v>54</v>
      </c>
      <c r="R870" s="129" t="s">
        <v>54</v>
      </c>
      <c r="S870" s="129" t="s">
        <v>54</v>
      </c>
      <c r="T870" s="129" t="s">
        <v>54</v>
      </c>
      <c r="U870" s="129" t="s">
        <v>54</v>
      </c>
      <c r="V870" s="129" t="s">
        <v>54</v>
      </c>
      <c r="W870" s="129" t="s">
        <v>54</v>
      </c>
      <c r="X870" s="188"/>
      <c r="Y870" s="188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74"/>
      <c r="AO870" s="35"/>
      <c r="AP870" s="35"/>
      <c r="AQ870" s="35"/>
    </row>
    <row r="871" spans="6:43" x14ac:dyDescent="0.3">
      <c r="F871" s="220">
        <v>71994416</v>
      </c>
      <c r="G871" s="221" t="s">
        <v>313</v>
      </c>
      <c r="H871" s="233">
        <v>2026</v>
      </c>
      <c r="I871" s="30" t="s">
        <v>53</v>
      </c>
      <c r="J871" s="129" t="s">
        <v>54</v>
      </c>
      <c r="K871" s="129" t="s">
        <v>54</v>
      </c>
      <c r="L871" s="129" t="s">
        <v>54</v>
      </c>
      <c r="M871" s="129" t="s">
        <v>87</v>
      </c>
      <c r="N871" s="129" t="s">
        <v>87</v>
      </c>
      <c r="O871" s="129" t="s">
        <v>250</v>
      </c>
      <c r="P871" s="129" t="s">
        <v>54</v>
      </c>
      <c r="Q871" s="129" t="s">
        <v>54</v>
      </c>
      <c r="R871" s="129" t="s">
        <v>87</v>
      </c>
      <c r="S871" s="129" t="s">
        <v>87</v>
      </c>
      <c r="T871" s="129" t="s">
        <v>87</v>
      </c>
      <c r="U871" s="129" t="s">
        <v>54</v>
      </c>
      <c r="V871" s="129" t="s">
        <v>54</v>
      </c>
      <c r="W871" s="129" t="s">
        <v>54</v>
      </c>
      <c r="X871" s="129" t="s">
        <v>54</v>
      </c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35"/>
      <c r="AP871" s="35"/>
      <c r="AQ871" s="35"/>
    </row>
    <row r="872" spans="6:43" x14ac:dyDescent="0.3">
      <c r="F872" s="220">
        <v>1067283366</v>
      </c>
      <c r="G872" s="221" t="s">
        <v>314</v>
      </c>
      <c r="H872" s="233">
        <v>2026</v>
      </c>
      <c r="I872" s="30" t="s">
        <v>53</v>
      </c>
      <c r="J872" s="129" t="s">
        <v>87</v>
      </c>
      <c r="K872" s="129" t="s">
        <v>87</v>
      </c>
      <c r="L872" s="129" t="s">
        <v>87</v>
      </c>
      <c r="M872" s="129" t="s">
        <v>87</v>
      </c>
      <c r="N872" s="129" t="s">
        <v>87</v>
      </c>
      <c r="O872" s="129" t="s">
        <v>87</v>
      </c>
      <c r="P872" s="188"/>
      <c r="Q872" s="188"/>
      <c r="R872" s="235" t="s">
        <v>218</v>
      </c>
      <c r="S872" s="235" t="s">
        <v>218</v>
      </c>
      <c r="T872" s="235" t="s">
        <v>218</v>
      </c>
      <c r="U872" s="235" t="s">
        <v>218</v>
      </c>
      <c r="V872" s="235" t="s">
        <v>218</v>
      </c>
      <c r="W872" s="129" t="s">
        <v>87</v>
      </c>
      <c r="X872" s="129" t="s">
        <v>87</v>
      </c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29"/>
      <c r="AO872" s="35"/>
      <c r="AP872" s="35"/>
      <c r="AQ872" s="35"/>
    </row>
    <row r="873" spans="6:43" x14ac:dyDescent="0.3">
      <c r="F873" s="220">
        <v>8407241</v>
      </c>
      <c r="G873" s="221" t="s">
        <v>283</v>
      </c>
      <c r="H873" s="233">
        <v>2026</v>
      </c>
      <c r="I873" s="30" t="s">
        <v>53</v>
      </c>
      <c r="J873" s="117" t="s">
        <v>151</v>
      </c>
      <c r="K873" s="117" t="s">
        <v>151</v>
      </c>
      <c r="L873" s="117" t="s">
        <v>151</v>
      </c>
      <c r="M873" s="117" t="s">
        <v>151</v>
      </c>
      <c r="N873" s="117" t="s">
        <v>151</v>
      </c>
      <c r="O873" s="117" t="s">
        <v>151</v>
      </c>
      <c r="P873" s="117" t="s">
        <v>151</v>
      </c>
      <c r="Q873" s="117" t="s">
        <v>151</v>
      </c>
      <c r="R873" s="117" t="s">
        <v>151</v>
      </c>
      <c r="S873" s="117" t="s">
        <v>151</v>
      </c>
      <c r="T873" s="117" t="s">
        <v>151</v>
      </c>
      <c r="U873" s="117" t="s">
        <v>151</v>
      </c>
      <c r="V873" s="117" t="s">
        <v>151</v>
      </c>
      <c r="W873" s="117" t="s">
        <v>151</v>
      </c>
      <c r="X873" s="117" t="s">
        <v>151</v>
      </c>
      <c r="Y873" s="117" t="s">
        <v>151</v>
      </c>
      <c r="Z873" s="117" t="s">
        <v>151</v>
      </c>
      <c r="AA873" s="117" t="s">
        <v>151</v>
      </c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29"/>
      <c r="AO873" s="35"/>
      <c r="AP873" s="35"/>
      <c r="AQ873" s="35"/>
    </row>
    <row r="874" spans="6:43" ht="15.75" thickBot="1" x14ac:dyDescent="0.3">
      <c r="F874" s="236">
        <v>70253233</v>
      </c>
      <c r="G874" s="237" t="s">
        <v>315</v>
      </c>
      <c r="H874" s="233">
        <v>2026</v>
      </c>
      <c r="I874" s="30" t="s">
        <v>53</v>
      </c>
      <c r="J874" s="129" t="s">
        <v>54</v>
      </c>
      <c r="K874" s="129" t="s">
        <v>54</v>
      </c>
      <c r="L874" s="129" t="s">
        <v>54</v>
      </c>
      <c r="M874" s="188"/>
      <c r="N874" s="188"/>
      <c r="O874" s="188" t="s">
        <v>62</v>
      </c>
      <c r="P874" s="129" t="s">
        <v>87</v>
      </c>
      <c r="Q874" s="129" t="s">
        <v>87</v>
      </c>
      <c r="R874" s="129" t="s">
        <v>87</v>
      </c>
      <c r="S874" s="129" t="s">
        <v>87</v>
      </c>
      <c r="T874" s="129" t="s">
        <v>87</v>
      </c>
      <c r="U874" s="129" t="s">
        <v>87</v>
      </c>
      <c r="V874" s="129" t="s">
        <v>87</v>
      </c>
      <c r="W874" s="129" t="s">
        <v>87</v>
      </c>
      <c r="X874" s="129" t="s">
        <v>87</v>
      </c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29"/>
      <c r="AO874" s="35"/>
      <c r="AP874" s="35"/>
      <c r="AQ874" s="35"/>
    </row>
    <row r="875" spans="6:43" ht="15.75" customHeight="1" x14ac:dyDescent="0.3">
      <c r="F875" s="220">
        <v>1036661996</v>
      </c>
      <c r="G875" s="221" t="s">
        <v>316</v>
      </c>
      <c r="H875" s="233">
        <v>2026</v>
      </c>
      <c r="I875" s="30" t="s">
        <v>53</v>
      </c>
      <c r="J875" s="129" t="s">
        <v>55</v>
      </c>
      <c r="K875" s="129" t="s">
        <v>55</v>
      </c>
      <c r="L875" s="129" t="s">
        <v>90</v>
      </c>
      <c r="M875" s="57" t="s">
        <v>55</v>
      </c>
      <c r="N875" s="129" t="s">
        <v>90</v>
      </c>
      <c r="O875" s="129" t="s">
        <v>250</v>
      </c>
      <c r="P875" s="129" t="s">
        <v>54</v>
      </c>
      <c r="Q875" s="188"/>
      <c r="R875" s="188"/>
      <c r="S875" s="188" t="s">
        <v>62</v>
      </c>
      <c r="T875" s="129" t="s">
        <v>55</v>
      </c>
      <c r="U875" s="129" t="s">
        <v>55</v>
      </c>
      <c r="V875" s="129" t="s">
        <v>55</v>
      </c>
      <c r="W875" s="188" t="s">
        <v>62</v>
      </c>
      <c r="X875" s="129" t="s">
        <v>87</v>
      </c>
      <c r="Y875" s="235" t="s">
        <v>218</v>
      </c>
      <c r="Z875" s="235" t="s">
        <v>218</v>
      </c>
      <c r="AA875" s="235" t="s">
        <v>218</v>
      </c>
      <c r="AB875" s="235" t="s">
        <v>218</v>
      </c>
      <c r="AC875" s="235" t="s">
        <v>218</v>
      </c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29"/>
      <c r="AO875" s="35"/>
      <c r="AP875" s="35"/>
      <c r="AQ875" s="35"/>
    </row>
    <row r="876" spans="6:43" x14ac:dyDescent="0.3">
      <c r="F876" s="220">
        <v>1152188024</v>
      </c>
      <c r="G876" s="221" t="s">
        <v>317</v>
      </c>
      <c r="H876" s="233">
        <v>2026</v>
      </c>
      <c r="I876" s="30" t="s">
        <v>53</v>
      </c>
      <c r="J876" s="188"/>
      <c r="K876" s="129" t="s">
        <v>54</v>
      </c>
      <c r="L876" s="129" t="s">
        <v>54</v>
      </c>
      <c r="M876" s="129" t="s">
        <v>54</v>
      </c>
      <c r="N876" s="129" t="s">
        <v>54</v>
      </c>
      <c r="O876" s="129" t="s">
        <v>54</v>
      </c>
      <c r="P876" s="129" t="s">
        <v>87</v>
      </c>
      <c r="Q876" s="188" t="s">
        <v>62</v>
      </c>
      <c r="R876" s="188" t="s">
        <v>62</v>
      </c>
      <c r="S876" s="129" t="s">
        <v>54</v>
      </c>
      <c r="T876" s="129" t="s">
        <v>54</v>
      </c>
      <c r="U876" s="129" t="s">
        <v>54</v>
      </c>
      <c r="V876" s="129" t="s">
        <v>54</v>
      </c>
      <c r="W876" s="129" t="s">
        <v>54</v>
      </c>
      <c r="X876" s="129" t="s">
        <v>54</v>
      </c>
      <c r="Y876" s="235" t="s">
        <v>218</v>
      </c>
      <c r="Z876" s="235" t="s">
        <v>218</v>
      </c>
      <c r="AA876" s="235" t="s">
        <v>218</v>
      </c>
      <c r="AB876" s="235" t="s">
        <v>218</v>
      </c>
      <c r="AC876" s="235" t="s">
        <v>218</v>
      </c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29"/>
      <c r="AO876" s="35"/>
      <c r="AP876" s="35"/>
      <c r="AQ876" s="35"/>
    </row>
    <row r="877" spans="6:43" ht="18" x14ac:dyDescent="0.3">
      <c r="F877" s="220">
        <v>1007056575</v>
      </c>
      <c r="G877" s="221" t="s">
        <v>318</v>
      </c>
      <c r="H877" s="233">
        <v>2026</v>
      </c>
      <c r="I877" s="30" t="s">
        <v>53</v>
      </c>
      <c r="J877" s="129" t="s">
        <v>54</v>
      </c>
      <c r="K877" s="129" t="s">
        <v>54</v>
      </c>
      <c r="L877" s="129" t="s">
        <v>54</v>
      </c>
      <c r="M877" s="129" t="s">
        <v>54</v>
      </c>
      <c r="N877" s="129" t="s">
        <v>54</v>
      </c>
      <c r="O877" s="188"/>
      <c r="P877" s="188"/>
      <c r="Q877" s="188" t="s">
        <v>62</v>
      </c>
      <c r="R877" s="129" t="s">
        <v>55</v>
      </c>
      <c r="S877" s="129" t="s">
        <v>55</v>
      </c>
      <c r="T877" s="129" t="s">
        <v>55</v>
      </c>
      <c r="U877" s="129" t="s">
        <v>55</v>
      </c>
      <c r="V877" s="129" t="s">
        <v>55</v>
      </c>
      <c r="W877" s="129" t="s">
        <v>55</v>
      </c>
      <c r="X877" s="129" t="s">
        <v>55</v>
      </c>
      <c r="Y877" s="129" t="s">
        <v>54</v>
      </c>
      <c r="Z877" s="129" t="s">
        <v>54</v>
      </c>
      <c r="AA877" s="129" t="s">
        <v>54</v>
      </c>
      <c r="AB877" s="129" t="s">
        <v>54</v>
      </c>
      <c r="AC877" s="188"/>
      <c r="AD877" s="188"/>
      <c r="AE877" s="129" t="s">
        <v>55</v>
      </c>
      <c r="AF877" s="129" t="s">
        <v>55</v>
      </c>
      <c r="AG877" s="129" t="s">
        <v>55</v>
      </c>
      <c r="AH877" s="129" t="s">
        <v>55</v>
      </c>
      <c r="AI877" s="129" t="s">
        <v>55</v>
      </c>
      <c r="AJ877" s="129" t="s">
        <v>55</v>
      </c>
      <c r="AK877" s="129" t="s">
        <v>55</v>
      </c>
      <c r="AL877" s="129" t="s">
        <v>55</v>
      </c>
      <c r="AM877" s="129" t="s">
        <v>54</v>
      </c>
      <c r="AN877" s="238"/>
      <c r="AO877" s="35"/>
      <c r="AP877" s="35"/>
      <c r="AQ877" s="35"/>
    </row>
    <row r="878" spans="6:43" x14ac:dyDescent="0.3">
      <c r="F878" s="220">
        <v>71576519</v>
      </c>
      <c r="G878" s="221" t="s">
        <v>319</v>
      </c>
      <c r="H878" s="233">
        <v>2026</v>
      </c>
      <c r="I878" s="30" t="s">
        <v>53</v>
      </c>
      <c r="J878" s="129" t="s">
        <v>55</v>
      </c>
      <c r="K878" s="129" t="s">
        <v>55</v>
      </c>
      <c r="L878" s="129" t="s">
        <v>55</v>
      </c>
      <c r="M878" s="129" t="s">
        <v>55</v>
      </c>
      <c r="N878" s="129" t="s">
        <v>55</v>
      </c>
      <c r="O878" s="129" t="s">
        <v>55</v>
      </c>
      <c r="P878" s="129" t="s">
        <v>55</v>
      </c>
      <c r="Q878" s="129" t="s">
        <v>55</v>
      </c>
      <c r="R878" s="129" t="s">
        <v>54</v>
      </c>
      <c r="S878" s="129" t="s">
        <v>54</v>
      </c>
      <c r="T878" s="129" t="s">
        <v>54</v>
      </c>
      <c r="U878" s="129" t="s">
        <v>54</v>
      </c>
      <c r="V878" s="188"/>
      <c r="W878" s="188"/>
      <c r="X878" s="188" t="s">
        <v>62</v>
      </c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29" t="s">
        <v>308</v>
      </c>
      <c r="AO878" s="35"/>
      <c r="AP878" s="35"/>
      <c r="AQ878" s="35"/>
    </row>
    <row r="879" spans="6:43" ht="18" x14ac:dyDescent="0.3">
      <c r="F879" s="220">
        <v>1017192273</v>
      </c>
      <c r="G879" s="221" t="s">
        <v>320</v>
      </c>
      <c r="H879" s="233">
        <v>2026</v>
      </c>
      <c r="I879" s="30" t="s">
        <v>53</v>
      </c>
      <c r="J879" s="129" t="s">
        <v>54</v>
      </c>
      <c r="K879" s="129" t="s">
        <v>54</v>
      </c>
      <c r="L879" s="129" t="s">
        <v>54</v>
      </c>
      <c r="M879" s="129" t="s">
        <v>54</v>
      </c>
      <c r="N879" s="129" t="s">
        <v>54</v>
      </c>
      <c r="O879" s="129" t="s">
        <v>54</v>
      </c>
      <c r="P879" s="188"/>
      <c r="Q879" s="188"/>
      <c r="R879" s="188" t="s">
        <v>62</v>
      </c>
      <c r="S879" s="129" t="s">
        <v>87</v>
      </c>
      <c r="T879" s="129" t="s">
        <v>87</v>
      </c>
      <c r="U879" s="129" t="s">
        <v>54</v>
      </c>
      <c r="V879" s="129" t="s">
        <v>54</v>
      </c>
      <c r="W879" s="129" t="s">
        <v>54</v>
      </c>
      <c r="X879" s="129" t="s">
        <v>54</v>
      </c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238"/>
      <c r="AO879" s="35"/>
      <c r="AP879" s="35"/>
      <c r="AQ879" s="35"/>
    </row>
    <row r="880" spans="6:43" x14ac:dyDescent="0.3">
      <c r="F880" s="220">
        <v>1100081071</v>
      </c>
      <c r="G880" s="221" t="s">
        <v>321</v>
      </c>
      <c r="H880" s="233">
        <v>2026</v>
      </c>
      <c r="I880" s="30" t="s">
        <v>53</v>
      </c>
      <c r="J880" s="188"/>
      <c r="K880" s="188"/>
      <c r="L880" s="188" t="s">
        <v>62</v>
      </c>
      <c r="M880" s="129" t="s">
        <v>54</v>
      </c>
      <c r="N880" s="129" t="s">
        <v>54</v>
      </c>
      <c r="O880" s="129" t="s">
        <v>54</v>
      </c>
      <c r="P880" s="129" t="s">
        <v>54</v>
      </c>
      <c r="Q880" s="129" t="s">
        <v>54</v>
      </c>
      <c r="R880" s="129" t="s">
        <v>54</v>
      </c>
      <c r="S880" s="129" t="s">
        <v>54</v>
      </c>
      <c r="T880" s="129" t="s">
        <v>54</v>
      </c>
      <c r="U880" s="129" t="s">
        <v>54</v>
      </c>
      <c r="V880" s="129" t="s">
        <v>54</v>
      </c>
      <c r="W880" s="129" t="s">
        <v>54</v>
      </c>
      <c r="X880" s="129" t="s">
        <v>54</v>
      </c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</row>
    <row r="881" spans="6:40" x14ac:dyDescent="0.3">
      <c r="F881" s="222">
        <v>1001510643</v>
      </c>
      <c r="G881" s="221" t="s">
        <v>322</v>
      </c>
      <c r="H881" s="233">
        <v>2026</v>
      </c>
      <c r="I881" s="30" t="s">
        <v>53</v>
      </c>
      <c r="J881" s="129" t="s">
        <v>54</v>
      </c>
      <c r="K881" s="129" t="s">
        <v>54</v>
      </c>
      <c r="L881" s="129" t="s">
        <v>54</v>
      </c>
      <c r="M881" s="129" t="s">
        <v>54</v>
      </c>
      <c r="N881" s="129" t="s">
        <v>54</v>
      </c>
      <c r="O881" s="129" t="s">
        <v>54</v>
      </c>
      <c r="P881" s="129" t="s">
        <v>54</v>
      </c>
      <c r="Q881" s="129" t="s">
        <v>54</v>
      </c>
      <c r="R881" s="129" t="s">
        <v>54</v>
      </c>
      <c r="S881" s="129" t="s">
        <v>54</v>
      </c>
      <c r="T881" s="129" t="s">
        <v>54</v>
      </c>
      <c r="U881" s="129" t="s">
        <v>54</v>
      </c>
      <c r="V881" s="129" t="s">
        <v>54</v>
      </c>
      <c r="W881" s="129" t="s">
        <v>54</v>
      </c>
      <c r="X881" s="129" t="s">
        <v>54</v>
      </c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</row>
    <row r="882" spans="6:40" x14ac:dyDescent="0.3">
      <c r="F882" s="220">
        <v>1128198069</v>
      </c>
      <c r="G882" s="221" t="s">
        <v>323</v>
      </c>
      <c r="H882" s="233">
        <v>2026</v>
      </c>
      <c r="I882" s="30" t="s">
        <v>53</v>
      </c>
      <c r="J882" s="129" t="s">
        <v>54</v>
      </c>
      <c r="K882" s="129" t="s">
        <v>54</v>
      </c>
      <c r="L882" s="188"/>
      <c r="M882" s="188"/>
      <c r="N882" s="188" t="s">
        <v>62</v>
      </c>
      <c r="O882" s="188" t="s">
        <v>62</v>
      </c>
      <c r="P882" s="129" t="s">
        <v>252</v>
      </c>
      <c r="Q882" s="129" t="s">
        <v>87</v>
      </c>
      <c r="R882" s="129" t="s">
        <v>87</v>
      </c>
      <c r="S882" s="188" t="s">
        <v>62</v>
      </c>
      <c r="T882" s="215" t="s">
        <v>167</v>
      </c>
      <c r="U882" s="215" t="s">
        <v>167</v>
      </c>
      <c r="V882" s="215" t="s">
        <v>167</v>
      </c>
      <c r="W882" s="215" t="s">
        <v>167</v>
      </c>
      <c r="X882" s="215" t="s">
        <v>167</v>
      </c>
      <c r="Y882" s="215" t="s">
        <v>167</v>
      </c>
      <c r="Z882" s="215" t="s">
        <v>167</v>
      </c>
      <c r="AA882" s="215" t="s">
        <v>167</v>
      </c>
      <c r="AB882" s="215" t="s">
        <v>167</v>
      </c>
      <c r="AC882" s="215" t="s">
        <v>167</v>
      </c>
      <c r="AD882" s="215" t="s">
        <v>167</v>
      </c>
      <c r="AE882" s="215" t="s">
        <v>167</v>
      </c>
      <c r="AF882" s="215" t="s">
        <v>167</v>
      </c>
      <c r="AG882" s="215" t="s">
        <v>167</v>
      </c>
      <c r="AH882" s="215" t="s">
        <v>167</v>
      </c>
      <c r="AI882" s="215" t="s">
        <v>167</v>
      </c>
      <c r="AJ882" s="215" t="s">
        <v>167</v>
      </c>
      <c r="AK882" s="215" t="s">
        <v>167</v>
      </c>
      <c r="AL882" s="215" t="s">
        <v>167</v>
      </c>
      <c r="AM882" s="215" t="s">
        <v>167</v>
      </c>
      <c r="AN882" s="129"/>
    </row>
    <row r="883" spans="6:40" x14ac:dyDescent="0.3">
      <c r="F883" s="220">
        <v>8418285</v>
      </c>
      <c r="G883" s="221" t="s">
        <v>324</v>
      </c>
      <c r="H883" s="233">
        <v>2026</v>
      </c>
      <c r="I883" s="30" t="s">
        <v>53</v>
      </c>
      <c r="J883" s="129" t="s">
        <v>55</v>
      </c>
      <c r="K883" s="129" t="s">
        <v>55</v>
      </c>
      <c r="L883" s="129" t="s">
        <v>87</v>
      </c>
      <c r="M883" s="129" t="s">
        <v>55</v>
      </c>
      <c r="N883" s="129" t="s">
        <v>55</v>
      </c>
      <c r="O883" s="129" t="s">
        <v>55</v>
      </c>
      <c r="P883" s="129" t="s">
        <v>55</v>
      </c>
      <c r="Q883" s="129" t="s">
        <v>55</v>
      </c>
      <c r="R883" s="129" t="s">
        <v>55</v>
      </c>
      <c r="S883" s="129" t="s">
        <v>55</v>
      </c>
      <c r="T883" s="129" t="s">
        <v>55</v>
      </c>
      <c r="U883" s="129" t="s">
        <v>54</v>
      </c>
      <c r="V883" s="129" t="s">
        <v>54</v>
      </c>
      <c r="W883" s="129" t="s">
        <v>54</v>
      </c>
      <c r="X883" s="188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29"/>
    </row>
    <row r="884" spans="6:40" x14ac:dyDescent="0.3">
      <c r="F884" s="220">
        <v>71764979</v>
      </c>
      <c r="G884" s="221" t="s">
        <v>325</v>
      </c>
      <c r="H884" s="233">
        <v>2026</v>
      </c>
      <c r="I884" s="30" t="s">
        <v>53</v>
      </c>
      <c r="J884" s="188"/>
      <c r="K884" s="188"/>
      <c r="L884" s="188" t="s">
        <v>62</v>
      </c>
      <c r="M884" s="188" t="s">
        <v>62</v>
      </c>
      <c r="N884" s="129" t="s">
        <v>55</v>
      </c>
      <c r="O884" s="129" t="s">
        <v>55</v>
      </c>
      <c r="P884" s="129" t="s">
        <v>55</v>
      </c>
      <c r="Q884" s="129" t="s">
        <v>55</v>
      </c>
      <c r="R884" s="129" t="s">
        <v>54</v>
      </c>
      <c r="S884" s="129" t="s">
        <v>54</v>
      </c>
      <c r="T884" s="129" t="s">
        <v>54</v>
      </c>
      <c r="U884" s="129" t="s">
        <v>54</v>
      </c>
      <c r="V884" s="129" t="s">
        <v>54</v>
      </c>
      <c r="W884" s="188" t="s">
        <v>62</v>
      </c>
      <c r="X884" s="188" t="s">
        <v>62</v>
      </c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</row>
    <row r="885" spans="6:40" x14ac:dyDescent="0.3">
      <c r="F885" s="220">
        <v>1085103294</v>
      </c>
      <c r="G885" s="221" t="s">
        <v>326</v>
      </c>
      <c r="H885" s="233">
        <v>2026</v>
      </c>
      <c r="I885" s="30" t="s">
        <v>53</v>
      </c>
      <c r="J885" s="129" t="s">
        <v>55</v>
      </c>
      <c r="K885" s="129" t="s">
        <v>55</v>
      </c>
      <c r="L885" s="129" t="s">
        <v>55</v>
      </c>
      <c r="M885" s="188"/>
      <c r="N885" s="188"/>
      <c r="O885" s="188" t="s">
        <v>62</v>
      </c>
      <c r="P885" s="129" t="s">
        <v>87</v>
      </c>
      <c r="Q885" s="129" t="s">
        <v>87</v>
      </c>
      <c r="R885" s="129" t="s">
        <v>87</v>
      </c>
      <c r="S885" s="129" t="s">
        <v>87</v>
      </c>
      <c r="T885" s="129" t="s">
        <v>87</v>
      </c>
      <c r="U885" s="129" t="s">
        <v>87</v>
      </c>
      <c r="V885" s="129" t="s">
        <v>87</v>
      </c>
      <c r="W885" s="129" t="s">
        <v>87</v>
      </c>
      <c r="X885" s="129" t="s">
        <v>87</v>
      </c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31"/>
    </row>
    <row r="886" spans="6:40" x14ac:dyDescent="0.3">
      <c r="F886" s="222">
        <v>1002997006</v>
      </c>
      <c r="G886" s="221" t="s">
        <v>327</v>
      </c>
      <c r="H886" s="233">
        <v>2026</v>
      </c>
      <c r="I886" s="30" t="s">
        <v>53</v>
      </c>
      <c r="J886" s="129" t="s">
        <v>55</v>
      </c>
      <c r="K886" s="129" t="s">
        <v>55</v>
      </c>
      <c r="L886" s="129" t="s">
        <v>54</v>
      </c>
      <c r="M886" s="129" t="s">
        <v>54</v>
      </c>
      <c r="N886" s="129" t="s">
        <v>54</v>
      </c>
      <c r="O886" s="129" t="s">
        <v>54</v>
      </c>
      <c r="P886" s="129" t="s">
        <v>54</v>
      </c>
      <c r="Q886" s="129" t="s">
        <v>54</v>
      </c>
      <c r="R886" s="188"/>
      <c r="S886" s="188"/>
      <c r="T886" s="188" t="s">
        <v>62</v>
      </c>
      <c r="U886" s="129" t="s">
        <v>55</v>
      </c>
      <c r="V886" s="129" t="s">
        <v>55</v>
      </c>
      <c r="W886" s="129" t="s">
        <v>55</v>
      </c>
      <c r="X886" s="129" t="s">
        <v>55</v>
      </c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31"/>
    </row>
    <row r="887" spans="6:40" x14ac:dyDescent="0.3">
      <c r="F887" s="222">
        <v>15309929</v>
      </c>
      <c r="G887" s="221" t="s">
        <v>328</v>
      </c>
      <c r="H887" s="233">
        <v>2026</v>
      </c>
      <c r="I887" s="30" t="s">
        <v>53</v>
      </c>
      <c r="J887" s="129" t="s">
        <v>87</v>
      </c>
      <c r="K887" s="129" t="s">
        <v>87</v>
      </c>
      <c r="L887" s="129" t="s">
        <v>87</v>
      </c>
      <c r="M887" s="129" t="s">
        <v>87</v>
      </c>
      <c r="N887" s="129" t="s">
        <v>87</v>
      </c>
      <c r="O887" s="129" t="s">
        <v>87</v>
      </c>
      <c r="P887" s="188"/>
      <c r="Q887" s="188"/>
      <c r="R887" s="129" t="s">
        <v>87</v>
      </c>
      <c r="S887" s="129" t="s">
        <v>87</v>
      </c>
      <c r="T887" s="129" t="s">
        <v>87</v>
      </c>
      <c r="U887" s="129" t="s">
        <v>87</v>
      </c>
      <c r="V887" s="129" t="s">
        <v>87</v>
      </c>
      <c r="W887" s="188"/>
      <c r="X887" s="188"/>
      <c r="Y887" s="188" t="s">
        <v>62</v>
      </c>
      <c r="Z887" s="129" t="s">
        <v>87</v>
      </c>
      <c r="AA887" s="129" t="s">
        <v>87</v>
      </c>
      <c r="AB887" s="129" t="s">
        <v>87</v>
      </c>
      <c r="AC887" s="129" t="s">
        <v>87</v>
      </c>
      <c r="AD887" s="188"/>
      <c r="AE887" s="129" t="s">
        <v>87</v>
      </c>
      <c r="AF887" s="129" t="s">
        <v>87</v>
      </c>
      <c r="AG887" s="129" t="s">
        <v>87</v>
      </c>
      <c r="AH887" s="129" t="s">
        <v>87</v>
      </c>
      <c r="AI887" s="129" t="s">
        <v>87</v>
      </c>
      <c r="AJ887" s="129" t="s">
        <v>87</v>
      </c>
      <c r="AK887" s="188"/>
      <c r="AL887" s="188"/>
      <c r="AM887" s="129" t="s">
        <v>87</v>
      </c>
      <c r="AN887" s="188" t="s">
        <v>62</v>
      </c>
    </row>
    <row r="888" spans="6:40" x14ac:dyDescent="0.3">
      <c r="F888" s="222">
        <v>70108742</v>
      </c>
      <c r="G888" s="221" t="s">
        <v>329</v>
      </c>
      <c r="H888" s="233">
        <v>2026</v>
      </c>
      <c r="I888" s="30" t="s">
        <v>53</v>
      </c>
      <c r="J888" s="117" t="s">
        <v>151</v>
      </c>
      <c r="K888" s="117" t="s">
        <v>151</v>
      </c>
      <c r="L888" s="117" t="s">
        <v>151</v>
      </c>
      <c r="M888" s="117" t="s">
        <v>151</v>
      </c>
      <c r="N888" s="117" t="s">
        <v>151</v>
      </c>
      <c r="O888" s="117" t="s">
        <v>151</v>
      </c>
      <c r="P888" s="117" t="s">
        <v>151</v>
      </c>
      <c r="Q888" s="117" t="s">
        <v>151</v>
      </c>
      <c r="R888" s="117" t="s">
        <v>151</v>
      </c>
      <c r="S888" s="117" t="s">
        <v>151</v>
      </c>
      <c r="T888" s="117" t="s">
        <v>151</v>
      </c>
      <c r="U888" s="117" t="s">
        <v>151</v>
      </c>
      <c r="V888" s="117" t="s">
        <v>151</v>
      </c>
      <c r="W888" s="117" t="s">
        <v>151</v>
      </c>
      <c r="X888" s="117" t="s">
        <v>151</v>
      </c>
      <c r="Y888" s="117" t="s">
        <v>151</v>
      </c>
      <c r="Z888" s="117" t="s">
        <v>151</v>
      </c>
      <c r="AA888" s="117" t="s">
        <v>151</v>
      </c>
      <c r="AB888" s="117" t="s">
        <v>151</v>
      </c>
      <c r="AC888" s="117" t="s">
        <v>151</v>
      </c>
      <c r="AD888" s="117" t="s">
        <v>151</v>
      </c>
      <c r="AE888" s="117" t="s">
        <v>151</v>
      </c>
      <c r="AF888" s="117" t="s">
        <v>151</v>
      </c>
      <c r="AG888" s="117" t="s">
        <v>151</v>
      </c>
      <c r="AH888" s="117" t="s">
        <v>151</v>
      </c>
      <c r="AI888" s="117" t="s">
        <v>151</v>
      </c>
      <c r="AJ888" s="117" t="s">
        <v>151</v>
      </c>
      <c r="AK888" s="117" t="s">
        <v>151</v>
      </c>
      <c r="AL888" s="117" t="s">
        <v>151</v>
      </c>
      <c r="AM888" s="117" t="s">
        <v>151</v>
      </c>
      <c r="AN888" s="117" t="s">
        <v>151</v>
      </c>
    </row>
    <row r="889" spans="6:40" ht="17.25" thickBot="1" x14ac:dyDescent="0.35">
      <c r="F889" s="220">
        <v>71692130</v>
      </c>
      <c r="G889" s="239" t="s">
        <v>330</v>
      </c>
      <c r="H889" s="233">
        <v>2026</v>
      </c>
      <c r="I889" s="30" t="s">
        <v>53</v>
      </c>
      <c r="J889" s="117" t="s">
        <v>151</v>
      </c>
      <c r="K889" s="117" t="s">
        <v>151</v>
      </c>
      <c r="L889" s="117" t="s">
        <v>151</v>
      </c>
      <c r="M889" s="117" t="s">
        <v>151</v>
      </c>
      <c r="N889" s="117" t="s">
        <v>151</v>
      </c>
      <c r="O889" s="117" t="s">
        <v>151</v>
      </c>
      <c r="P889" s="117" t="s">
        <v>151</v>
      </c>
      <c r="Q889" s="117" t="s">
        <v>151</v>
      </c>
      <c r="R889" s="117" t="s">
        <v>151</v>
      </c>
      <c r="S889" s="117" t="s">
        <v>151</v>
      </c>
      <c r="T889" s="117" t="s">
        <v>151</v>
      </c>
      <c r="U889" s="117" t="s">
        <v>151</v>
      </c>
      <c r="V889" s="117" t="s">
        <v>151</v>
      </c>
      <c r="W889" s="117" t="s">
        <v>151</v>
      </c>
      <c r="X889" s="117" t="s">
        <v>151</v>
      </c>
      <c r="Y889" s="117" t="s">
        <v>151</v>
      </c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 t="s">
        <v>87</v>
      </c>
    </row>
    <row r="892" spans="6:40" x14ac:dyDescent="0.3">
      <c r="G892" s="240"/>
    </row>
  </sheetData>
  <mergeCells count="397">
    <mergeCell ref="F857:G862"/>
    <mergeCell ref="H857:AH858"/>
    <mergeCell ref="AI857:AN858"/>
    <mergeCell ref="AI859:AN860"/>
    <mergeCell ref="AI861:AN862"/>
    <mergeCell ref="F828:G833"/>
    <mergeCell ref="H828:AH829"/>
    <mergeCell ref="AI828:AN829"/>
    <mergeCell ref="AI830:AN831"/>
    <mergeCell ref="AI832:AN833"/>
    <mergeCell ref="F846:G851"/>
    <mergeCell ref="H846:AH847"/>
    <mergeCell ref="AI846:AN847"/>
    <mergeCell ref="AI848:AN849"/>
    <mergeCell ref="AI850:AN851"/>
    <mergeCell ref="F807:G812"/>
    <mergeCell ref="H807:AH808"/>
    <mergeCell ref="AI807:AN808"/>
    <mergeCell ref="AI809:AN810"/>
    <mergeCell ref="AI811:AN812"/>
    <mergeCell ref="F817:G822"/>
    <mergeCell ref="H817:AH818"/>
    <mergeCell ref="AI817:AN818"/>
    <mergeCell ref="AI819:AN820"/>
    <mergeCell ref="AI821:AN822"/>
    <mergeCell ref="F780:G785"/>
    <mergeCell ref="H780:AH781"/>
    <mergeCell ref="AI780:AN781"/>
    <mergeCell ref="AI782:AN783"/>
    <mergeCell ref="AI784:AN785"/>
    <mergeCell ref="F790:G795"/>
    <mergeCell ref="H790:AH791"/>
    <mergeCell ref="AI790:AN791"/>
    <mergeCell ref="AI792:AN793"/>
    <mergeCell ref="AI794:AN795"/>
    <mergeCell ref="F762:G767"/>
    <mergeCell ref="H762:AH763"/>
    <mergeCell ref="AI762:AN763"/>
    <mergeCell ref="AI764:AN765"/>
    <mergeCell ref="AI766:AN767"/>
    <mergeCell ref="F771:G776"/>
    <mergeCell ref="H771:AH772"/>
    <mergeCell ref="AI771:AN772"/>
    <mergeCell ref="AI773:AN774"/>
    <mergeCell ref="AI775:AN776"/>
    <mergeCell ref="F733:G738"/>
    <mergeCell ref="H733:AH734"/>
    <mergeCell ref="AI733:AN734"/>
    <mergeCell ref="AI735:AN736"/>
    <mergeCell ref="AI737:AN738"/>
    <mergeCell ref="F752:G757"/>
    <mergeCell ref="H752:AH753"/>
    <mergeCell ref="AI752:AN753"/>
    <mergeCell ref="AI754:AN755"/>
    <mergeCell ref="AI756:AN757"/>
    <mergeCell ref="M698:O698"/>
    <mergeCell ref="S698:U698"/>
    <mergeCell ref="F707:G712"/>
    <mergeCell ref="H707:AH708"/>
    <mergeCell ref="AI707:AN708"/>
    <mergeCell ref="AI709:AN710"/>
    <mergeCell ref="AI711:AN712"/>
    <mergeCell ref="F669:G674"/>
    <mergeCell ref="H669:AH670"/>
    <mergeCell ref="AI669:AN670"/>
    <mergeCell ref="AI671:AN672"/>
    <mergeCell ref="AI673:AN674"/>
    <mergeCell ref="F689:G694"/>
    <mergeCell ref="H689:AH690"/>
    <mergeCell ref="AI689:AN690"/>
    <mergeCell ref="AI691:AN692"/>
    <mergeCell ref="AI693:AN694"/>
    <mergeCell ref="F632:G637"/>
    <mergeCell ref="H632:AH633"/>
    <mergeCell ref="AI632:AN633"/>
    <mergeCell ref="AI634:AN635"/>
    <mergeCell ref="AI636:AN637"/>
    <mergeCell ref="F651:G656"/>
    <mergeCell ref="H651:AH652"/>
    <mergeCell ref="AI651:AN652"/>
    <mergeCell ref="AI653:AN654"/>
    <mergeCell ref="AI655:AN656"/>
    <mergeCell ref="F576:G581"/>
    <mergeCell ref="H576:AH577"/>
    <mergeCell ref="AI576:AN577"/>
    <mergeCell ref="AI578:AN579"/>
    <mergeCell ref="AI580:AN581"/>
    <mergeCell ref="F604:G609"/>
    <mergeCell ref="H604:AH605"/>
    <mergeCell ref="AI604:AN605"/>
    <mergeCell ref="AI606:AN607"/>
    <mergeCell ref="AI608:AN609"/>
    <mergeCell ref="H536:J536"/>
    <mergeCell ref="K536:AH536"/>
    <mergeCell ref="F552:G557"/>
    <mergeCell ref="H552:AH553"/>
    <mergeCell ref="AI552:AN553"/>
    <mergeCell ref="AI554:AN555"/>
    <mergeCell ref="AI556:AN557"/>
    <mergeCell ref="F531:G536"/>
    <mergeCell ref="H531:AH532"/>
    <mergeCell ref="AI531:AN532"/>
    <mergeCell ref="H533:J533"/>
    <mergeCell ref="K533:AH533"/>
    <mergeCell ref="AI533:AN534"/>
    <mergeCell ref="K534:AH534"/>
    <mergeCell ref="H535:J535"/>
    <mergeCell ref="K535:AH535"/>
    <mergeCell ref="AI535:AN536"/>
    <mergeCell ref="K511:AH511"/>
    <mergeCell ref="H512:J512"/>
    <mergeCell ref="K512:AH512"/>
    <mergeCell ref="AI512:AN513"/>
    <mergeCell ref="H513:J513"/>
    <mergeCell ref="K513:AH513"/>
    <mergeCell ref="K489:AH489"/>
    <mergeCell ref="AI489:AN490"/>
    <mergeCell ref="H490:J490"/>
    <mergeCell ref="K490:AH490"/>
    <mergeCell ref="F508:G513"/>
    <mergeCell ref="H508:AH509"/>
    <mergeCell ref="AI508:AN509"/>
    <mergeCell ref="H510:J510"/>
    <mergeCell ref="K510:AH510"/>
    <mergeCell ref="AI510:AN511"/>
    <mergeCell ref="H471:J471"/>
    <mergeCell ref="K471:AH471"/>
    <mergeCell ref="F485:G490"/>
    <mergeCell ref="H485:AH486"/>
    <mergeCell ref="AI485:AN486"/>
    <mergeCell ref="H487:J487"/>
    <mergeCell ref="K487:AH487"/>
    <mergeCell ref="AI487:AN488"/>
    <mergeCell ref="K488:AH488"/>
    <mergeCell ref="H489:J489"/>
    <mergeCell ref="F466:G471"/>
    <mergeCell ref="H466:AH467"/>
    <mergeCell ref="AI466:AN467"/>
    <mergeCell ref="H468:J468"/>
    <mergeCell ref="K468:AH468"/>
    <mergeCell ref="AI468:AN469"/>
    <mergeCell ref="K469:AH469"/>
    <mergeCell ref="H470:J470"/>
    <mergeCell ref="K470:AH470"/>
    <mergeCell ref="AI470:AN471"/>
    <mergeCell ref="K448:AH448"/>
    <mergeCell ref="H449:J449"/>
    <mergeCell ref="K449:AH449"/>
    <mergeCell ref="AI449:AN450"/>
    <mergeCell ref="H450:J450"/>
    <mergeCell ref="K450:AH450"/>
    <mergeCell ref="K421:AH421"/>
    <mergeCell ref="AI421:AN422"/>
    <mergeCell ref="H422:J422"/>
    <mergeCell ref="K422:AH422"/>
    <mergeCell ref="F445:G450"/>
    <mergeCell ref="H445:AH446"/>
    <mergeCell ref="AI445:AN446"/>
    <mergeCell ref="H447:J447"/>
    <mergeCell ref="K447:AH447"/>
    <mergeCell ref="AI447:AN448"/>
    <mergeCell ref="H395:J395"/>
    <mergeCell ref="K395:AH395"/>
    <mergeCell ref="F417:G422"/>
    <mergeCell ref="H417:AH418"/>
    <mergeCell ref="AI417:AN418"/>
    <mergeCell ref="H419:J419"/>
    <mergeCell ref="K419:AH419"/>
    <mergeCell ref="AI419:AN420"/>
    <mergeCell ref="K420:AH420"/>
    <mergeCell ref="H421:J421"/>
    <mergeCell ref="F390:G395"/>
    <mergeCell ref="H390:AH391"/>
    <mergeCell ref="AI390:AN391"/>
    <mergeCell ref="H392:J392"/>
    <mergeCell ref="K392:AH392"/>
    <mergeCell ref="AI392:AN393"/>
    <mergeCell ref="K393:AH393"/>
    <mergeCell ref="H394:J394"/>
    <mergeCell ref="K394:AH394"/>
    <mergeCell ref="AI394:AN395"/>
    <mergeCell ref="K373:AH373"/>
    <mergeCell ref="H374:J374"/>
    <mergeCell ref="K374:AH374"/>
    <mergeCell ref="AI374:AN375"/>
    <mergeCell ref="H375:J375"/>
    <mergeCell ref="K375:AH375"/>
    <mergeCell ref="K352:AH352"/>
    <mergeCell ref="AI352:AN353"/>
    <mergeCell ref="H353:J353"/>
    <mergeCell ref="K353:AH353"/>
    <mergeCell ref="F370:G375"/>
    <mergeCell ref="H370:AH371"/>
    <mergeCell ref="AI370:AN371"/>
    <mergeCell ref="H372:J372"/>
    <mergeCell ref="K372:AH372"/>
    <mergeCell ref="AI372:AN373"/>
    <mergeCell ref="H331:J331"/>
    <mergeCell ref="K331:AH331"/>
    <mergeCell ref="F348:G353"/>
    <mergeCell ref="H348:AH349"/>
    <mergeCell ref="AI348:AN349"/>
    <mergeCell ref="H350:J350"/>
    <mergeCell ref="K350:AH350"/>
    <mergeCell ref="AI350:AN351"/>
    <mergeCell ref="K351:AH351"/>
    <mergeCell ref="H352:J352"/>
    <mergeCell ref="F326:G331"/>
    <mergeCell ref="H326:AH327"/>
    <mergeCell ref="AI326:AN327"/>
    <mergeCell ref="H328:J328"/>
    <mergeCell ref="K328:AH328"/>
    <mergeCell ref="AI328:AN329"/>
    <mergeCell ref="K329:AH329"/>
    <mergeCell ref="H330:J330"/>
    <mergeCell ref="K330:AH330"/>
    <mergeCell ref="AI330:AN331"/>
    <mergeCell ref="K309:AH309"/>
    <mergeCell ref="H310:J310"/>
    <mergeCell ref="K310:AH310"/>
    <mergeCell ref="AI310:AN311"/>
    <mergeCell ref="H311:J311"/>
    <mergeCell ref="K311:AH311"/>
    <mergeCell ref="K291:AH291"/>
    <mergeCell ref="AI291:AN292"/>
    <mergeCell ref="H292:J292"/>
    <mergeCell ref="K292:AH292"/>
    <mergeCell ref="F306:G311"/>
    <mergeCell ref="H306:AH307"/>
    <mergeCell ref="AI306:AN307"/>
    <mergeCell ref="H308:J308"/>
    <mergeCell ref="K308:AH308"/>
    <mergeCell ref="AI308:AN309"/>
    <mergeCell ref="H272:J272"/>
    <mergeCell ref="K272:AH272"/>
    <mergeCell ref="F287:G292"/>
    <mergeCell ref="H287:AH288"/>
    <mergeCell ref="AI287:AN288"/>
    <mergeCell ref="H289:J289"/>
    <mergeCell ref="K289:AH289"/>
    <mergeCell ref="AI289:AN290"/>
    <mergeCell ref="K290:AH290"/>
    <mergeCell ref="H291:J291"/>
    <mergeCell ref="F267:G272"/>
    <mergeCell ref="H267:AH268"/>
    <mergeCell ref="AI267:AN268"/>
    <mergeCell ref="H269:J269"/>
    <mergeCell ref="K269:AH269"/>
    <mergeCell ref="AI269:AN270"/>
    <mergeCell ref="K270:AH270"/>
    <mergeCell ref="H271:J271"/>
    <mergeCell ref="K271:AH271"/>
    <mergeCell ref="AI271:AN272"/>
    <mergeCell ref="K244:AH244"/>
    <mergeCell ref="H245:J245"/>
    <mergeCell ref="K245:AH245"/>
    <mergeCell ref="AI245:AN246"/>
    <mergeCell ref="H246:J246"/>
    <mergeCell ref="K246:AH246"/>
    <mergeCell ref="K225:AH225"/>
    <mergeCell ref="AI225:AN226"/>
    <mergeCell ref="H226:J226"/>
    <mergeCell ref="K226:AH226"/>
    <mergeCell ref="F241:G246"/>
    <mergeCell ref="H241:AH242"/>
    <mergeCell ref="AI241:AN242"/>
    <mergeCell ref="H243:J243"/>
    <mergeCell ref="K243:AH243"/>
    <mergeCell ref="AI243:AN244"/>
    <mergeCell ref="H205:J205"/>
    <mergeCell ref="K205:AH205"/>
    <mergeCell ref="F221:G226"/>
    <mergeCell ref="H221:AH222"/>
    <mergeCell ref="AI221:AN222"/>
    <mergeCell ref="H223:J223"/>
    <mergeCell ref="K223:AH223"/>
    <mergeCell ref="AI223:AN224"/>
    <mergeCell ref="K224:AH224"/>
    <mergeCell ref="H225:J225"/>
    <mergeCell ref="F200:G205"/>
    <mergeCell ref="H200:AH201"/>
    <mergeCell ref="AI200:AN201"/>
    <mergeCell ref="H202:J202"/>
    <mergeCell ref="K202:AH202"/>
    <mergeCell ref="AI202:AN203"/>
    <mergeCell ref="K203:AH203"/>
    <mergeCell ref="H204:J204"/>
    <mergeCell ref="K204:AH204"/>
    <mergeCell ref="AI204:AN205"/>
    <mergeCell ref="K176:AH176"/>
    <mergeCell ref="H177:J177"/>
    <mergeCell ref="K177:AH177"/>
    <mergeCell ref="AI177:AN178"/>
    <mergeCell ref="H178:J178"/>
    <mergeCell ref="K178:AH178"/>
    <mergeCell ref="K158:AH158"/>
    <mergeCell ref="AI158:AN159"/>
    <mergeCell ref="H159:J159"/>
    <mergeCell ref="K159:AH159"/>
    <mergeCell ref="F173:G178"/>
    <mergeCell ref="H173:AH174"/>
    <mergeCell ref="AI173:AN174"/>
    <mergeCell ref="H175:J175"/>
    <mergeCell ref="K175:AH175"/>
    <mergeCell ref="AI175:AN176"/>
    <mergeCell ref="H138:J138"/>
    <mergeCell ref="K138:AH138"/>
    <mergeCell ref="F154:G159"/>
    <mergeCell ref="H154:AH155"/>
    <mergeCell ref="AI154:AN155"/>
    <mergeCell ref="H156:J156"/>
    <mergeCell ref="K156:AH156"/>
    <mergeCell ref="AI156:AN157"/>
    <mergeCell ref="K157:AH157"/>
    <mergeCell ref="H158:J158"/>
    <mergeCell ref="F133:G138"/>
    <mergeCell ref="H133:AH134"/>
    <mergeCell ref="AI133:AN134"/>
    <mergeCell ref="H135:J135"/>
    <mergeCell ref="K135:AH135"/>
    <mergeCell ref="AI135:AN136"/>
    <mergeCell ref="K136:AH136"/>
    <mergeCell ref="H137:J137"/>
    <mergeCell ref="K137:AH137"/>
    <mergeCell ref="AI137:AN138"/>
    <mergeCell ref="K115:AH115"/>
    <mergeCell ref="H116:J116"/>
    <mergeCell ref="K116:AH116"/>
    <mergeCell ref="AI116:AN117"/>
    <mergeCell ref="H117:J117"/>
    <mergeCell ref="K117:AH117"/>
    <mergeCell ref="K95:AH95"/>
    <mergeCell ref="AI95:AN96"/>
    <mergeCell ref="H96:J96"/>
    <mergeCell ref="K96:AH96"/>
    <mergeCell ref="F112:G117"/>
    <mergeCell ref="H112:AH113"/>
    <mergeCell ref="AI112:AN113"/>
    <mergeCell ref="H114:J114"/>
    <mergeCell ref="K114:AH114"/>
    <mergeCell ref="AI114:AN115"/>
    <mergeCell ref="H77:J77"/>
    <mergeCell ref="K77:AH77"/>
    <mergeCell ref="F91:G96"/>
    <mergeCell ref="H91:AH92"/>
    <mergeCell ref="AI91:AN92"/>
    <mergeCell ref="H93:J93"/>
    <mergeCell ref="K93:AH93"/>
    <mergeCell ref="AI93:AN94"/>
    <mergeCell ref="K94:AH94"/>
    <mergeCell ref="H95:J95"/>
    <mergeCell ref="F72:G77"/>
    <mergeCell ref="H72:AH73"/>
    <mergeCell ref="AI72:AN73"/>
    <mergeCell ref="H74:J74"/>
    <mergeCell ref="K74:AH74"/>
    <mergeCell ref="AI74:AN75"/>
    <mergeCell ref="K75:AH75"/>
    <mergeCell ref="H76:J76"/>
    <mergeCell ref="K76:AH76"/>
    <mergeCell ref="AI76:AN77"/>
    <mergeCell ref="K48:AH48"/>
    <mergeCell ref="H49:J49"/>
    <mergeCell ref="K49:AH49"/>
    <mergeCell ref="AI49:AN50"/>
    <mergeCell ref="H50:J50"/>
    <mergeCell ref="K50:AH50"/>
    <mergeCell ref="K29:AH29"/>
    <mergeCell ref="AI29:AN30"/>
    <mergeCell ref="H30:J30"/>
    <mergeCell ref="K30:AH30"/>
    <mergeCell ref="F45:G50"/>
    <mergeCell ref="H45:AH46"/>
    <mergeCell ref="AI45:AN46"/>
    <mergeCell ref="H47:J47"/>
    <mergeCell ref="K47:AH47"/>
    <mergeCell ref="AI47:AN48"/>
    <mergeCell ref="H6:J6"/>
    <mergeCell ref="K6:AH6"/>
    <mergeCell ref="F25:G30"/>
    <mergeCell ref="H25:AH26"/>
    <mergeCell ref="AI25:AN26"/>
    <mergeCell ref="H27:J27"/>
    <mergeCell ref="K27:AH27"/>
    <mergeCell ref="AI27:AN28"/>
    <mergeCell ref="K28:AH28"/>
    <mergeCell ref="H29:J29"/>
    <mergeCell ref="F1:G6"/>
    <mergeCell ref="H1:AH2"/>
    <mergeCell ref="AI1:AN2"/>
    <mergeCell ref="H3:J3"/>
    <mergeCell ref="K3:AH3"/>
    <mergeCell ref="AI3:AN4"/>
    <mergeCell ref="K4:AH4"/>
    <mergeCell ref="H5:J5"/>
    <mergeCell ref="K5:AH5"/>
    <mergeCell ref="AI5:AN6"/>
  </mergeCells>
  <conditionalFormatting sqref="F275">
    <cfRule type="duplicateValues" dxfId="148" priority="56"/>
    <cfRule type="duplicateValues" dxfId="147" priority="57"/>
    <cfRule type="duplicateValues" dxfId="146" priority="58"/>
    <cfRule type="duplicateValues" dxfId="145" priority="59"/>
    <cfRule type="duplicateValues" dxfId="144" priority="60"/>
  </conditionalFormatting>
  <conditionalFormatting sqref="F560:F561">
    <cfRule type="duplicateValues" dxfId="143" priority="66"/>
    <cfRule type="duplicateValues" dxfId="142" priority="67"/>
    <cfRule type="duplicateValues" dxfId="141" priority="68"/>
    <cfRule type="duplicateValues" dxfId="140" priority="69"/>
    <cfRule type="duplicateValues" dxfId="139" priority="70"/>
  </conditionalFormatting>
  <conditionalFormatting sqref="F566">
    <cfRule type="duplicateValues" dxfId="138" priority="51"/>
    <cfRule type="duplicateValues" dxfId="137" priority="52"/>
    <cfRule type="duplicateValues" dxfId="136" priority="53"/>
    <cfRule type="duplicateValues" dxfId="135" priority="54"/>
    <cfRule type="duplicateValues" dxfId="134" priority="55"/>
  </conditionalFormatting>
  <conditionalFormatting sqref="F567">
    <cfRule type="duplicateValues" dxfId="133" priority="149"/>
    <cfRule type="duplicateValues" dxfId="132" priority="150"/>
    <cfRule type="duplicateValues" dxfId="131" priority="151"/>
    <cfRule type="duplicateValues" dxfId="130" priority="152"/>
    <cfRule type="duplicateValues" dxfId="129" priority="153"/>
  </conditionalFormatting>
  <conditionalFormatting sqref="F621">
    <cfRule type="duplicateValues" dxfId="128" priority="81"/>
  </conditionalFormatting>
  <conditionalFormatting sqref="F841:F845">
    <cfRule type="duplicateValues" dxfId="127" priority="65"/>
  </conditionalFormatting>
  <conditionalFormatting sqref="F873:F874">
    <cfRule type="cellIs" dxfId="126" priority="61" operator="equal">
      <formula>"PORTERIA"</formula>
    </cfRule>
    <cfRule type="cellIs" dxfId="125" priority="62" operator="equal">
      <formula>"DISPONIBLE"</formula>
    </cfRule>
    <cfRule type="cellIs" dxfId="124" priority="63" operator="equal">
      <formula>"RELEVANTE "</formula>
    </cfRule>
    <cfRule type="cellIs" dxfId="123" priority="64" operator="equal">
      <formula>"RONDERO"</formula>
    </cfRule>
  </conditionalFormatting>
  <conditionalFormatting sqref="F882">
    <cfRule type="duplicateValues" dxfId="122" priority="76"/>
    <cfRule type="duplicateValues" dxfId="121" priority="77"/>
    <cfRule type="duplicateValues" dxfId="120" priority="78"/>
    <cfRule type="duplicateValues" dxfId="119" priority="79"/>
    <cfRule type="duplicateValues" dxfId="118" priority="80"/>
  </conditionalFormatting>
  <conditionalFormatting sqref="F883">
    <cfRule type="duplicateValues" dxfId="117" priority="71"/>
    <cfRule type="duplicateValues" dxfId="116" priority="72"/>
    <cfRule type="duplicateValues" dxfId="115" priority="73"/>
    <cfRule type="duplicateValues" dxfId="114" priority="74"/>
    <cfRule type="duplicateValues" dxfId="113" priority="75"/>
  </conditionalFormatting>
  <conditionalFormatting sqref="J401:J402">
    <cfRule type="iconSet" priority="148">
      <iconSet iconSet="3Arrows">
        <cfvo type="percent" val="0"/>
        <cfvo type="percent" val="33"/>
        <cfvo type="percent" val="67"/>
      </iconSet>
    </cfRule>
  </conditionalFormatting>
  <conditionalFormatting sqref="J397:K397">
    <cfRule type="iconSet" priority="84">
      <iconSet iconSet="3Arrows">
        <cfvo type="percent" val="0"/>
        <cfvo type="percent" val="33"/>
        <cfvo type="percent" val="67"/>
      </iconSet>
    </cfRule>
  </conditionalFormatting>
  <conditionalFormatting sqref="J81:Q82 S81:AN82 J680:AN680">
    <cfRule type="cellIs" dxfId="112" priority="142" operator="lessThan">
      <formula>2</formula>
    </cfRule>
    <cfRule type="cellIs" dxfId="111" priority="143" operator="greaterThan">
      <formula>3</formula>
    </cfRule>
    <cfRule type="cellIs" dxfId="110" priority="144" operator="equal">
      <formula>2</formula>
    </cfRule>
  </conditionalFormatting>
  <conditionalFormatting sqref="J123:W124 AN123:AN124">
    <cfRule type="cellIs" dxfId="109" priority="136" operator="lessThan">
      <formula>2</formula>
    </cfRule>
    <cfRule type="cellIs" dxfId="108" priority="137" operator="greaterThan">
      <formula>3</formula>
    </cfRule>
    <cfRule type="cellIs" dxfId="107" priority="138" operator="equal">
      <formula>2</formula>
    </cfRule>
  </conditionalFormatting>
  <conditionalFormatting sqref="J35:AN36">
    <cfRule type="cellIs" dxfId="106" priority="145" operator="lessThan">
      <formula>2</formula>
    </cfRule>
    <cfRule type="cellIs" dxfId="105" priority="146" operator="greaterThan">
      <formula>3</formula>
    </cfRule>
    <cfRule type="cellIs" dxfId="104" priority="147" operator="equal">
      <formula>2</formula>
    </cfRule>
  </conditionalFormatting>
  <conditionalFormatting sqref="J101:AN102">
    <cfRule type="cellIs" dxfId="103" priority="139" operator="lessThan">
      <formula>2</formula>
    </cfRule>
    <cfRule type="cellIs" dxfId="102" priority="140" operator="greaterThan">
      <formula>3</formula>
    </cfRule>
    <cfRule type="cellIs" dxfId="101" priority="141" operator="equal">
      <formula>2</formula>
    </cfRule>
  </conditionalFormatting>
  <conditionalFormatting sqref="J144:AN145">
    <cfRule type="cellIs" dxfId="100" priority="133" operator="lessThan">
      <formula>2</formula>
    </cfRule>
    <cfRule type="cellIs" dxfId="99" priority="134" operator="greaterThan">
      <formula>3</formula>
    </cfRule>
    <cfRule type="cellIs" dxfId="98" priority="135" operator="equal">
      <formula>2</formula>
    </cfRule>
  </conditionalFormatting>
  <conditionalFormatting sqref="J211:AN212">
    <cfRule type="cellIs" dxfId="97" priority="130" operator="lessThan">
      <formula>2</formula>
    </cfRule>
    <cfRule type="cellIs" dxfId="96" priority="131" operator="greaterThan">
      <formula>3</formula>
    </cfRule>
    <cfRule type="cellIs" dxfId="95" priority="132" operator="equal">
      <formula>2</formula>
    </cfRule>
  </conditionalFormatting>
  <conditionalFormatting sqref="J231:AN232">
    <cfRule type="cellIs" dxfId="94" priority="127" operator="lessThan">
      <formula>2</formula>
    </cfRule>
    <cfRule type="cellIs" dxfId="93" priority="128" operator="greaterThan">
      <formula>3</formula>
    </cfRule>
    <cfRule type="cellIs" dxfId="92" priority="129" operator="equal">
      <formula>2</formula>
    </cfRule>
  </conditionalFormatting>
  <conditionalFormatting sqref="J277:AN278">
    <cfRule type="cellIs" dxfId="91" priority="124" operator="lessThan">
      <formula>2</formula>
    </cfRule>
    <cfRule type="cellIs" dxfId="90" priority="125" operator="greaterThan">
      <formula>3</formula>
    </cfRule>
    <cfRule type="cellIs" dxfId="89" priority="126" operator="equal">
      <formula>2</formula>
    </cfRule>
  </conditionalFormatting>
  <conditionalFormatting sqref="J297:AN298">
    <cfRule type="cellIs" dxfId="88" priority="121" operator="lessThan">
      <formula>2</formula>
    </cfRule>
    <cfRule type="cellIs" dxfId="87" priority="122" operator="greaterThan">
      <formula>3</formula>
    </cfRule>
    <cfRule type="cellIs" dxfId="86" priority="123" operator="equal">
      <formula>2</formula>
    </cfRule>
  </conditionalFormatting>
  <conditionalFormatting sqref="J316:AN317">
    <cfRule type="cellIs" dxfId="85" priority="118" operator="lessThan">
      <formula>2</formula>
    </cfRule>
    <cfRule type="cellIs" dxfId="84" priority="119" operator="greaterThan">
      <formula>3</formula>
    </cfRule>
    <cfRule type="cellIs" dxfId="83" priority="120" operator="equal">
      <formula>2</formula>
    </cfRule>
  </conditionalFormatting>
  <conditionalFormatting sqref="J338:AN339">
    <cfRule type="cellIs" dxfId="82" priority="115" operator="lessThan">
      <formula>2</formula>
    </cfRule>
    <cfRule type="cellIs" dxfId="81" priority="116" operator="greaterThan">
      <formula>3</formula>
    </cfRule>
    <cfRule type="cellIs" dxfId="80" priority="117" operator="equal">
      <formula>2</formula>
    </cfRule>
  </conditionalFormatting>
  <conditionalFormatting sqref="J360:AN361">
    <cfRule type="cellIs" dxfId="79" priority="112" operator="lessThan">
      <formula>2</formula>
    </cfRule>
    <cfRule type="cellIs" dxfId="78" priority="113" operator="greaterThan">
      <formula>3</formula>
    </cfRule>
    <cfRule type="cellIs" dxfId="77" priority="114" operator="equal">
      <formula>2</formula>
    </cfRule>
  </conditionalFormatting>
  <conditionalFormatting sqref="J381:AN382">
    <cfRule type="cellIs" dxfId="76" priority="109" operator="lessThan">
      <formula>2</formula>
    </cfRule>
    <cfRule type="cellIs" dxfId="75" priority="110" operator="greaterThan">
      <formula>3</formula>
    </cfRule>
    <cfRule type="cellIs" dxfId="74" priority="111" operator="equal">
      <formula>2</formula>
    </cfRule>
  </conditionalFormatting>
  <conditionalFormatting sqref="J456:AN457">
    <cfRule type="cellIs" dxfId="73" priority="106" operator="lessThan">
      <formula>2</formula>
    </cfRule>
    <cfRule type="cellIs" dxfId="72" priority="107" operator="greaterThan">
      <formula>3</formula>
    </cfRule>
    <cfRule type="cellIs" dxfId="71" priority="108" operator="equal">
      <formula>2</formula>
    </cfRule>
  </conditionalFormatting>
  <conditionalFormatting sqref="J476:AN477">
    <cfRule type="cellIs" dxfId="70" priority="103" operator="lessThan">
      <formula>2</formula>
    </cfRule>
    <cfRule type="cellIs" dxfId="69" priority="104" operator="greaterThan">
      <formula>3</formula>
    </cfRule>
    <cfRule type="cellIs" dxfId="68" priority="105" operator="equal">
      <formula>2</formula>
    </cfRule>
  </conditionalFormatting>
  <conditionalFormatting sqref="J521:AN522">
    <cfRule type="cellIs" dxfId="67" priority="100" operator="lessThan">
      <formula>2</formula>
    </cfRule>
    <cfRule type="cellIs" dxfId="66" priority="101" operator="greaterThan">
      <formula>3</formula>
    </cfRule>
    <cfRule type="cellIs" dxfId="65" priority="102" operator="equal">
      <formula>2</formula>
    </cfRule>
  </conditionalFormatting>
  <conditionalFormatting sqref="J542:AN543">
    <cfRule type="cellIs" dxfId="64" priority="97" operator="lessThan">
      <formula>2</formula>
    </cfRule>
    <cfRule type="cellIs" dxfId="63" priority="98" operator="greaterThan">
      <formula>3</formula>
    </cfRule>
    <cfRule type="cellIs" dxfId="62" priority="99" operator="equal">
      <formula>2</formula>
    </cfRule>
  </conditionalFormatting>
  <conditionalFormatting sqref="J622:AN623">
    <cfRule type="cellIs" dxfId="61" priority="94" operator="lessThan">
      <formula>2</formula>
    </cfRule>
    <cfRule type="cellIs" dxfId="60" priority="95" operator="greaterThan">
      <formula>3</formula>
    </cfRule>
    <cfRule type="cellIs" dxfId="59" priority="96" operator="equal">
      <formula>2</formula>
    </cfRule>
  </conditionalFormatting>
  <conditionalFormatting sqref="J641:AN641 J643:AN643">
    <cfRule type="cellIs" dxfId="58" priority="91" operator="lessThan">
      <formula>2</formula>
    </cfRule>
    <cfRule type="cellIs" dxfId="57" priority="92" operator="greaterThan">
      <formula>3</formula>
    </cfRule>
    <cfRule type="cellIs" dxfId="56" priority="93" operator="equal">
      <formula>2</formula>
    </cfRule>
  </conditionalFormatting>
  <conditionalFormatting sqref="J724:AN725">
    <cfRule type="cellIs" dxfId="55" priority="88" operator="lessThan">
      <formula>2</formula>
    </cfRule>
    <cfRule type="cellIs" dxfId="54" priority="89" operator="greaterThan">
      <formula>3</formula>
    </cfRule>
    <cfRule type="cellIs" dxfId="53" priority="90" operator="equal">
      <formula>2</formula>
    </cfRule>
  </conditionalFormatting>
  <conditionalFormatting sqref="J743:AN744">
    <cfRule type="cellIs" dxfId="52" priority="85" operator="lessThan">
      <formula>2</formula>
    </cfRule>
    <cfRule type="cellIs" dxfId="51" priority="86" operator="greaterThan">
      <formula>3</formula>
    </cfRule>
    <cfRule type="cellIs" dxfId="50" priority="87" operator="equal">
      <formula>2</formula>
    </cfRule>
  </conditionalFormatting>
  <conditionalFormatting sqref="M405:N405">
    <cfRule type="iconSet" priority="82">
      <iconSet iconSet="3Arrows">
        <cfvo type="percent" val="0"/>
        <cfvo type="percent" val="33"/>
        <cfvo type="percent" val="67"/>
      </iconSet>
    </cfRule>
  </conditionalFormatting>
  <conditionalFormatting sqref="P406:Q406">
    <cfRule type="iconSet" priority="83">
      <iconSet iconSet="3Arrows">
        <cfvo type="percent" val="0"/>
        <cfvo type="percent" val="33"/>
        <cfvo type="percent" val="67"/>
      </iconSet>
    </cfRule>
  </conditionalFormatting>
  <conditionalFormatting sqref="F53">
    <cfRule type="duplicateValues" dxfId="44" priority="41"/>
    <cfRule type="duplicateValues" dxfId="43" priority="42"/>
    <cfRule type="duplicateValues" dxfId="42" priority="43"/>
    <cfRule type="duplicateValues" dxfId="41" priority="44"/>
    <cfRule type="duplicateValues" dxfId="40" priority="45"/>
  </conditionalFormatting>
  <conditionalFormatting sqref="F121">
    <cfRule type="duplicateValues" dxfId="39" priority="36"/>
    <cfRule type="duplicateValues" dxfId="38" priority="37"/>
    <cfRule type="duplicateValues" dxfId="37" priority="38"/>
    <cfRule type="duplicateValues" dxfId="36" priority="39"/>
    <cfRule type="duplicateValues" dxfId="35" priority="40"/>
  </conditionalFormatting>
  <conditionalFormatting sqref="F142">
    <cfRule type="duplicateValues" dxfId="34" priority="31"/>
    <cfRule type="duplicateValues" dxfId="33" priority="32"/>
    <cfRule type="duplicateValues" dxfId="32" priority="33"/>
    <cfRule type="duplicateValues" dxfId="31" priority="34"/>
    <cfRule type="duplicateValues" dxfId="30" priority="35"/>
  </conditionalFormatting>
  <conditionalFormatting sqref="F188"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F335"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</conditionalFormatting>
  <conditionalFormatting sqref="F357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F398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F432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F518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4">
    <dataValidation type="list" allowBlank="1" showInputMessage="1" showErrorMessage="1" sqref="S696:U696 AH560 M377:O377 AI698:AM698 S378:U378 AE515:AG515 P698:R699 AC698:AG698 K698:L698 AH541:AM541 AH696:AJ696 N538:U538 AE699:AG699 Z698:AA698 J697:L697 V698:X698 AE538:AJ538 J539 J721:L721 AK566:AL566 AM559 AN559:AN566 AI562:AL562 AG559:AH559 AJ563 AH520:AM520 R561:R563 O559:O565 Y697:AA697 AK539:AM539 M539:O539 Y539:AD539 J864:R864 U563:V565 AI559:AL560 AF559:AF565 AH561:AM561 P566:Q566 W565:X565 R559:S560 P559:Q564 AE563:AE566 AG563:AI564 Y562:AD566 AK564:AL564 AM563:AM566 J559:N566 P565:R565 S561:S566 T559:T565 AG565:AL565 W562:X563 U559:AE561 AF566:AI566 AG560:AG562 T380 Y380:AA380 Y517:AA517" xr:uid="{B146C024-89C5-48A5-8C62-1C2D8FC9F774}">
      <formula1>"D14,D13,D12,D11,D10,D9,D8,N14,N13,N12,N11,N10,N9,N8,Vc,CZ,In,Ac,NR,X"</formula1>
    </dataValidation>
    <dataValidation type="whole" allowBlank="1" showInputMessage="1" showErrorMessage="1" sqref="F294 F494 F617 F865:F867 F740 F835 F181 F659:F660 F881:F883 F614:F615 F142 F275 F620:F621 F742 F681 F714 F60 F584 F824 F678:F679 F249 F798:F799 F720 F879 F841:F845 F254 F887:F888 F788 F814 F559:F567 F125 F100 F855 F869:F870 F760 F53 F121 F187:F188 F335 F357 F398 F432 F518" xr:uid="{D92BEE99-5E1D-4C44-8425-AD2091698E4C}">
      <formula1>1000000</formula1>
      <formula2>2000000000</formula2>
    </dataValidation>
    <dataValidation type="list" allowBlank="1" showInputMessage="1" showErrorMessage="1" sqref="S80:AD80 AH80:AM80 AE250:AG250 AH119:AM119 J34:U34 AK209:AN210 J162:AG162 AK359:AM359 F196 P230:R230 AK230:AN230 P355:X355 AN355:AN358 AK538:AM538 J716:AM716 AG357 M399:R399 J400:R400 AM405:AN405 J406:O406 AB433:AD433 R432 J434:L434 M426:AN426 AO455:AP455 Y520:AA520 V230:X230 AK142:AM142 Y541:AA541 J296:L296 AH161:AJ161 AL493:AN493 AH424:AN424 AB399:AG399 R453:X453 G887 AB296:AJ296 AG398 J80:O80 AH454 AM789:AN789 AK378:AN378 AB180:AD180 AK559:AL559 AK314:AN314 AE452:AF452 V378:AG378 X123:AM124 M314:AI314 J740:AN742 P452:Q452 Y249:AD249 Q295:R295 S336:U336 AE434:AM434 Y34:AM34 J474:AM475 J719:W720 J356:O356 AA434 J454 AM336:AM337 AM562 AE377:AN377 AN520 AN473 J824:AN826 S161:U161 S454 J33:L33 V274:AG274 AK591:AM591 AK433:AN433 V315:AN315 AG336:AI336 AH356:AJ356 J249:O249 M209:Y209 J714:AN715 U337 AA336:AB337 Z142:AD142 AH591:AJ592 Y454:Y455 AN591:AN592 Q865 AB592:AD592 AN679 AC835:AD838 AG453:AM453 G249 AH494:AJ494 AK295:AM295 AK455:AM455 M359:AG359 AK249:AN249 R335 P250:R250 AH248:AM248 P275:AA275 AE276:AN276 Z455:AG455 M885:O885 V434:X434 G788 V455:X455 J538:M538 AN886:AN887 P143:R143 J315:R315 AB228:AD229 Y165:AD165 O562:P562 R787:AB787 J592:L592 AM788 AB294:AD295 AB380:AN380 AA616:AF616 AF333:AG333 V356:AD356 AG335 J377:L377 AN453:AN454 AE125:AN125 AH32:AJ33 AK33:AN33 Y788:AI788 AE33:AG33 M276:AA276 AE143:AG143 J473:AH473 J778:AN778 J787:N787 AE100:AM100 S494:U494 AE591:AG591 AE336 AE787:AN787 Y187:AA187 G879 AD564 J122:U122 R455 P539:X539 V98:AD98 V143:X143 P377:AA377 AH165:AJ165 M141:U141 AC841:AF841 A165:E165 AO165:XFD165 AK699:AN699 P33:AA33 G100 J100:AA100 AN99:AN100 S295:AA296 J313:L313 P405:AK405 S406:AL406 O493:R493 AH53 AK887:AL887 M165:O165 S165:U165 V181:X181 AK274:AN275 J275:L275 AA562:AB562 J494:O494 J378:R378 Y494:AA494 AN538:AN540 AC839:AK839 AL837:AM839 Z141:AM141 K539:L539 J797:AN799 H842:I844 T333 P99:U99 M98:O99 AB99:AG99 P433:U434 AE562 AG562:AH562 K566:L566 T559 M559:N559 S882:AM882 K336:N336 P592:U592 AK99:AM99 Y125:AA125 P872:Q872 U562:V562 AK563:AL563 Q566:R566 Q334 Z559 AI564:AJ564 M563:N563 J788:U788 J209 G125 AB209:AE209 AG209:AJ209 S248:X248 AD492:AG492 AI337 J274:R274 AC494 J723:AM723 AA209:AA210 L209:L210 AG210 R210 V210:X210 M455:O455 L492:N492 P492:X492 AB492 AN835:AN845 J840:J841 J842:AM845 K841 V841:X841 X870:Y870 AE835:AM836 AJ841:AL841 O841:R841 AE837:AK838 J835:AB839 AE539:AJ539 J380:S380 V538:AD538 AE228:AG230 J493:L493 O566 M874:O874 L882:O882 O877:Q877 J880:L880 J884:M884 M870 J876 P887:Q887 W887:Y887 AD887 AH560 J853:AN855 J868:K868 Y563 R886:T886 G760 P879:R879 R869:T869 J760:AM760 J759:AN759 R119:X119 K840:AM840 P866 T591:AA591 AG559 O560:P560 W564:X564 J562 AN560:AN562 AM560 J560 L334:N334 Q564:R564 K564:L564 AC566 AI566:AJ566 AF563 J125:U125 X493:AG493 Q876:R876 Q875:S875 AC877:AD877 V878:X878 S867 J865:O865 J769:AN769 V493 Y141:Y142 W884 U380:X380 F380 J814:AN814 U867 W867 W875 X883:X884 AN719:AN723 X719:AM721 R53 R121 M120:O120 V120:AN120 AN122 AH121 Q142 R188 AH188 Z336 AL356:AM356 R357 R398 AN397:AN398 S397:AM397 M431:O431 M433:O433 AK431:AM431 AG432 R518 AG518" xr:uid="{F154648E-5E7B-424C-95A9-5B6654EEB1B5}">
      <formula1>"D14,D13,D12,D11,D10,D9,D8,N14,N13,N12,N11,N10,N9,N8,Vc,CZ,In,Ac,NR,LC, SP,X"</formula1>
    </dataValidation>
    <dataValidation type="list" allowBlank="1" showErrorMessage="1" sqref="M189:R189 V99:AA99 AI53:AN53 AB100:AD100 S182:U182 V122:AD122 J182:L182 AN181:AN182 AH182:AM182 S697:X697 J399:L399 M405:O405 P406:R406 J426:L426 M434:O434 V337:X337 J255:R255 M696:R696 AN611 Y182:AA182 J433:L433 Y453:AF453 Y492:AA492 J619:N619 N640 AH357:AM357 AE180:AJ180 AN885 AG618:AN618 AB696:AG696 S611:V611 J141:L141 M661:O661 AH678:AM678 AJ337:AL337 V189:X189 AK640:AN640 P658:X658 AJ616:AN616 J659:L659 AK612:AM612 X619:AC619 Q612:T612 Y699:AD699 L611:P611 W493 AH699:AJ699 F618:G618 J618:M618 O614:R614 Y676:AJ676 J640:L640 J613:AN613 AB679:AM679 J614:K614 Z614:AN614 O334:P334 AM619:AN619 J314:L314 V399:AA399 J295:P295 M676:U676 J453:Q453 V621:W621 J620:AB620 P494:R494 V255:AG255 J333:L333 AN515 J616:K616 U614:X614 R619:U619 AD620:AL621 S399:U400 P677:AA677 AH697:AM697 AK255:AN255 AN659:AN661 AA617:AF617 S678:AD678 R142:X142 AK660:AM660 J615:AN615 AN337 AB639:AG639 AB125:AD125 O337:Q337 AC337:AD337 AH493:AJ493 AE494:AG494 J676:L678 AN676:AN678 AG619:AJ619 V516:AJ516 Y640:AA640 AN697:AN698 M678:N679 S699:U699 J612:N612 V400 U616:Z616 L617:Q617 M493:N493 J699:O699 AB659:AD659 P98:U98 J99:L99 S493:U493 O678 AM620 S188:Y188 O492 J492:K492 AC492 AN620:AN621 AE677:AM677 M639:R639 W612:AI612 Y611:AK611 O621:T621 O679:X679 S53:Y53 J120:L120 S121:Y121 AI121:AN121 AM187:AN187 AE187:AG187 AB187:AC187 AB189:AN189 AI188:AN188 S335:X335 AH335:AM335 S357:X357 J397:R397 S398:X398 AH398:AM398 S432:X432 AH432:AM432 S518:X518 AH518:AM518" xr:uid="{DAE477B9-4282-4E20-8C88-5F7FEA22D592}">
      <formula1>"D14,D13,D12,D11,D10,D9,D8,N14,N13,N12,N11,N10,N9,N8,Vc,CZ,In,Ac,NR,LC,SP,X"</formula1>
    </dataValidation>
  </dataValidations>
  <pageMargins left="0.7" right="0.7" top="0.75" bottom="0.75" header="0.3" footer="0.3"/>
  <pageSetup scale="50" orientation="landscape" r:id="rId1"/>
  <drawing r:id="rId2"/>
  <legacyDrawing r:id="rId3"/>
  <tableParts count="36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</vt:lpstr>
      <vt:lpstr>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dcterms:created xsi:type="dcterms:W3CDTF">2026-06-17T17:11:29Z</dcterms:created>
  <dcterms:modified xsi:type="dcterms:W3CDTF">2026-06-17T17:27:33Z</dcterms:modified>
</cp:coreProperties>
</file>