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Concensus_Types" sheetId="2" r:id="rId5"/>
    <sheet state="visible" name="GKE" sheetId="3" r:id="rId6"/>
    <sheet state="visible" name="EKS" sheetId="4" r:id="rId7"/>
    <sheet state="visible" name="AKS" sheetId="5" r:id="rId8"/>
  </sheets>
  <definedNames/>
  <calcPr/>
</workbook>
</file>

<file path=xl/sharedStrings.xml><?xml version="1.0" encoding="utf-8"?>
<sst xmlns="http://schemas.openxmlformats.org/spreadsheetml/2006/main" count="363" uniqueCount="145">
  <si>
    <t>Research on the trade offs when choosing an instance type for a Kubernetes cluster for Hyperledger Besu</t>
  </si>
  <si>
    <t>Legend:</t>
  </si>
  <si>
    <t>Blue = Besu</t>
  </si>
  <si>
    <t>Cost Analysis Only</t>
  </si>
  <si>
    <t>Red = General</t>
  </si>
  <si>
    <t>YMMV</t>
  </si>
  <si>
    <t>License:</t>
  </si>
  <si>
    <t>Apache 2.0</t>
  </si>
  <si>
    <t>Link to Google Sheet to Copy</t>
  </si>
  <si>
    <t>Last updated:</t>
  </si>
  <si>
    <t>Original:</t>
  </si>
  <si>
    <t>learnk8s.io</t>
  </si>
  <si>
    <t>What is it?</t>
  </si>
  <si>
    <t>Not all memory and CPU in a Node can be used to run Pods. The resources are partitioned in 4:
1. Memory and CPU reserved to the operating system and system daemons such as SSH
2. Memory and CPU reserved to the Kubelet and Kubernetes agents such as the CRI
3. Memory reserved for the hard eviction threshold
4. Memory and CPU available to Pods
The graph show the total memory available for running Pods after subtracting the reserved memory</t>
  </si>
  <si>
    <t>Memory (in GiB)</t>
  </si>
  <si>
    <t>GKE</t>
  </si>
  <si>
    <t>EKS</t>
  </si>
  <si>
    <t>AKS</t>
  </si>
  <si>
    <t>Example</t>
  </si>
  <si>
    <t>If you have a Kubernetes cluster in GKE with a single Node of 2GB of memory, only 65% of the available memory is used to run Pods. The reamining memory is necessary to run the OS, Kubelet, CRI, CNI, etc.</t>
  </si>
  <si>
    <t>Notes</t>
  </si>
  <si>
    <t>GKE and AKS reach 90% level of utilisation with instances over 64GB. EKS is 90% efficient starting with 8GB.</t>
  </si>
  <si>
    <t>CPU (in millicores)</t>
  </si>
  <si>
    <t>If you have a Kubernetes cluster in AKS with a single Node and 2 vCPU 90% of the available CPUs are used to run Pods. The reamining memory is necessary to run the OS, Kubelet, CRI, CNI, etc.</t>
  </si>
  <si>
    <t>As long as you use node with at least 2 vCPU you should be fine.</t>
  </si>
  <si>
    <t>There's a upper limit on the number of Pods that you can run on each Node.
Each cloud provider has a different limit.
Most of the time the limit is independent of the Node size (e.g. GKE, AKS).
There are cases where the number of Pods depends on the Node size (notable: EKS).</t>
  </si>
  <si>
    <t>The metrics is relevant to measure your blast radius.
Assuming that a Node is lost how many Pods are affected?</t>
  </si>
  <si>
    <t>Nodes have an upper limit on the number of Pods that they can run.
Assuming that you run the max number of Pods for that node, how much memory is available to each Pod?
This metric divides the available Node memory by the max number of Pods for that instance type.</t>
  </si>
  <si>
    <t>If you have Kubernetes cluster in GKE with a single Node of 128GB of memory, you can run up to 110 Pods and each of them can use 1.08GB of memory.</t>
  </si>
  <si>
    <t>It's not possible to run small workloads (less than 1GB of memory) efficiently on GKE when the node size is greater than 128GB of memory.
EKS has a peak at 192GB of memory. That's where there are the most Pod with the larger memory available to them (234 Pods with 810MiB of memory each).</t>
  </si>
  <si>
    <t>If all my Pods are using 1GB of memory, what instance type I should use to maximise the memory available?
The charts presents 5 scenarios: what if all the Pods in the Node have limits of 1, 2, 4, 8 or 16 GiB.
The chart shows how utilised is the node.</t>
  </si>
  <si>
    <t>Pod memory limit</t>
  </si>
  <si>
    <t>1GiB</t>
  </si>
  <si>
    <t>2GiB</t>
  </si>
  <si>
    <t>4GiB</t>
  </si>
  <si>
    <t>8GiB</t>
  </si>
  <si>
    <t>16GiB</t>
  </si>
  <si>
    <t>64GiB</t>
  </si>
  <si>
    <t>128 GiB</t>
  </si>
  <si>
    <t>192 GiB</t>
  </si>
  <si>
    <t>256 GiB</t>
  </si>
  <si>
    <t>0.5GiB</t>
  </si>
  <si>
    <t>1 GiB</t>
  </si>
  <si>
    <t>2 GiB</t>
  </si>
  <si>
    <t>4 GiB</t>
  </si>
  <si>
    <t>8 GiB</t>
  </si>
  <si>
    <t>16 GiB</t>
  </si>
  <si>
    <t>When all Pods in your cluster are 1GB, the best node that can allocate the most number of Pods is a Node with 64GB of memory.
Values before the peak means that the node is underutilised (there's still space, but not enough to run a Pod).
Values after the peak means that you reached the limit of Pods on that and you can't schedule more Pods on that node.</t>
  </si>
  <si>
    <t>It's clear that the best Node for Pods that average 1GB of memory is a 64GB Node.
If the Pod memory limit increases in average to 2GB, a 192GB memory instance is the more efficient.</t>
  </si>
  <si>
    <t>When all Pods in your cluster are 1GB, the best node that can allocate the most number of Pods is a Node with 192GB of memory.
Values before the peak means that the node is underutilised (there's still space, but not enough to run a Pod).</t>
  </si>
  <si>
    <t>Pay attention to local inefficiencies due to the limits on how many Pods can be deployed on a Node.</t>
  </si>
  <si>
    <t>When all Pods in your cluster are 1GB, the best node that can allocate the most number of Pods is a Node with 128GB of memory.
Values before the peak means that the node is underutilised (there's still space, but not enough to run a Pod).
Values after the peak means that you reached the limit of Pods on that and you can't schedule more Pods on that node.</t>
  </si>
  <si>
    <t>Nodes have an upper limit on the number of Pods that they can run.
Assuming that you run the max number of Pods for that node, how much CPU is available to each Pod?
This metric divides the available Node cores by the max number of Pods for that instance type.</t>
  </si>
  <si>
    <t>CPU cores</t>
  </si>
  <si>
    <t>GKE can have at most 110 pods per node.
If the Node has 16 cores, you can split the available millicores evenly to all Pods. Each Pod receives a quota of 143.55 millicores.</t>
  </si>
  <si>
    <t>Larger nodes in GKE and AKS lead to Pod with more CPU available (due to the cap on the number of Pods)</t>
  </si>
  <si>
    <t xml:space="preserve">Blockchain Node Calculator
Assuming that you are using 16GB per Node 
</t>
  </si>
  <si>
    <t>Blockchain Nodes</t>
  </si>
  <si>
    <t>Concensus Types</t>
  </si>
  <si>
    <t>IBFT2</t>
  </si>
  <si>
    <t>CLIQUE</t>
  </si>
  <si>
    <t>AURA</t>
  </si>
  <si>
    <t>RAFT</t>
  </si>
  <si>
    <t>Besu</t>
  </si>
  <si>
    <t>N/A</t>
  </si>
  <si>
    <t>Security</t>
  </si>
  <si>
    <t>Liveness assumption (e.g. watch-towers)</t>
  </si>
  <si>
    <t>Yes</t>
  </si>
  <si>
    <t>Bonded</t>
  </si>
  <si>
    <t>The mass exit assumption</t>
  </si>
  <si>
    <t>No</t>
  </si>
  <si>
    <t>Quorum of validators can freeze funds</t>
  </si>
  <si>
    <t>Quorum of validators can confiscate funds</t>
  </si>
  <si>
    <t>Vulnerability to hot-wallet key exploits</t>
  </si>
  <si>
    <t>Moderate</t>
  </si>
  <si>
    <t>Vulnerability to crypto-economic attacks</t>
  </si>
  <si>
    <t>Cryptographic primitives</t>
  </si>
  <si>
    <t>Standard</t>
  </si>
  <si>
    <t>Performance / economics</t>
  </si>
  <si>
    <t>Max throughput on ETH 1.0</t>
  </si>
  <si>
    <t>10k+ TPS</t>
  </si>
  <si>
    <t>Max throughput on ETH 2.0*</t>
  </si>
  <si>
    <t>1..∞ TPS ²</t>
  </si>
  <si>
    <t>Capital-efficient</t>
  </si>
  <si>
    <t>3/4 Nodes Req.</t>
  </si>
  <si>
    <t>51% of Nodes</t>
  </si>
  <si>
    <t>Separate onchain tx to open new account</t>
  </si>
  <si>
    <t>Cost of tx</t>
  </si>
  <si>
    <t>Very low</t>
  </si>
  <si>
    <t>Low</t>
  </si>
  <si>
    <t>Liveness</t>
  </si>
  <si>
    <t>Does Not Favor</t>
  </si>
  <si>
    <t>Favors</t>
  </si>
  <si>
    <t>Finality</t>
  </si>
  <si>
    <t>Edge Cases</t>
  </si>
  <si>
    <t>Usability</t>
  </si>
  <si>
    <t>Withdrawal time</t>
  </si>
  <si>
    <t>1 confirm.</t>
  </si>
  <si>
    <r>
      <rPr>
        <i/>
      </rPr>
      <t xml:space="preserve">x </t>
    </r>
    <r>
      <t>confirm.</t>
    </r>
  </si>
  <si>
    <t>Time to subjective finality</t>
  </si>
  <si>
    <t>Instant</t>
  </si>
  <si>
    <t>[ref]</t>
  </si>
  <si>
    <t>Client-side verification of subjective finality</t>
  </si>
  <si>
    <t>N/A (trusted)</t>
  </si>
  <si>
    <t>Instant tx confirmations</t>
  </si>
  <si>
    <t>Full</t>
  </si>
  <si>
    <t>* TBD, Estimation</t>
  </si>
  <si>
    <t>Millicores reserved for the kubelet and kubernetes agents</t>
  </si>
  <si>
    <t>Kubelet</t>
  </si>
  <si>
    <t>OS</t>
  </si>
  <si>
    <t>Total reserved</t>
  </si>
  <si>
    <t>Total reserved %</t>
  </si>
  <si>
    <t>Available</t>
  </si>
  <si>
    <t>Available %</t>
  </si>
  <si>
    <t>Max pods per node</t>
  </si>
  <si>
    <t>Memory</t>
  </si>
  <si>
    <t>Hard eviction</t>
  </si>
  <si>
    <t>Total Reserved</t>
  </si>
  <si>
    <t>Total Reserved %</t>
  </si>
  <si>
    <t>Available for workloads</t>
  </si>
  <si>
    <t>Available for workloads %</t>
  </si>
  <si>
    <t>max density (GB)</t>
  </si>
  <si>
    <t>Pods per Node (with memory limits)</t>
  </si>
  <si>
    <t>Instance memory</t>
  </si>
  <si>
    <t>Instance memory available for pods</t>
  </si>
  <si>
    <t>Pod memory size</t>
  </si>
  <si>
    <t>Pods per Node (with memory limits) CAPPED</t>
  </si>
  <si>
    <t>Pods per Node (with memory limits) Efficiency</t>
  </si>
  <si>
    <t>CPU available</t>
  </si>
  <si>
    <t>CPU quota per Pod (in millicores)</t>
  </si>
  <si>
    <t>Instance type</t>
  </si>
  <si>
    <t>Max Pods per node</t>
  </si>
  <si>
    <t>Max density</t>
  </si>
  <si>
    <t>t2.micro</t>
  </si>
  <si>
    <t>t2.small</t>
  </si>
  <si>
    <t>t2.medium</t>
  </si>
  <si>
    <t>m5.large</t>
  </si>
  <si>
    <t>m5.xlarge</t>
  </si>
  <si>
    <t>m5.4xlarge</t>
  </si>
  <si>
    <t>m5.8xlarge</t>
  </si>
  <si>
    <t>m5.12xlarge</t>
  </si>
  <si>
    <t>m5.16xlarge</t>
  </si>
  <si>
    <t xml:space="preserve">m5.large	</t>
  </si>
  <si>
    <t xml:space="preserve">m5.xlarge        </t>
  </si>
  <si>
    <t>m5.2xlarge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</si>
</sst>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quot; &quot;d&quot;, &quot;yyyy"/>
  </numFmts>
  <fonts count="26">
    <font>
      <sz val="10.0"/>
      <color rgb="FF000000"/>
      <name val="Arial"/>
    </font>
    <font>
      <color theme="1"/>
      <name val="Arial"/>
    </font>
    <font>
      <color rgb="FFB7B7B7"/>
      <name val="Arial"/>
    </font>
    <font>
      <b/>
      <color rgb="FF434343"/>
      <name val="Arial"/>
    </font>
    <font/>
    <font>
      <b/>
      <sz val="18.0"/>
      <color rgb="FF434343"/>
      <name val="Roboto"/>
    </font>
    <font>
      <color theme="1"/>
      <name val="IBM Plex Mono"/>
    </font>
    <font>
      <b/>
      <color rgb="FF1155CC"/>
      <name val="Arial"/>
    </font>
    <font>
      <b/>
      <color rgb="FF000000"/>
      <name val="IBM Plex Mono"/>
    </font>
    <font>
      <b/>
      <color rgb="FF0000FF"/>
      <name val="IBM Plex Mono"/>
    </font>
    <font>
      <u/>
      <color rgb="FF1155CC"/>
      <name val="IBM Plex Mono"/>
    </font>
    <font>
      <b/>
      <color rgb="FFFF0000"/>
      <name val="IBM Plex Mono"/>
    </font>
    <font>
      <b/>
      <color rgb="FF434343"/>
      <name val="IBM Plex Mono"/>
    </font>
    <font>
      <u/>
      <color rgb="FF1155CC"/>
      <name val="IBM Plex Mono"/>
    </font>
    <font>
      <b/>
      <u/>
      <color rgb="FF1155CC"/>
      <name val="Roboto Mono"/>
    </font>
    <font>
      <b/>
      <color theme="1"/>
      <name val="IBM Plex Mono"/>
    </font>
    <font>
      <b/>
      <color theme="1"/>
      <name val="Arial"/>
    </font>
    <font>
      <b/>
      <sz val="12.0"/>
      <color rgb="FF2C3E50"/>
      <name val="IBM Plex Mono"/>
    </font>
    <font>
      <b/>
      <sz val="14.0"/>
      <color rgb="FF2C3E50"/>
      <name val="IBM Plex Mono"/>
    </font>
    <font>
      <sz val="12.0"/>
      <name val="IBM Plex Mono"/>
    </font>
    <font>
      <b/>
      <sz val="12.0"/>
      <name val="IBM Plex Mono"/>
    </font>
    <font>
      <sz val="12.0"/>
      <color theme="1"/>
      <name val="IBM Plex Mono"/>
    </font>
    <font>
      <sz val="12.0"/>
      <color rgb="FF2C3E50"/>
      <name val="IBM Plex Mono"/>
    </font>
    <font>
      <sz val="12.0"/>
      <color rgb="FFFFFFFF"/>
      <name val="IBM Plex Mono"/>
    </font>
    <font>
      <sz val="12.0"/>
      <color rgb="FF000000"/>
      <name val="IBM Plex Mono"/>
    </font>
    <font>
      <i/>
      <sz val="12.0"/>
      <color rgb="FFFFFFFF"/>
      <name val="IBM Plex Mono"/>
    </font>
  </fonts>
  <fills count="12">
    <fill>
      <patternFill patternType="none"/>
    </fill>
    <fill>
      <patternFill patternType="lightGray"/>
    </fill>
    <fill>
      <patternFill patternType="solid">
        <fgColor rgb="FFF2F7FF"/>
        <bgColor rgb="FFF2F7FF"/>
      </patternFill>
    </fill>
    <fill>
      <patternFill patternType="solid">
        <fgColor rgb="FFFFFFFF"/>
        <bgColor rgb="FFFFFFFF"/>
      </patternFill>
    </fill>
    <fill>
      <patternFill patternType="solid">
        <fgColor rgb="FF666666"/>
        <bgColor rgb="FF666666"/>
      </patternFill>
    </fill>
    <fill>
      <patternFill patternType="solid">
        <fgColor rgb="FFEFEFEF"/>
        <bgColor rgb="FFEFEFEF"/>
      </patternFill>
    </fill>
    <fill>
      <patternFill patternType="solid">
        <fgColor rgb="FFCFE2F3"/>
        <bgColor rgb="FFCFE2F3"/>
      </patternFill>
    </fill>
    <fill>
      <patternFill patternType="solid">
        <fgColor rgb="FFF3F3F3"/>
        <bgColor rgb="FFF3F3F3"/>
      </patternFill>
    </fill>
    <fill>
      <patternFill patternType="solid">
        <fgColor rgb="FFFF1717"/>
        <bgColor rgb="FFFF1717"/>
      </patternFill>
    </fill>
    <fill>
      <patternFill patternType="solid">
        <fgColor rgb="FFB6D7A8"/>
        <bgColor rgb="FFB6D7A8"/>
      </patternFill>
    </fill>
    <fill>
      <patternFill patternType="solid">
        <fgColor rgb="FF000000"/>
        <bgColor rgb="FF000000"/>
      </patternFill>
    </fill>
    <fill>
      <patternFill patternType="solid">
        <fgColor rgb="FF6AA84F"/>
        <bgColor rgb="FF6AA84F"/>
      </patternFill>
    </fill>
  </fills>
  <borders count="57">
    <border/>
    <border>
      <left style="thin">
        <color rgb="FFF2F7FF"/>
      </left>
      <right style="thin">
        <color rgb="FFF2F7FF"/>
      </right>
      <top style="thin">
        <color rgb="FFF2F7FF"/>
      </top>
      <bottom style="thin">
        <color rgb="FFF2F7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2F7FF"/>
      </left>
      <top style="thin">
        <color rgb="FFF2F7FF"/>
      </top>
      <bottom style="thin">
        <color rgb="FFF2F7FF"/>
      </bottom>
    </border>
    <border>
      <top style="thin">
        <color rgb="FFF2F7FF"/>
      </top>
      <bottom style="thin">
        <color rgb="FFF2F7FF"/>
      </bottom>
    </border>
    <border>
      <right style="thin">
        <color rgb="FFF2F7FF"/>
      </right>
      <top style="thin">
        <color rgb="FFF2F7FF"/>
      </top>
      <bottom style="thin">
        <color rgb="FFF2F7FF"/>
      </bottom>
    </border>
    <border>
      <right style="thin">
        <color rgb="FFFFFFFF"/>
      </right>
      <top style="thin">
        <color rgb="FFFFFFFF"/>
      </top>
    </border>
    <border>
      <left style="thin">
        <color rgb="FFFFFFFF"/>
      </left>
      <right style="thin">
        <color rgb="FFFFFFFF"/>
      </right>
      <top style="thin">
        <color rgb="FFFFFFFF"/>
      </top>
    </border>
    <border>
      <left style="medium">
        <color rgb="FF666666"/>
      </left>
      <right style="medium">
        <color rgb="FF666666"/>
      </right>
      <bottom style="medium">
        <color rgb="FF666666"/>
      </bottom>
    </border>
    <border>
      <left style="medium">
        <color rgb="FF666666"/>
      </left>
      <right style="medium">
        <color rgb="FF666666"/>
      </right>
      <top style="medium">
        <color rgb="FF666666"/>
      </top>
      <bottom style="medium">
        <color rgb="FF666666"/>
      </bottom>
    </border>
    <border>
      <left style="thin">
        <color rgb="FFEFEFEF"/>
      </left>
      <right style="thin">
        <color rgb="FFEFEFEF"/>
      </right>
      <bottom style="thin">
        <color rgb="FFEFEFEF"/>
      </bottom>
    </border>
    <border>
      <left style="thin">
        <color rgb="FFEFEFEF"/>
      </left>
      <right style="thin">
        <color rgb="FFEFEFEF"/>
      </right>
      <top style="thin">
        <color rgb="FFEFEFEF"/>
      </top>
      <bottom style="thin">
        <color rgb="FFEFEFEF"/>
      </bottom>
    </border>
    <border>
      <left style="thin">
        <color rgb="FFEFEFEF"/>
      </left>
      <right style="thin">
        <color rgb="FFEFEFEF"/>
      </right>
      <top style="thin">
        <color rgb="FFEFEFEF"/>
      </top>
    </border>
    <border>
      <left style="thin">
        <color rgb="FFEFEFEF"/>
      </left>
      <top style="thin">
        <color rgb="FFEFEFEF"/>
      </top>
    </border>
    <border>
      <top style="thin">
        <color rgb="FFEFEFEF"/>
      </top>
    </border>
    <border>
      <right style="thin">
        <color rgb="FFEFEFEF"/>
      </right>
      <top style="thin">
        <color rgb="FFEFEFEF"/>
      </top>
    </border>
    <border>
      <left style="thin">
        <color rgb="FFEFEFEF"/>
      </left>
      <right style="thin">
        <color rgb="FFEFEFEF"/>
      </right>
    </border>
    <border>
      <left style="thin">
        <color rgb="FFEFEFEF"/>
      </left>
    </border>
    <border>
      <right style="thin">
        <color rgb="FFEFEFEF"/>
      </right>
    </border>
    <border>
      <left style="thin">
        <color rgb="FFEFEFEF"/>
      </left>
      <top style="thin">
        <color rgb="FFEFEFEF"/>
      </top>
      <bottom style="thin">
        <color rgb="FFEFEFEF"/>
      </bottom>
    </border>
    <border>
      <left style="thick">
        <color rgb="FFFF0000"/>
      </left>
      <right style="thick">
        <color rgb="FFFF0000"/>
      </right>
      <top style="thick">
        <color rgb="FFFF0000"/>
      </top>
    </border>
    <border>
      <right style="thin">
        <color rgb="FFEFEFEF"/>
      </right>
      <top style="thin">
        <color rgb="FFEFEFEF"/>
      </top>
      <bottom style="thin">
        <color rgb="FFEFEFEF"/>
      </bottom>
    </border>
    <border>
      <left style="thick">
        <color rgb="FF0000FF"/>
      </left>
      <right style="thick">
        <color rgb="FF0000FF"/>
      </right>
      <top style="thick">
        <color rgb="FF0000FF"/>
      </top>
      <bottom style="thick">
        <color rgb="FF0000FF"/>
      </bottom>
    </border>
    <border>
      <left style="medium">
        <color rgb="FFF3F3F3"/>
      </left>
      <top style="medium">
        <color rgb="FFF3F3F3"/>
      </top>
      <bottom style="medium">
        <color rgb="FFF3F3F3"/>
      </bottom>
    </border>
    <border>
      <left style="thick">
        <color rgb="FFFF0000"/>
      </left>
      <top style="thick">
        <color rgb="FFFF0000"/>
      </top>
      <bottom style="thick">
        <color rgb="FFFF0000"/>
      </bottom>
    </border>
    <border>
      <right style="thick">
        <color rgb="FFFF0000"/>
      </right>
      <top style="thick">
        <color rgb="FFFF0000"/>
      </top>
      <bottom style="thick">
        <color rgb="FFFF0000"/>
      </bottom>
    </border>
    <border>
      <left style="thin">
        <color rgb="FFEFEFEF"/>
      </left>
      <bottom style="thin">
        <color rgb="FFEFEFEF"/>
      </bottom>
    </border>
    <border>
      <bottom style="thin">
        <color rgb="FFEFEFEF"/>
      </bottom>
    </border>
    <border>
      <right style="thin">
        <color rgb="FFEFEFEF"/>
      </right>
      <bottom style="thin">
        <color rgb="FFEFEFEF"/>
      </bottom>
    </border>
    <border>
      <left style="thin">
        <color rgb="FFF3F3F3"/>
      </left>
      <top style="thin">
        <color rgb="FFF3F3F3"/>
      </top>
      <bottom style="thin">
        <color rgb="FFF3F3F3"/>
      </bottom>
    </border>
    <border>
      <left style="thick">
        <color rgb="FFFF0000"/>
      </left>
      <right style="thin">
        <color rgb="FFF3F3F3"/>
      </right>
      <top style="thick">
        <color rgb="FFFF0000"/>
      </top>
      <bottom style="thick">
        <color rgb="FFFF0000"/>
      </bottom>
    </border>
    <border>
      <left style="thin">
        <color rgb="FFF3F3F3"/>
      </left>
      <right style="thin">
        <color rgb="FFF3F3F3"/>
      </right>
      <top style="thick">
        <color rgb="FFFF0000"/>
      </top>
      <bottom style="thick">
        <color rgb="FFFF0000"/>
      </bottom>
    </border>
    <border>
      <left style="thin">
        <color rgb="FFF3F3F3"/>
      </left>
      <right style="thick">
        <color rgb="FFFF0000"/>
      </right>
      <top style="thick">
        <color rgb="FFFF0000"/>
      </top>
      <bottom style="thick">
        <color rgb="FFFF0000"/>
      </bottom>
    </border>
    <border>
      <left style="thick">
        <color rgb="FF0000FF"/>
      </left>
      <right style="thin">
        <color rgb="FFEFEFEF"/>
      </right>
      <top style="thick">
        <color rgb="FF0000FF"/>
      </top>
      <bottom style="thick">
        <color rgb="FF0000FF"/>
      </bottom>
    </border>
    <border>
      <left style="thin">
        <color rgb="FFEFEFEF"/>
      </left>
      <right style="thin">
        <color rgb="FFEFEFEF"/>
      </right>
      <top style="thick">
        <color rgb="FF0000FF"/>
      </top>
      <bottom style="thick">
        <color rgb="FF0000FF"/>
      </bottom>
    </border>
    <border>
      <left style="thin">
        <color rgb="FFEFEFEF"/>
      </left>
      <right style="thick">
        <color rgb="FF0000FF"/>
      </right>
      <top style="thick">
        <color rgb="FF0000FF"/>
      </top>
      <bottom style="thick">
        <color rgb="FF0000FF"/>
      </bottom>
    </border>
    <border>
      <left style="thick">
        <color rgb="FF0000FF"/>
      </left>
      <top style="thick">
        <color rgb="FF0000FF"/>
      </top>
      <bottom style="thick">
        <color rgb="FF0000FF"/>
      </bottom>
    </border>
    <border>
      <left style="thick">
        <color rgb="FFFF0000"/>
      </left>
      <right style="thick">
        <color rgb="FFFF0000"/>
      </right>
      <top style="thick">
        <color rgb="FF0000FF"/>
      </top>
      <bottom style="thick">
        <color rgb="FF0000FF"/>
      </bottom>
    </border>
    <border>
      <right style="thick">
        <color rgb="FF0000FF"/>
      </right>
      <top style="thick">
        <color rgb="FF0000FF"/>
      </top>
      <bottom style="thick">
        <color rgb="FF0000FF"/>
      </bottom>
    </border>
    <border>
      <left style="medium">
        <color rgb="FFF3F3F3"/>
      </left>
      <right style="medium">
        <color rgb="FFF3F3F3"/>
      </right>
      <top style="medium">
        <color rgb="FFF3F3F3"/>
      </top>
      <bottom style="medium">
        <color rgb="FFF3F3F3"/>
      </bottom>
    </border>
    <border>
      <left style="thick">
        <color rgb="FFFF0000"/>
      </left>
      <right style="thick">
        <color rgb="FFFF0000"/>
      </right>
      <bottom style="thick">
        <color rgb="FFFF0000"/>
      </bottom>
    </border>
    <border>
      <right style="thick">
        <color rgb="FFFF0000"/>
      </right>
      <top style="thick">
        <color rgb="FFFF0000"/>
      </top>
    </border>
    <border>
      <left style="thick">
        <color rgb="FFFF0000"/>
      </left>
      <right style="thick">
        <color rgb="FFFF0000"/>
      </right>
      <top style="thick">
        <color rgb="FFFF0000"/>
      </top>
      <bottom style="thin">
        <color rgb="FFEFEFEF"/>
      </bottom>
    </border>
    <border>
      <left style="thick">
        <color rgb="FFFF0000"/>
      </left>
      <bottom style="thin">
        <color rgb="FFEFEFEF"/>
      </bottom>
    </border>
    <border>
      <right style="thick">
        <color rgb="FFFF0000"/>
      </right>
      <top style="thin">
        <color rgb="FFEFEFEF"/>
      </top>
      <bottom style="thin">
        <color rgb="FFEFEFEF"/>
      </bottom>
    </border>
    <border>
      <left style="thick">
        <color rgb="FFFF0000"/>
      </left>
      <right style="thick">
        <color rgb="FFFF0000"/>
      </right>
      <top style="thin">
        <color rgb="FFEFEFEF"/>
      </top>
      <bottom style="thin">
        <color rgb="FFEFEFEF"/>
      </bottom>
    </border>
    <border>
      <left style="thick">
        <color rgb="FFFF0000"/>
      </left>
      <right style="thick">
        <color rgb="FFFF0000"/>
      </right>
      <top style="thin">
        <color rgb="FFEFEFEF"/>
      </top>
      <bottom style="thick">
        <color rgb="FFFF0000"/>
      </bottom>
    </border>
    <border>
      <left style="thick">
        <color rgb="FFFF0000"/>
      </left>
      <right style="thick">
        <color rgb="FFFF0000"/>
      </right>
      <top style="thick">
        <color rgb="FFFF0000"/>
      </top>
      <bottom style="thick">
        <color rgb="FFFF0000"/>
      </bottom>
    </border>
    <border>
      <left style="thick">
        <color rgb="FF0000FF"/>
      </left>
      <right style="thick">
        <color rgb="FF0000FF"/>
      </right>
      <top style="thick">
        <color rgb="FF0000FF"/>
      </top>
      <bottom style="thin">
        <color rgb="FFEFEFEF"/>
      </bottom>
    </border>
    <border>
      <left style="thick">
        <color rgb="FF0000FF"/>
      </left>
      <right style="thick">
        <color rgb="FF0000FF"/>
      </right>
      <top style="thin">
        <color rgb="FFEFEFEF"/>
      </top>
      <bottom style="thick">
        <color rgb="FF0000FF"/>
      </bottom>
    </border>
    <border>
      <right style="thin">
        <color rgb="FFEFEFEF"/>
      </right>
      <top style="thick">
        <color rgb="FFFF0000"/>
      </top>
    </border>
    <border>
      <left style="thin">
        <color rgb="FFEFEFEF"/>
      </left>
      <right style="thick">
        <color rgb="FFFF0000"/>
      </right>
      <top style="thick">
        <color rgb="FFFF0000"/>
      </top>
      <bottom style="thick">
        <color rgb="FFFF0000"/>
      </bottom>
    </border>
    <border>
      <right style="thick">
        <color rgb="FFFF0000"/>
      </right>
      <top style="thick">
        <color rgb="FFFF0000"/>
      </top>
      <bottom style="thin">
        <color rgb="FFEFEFEF"/>
      </bottom>
    </border>
    <border>
      <right style="thick">
        <color rgb="FFFF0000"/>
      </right>
      <top style="thin">
        <color rgb="FFEFEFEF"/>
      </top>
      <bottom style="thick">
        <color rgb="FFFF0000"/>
      </bottom>
    </border>
    <border>
      <left style="thin">
        <color rgb="FFF3F3F3"/>
      </left>
      <right style="thin">
        <color rgb="FFF3F3F3"/>
      </right>
      <top style="thin">
        <color rgb="FFF3F3F3"/>
      </top>
    </border>
    <border>
      <left style="thick">
        <color rgb="FF0000FF"/>
      </left>
      <right style="thick">
        <color rgb="FF0000FF"/>
      </right>
      <top style="thin">
        <color rgb="FFEFEFEF"/>
      </top>
      <bottom style="thin">
        <color rgb="FFEFEFEF"/>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1" fillId="2" fontId="2" numFmtId="0" xfId="0" applyAlignment="1" applyBorder="1" applyFont="1">
      <alignment horizontal="center" readingOrder="0"/>
    </xf>
    <xf borderId="1" fillId="2" fontId="3" numFmtId="0" xfId="0" applyAlignment="1" applyBorder="1" applyFont="1">
      <alignment readingOrder="0" vertical="top"/>
    </xf>
    <xf borderId="4" fillId="2" fontId="1" numFmtId="0" xfId="0" applyAlignment="1" applyBorder="1" applyFont="1">
      <alignment readingOrder="0" shrinkToFit="0" vertical="top" wrapText="1"/>
    </xf>
    <xf borderId="5" fillId="0" fontId="4" numFmtId="0" xfId="0" applyBorder="1" applyFont="1"/>
    <xf borderId="6" fillId="0" fontId="4" numFmtId="0" xfId="0" applyBorder="1" applyFont="1"/>
    <xf borderId="4" fillId="2" fontId="5" numFmtId="0" xfId="0" applyAlignment="1" applyBorder="1" applyFont="1">
      <alignment horizontal="center" readingOrder="0" shrinkToFit="0" vertical="center" wrapText="1"/>
    </xf>
    <xf borderId="2" fillId="3" fontId="1" numFmtId="0" xfId="0" applyBorder="1" applyFill="1" applyFont="1"/>
    <xf borderId="3" fillId="3" fontId="1" numFmtId="0" xfId="0" applyBorder="1" applyFont="1"/>
    <xf borderId="1" fillId="2" fontId="6" numFmtId="0" xfId="0" applyBorder="1" applyFont="1"/>
    <xf borderId="1" fillId="2" fontId="7" numFmtId="0" xfId="0" applyAlignment="1" applyBorder="1" applyFont="1">
      <alignment horizontal="center" readingOrder="0"/>
    </xf>
    <xf borderId="1" fillId="2" fontId="8" numFmtId="0" xfId="0" applyAlignment="1" applyBorder="1" applyFont="1">
      <alignment readingOrder="0"/>
    </xf>
    <xf borderId="1" fillId="2" fontId="9" numFmtId="0" xfId="0" applyAlignment="1" applyBorder="1" applyFont="1">
      <alignment readingOrder="0"/>
    </xf>
    <xf borderId="1" fillId="2" fontId="10" numFmtId="0" xfId="0" applyAlignment="1" applyBorder="1" applyFont="1">
      <alignment readingOrder="0"/>
    </xf>
    <xf borderId="1" fillId="2" fontId="11" numFmtId="0" xfId="0" applyAlignment="1" applyBorder="1" applyFont="1">
      <alignment readingOrder="0"/>
    </xf>
    <xf borderId="1" fillId="2" fontId="12" numFmtId="0" xfId="0" applyAlignment="1" applyBorder="1" applyFont="1">
      <alignment readingOrder="0"/>
    </xf>
    <xf borderId="4" fillId="2" fontId="13" numFmtId="0" xfId="0" applyAlignment="1" applyBorder="1" applyFont="1">
      <alignment readingOrder="0"/>
    </xf>
    <xf borderId="1" fillId="2" fontId="14" numFmtId="0" xfId="0" applyAlignment="1" applyBorder="1" applyFont="1">
      <alignment horizontal="center" readingOrder="0"/>
    </xf>
    <xf borderId="1" fillId="2" fontId="6" numFmtId="164" xfId="0" applyAlignment="1" applyBorder="1" applyFont="1" applyNumberFormat="1">
      <alignment horizontal="left" readingOrder="0"/>
    </xf>
    <xf borderId="7" fillId="2" fontId="1" numFmtId="0" xfId="0" applyBorder="1" applyFont="1"/>
    <xf borderId="8" fillId="2" fontId="1" numFmtId="0" xfId="0" applyBorder="1" applyFont="1"/>
    <xf borderId="1" fillId="2" fontId="15" numFmtId="0" xfId="0" applyAlignment="1" applyBorder="1" applyFont="1">
      <alignment readingOrder="0"/>
    </xf>
    <xf borderId="9" fillId="4" fontId="1" numFmtId="0" xfId="0" applyBorder="1" applyFill="1" applyFont="1"/>
    <xf borderId="10" fillId="4" fontId="1" numFmtId="0" xfId="0" applyBorder="1" applyFont="1"/>
    <xf borderId="11" fillId="5" fontId="1" numFmtId="0" xfId="0" applyBorder="1" applyFill="1" applyFont="1"/>
    <xf borderId="12" fillId="5" fontId="1" numFmtId="0" xfId="0" applyBorder="1" applyFont="1"/>
    <xf borderId="13" fillId="3" fontId="16" numFmtId="0" xfId="0" applyAlignment="1" applyBorder="1" applyFont="1">
      <alignment horizontal="center" vertical="center"/>
    </xf>
    <xf borderId="14" fillId="3" fontId="1" numFmtId="0" xfId="0" applyAlignment="1" applyBorder="1" applyFont="1">
      <alignment shrinkToFit="0" vertical="top" wrapText="1"/>
    </xf>
    <xf borderId="15" fillId="0" fontId="4" numFmtId="0" xfId="0" applyBorder="1" applyFont="1"/>
    <xf borderId="16" fillId="0" fontId="4" numFmtId="0" xfId="0" applyBorder="1" applyFont="1"/>
    <xf borderId="12" fillId="6" fontId="16" numFmtId="0" xfId="0" applyAlignment="1" applyBorder="1" applyFill="1" applyFont="1">
      <alignment horizontal="center" readingOrder="0" shrinkToFit="0" vertical="center" wrapText="1"/>
    </xf>
    <xf borderId="17" fillId="0" fontId="4" numFmtId="0" xfId="0" applyBorder="1" applyFont="1"/>
    <xf borderId="18" fillId="0" fontId="4" numFmtId="0" xfId="0" applyBorder="1" applyFont="1"/>
    <xf borderId="19" fillId="0" fontId="4" numFmtId="0" xfId="0" applyBorder="1" applyFont="1"/>
    <xf borderId="12" fillId="3" fontId="1" numFmtId="0" xfId="0" applyAlignment="1" applyBorder="1" applyFont="1">
      <alignment horizontal="center" readingOrder="0"/>
    </xf>
    <xf borderId="12" fillId="3" fontId="1" numFmtId="10" xfId="0" applyAlignment="1" applyBorder="1" applyFont="1" applyNumberFormat="1">
      <alignment horizontal="center"/>
    </xf>
    <xf borderId="13" fillId="3" fontId="1" numFmtId="10" xfId="0" applyAlignment="1" applyBorder="1" applyFont="1" applyNumberFormat="1">
      <alignment horizontal="center"/>
    </xf>
    <xf borderId="20" fillId="3" fontId="1" numFmtId="10" xfId="0" applyAlignment="1" applyBorder="1" applyFont="1" applyNumberFormat="1">
      <alignment horizontal="center"/>
    </xf>
    <xf borderId="21" fillId="3" fontId="1" numFmtId="10" xfId="0" applyAlignment="1" applyBorder="1" applyFont="1" applyNumberFormat="1">
      <alignment horizontal="center"/>
    </xf>
    <xf borderId="22" fillId="3" fontId="1" numFmtId="10" xfId="0" applyAlignment="1" applyBorder="1" applyFont="1" applyNumberFormat="1">
      <alignment horizontal="center"/>
    </xf>
    <xf borderId="13" fillId="3" fontId="1" numFmtId="0" xfId="0" applyAlignment="1" applyBorder="1" applyFont="1">
      <alignment horizontal="center" readingOrder="0"/>
    </xf>
    <xf borderId="14" fillId="3" fontId="1" numFmtId="10" xfId="0" applyAlignment="1" applyBorder="1" applyFont="1" applyNumberFormat="1">
      <alignment horizontal="center"/>
    </xf>
    <xf borderId="23" fillId="3" fontId="1" numFmtId="10" xfId="0" applyAlignment="1" applyBorder="1" applyFont="1" applyNumberFormat="1">
      <alignment horizontal="center"/>
    </xf>
    <xf borderId="16" fillId="3" fontId="1" numFmtId="10" xfId="0" applyAlignment="1" applyBorder="1" applyFont="1" applyNumberFormat="1">
      <alignment horizontal="center"/>
    </xf>
    <xf borderId="20" fillId="5" fontId="1" numFmtId="0" xfId="0" applyBorder="1" applyFont="1"/>
    <xf borderId="12" fillId="5" fontId="1" numFmtId="0" xfId="0" applyAlignment="1" applyBorder="1" applyFont="1">
      <alignment shrinkToFit="0" wrapText="1"/>
    </xf>
    <xf borderId="24" fillId="3" fontId="1" numFmtId="0" xfId="0" applyAlignment="1" applyBorder="1" applyFont="1">
      <alignment horizontal="center" readingOrder="0"/>
    </xf>
    <xf borderId="25" fillId="3" fontId="1" numFmtId="10" xfId="0" applyAlignment="1" applyBorder="1" applyFont="1" applyNumberFormat="1">
      <alignment horizontal="center"/>
    </xf>
    <xf borderId="26" fillId="3" fontId="1" numFmtId="10" xfId="0" applyAlignment="1" applyBorder="1" applyFont="1" applyNumberFormat="1">
      <alignment horizontal="center"/>
    </xf>
    <xf borderId="22" fillId="5" fontId="1" numFmtId="0" xfId="0" applyBorder="1" applyFont="1"/>
    <xf borderId="11" fillId="3" fontId="1" numFmtId="0" xfId="0" applyAlignment="1" applyBorder="1" applyFont="1">
      <alignment horizontal="center" readingOrder="0"/>
    </xf>
    <xf borderId="11" fillId="3" fontId="1" numFmtId="10" xfId="0" applyAlignment="1" applyBorder="1" applyFont="1" applyNumberFormat="1">
      <alignment horizontal="center"/>
    </xf>
    <xf borderId="11" fillId="0" fontId="4" numFmtId="0" xfId="0" applyBorder="1" applyFont="1"/>
    <xf borderId="27" fillId="0" fontId="4" numFmtId="0" xfId="0" applyBorder="1" applyFont="1"/>
    <xf borderId="28" fillId="0" fontId="4" numFmtId="0" xfId="0" applyBorder="1" applyFont="1"/>
    <xf borderId="29" fillId="0" fontId="4" numFmtId="0" xfId="0" applyBorder="1" applyFont="1"/>
    <xf borderId="13" fillId="3" fontId="16" numFmtId="0" xfId="0" applyAlignment="1" applyBorder="1" applyFont="1">
      <alignment horizontal="center" vertical="center"/>
    </xf>
    <xf borderId="15" fillId="3" fontId="1" numFmtId="0" xfId="0" applyAlignment="1" applyBorder="1" applyFont="1">
      <alignment readingOrder="0" shrinkToFit="0" vertical="top" wrapText="1"/>
    </xf>
    <xf borderId="13" fillId="3" fontId="16" numFmtId="0" xfId="0" applyAlignment="1" applyBorder="1" applyFont="1">
      <alignment horizontal="center" readingOrder="0" vertical="center"/>
    </xf>
    <xf borderId="14" fillId="3" fontId="1" numFmtId="0" xfId="0" applyAlignment="1" applyBorder="1" applyFont="1">
      <alignment readingOrder="0" shrinkToFit="0" vertical="top" wrapText="1"/>
    </xf>
    <xf borderId="13" fillId="3" fontId="1" numFmtId="0" xfId="0" applyAlignment="1" applyBorder="1" applyFont="1">
      <alignment horizontal="center" readingOrder="0"/>
    </xf>
    <xf borderId="20" fillId="5" fontId="1" numFmtId="0" xfId="0" applyBorder="1" applyFont="1"/>
    <xf borderId="30" fillId="3" fontId="1" numFmtId="0" xfId="0" applyAlignment="1" applyBorder="1" applyFont="1">
      <alignment horizontal="center" readingOrder="0"/>
    </xf>
    <xf borderId="31" fillId="3" fontId="1" numFmtId="10" xfId="0" applyAlignment="1" applyBorder="1" applyFont="1" applyNumberFormat="1">
      <alignment horizontal="center"/>
    </xf>
    <xf borderId="32" fillId="3" fontId="1" numFmtId="10" xfId="0" applyAlignment="1" applyBorder="1" applyFont="1" applyNumberFormat="1">
      <alignment horizontal="center"/>
    </xf>
    <xf borderId="33" fillId="3" fontId="1" numFmtId="10" xfId="0" applyAlignment="1" applyBorder="1" applyFont="1" applyNumberFormat="1">
      <alignment horizontal="center"/>
    </xf>
    <xf borderId="11" fillId="3" fontId="1" numFmtId="0" xfId="0" applyAlignment="1" applyBorder="1" applyFont="1">
      <alignment horizontal="center" readingOrder="0"/>
    </xf>
    <xf borderId="17" fillId="3" fontId="1" numFmtId="10" xfId="0" applyAlignment="1" applyBorder="1" applyFont="1" applyNumberFormat="1">
      <alignment horizontal="center"/>
    </xf>
    <xf borderId="20" fillId="3" fontId="1" numFmtId="0" xfId="0" applyAlignment="1" applyBorder="1" applyFont="1">
      <alignment horizontal="center" readingOrder="0"/>
    </xf>
    <xf borderId="34" fillId="3" fontId="1" numFmtId="10" xfId="0" applyAlignment="1" applyBorder="1" applyFont="1" applyNumberFormat="1">
      <alignment horizontal="center"/>
    </xf>
    <xf borderId="35" fillId="3" fontId="1" numFmtId="10" xfId="0" applyAlignment="1" applyBorder="1" applyFont="1" applyNumberFormat="1">
      <alignment horizontal="center"/>
    </xf>
    <xf borderId="36" fillId="3" fontId="1" numFmtId="10" xfId="0" applyAlignment="1" applyBorder="1" applyFont="1" applyNumberFormat="1">
      <alignment horizontal="center"/>
    </xf>
    <xf borderId="12" fillId="3" fontId="1" numFmtId="0" xfId="0" applyAlignment="1" applyBorder="1" applyFont="1">
      <alignment horizontal="center" readingOrder="0"/>
    </xf>
    <xf borderId="12" fillId="3" fontId="1" numFmtId="0" xfId="0" applyAlignment="1" applyBorder="1" applyFont="1">
      <alignment horizontal="center"/>
    </xf>
    <xf borderId="13" fillId="3" fontId="1" numFmtId="0" xfId="0" applyAlignment="1" applyBorder="1" applyFont="1">
      <alignment horizontal="center"/>
    </xf>
    <xf borderId="14" fillId="3" fontId="1" numFmtId="0" xfId="0" applyAlignment="1" applyBorder="1" applyFont="1">
      <alignment horizontal="center"/>
    </xf>
    <xf borderId="21" fillId="3" fontId="1" numFmtId="0" xfId="0" applyAlignment="1" applyBorder="1" applyFont="1">
      <alignment horizontal="center"/>
    </xf>
    <xf borderId="16" fillId="3" fontId="1" numFmtId="0" xfId="0" applyAlignment="1" applyBorder="1" applyFont="1">
      <alignment horizontal="center"/>
    </xf>
    <xf borderId="14" fillId="3" fontId="1" numFmtId="0" xfId="0" applyAlignment="1" applyBorder="1" applyFont="1">
      <alignment horizontal="center" readingOrder="0"/>
    </xf>
    <xf borderId="37" fillId="3" fontId="1" numFmtId="0" xfId="0" applyAlignment="1" applyBorder="1" applyFont="1">
      <alignment horizontal="center"/>
    </xf>
    <xf borderId="38" fillId="3" fontId="1" numFmtId="0" xfId="0" applyAlignment="1" applyBorder="1" applyFont="1">
      <alignment horizontal="center"/>
    </xf>
    <xf borderId="39" fillId="3" fontId="1" numFmtId="0" xfId="0" applyAlignment="1" applyBorder="1" applyFont="1">
      <alignment horizontal="center"/>
    </xf>
    <xf borderId="40" fillId="3" fontId="1" numFmtId="0" xfId="0" applyAlignment="1" applyBorder="1" applyFont="1">
      <alignment horizontal="center" readingOrder="0"/>
    </xf>
    <xf borderId="27" fillId="3" fontId="1" numFmtId="0" xfId="0" applyAlignment="1" applyBorder="1" applyFont="1">
      <alignment horizontal="center"/>
    </xf>
    <xf borderId="41" fillId="3" fontId="1" numFmtId="0" xfId="0" applyAlignment="1" applyBorder="1" applyFont="1">
      <alignment horizontal="center"/>
    </xf>
    <xf borderId="29" fillId="3" fontId="1" numFmtId="0" xfId="0" applyAlignment="1" applyBorder="1" applyFont="1">
      <alignment horizontal="center"/>
    </xf>
    <xf borderId="11" fillId="3" fontId="1" numFmtId="0" xfId="0" applyAlignment="1" applyBorder="1" applyFont="1">
      <alignment horizontal="center"/>
    </xf>
    <xf borderId="12" fillId="3" fontId="1" numFmtId="2" xfId="0" applyAlignment="1" applyBorder="1" applyFont="1" applyNumberFormat="1">
      <alignment horizontal="center"/>
    </xf>
    <xf borderId="13" fillId="3" fontId="1" numFmtId="2" xfId="0" applyAlignment="1" applyBorder="1" applyFont="1" applyNumberFormat="1">
      <alignment horizontal="center"/>
    </xf>
    <xf borderId="23" fillId="3" fontId="1" numFmtId="2" xfId="0" applyAlignment="1" applyBorder="1" applyFont="1" applyNumberFormat="1">
      <alignment horizontal="center"/>
    </xf>
    <xf borderId="42" fillId="3" fontId="1" numFmtId="2" xfId="0" applyAlignment="1" applyBorder="1" applyFont="1" applyNumberFormat="1">
      <alignment horizontal="center"/>
    </xf>
    <xf borderId="43" fillId="3" fontId="1" numFmtId="2" xfId="0" applyAlignment="1" applyBorder="1" applyFont="1" applyNumberFormat="1">
      <alignment horizontal="center"/>
    </xf>
    <xf borderId="27" fillId="3" fontId="1" numFmtId="0" xfId="0" applyAlignment="1" applyBorder="1" applyFont="1">
      <alignment horizontal="center" readingOrder="0"/>
    </xf>
    <xf borderId="44" fillId="3" fontId="1" numFmtId="2" xfId="0" applyAlignment="1" applyBorder="1" applyFont="1" applyNumberFormat="1">
      <alignment horizontal="center"/>
    </xf>
    <xf borderId="45" fillId="3" fontId="1" numFmtId="2" xfId="0" applyAlignment="1" applyBorder="1" applyFont="1" applyNumberFormat="1">
      <alignment horizontal="center"/>
    </xf>
    <xf borderId="20" fillId="3" fontId="1" numFmtId="0" xfId="0" applyAlignment="1" applyBorder="1" applyFont="1">
      <alignment horizontal="center" readingOrder="0"/>
    </xf>
    <xf borderId="46" fillId="3" fontId="1" numFmtId="2" xfId="0" applyAlignment="1" applyBorder="1" applyFont="1" applyNumberFormat="1">
      <alignment horizontal="center"/>
    </xf>
    <xf borderId="41" fillId="3" fontId="1" numFmtId="2" xfId="0" applyAlignment="1" applyBorder="1" applyFont="1" applyNumberFormat="1">
      <alignment horizontal="center"/>
    </xf>
    <xf borderId="47" fillId="3" fontId="1" numFmtId="2" xfId="0" applyAlignment="1" applyBorder="1" applyFont="1" applyNumberFormat="1">
      <alignment horizontal="center"/>
    </xf>
    <xf borderId="28" fillId="3" fontId="1" numFmtId="2" xfId="0" applyAlignment="1" applyBorder="1" applyFont="1" applyNumberFormat="1">
      <alignment horizontal="center"/>
    </xf>
    <xf borderId="12" fillId="6" fontId="16" numFmtId="0" xfId="0" applyAlignment="1" applyBorder="1" applyFont="1">
      <alignment horizontal="center" readingOrder="0" vertical="center"/>
    </xf>
    <xf borderId="13" fillId="6" fontId="16" numFmtId="0" xfId="0" applyAlignment="1" applyBorder="1" applyFont="1">
      <alignment horizontal="center" readingOrder="0" vertical="center"/>
    </xf>
    <xf borderId="48" fillId="3" fontId="1" numFmtId="10" xfId="0" applyAlignment="1" applyBorder="1" applyFont="1" applyNumberFormat="1">
      <alignment horizontal="center"/>
    </xf>
    <xf borderId="49" fillId="3" fontId="1" numFmtId="10" xfId="0" applyAlignment="1" applyBorder="1" applyFont="1" applyNumberFormat="1">
      <alignment horizontal="center"/>
    </xf>
    <xf borderId="27" fillId="3" fontId="1" numFmtId="10" xfId="0" applyAlignment="1" applyBorder="1" applyFont="1" applyNumberFormat="1">
      <alignment horizontal="center"/>
    </xf>
    <xf borderId="50" fillId="3" fontId="1" numFmtId="10" xfId="0" applyAlignment="1" applyBorder="1" applyFont="1" applyNumberFormat="1">
      <alignment horizontal="center"/>
    </xf>
    <xf borderId="51" fillId="3" fontId="1" numFmtId="10" xfId="0" applyAlignment="1" applyBorder="1" applyFont="1" applyNumberFormat="1">
      <alignment horizontal="center"/>
    </xf>
    <xf borderId="52" fillId="3" fontId="1" numFmtId="10" xfId="0" applyAlignment="1" applyBorder="1" applyFont="1" applyNumberFormat="1">
      <alignment horizontal="center"/>
    </xf>
    <xf borderId="53" fillId="3" fontId="1" numFmtId="10" xfId="0" applyAlignment="1" applyBorder="1" applyFont="1" applyNumberFormat="1">
      <alignment horizontal="center"/>
    </xf>
    <xf borderId="54" fillId="3" fontId="1" numFmtId="10" xfId="0" applyAlignment="1" applyBorder="1" applyFont="1" applyNumberFormat="1">
      <alignment horizontal="center"/>
    </xf>
    <xf borderId="55" fillId="3" fontId="1" numFmtId="10" xfId="0" applyAlignment="1" applyBorder="1" applyFont="1" applyNumberFormat="1">
      <alignment horizontal="center"/>
    </xf>
    <xf borderId="56" fillId="3" fontId="1" numFmtId="10" xfId="0" applyAlignment="1" applyBorder="1" applyFont="1" applyNumberFormat="1">
      <alignment horizontal="center"/>
    </xf>
    <xf borderId="45" fillId="3" fontId="1" numFmtId="10" xfId="0" applyAlignment="1" applyBorder="1" applyFont="1" applyNumberFormat="1">
      <alignment horizontal="center"/>
    </xf>
    <xf borderId="47" fillId="3" fontId="1" numFmtId="10" xfId="0" applyAlignment="1" applyBorder="1" applyFont="1" applyNumberFormat="1">
      <alignment horizontal="center"/>
    </xf>
    <xf borderId="12" fillId="3" fontId="1" numFmtId="10" xfId="0" applyAlignment="1" applyBorder="1" applyFont="1" applyNumberFormat="1">
      <alignment horizontal="center" readingOrder="0"/>
    </xf>
    <xf borderId="43" fillId="3" fontId="1" numFmtId="10" xfId="0" applyAlignment="1" applyBorder="1" applyFont="1" applyNumberFormat="1">
      <alignment horizontal="center"/>
    </xf>
    <xf borderId="15" fillId="3" fontId="1" numFmtId="10" xfId="0" applyAlignment="1" applyBorder="1" applyFont="1" applyNumberFormat="1">
      <alignment horizontal="center"/>
    </xf>
    <xf borderId="46" fillId="3" fontId="1" numFmtId="10" xfId="0" applyAlignment="1" applyBorder="1" applyFont="1" applyNumberFormat="1">
      <alignment horizontal="center"/>
    </xf>
    <xf borderId="0" fillId="0" fontId="1" numFmtId="0" xfId="0" applyAlignment="1" applyFont="1">
      <alignment horizontal="center" readingOrder="0"/>
    </xf>
    <xf borderId="0" fillId="5" fontId="17" numFmtId="0" xfId="0" applyAlignment="1" applyFont="1">
      <alignment readingOrder="0" vertical="bottom"/>
    </xf>
    <xf borderId="0" fillId="5" fontId="18" numFmtId="0" xfId="0" applyAlignment="1" applyFont="1">
      <alignment vertical="top"/>
    </xf>
    <xf borderId="0" fillId="5" fontId="19" numFmtId="0" xfId="0" applyAlignment="1" applyFont="1">
      <alignment vertical="bottom"/>
    </xf>
    <xf borderId="0" fillId="0" fontId="19" numFmtId="0" xfId="0" applyAlignment="1" applyFont="1">
      <alignment vertical="bottom"/>
    </xf>
    <xf borderId="0" fillId="7" fontId="20" numFmtId="0" xfId="0" applyAlignment="1" applyFill="1" applyFont="1">
      <alignment readingOrder="0" vertical="bottom"/>
    </xf>
    <xf borderId="0" fillId="0" fontId="19" numFmtId="0" xfId="0" applyAlignment="1" applyFont="1">
      <alignment readingOrder="0" vertical="bottom"/>
    </xf>
    <xf borderId="0" fillId="3" fontId="21" numFmtId="0" xfId="0" applyAlignment="1" applyFont="1">
      <alignment vertical="bottom"/>
    </xf>
    <xf borderId="0" fillId="3" fontId="19" numFmtId="0" xfId="0" applyAlignment="1" applyFont="1">
      <alignment vertical="bottom"/>
    </xf>
    <xf borderId="0" fillId="0" fontId="22" numFmtId="0" xfId="0" applyAlignment="1" applyFont="1">
      <alignment vertical="bottom"/>
    </xf>
    <xf borderId="0" fillId="8" fontId="23" numFmtId="0" xfId="0" applyAlignment="1" applyFill="1" applyFont="1">
      <alignment vertical="bottom"/>
    </xf>
    <xf borderId="0" fillId="9" fontId="24" numFmtId="0" xfId="0" applyAlignment="1" applyFill="1" applyFont="1">
      <alignment vertical="bottom"/>
    </xf>
    <xf borderId="0" fillId="10" fontId="23" numFmtId="0" xfId="0" applyAlignment="1" applyFill="1" applyFont="1">
      <alignment vertical="bottom"/>
    </xf>
    <xf borderId="0" fillId="11" fontId="23" numFmtId="0" xfId="0" applyAlignment="1" applyFill="1" applyFont="1">
      <alignment vertical="bottom"/>
    </xf>
    <xf borderId="0" fillId="11" fontId="25" numFmtId="0" xfId="0" applyAlignment="1" applyFont="1">
      <alignment vertical="bottom"/>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0" fontId="1" numFmtId="10" xfId="0" applyFont="1" applyNumberFormat="1"/>
    <xf borderId="0" fillId="0" fontId="1" numFmtId="0" xfId="0" applyAlignment="1" applyFont="1">
      <alignment textRotation="90"/>
    </xf>
    <xf borderId="0" fillId="0" fontId="1" numFmtId="0" xfId="0" applyAlignment="1" applyFont="1">
      <alignment readingOrder="0" shrinkToFit="0" wrapText="1"/>
    </xf>
    <xf borderId="0" fillId="0" fontId="1" numFmtId="0" xfId="0" applyAlignment="1" applyFont="1">
      <alignment horizontal="center" readingOrder="0" textRotation="90" vertical="center"/>
    </xf>
    <xf borderId="0" fillId="0" fontId="1" numFmtId="0" xfId="0" applyAlignment="1" applyFont="1">
      <alignment horizontal="left" readingOrder="0" textRotation="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Quota of Node memory available to Pods</a:t>
            </a:r>
          </a:p>
        </c:rich>
      </c:tx>
      <c:overlay val="0"/>
    </c:title>
    <c:plotArea>
      <c:layout/>
      <c:lineChart>
        <c:ser>
          <c:idx val="0"/>
          <c:order val="0"/>
          <c:tx>
            <c:strRef>
              <c:f>Dashboard!$M$12</c:f>
            </c:strRef>
          </c:tx>
          <c:marker>
            <c:symbol val="none"/>
          </c:marker>
          <c:cat>
            <c:strRef>
              <c:f>Dashboard!$L$13:$L$21</c:f>
            </c:strRef>
          </c:cat>
          <c:val>
            <c:numRef>
              <c:f>Dashboard!$M$13:$M$21</c:f>
              <c:numCache/>
            </c:numRef>
          </c:val>
          <c:smooth val="0"/>
        </c:ser>
        <c:ser>
          <c:idx val="1"/>
          <c:order val="1"/>
          <c:tx>
            <c:strRef>
              <c:f>Dashboard!$N$12</c:f>
            </c:strRef>
          </c:tx>
          <c:marker>
            <c:symbol val="none"/>
          </c:marker>
          <c:cat>
            <c:strRef>
              <c:f>Dashboard!$L$13:$L$21</c:f>
            </c:strRef>
          </c:cat>
          <c:val>
            <c:numRef>
              <c:f>Dashboard!$N$13:$N$21</c:f>
              <c:numCache/>
            </c:numRef>
          </c:val>
          <c:smooth val="0"/>
        </c:ser>
        <c:ser>
          <c:idx val="2"/>
          <c:order val="2"/>
          <c:tx>
            <c:strRef>
              <c:f>Dashboard!$O$12</c:f>
            </c:strRef>
          </c:tx>
          <c:marker>
            <c:symbol val="none"/>
          </c:marker>
          <c:cat>
            <c:strRef>
              <c:f>Dashboard!$L$13:$L$21</c:f>
            </c:strRef>
          </c:cat>
          <c:val>
            <c:numRef>
              <c:f>Dashboard!$O$13:$O$21</c:f>
              <c:numCache/>
            </c:numRef>
          </c:val>
          <c:smooth val="0"/>
        </c:ser>
        <c:axId val="155283160"/>
        <c:axId val="1813711536"/>
      </c:lineChart>
      <c:catAx>
        <c:axId val="1552831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1813711536"/>
      </c:catAx>
      <c:valAx>
        <c:axId val="18137115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memory available to Pods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28316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Quota of Node CPU available to Pods</a:t>
            </a:r>
          </a:p>
        </c:rich>
      </c:tx>
      <c:overlay val="0"/>
    </c:title>
    <c:plotArea>
      <c:layout/>
      <c:lineChart>
        <c:ser>
          <c:idx val="0"/>
          <c:order val="0"/>
          <c:tx>
            <c:strRef>
              <c:f>Dashboard!$M$31</c:f>
            </c:strRef>
          </c:tx>
          <c:marker>
            <c:symbol val="none"/>
          </c:marker>
          <c:cat>
            <c:strRef>
              <c:f>Dashboard!$L$32:$L$38</c:f>
            </c:strRef>
          </c:cat>
          <c:val>
            <c:numRef>
              <c:f>Dashboard!$M$32:$M$38</c:f>
              <c:numCache/>
            </c:numRef>
          </c:val>
          <c:smooth val="0"/>
        </c:ser>
        <c:ser>
          <c:idx val="1"/>
          <c:order val="1"/>
          <c:tx>
            <c:strRef>
              <c:f>Dashboard!$N$31</c:f>
            </c:strRef>
          </c:tx>
          <c:marker>
            <c:symbol val="none"/>
          </c:marker>
          <c:cat>
            <c:strRef>
              <c:f>Dashboard!$L$32:$L$38</c:f>
            </c:strRef>
          </c:cat>
          <c:val>
            <c:numRef>
              <c:f>Dashboard!$N$32:$N$38</c:f>
              <c:numCache/>
            </c:numRef>
          </c:val>
          <c:smooth val="0"/>
        </c:ser>
        <c:ser>
          <c:idx val="2"/>
          <c:order val="2"/>
          <c:tx>
            <c:strRef>
              <c:f>Dashboard!$O$31</c:f>
            </c:strRef>
          </c:tx>
          <c:marker>
            <c:symbol val="none"/>
          </c:marker>
          <c:cat>
            <c:strRef>
              <c:f>Dashboard!$L$32:$L$38</c:f>
            </c:strRef>
          </c:cat>
          <c:val>
            <c:numRef>
              <c:f>Dashboard!$O$32:$O$38</c:f>
              <c:numCache/>
            </c:numRef>
          </c:val>
          <c:smooth val="0"/>
        </c:ser>
        <c:axId val="607005758"/>
        <c:axId val="442983312"/>
      </c:lineChart>
      <c:catAx>
        <c:axId val="6070057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CPU (in millicores)</a:t>
                </a:r>
              </a:p>
            </c:rich>
          </c:tx>
          <c:overlay val="0"/>
        </c:title>
        <c:numFmt formatCode="General" sourceLinked="1"/>
        <c:majorTickMark val="none"/>
        <c:minorTickMark val="none"/>
        <c:spPr/>
        <c:txPr>
          <a:bodyPr/>
          <a:lstStyle/>
          <a:p>
            <a:pPr lvl="0">
              <a:defRPr b="0">
                <a:solidFill>
                  <a:srgbClr val="000000"/>
                </a:solidFill>
                <a:latin typeface="+mn-lt"/>
              </a:defRPr>
            </a:pPr>
          </a:p>
        </c:txPr>
        <c:crossAx val="442983312"/>
      </c:catAx>
      <c:valAx>
        <c:axId val="442983312"/>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CPU available to Pods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0700575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 Pods per Node</a:t>
            </a:r>
          </a:p>
        </c:rich>
      </c:tx>
      <c:overlay val="0"/>
    </c:title>
    <c:plotArea>
      <c:layout/>
      <c:lineChart>
        <c:ser>
          <c:idx val="0"/>
          <c:order val="0"/>
          <c:tx>
            <c:strRef>
              <c:f>Dashboard!$M$50</c:f>
            </c:strRef>
          </c:tx>
          <c:marker>
            <c:symbol val="none"/>
          </c:marker>
          <c:cat>
            <c:strRef>
              <c:f>Dashboard!$L$51:$L$59</c:f>
            </c:strRef>
          </c:cat>
          <c:val>
            <c:numRef>
              <c:f>Dashboard!$M$51:$M$59</c:f>
              <c:numCache/>
            </c:numRef>
          </c:val>
          <c:smooth val="0"/>
        </c:ser>
        <c:ser>
          <c:idx val="1"/>
          <c:order val="1"/>
          <c:tx>
            <c:strRef>
              <c:f>Dashboard!$N$50</c:f>
            </c:strRef>
          </c:tx>
          <c:marker>
            <c:symbol val="none"/>
          </c:marker>
          <c:cat>
            <c:strRef>
              <c:f>Dashboard!$L$51:$L$59</c:f>
            </c:strRef>
          </c:cat>
          <c:val>
            <c:numRef>
              <c:f>Dashboard!$N$51:$N$59</c:f>
              <c:numCache/>
            </c:numRef>
          </c:val>
          <c:smooth val="0"/>
        </c:ser>
        <c:ser>
          <c:idx val="2"/>
          <c:order val="2"/>
          <c:tx>
            <c:strRef>
              <c:f>Dashboard!$O$50</c:f>
            </c:strRef>
          </c:tx>
          <c:marker>
            <c:symbol val="none"/>
          </c:marker>
          <c:cat>
            <c:strRef>
              <c:f>Dashboard!$L$51:$L$59</c:f>
            </c:strRef>
          </c:cat>
          <c:val>
            <c:numRef>
              <c:f>Dashboard!$O$51:$O$59</c:f>
              <c:numCache/>
            </c:numRef>
          </c:val>
          <c:smooth val="0"/>
        </c:ser>
        <c:axId val="722080058"/>
        <c:axId val="237298273"/>
      </c:lineChart>
      <c:catAx>
        <c:axId val="7220800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237298273"/>
      </c:catAx>
      <c:valAx>
        <c:axId val="2372982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Max Pods per Node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208005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 memory per Pod at full Node capacity</a:t>
            </a:r>
          </a:p>
        </c:rich>
      </c:tx>
      <c:overlay val="0"/>
    </c:title>
    <c:plotArea>
      <c:layout/>
      <c:lineChart>
        <c:ser>
          <c:idx val="0"/>
          <c:order val="0"/>
          <c:tx>
            <c:strRef>
              <c:f>Dashboard!$M$69</c:f>
            </c:strRef>
          </c:tx>
          <c:marker>
            <c:symbol val="none"/>
          </c:marker>
          <c:cat>
            <c:strRef>
              <c:f>Dashboard!$L$70:$L$78</c:f>
            </c:strRef>
          </c:cat>
          <c:val>
            <c:numRef>
              <c:f>Dashboard!$M$70:$M$78</c:f>
              <c:numCache/>
            </c:numRef>
          </c:val>
          <c:smooth val="0"/>
        </c:ser>
        <c:ser>
          <c:idx val="1"/>
          <c:order val="1"/>
          <c:tx>
            <c:strRef>
              <c:f>Dashboard!$N$69</c:f>
            </c:strRef>
          </c:tx>
          <c:marker>
            <c:symbol val="none"/>
          </c:marker>
          <c:cat>
            <c:strRef>
              <c:f>Dashboard!$L$70:$L$78</c:f>
            </c:strRef>
          </c:cat>
          <c:val>
            <c:numRef>
              <c:f>Dashboard!$N$70:$N$78</c:f>
              <c:numCache/>
            </c:numRef>
          </c:val>
          <c:smooth val="0"/>
        </c:ser>
        <c:ser>
          <c:idx val="2"/>
          <c:order val="2"/>
          <c:tx>
            <c:strRef>
              <c:f>Dashboard!$O$69</c:f>
            </c:strRef>
          </c:tx>
          <c:marker>
            <c:symbol val="none"/>
          </c:marker>
          <c:cat>
            <c:strRef>
              <c:f>Dashboard!$L$70:$L$78</c:f>
            </c:strRef>
          </c:cat>
          <c:val>
            <c:numRef>
              <c:f>Dashboard!$O$70:$O$78</c:f>
              <c:numCache/>
            </c:numRef>
          </c:val>
          <c:smooth val="0"/>
        </c:ser>
        <c:axId val="1186402233"/>
        <c:axId val="977042466"/>
      </c:lineChart>
      <c:catAx>
        <c:axId val="11864022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977042466"/>
      </c:catAx>
      <c:valAx>
        <c:axId val="9770424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Max memory per Pod (in GiB)</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6402233"/>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GKE — Node utilisation per Pod memory limit</a:t>
            </a:r>
          </a:p>
        </c:rich>
      </c:tx>
      <c:overlay val="0"/>
    </c:title>
    <c:plotArea>
      <c:layout/>
      <c:lineChart>
        <c:ser>
          <c:idx val="0"/>
          <c:order val="0"/>
          <c:tx>
            <c:strRef>
              <c:f>Dashboard!$L$89</c:f>
            </c:strRef>
          </c:tx>
          <c:marker>
            <c:symbol val="none"/>
          </c:marker>
          <c:cat>
            <c:strRef>
              <c:f>Dashboard!$M$88:$U$88</c:f>
            </c:strRef>
          </c:cat>
          <c:val>
            <c:numRef>
              <c:f>Dashboard!$M$89:$U$89</c:f>
              <c:numCache/>
            </c:numRef>
          </c:val>
          <c:smooth val="0"/>
        </c:ser>
        <c:ser>
          <c:idx val="1"/>
          <c:order val="1"/>
          <c:tx>
            <c:strRef>
              <c:f>Dashboard!$L$90</c:f>
            </c:strRef>
          </c:tx>
          <c:marker>
            <c:symbol val="none"/>
          </c:marker>
          <c:cat>
            <c:strRef>
              <c:f>Dashboard!$M$88:$U$88</c:f>
            </c:strRef>
          </c:cat>
          <c:val>
            <c:numRef>
              <c:f>Dashboard!$M$90:$U$90</c:f>
              <c:numCache/>
            </c:numRef>
          </c:val>
          <c:smooth val="0"/>
        </c:ser>
        <c:ser>
          <c:idx val="2"/>
          <c:order val="2"/>
          <c:tx>
            <c:strRef>
              <c:f>Dashboard!$L$91</c:f>
            </c:strRef>
          </c:tx>
          <c:marker>
            <c:symbol val="none"/>
          </c:marker>
          <c:cat>
            <c:strRef>
              <c:f>Dashboard!$M$88:$U$88</c:f>
            </c:strRef>
          </c:cat>
          <c:val>
            <c:numRef>
              <c:f>Dashboard!$M$91:$U$91</c:f>
              <c:numCache/>
            </c:numRef>
          </c:val>
          <c:smooth val="0"/>
        </c:ser>
        <c:ser>
          <c:idx val="3"/>
          <c:order val="3"/>
          <c:tx>
            <c:strRef>
              <c:f>Dashboard!$L$92</c:f>
            </c:strRef>
          </c:tx>
          <c:marker>
            <c:symbol val="none"/>
          </c:marker>
          <c:cat>
            <c:strRef>
              <c:f>Dashboard!$M$88:$U$88</c:f>
            </c:strRef>
          </c:cat>
          <c:val>
            <c:numRef>
              <c:f>Dashboard!$M$92:$U$92</c:f>
              <c:numCache/>
            </c:numRef>
          </c:val>
          <c:smooth val="0"/>
        </c:ser>
        <c:ser>
          <c:idx val="4"/>
          <c:order val="4"/>
          <c:tx>
            <c:strRef>
              <c:f>Dashboard!$L$93</c:f>
            </c:strRef>
          </c:tx>
          <c:marker>
            <c:symbol val="none"/>
          </c:marker>
          <c:cat>
            <c:strRef>
              <c:f>Dashboard!$M$88:$U$88</c:f>
            </c:strRef>
          </c:cat>
          <c:val>
            <c:numRef>
              <c:f>Dashboard!$M$93:$U$93</c:f>
              <c:numCache/>
            </c:numRef>
          </c:val>
          <c:smooth val="0"/>
        </c:ser>
        <c:ser>
          <c:idx val="5"/>
          <c:order val="5"/>
          <c:tx>
            <c:strRef>
              <c:f>Dashboard!$L$94</c:f>
            </c:strRef>
          </c:tx>
          <c:marker>
            <c:symbol val="none"/>
          </c:marker>
          <c:cat>
            <c:strRef>
              <c:f>Dashboard!$M$88:$U$88</c:f>
            </c:strRef>
          </c:cat>
          <c:val>
            <c:numRef>
              <c:f>Dashboard!$M$94:$U$94</c:f>
              <c:numCache/>
            </c:numRef>
          </c:val>
          <c:smooth val="0"/>
        </c:ser>
        <c:axId val="1011405893"/>
        <c:axId val="114668896"/>
      </c:lineChart>
      <c:catAx>
        <c:axId val="10114058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114668896"/>
      </c:catAx>
      <c:valAx>
        <c:axId val="1146688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Node utilisation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1405893"/>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EKS — Node utilisation per Pod memory limit</a:t>
            </a:r>
          </a:p>
        </c:rich>
      </c:tx>
      <c:overlay val="0"/>
    </c:title>
    <c:plotArea>
      <c:layout/>
      <c:lineChart>
        <c:ser>
          <c:idx val="0"/>
          <c:order val="0"/>
          <c:tx>
            <c:strRef>
              <c:f>Dashboard!$L$113</c:f>
            </c:strRef>
          </c:tx>
          <c:marker>
            <c:symbol val="none"/>
          </c:marker>
          <c:cat>
            <c:strRef>
              <c:f>Dashboard!$M$112:$U$112</c:f>
            </c:strRef>
          </c:cat>
          <c:val>
            <c:numRef>
              <c:f>Dashboard!$M$113:$U$113</c:f>
              <c:numCache/>
            </c:numRef>
          </c:val>
          <c:smooth val="0"/>
        </c:ser>
        <c:ser>
          <c:idx val="1"/>
          <c:order val="1"/>
          <c:tx>
            <c:strRef>
              <c:f>Dashboard!$L$114</c:f>
            </c:strRef>
          </c:tx>
          <c:marker>
            <c:symbol val="none"/>
          </c:marker>
          <c:cat>
            <c:strRef>
              <c:f>Dashboard!$M$112:$U$112</c:f>
            </c:strRef>
          </c:cat>
          <c:val>
            <c:numRef>
              <c:f>Dashboard!$M$114:$U$114</c:f>
              <c:numCache/>
            </c:numRef>
          </c:val>
          <c:smooth val="0"/>
        </c:ser>
        <c:ser>
          <c:idx val="2"/>
          <c:order val="2"/>
          <c:tx>
            <c:strRef>
              <c:f>Dashboard!$L$115</c:f>
            </c:strRef>
          </c:tx>
          <c:marker>
            <c:symbol val="none"/>
          </c:marker>
          <c:cat>
            <c:strRef>
              <c:f>Dashboard!$M$112:$U$112</c:f>
            </c:strRef>
          </c:cat>
          <c:val>
            <c:numRef>
              <c:f>Dashboard!$M$115:$U$115</c:f>
              <c:numCache/>
            </c:numRef>
          </c:val>
          <c:smooth val="0"/>
        </c:ser>
        <c:ser>
          <c:idx val="3"/>
          <c:order val="3"/>
          <c:tx>
            <c:strRef>
              <c:f>Dashboard!$L$116</c:f>
            </c:strRef>
          </c:tx>
          <c:marker>
            <c:symbol val="none"/>
          </c:marker>
          <c:cat>
            <c:strRef>
              <c:f>Dashboard!$M$112:$U$112</c:f>
            </c:strRef>
          </c:cat>
          <c:val>
            <c:numRef>
              <c:f>Dashboard!$M$116:$U$116</c:f>
              <c:numCache/>
            </c:numRef>
          </c:val>
          <c:smooth val="0"/>
        </c:ser>
        <c:ser>
          <c:idx val="4"/>
          <c:order val="4"/>
          <c:tx>
            <c:strRef>
              <c:f>Dashboard!$L$117</c:f>
            </c:strRef>
          </c:tx>
          <c:marker>
            <c:symbol val="none"/>
          </c:marker>
          <c:cat>
            <c:strRef>
              <c:f>Dashboard!$M$112:$U$112</c:f>
            </c:strRef>
          </c:cat>
          <c:val>
            <c:numRef>
              <c:f>Dashboard!$M$117:$U$117</c:f>
              <c:numCache/>
            </c:numRef>
          </c:val>
          <c:smooth val="0"/>
        </c:ser>
        <c:ser>
          <c:idx val="5"/>
          <c:order val="5"/>
          <c:tx>
            <c:strRef>
              <c:f>Dashboard!$L$118</c:f>
            </c:strRef>
          </c:tx>
          <c:marker>
            <c:symbol val="none"/>
          </c:marker>
          <c:cat>
            <c:strRef>
              <c:f>Dashboard!$M$112:$U$112</c:f>
            </c:strRef>
          </c:cat>
          <c:val>
            <c:numRef>
              <c:f>Dashboard!$M$118:$U$118</c:f>
              <c:numCache/>
            </c:numRef>
          </c:val>
          <c:smooth val="0"/>
        </c:ser>
        <c:axId val="1390850908"/>
        <c:axId val="166082144"/>
      </c:lineChart>
      <c:catAx>
        <c:axId val="13908509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166082144"/>
      </c:catAx>
      <c:valAx>
        <c:axId val="1660821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Node utilisation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0850908"/>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AKS — Node utilisation per Pod memory limit</a:t>
            </a:r>
          </a:p>
        </c:rich>
      </c:tx>
      <c:overlay val="0"/>
    </c:title>
    <c:plotArea>
      <c:layout/>
      <c:lineChart>
        <c:ser>
          <c:idx val="0"/>
          <c:order val="0"/>
          <c:tx>
            <c:strRef>
              <c:f>Dashboard!$L$133</c:f>
            </c:strRef>
          </c:tx>
          <c:marker>
            <c:symbol val="none"/>
          </c:marker>
          <c:cat>
            <c:strRef>
              <c:f>Dashboard!$M$132:$U$132</c:f>
            </c:strRef>
          </c:cat>
          <c:val>
            <c:numRef>
              <c:f>Dashboard!$M$133:$U$133</c:f>
              <c:numCache/>
            </c:numRef>
          </c:val>
          <c:smooth val="0"/>
        </c:ser>
        <c:ser>
          <c:idx val="1"/>
          <c:order val="1"/>
          <c:tx>
            <c:strRef>
              <c:f>Dashboard!$L$134</c:f>
            </c:strRef>
          </c:tx>
          <c:marker>
            <c:symbol val="none"/>
          </c:marker>
          <c:cat>
            <c:strRef>
              <c:f>Dashboard!$M$132:$U$132</c:f>
            </c:strRef>
          </c:cat>
          <c:val>
            <c:numRef>
              <c:f>Dashboard!$M$134:$U$134</c:f>
              <c:numCache/>
            </c:numRef>
          </c:val>
          <c:smooth val="0"/>
        </c:ser>
        <c:ser>
          <c:idx val="2"/>
          <c:order val="2"/>
          <c:tx>
            <c:strRef>
              <c:f>Dashboard!$L$135</c:f>
            </c:strRef>
          </c:tx>
          <c:marker>
            <c:symbol val="none"/>
          </c:marker>
          <c:cat>
            <c:strRef>
              <c:f>Dashboard!$M$132:$U$132</c:f>
            </c:strRef>
          </c:cat>
          <c:val>
            <c:numRef>
              <c:f>Dashboard!$M$135:$U$135</c:f>
              <c:numCache/>
            </c:numRef>
          </c:val>
          <c:smooth val="0"/>
        </c:ser>
        <c:ser>
          <c:idx val="3"/>
          <c:order val="3"/>
          <c:tx>
            <c:strRef>
              <c:f>Dashboard!$L$136</c:f>
            </c:strRef>
          </c:tx>
          <c:marker>
            <c:symbol val="none"/>
          </c:marker>
          <c:cat>
            <c:strRef>
              <c:f>Dashboard!$M$132:$U$132</c:f>
            </c:strRef>
          </c:cat>
          <c:val>
            <c:numRef>
              <c:f>Dashboard!$M$136:$U$136</c:f>
              <c:numCache/>
            </c:numRef>
          </c:val>
          <c:smooth val="0"/>
        </c:ser>
        <c:ser>
          <c:idx val="4"/>
          <c:order val="4"/>
          <c:tx>
            <c:strRef>
              <c:f>Dashboard!$L$137</c:f>
            </c:strRef>
          </c:tx>
          <c:marker>
            <c:symbol val="none"/>
          </c:marker>
          <c:cat>
            <c:strRef>
              <c:f>Dashboard!$M$132:$U$132</c:f>
            </c:strRef>
          </c:cat>
          <c:val>
            <c:numRef>
              <c:f>Dashboard!$M$137:$U$137</c:f>
              <c:numCache/>
            </c:numRef>
          </c:val>
          <c:smooth val="0"/>
        </c:ser>
        <c:ser>
          <c:idx val="5"/>
          <c:order val="5"/>
          <c:tx>
            <c:strRef>
              <c:f>Dashboard!$L$138</c:f>
            </c:strRef>
          </c:tx>
          <c:marker>
            <c:symbol val="none"/>
          </c:marker>
          <c:cat>
            <c:strRef>
              <c:f>Dashboard!$M$132:$U$132</c:f>
            </c:strRef>
          </c:cat>
          <c:val>
            <c:numRef>
              <c:f>Dashboard!$M$138:$U$138</c:f>
              <c:numCache/>
            </c:numRef>
          </c:val>
          <c:smooth val="0"/>
        </c:ser>
        <c:axId val="1278748852"/>
        <c:axId val="1242498094"/>
      </c:lineChart>
      <c:catAx>
        <c:axId val="12787488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Node memory (in GiB)</a:t>
                </a:r>
              </a:p>
            </c:rich>
          </c:tx>
          <c:overlay val="0"/>
        </c:title>
        <c:numFmt formatCode="General" sourceLinked="1"/>
        <c:majorTickMark val="none"/>
        <c:minorTickMark val="none"/>
        <c:spPr/>
        <c:txPr>
          <a:bodyPr/>
          <a:lstStyle/>
          <a:p>
            <a:pPr lvl="0">
              <a:defRPr b="0">
                <a:solidFill>
                  <a:srgbClr val="000000"/>
                </a:solidFill>
                <a:latin typeface="+mn-lt"/>
              </a:defRPr>
            </a:pPr>
          </a:p>
        </c:txPr>
        <c:crossAx val="1242498094"/>
      </c:catAx>
      <c:valAx>
        <c:axId val="12424980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Node utilisation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8748852"/>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Max CPU per Pod at full Node capacity</a:t>
            </a:r>
          </a:p>
        </c:rich>
      </c:tx>
      <c:overlay val="0"/>
    </c:title>
    <c:plotArea>
      <c:layout/>
      <c:lineChart>
        <c:ser>
          <c:idx val="0"/>
          <c:order val="0"/>
          <c:tx>
            <c:strRef>
              <c:f>Dashboard!$M$151</c:f>
            </c:strRef>
          </c:tx>
          <c:marker>
            <c:symbol val="none"/>
          </c:marker>
          <c:cat>
            <c:strRef>
              <c:f>Dashboard!$L$152:$L$158</c:f>
            </c:strRef>
          </c:cat>
          <c:val>
            <c:numRef>
              <c:f>Dashboard!$M$152:$M$158</c:f>
              <c:numCache/>
            </c:numRef>
          </c:val>
          <c:smooth val="0"/>
        </c:ser>
        <c:ser>
          <c:idx val="1"/>
          <c:order val="1"/>
          <c:tx>
            <c:strRef>
              <c:f>Dashboard!$N$151</c:f>
            </c:strRef>
          </c:tx>
          <c:marker>
            <c:symbol val="none"/>
          </c:marker>
          <c:cat>
            <c:strRef>
              <c:f>Dashboard!$L$152:$L$158</c:f>
            </c:strRef>
          </c:cat>
          <c:val>
            <c:numRef>
              <c:f>Dashboard!$N$152:$N$158</c:f>
              <c:numCache/>
            </c:numRef>
          </c:val>
          <c:smooth val="0"/>
        </c:ser>
        <c:ser>
          <c:idx val="2"/>
          <c:order val="2"/>
          <c:tx>
            <c:strRef>
              <c:f>Dashboard!$O$151</c:f>
            </c:strRef>
          </c:tx>
          <c:marker>
            <c:symbol val="none"/>
          </c:marker>
          <c:cat>
            <c:strRef>
              <c:f>Dashboard!$L$152:$L$158</c:f>
            </c:strRef>
          </c:cat>
          <c:val>
            <c:numRef>
              <c:f>Dashboard!$O$152:$O$158</c:f>
              <c:numCache/>
            </c:numRef>
          </c:val>
          <c:smooth val="0"/>
        </c:ser>
        <c:axId val="815083805"/>
        <c:axId val="428452090"/>
      </c:lineChart>
      <c:catAx>
        <c:axId val="8150838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CPU (Number of cores)</a:t>
                </a:r>
              </a:p>
            </c:rich>
          </c:tx>
          <c:overlay val="0"/>
        </c:title>
        <c:numFmt formatCode="General" sourceLinked="1"/>
        <c:majorTickMark val="none"/>
        <c:minorTickMark val="none"/>
        <c:spPr/>
        <c:txPr>
          <a:bodyPr/>
          <a:lstStyle/>
          <a:p>
            <a:pPr lvl="0">
              <a:defRPr b="0">
                <a:solidFill>
                  <a:srgbClr val="000000"/>
                </a:solidFill>
                <a:latin typeface="+mn-lt"/>
              </a:defRPr>
            </a:pPr>
          </a:p>
        </c:txPr>
        <c:crossAx val="428452090"/>
      </c:catAx>
      <c:valAx>
        <c:axId val="4284520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CPU quota per Pod (in millicores)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5083805"/>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image" Target="../media/image1.png"/><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10</xdr:row>
      <xdr:rowOff>171450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257175</xdr:colOff>
      <xdr:row>29</xdr:row>
      <xdr:rowOff>180975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257175</xdr:colOff>
      <xdr:row>48</xdr:row>
      <xdr:rowOff>180975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257175</xdr:colOff>
      <xdr:row>68</xdr:row>
      <xdr:rowOff>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257175</xdr:colOff>
      <xdr:row>87</xdr:row>
      <xdr:rowOff>19050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257175</xdr:colOff>
      <xdr:row>110</xdr:row>
      <xdr:rowOff>190500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257175</xdr:colOff>
      <xdr:row>131</xdr:row>
      <xdr:rowOff>19050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0</xdr:col>
      <xdr:colOff>257175</xdr:colOff>
      <xdr:row>149</xdr:row>
      <xdr:rowOff>190500</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0</xdr:colOff>
      <xdr:row>2</xdr:row>
      <xdr:rowOff>0</xdr:rowOff>
    </xdr:from>
    <xdr:ext cx="2152650" cy="876300"/>
    <xdr:pic>
      <xdr:nvPicPr>
        <xdr:cNvPr id="0" name="image1.png"/>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arnk8s.io/" TargetMode="External"/><Relationship Id="rId2" Type="http://schemas.openxmlformats.org/officeDocument/2006/relationships/hyperlink" Target="https://docs.google.com/spreadsheets/d/10u38nBG62Y1vstSycF4WgWbYwhN3NIyWj3DmryOXQvI/edit?usp=sharing" TargetMode="External"/><Relationship Id="rId3" Type="http://schemas.openxmlformats.org/officeDocument/2006/relationships/hyperlink" Target="http://learnk8s.i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3.43"/>
    <col customWidth="1" min="3" max="3" width="18.14"/>
    <col customWidth="1" min="4" max="4" width="15.57"/>
    <col customWidth="1" min="6" max="6" width="9.43"/>
    <col customWidth="1" min="7" max="10" width="14.43"/>
    <col customWidth="1" min="11" max="11" width="2.57"/>
    <col customWidth="1" min="12" max="12" width="18.0"/>
    <col customWidth="1" min="13" max="14" width="14.43"/>
  </cols>
  <sheetData>
    <row r="1" ht="8.25" customHeight="1">
      <c r="A1" s="1"/>
      <c r="B1" s="1"/>
      <c r="C1" s="1"/>
      <c r="D1" s="1"/>
      <c r="E1" s="1"/>
      <c r="F1" s="1"/>
      <c r="G1" s="1"/>
      <c r="H1" s="1"/>
      <c r="I1" s="1"/>
      <c r="J1" s="1"/>
      <c r="K1" s="1"/>
      <c r="L1" s="1"/>
      <c r="M1" s="1"/>
      <c r="N1" s="1"/>
      <c r="O1" s="1"/>
      <c r="P1" s="1"/>
      <c r="Q1" s="1"/>
      <c r="R1" s="2"/>
      <c r="S1" s="3"/>
      <c r="T1" s="3"/>
      <c r="U1" s="3"/>
      <c r="V1" s="3"/>
      <c r="W1" s="3"/>
      <c r="X1" s="3"/>
      <c r="Y1" s="3"/>
      <c r="Z1" s="3"/>
    </row>
    <row r="2" ht="31.5" customHeight="1">
      <c r="A2" s="4"/>
      <c r="B2" s="1"/>
      <c r="C2" s="5"/>
      <c r="D2" s="6"/>
      <c r="E2" s="7"/>
      <c r="F2" s="8"/>
      <c r="G2" s="1"/>
      <c r="H2" s="1"/>
      <c r="I2" s="1"/>
      <c r="J2" s="1"/>
      <c r="K2" s="1"/>
      <c r="L2" s="1"/>
      <c r="M2" s="1"/>
      <c r="N2" s="1"/>
      <c r="O2" s="1"/>
      <c r="P2" s="1"/>
      <c r="Q2" s="1"/>
      <c r="R2" s="2"/>
      <c r="S2" s="3"/>
      <c r="T2" s="3"/>
      <c r="U2" s="3"/>
      <c r="V2" s="3"/>
      <c r="W2" s="3"/>
      <c r="X2" s="3"/>
      <c r="Y2" s="3"/>
      <c r="Z2" s="3"/>
    </row>
    <row r="3" ht="94.5" customHeight="1">
      <c r="A3" s="1"/>
      <c r="B3" s="1"/>
      <c r="C3" s="9" t="s">
        <v>0</v>
      </c>
      <c r="D3" s="7"/>
      <c r="E3" s="7"/>
      <c r="F3" s="7"/>
      <c r="G3" s="8"/>
      <c r="H3" s="1"/>
      <c r="I3" s="1"/>
      <c r="J3" s="1"/>
      <c r="K3" s="1"/>
      <c r="L3" s="1"/>
      <c r="M3" s="1"/>
      <c r="N3" s="1"/>
      <c r="O3" s="1"/>
      <c r="P3" s="1"/>
      <c r="Q3" s="1"/>
      <c r="R3" s="10"/>
      <c r="S3" s="11"/>
      <c r="T3" s="11"/>
      <c r="U3" s="11"/>
      <c r="V3" s="11"/>
      <c r="W3" s="11"/>
      <c r="X3" s="11"/>
      <c r="Y3" s="11"/>
      <c r="Z3" s="11"/>
    </row>
    <row r="4" ht="6.0" customHeight="1">
      <c r="A4" s="1"/>
      <c r="B4" s="1"/>
      <c r="C4" s="12"/>
      <c r="D4" s="12"/>
      <c r="E4" s="12"/>
      <c r="F4" s="12"/>
      <c r="G4" s="12"/>
      <c r="H4" s="1"/>
      <c r="I4" s="1"/>
      <c r="J4" s="1"/>
      <c r="K4" s="1"/>
      <c r="L4" s="1"/>
      <c r="M4" s="1"/>
      <c r="N4" s="1"/>
      <c r="O4" s="1"/>
      <c r="P4" s="1"/>
      <c r="Q4" s="1"/>
      <c r="R4" s="2"/>
      <c r="S4" s="3"/>
      <c r="T4" s="3"/>
      <c r="U4" s="3"/>
      <c r="V4" s="3"/>
      <c r="W4" s="3"/>
      <c r="X4" s="3"/>
      <c r="Y4" s="3"/>
      <c r="Z4" s="3"/>
    </row>
    <row r="5" ht="13.5" customHeight="1">
      <c r="A5" s="13"/>
      <c r="B5" s="1"/>
      <c r="C5" s="14" t="s">
        <v>1</v>
      </c>
      <c r="D5" s="15" t="s">
        <v>2</v>
      </c>
      <c r="E5" s="16"/>
      <c r="F5" s="16"/>
      <c r="G5" s="12"/>
      <c r="H5" s="1"/>
      <c r="I5" s="1"/>
      <c r="J5" s="1"/>
      <c r="K5" s="1"/>
      <c r="L5" s="1"/>
      <c r="M5" s="1"/>
      <c r="N5" s="1"/>
      <c r="O5" s="1"/>
      <c r="P5" s="1"/>
      <c r="Q5" s="1"/>
      <c r="R5" s="2"/>
      <c r="S5" s="3"/>
      <c r="T5" s="3"/>
      <c r="U5" s="3"/>
      <c r="V5" s="3"/>
      <c r="W5" s="3"/>
      <c r="X5" s="3"/>
      <c r="Y5" s="3"/>
      <c r="Z5" s="3"/>
    </row>
    <row r="6" ht="13.5" customHeight="1">
      <c r="A6" s="13" t="s">
        <v>3</v>
      </c>
      <c r="B6" s="1"/>
      <c r="C6" s="13"/>
      <c r="D6" s="17" t="s">
        <v>4</v>
      </c>
      <c r="E6" s="16"/>
      <c r="F6" s="16"/>
      <c r="G6" s="12"/>
      <c r="H6" s="1"/>
      <c r="I6" s="1"/>
      <c r="J6" s="1"/>
      <c r="K6" s="1"/>
      <c r="L6" s="1"/>
      <c r="M6" s="1"/>
      <c r="N6" s="1"/>
      <c r="O6" s="1"/>
      <c r="P6" s="1"/>
      <c r="Q6" s="1"/>
      <c r="R6" s="2"/>
      <c r="S6" s="3"/>
      <c r="T6" s="3"/>
      <c r="U6" s="3"/>
      <c r="V6" s="3"/>
      <c r="W6" s="3"/>
      <c r="X6" s="3"/>
      <c r="Y6" s="3"/>
      <c r="Z6" s="3"/>
    </row>
    <row r="7" ht="13.5" customHeight="1">
      <c r="A7" s="13" t="s">
        <v>5</v>
      </c>
      <c r="B7" s="1"/>
      <c r="C7" s="18" t="s">
        <v>6</v>
      </c>
      <c r="D7" s="19" t="s">
        <v>7</v>
      </c>
      <c r="E7" s="7"/>
      <c r="F7" s="8"/>
      <c r="G7" s="12"/>
      <c r="H7" s="1"/>
      <c r="I7" s="1"/>
      <c r="J7" s="1"/>
      <c r="K7" s="1"/>
      <c r="L7" s="1"/>
      <c r="M7" s="1"/>
      <c r="N7" s="1"/>
      <c r="O7" s="1"/>
      <c r="P7" s="1"/>
      <c r="Q7" s="1"/>
      <c r="R7" s="2"/>
      <c r="S7" s="3"/>
      <c r="T7" s="3"/>
      <c r="U7" s="3"/>
      <c r="V7" s="3"/>
      <c r="W7" s="3"/>
      <c r="X7" s="3"/>
      <c r="Y7" s="3"/>
      <c r="Z7" s="3"/>
    </row>
    <row r="8" ht="13.5" customHeight="1">
      <c r="A8" s="20" t="s">
        <v>8</v>
      </c>
      <c r="B8" s="1"/>
      <c r="C8" s="18" t="s">
        <v>9</v>
      </c>
      <c r="D8" s="21">
        <v>44030.0</v>
      </c>
      <c r="E8" s="12"/>
      <c r="F8" s="12"/>
      <c r="G8" s="12"/>
      <c r="H8" s="1"/>
      <c r="I8" s="1"/>
      <c r="J8" s="1"/>
      <c r="K8" s="1"/>
      <c r="L8" s="1"/>
      <c r="M8" s="1"/>
      <c r="N8" s="1"/>
      <c r="O8" s="1"/>
      <c r="P8" s="1"/>
      <c r="Q8" s="1"/>
      <c r="R8" s="22"/>
      <c r="S8" s="23"/>
      <c r="T8" s="23"/>
      <c r="U8" s="23"/>
      <c r="V8" s="23"/>
      <c r="W8" s="23"/>
      <c r="X8" s="23"/>
      <c r="Y8" s="23"/>
      <c r="Z8" s="23"/>
    </row>
    <row r="9" ht="40.5" customHeight="1">
      <c r="A9" s="1"/>
      <c r="B9" s="1"/>
      <c r="C9" s="24" t="s">
        <v>10</v>
      </c>
      <c r="D9" s="16" t="s">
        <v>11</v>
      </c>
      <c r="E9" s="12"/>
      <c r="F9" s="12"/>
      <c r="G9" s="12"/>
      <c r="H9" s="1"/>
      <c r="I9" s="1"/>
      <c r="J9" s="1"/>
      <c r="K9" s="1"/>
      <c r="L9" s="1"/>
      <c r="M9" s="1"/>
      <c r="N9" s="1"/>
      <c r="O9" s="1"/>
      <c r="P9" s="1"/>
      <c r="Q9" s="1"/>
      <c r="R9" s="22"/>
      <c r="S9" s="23"/>
      <c r="T9" s="23"/>
      <c r="U9" s="23"/>
      <c r="V9" s="23"/>
      <c r="W9" s="23"/>
      <c r="X9" s="23"/>
      <c r="Y9" s="23"/>
      <c r="Z9" s="23"/>
    </row>
    <row r="10" ht="4.5" customHeight="1">
      <c r="A10" s="25"/>
      <c r="B10" s="25"/>
      <c r="C10" s="25"/>
      <c r="D10" s="25"/>
      <c r="E10" s="25"/>
      <c r="F10" s="25"/>
      <c r="G10" s="25"/>
      <c r="H10" s="25"/>
      <c r="I10" s="25"/>
      <c r="J10" s="25"/>
      <c r="K10" s="25"/>
      <c r="L10" s="25"/>
      <c r="M10" s="25"/>
      <c r="N10" s="25"/>
      <c r="O10" s="25"/>
      <c r="P10" s="25"/>
      <c r="Q10" s="25"/>
      <c r="R10" s="26"/>
      <c r="S10" s="26"/>
      <c r="T10" s="26"/>
      <c r="U10" s="26"/>
      <c r="V10" s="26"/>
      <c r="W10" s="26"/>
      <c r="X10" s="26"/>
      <c r="Y10" s="26"/>
      <c r="Z10" s="26"/>
    </row>
    <row r="1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28"/>
      <c r="B12" s="28"/>
      <c r="C12" s="28"/>
      <c r="D12" s="28"/>
      <c r="E12" s="28"/>
      <c r="F12" s="28"/>
      <c r="G12" s="29" t="s">
        <v>12</v>
      </c>
      <c r="H12" s="30" t="s">
        <v>13</v>
      </c>
      <c r="I12" s="31"/>
      <c r="J12" s="32"/>
      <c r="K12" s="28"/>
      <c r="L12" s="33" t="s">
        <v>14</v>
      </c>
      <c r="M12" s="33" t="s">
        <v>15</v>
      </c>
      <c r="N12" s="33" t="s">
        <v>16</v>
      </c>
      <c r="O12" s="33" t="s">
        <v>17</v>
      </c>
      <c r="P12" s="28"/>
      <c r="Q12" s="28"/>
      <c r="R12" s="28"/>
      <c r="S12" s="28"/>
      <c r="T12" s="28"/>
      <c r="U12" s="28"/>
      <c r="V12" s="28"/>
      <c r="W12" s="28"/>
      <c r="X12" s="28"/>
      <c r="Y12" s="28"/>
      <c r="Z12" s="28"/>
    </row>
    <row r="13" ht="15.75" customHeight="1">
      <c r="A13" s="28"/>
      <c r="B13" s="28"/>
      <c r="C13" s="28"/>
      <c r="D13" s="28"/>
      <c r="E13" s="28"/>
      <c r="F13" s="28"/>
      <c r="G13" s="34"/>
      <c r="H13" s="35"/>
      <c r="J13" s="36"/>
      <c r="K13" s="28"/>
      <c r="L13" s="37">
        <v>1.0</v>
      </c>
      <c r="M13" s="38">
        <f>GKE!H15</f>
        <v>0.55</v>
      </c>
      <c r="N13" s="38">
        <f>EKS!J15</f>
        <v>0.501</v>
      </c>
      <c r="O13" s="38">
        <f>AKS!H15</f>
        <v>0</v>
      </c>
      <c r="P13" s="28"/>
      <c r="Q13" s="28"/>
      <c r="R13" s="28"/>
      <c r="S13" s="28"/>
      <c r="T13" s="28"/>
      <c r="U13" s="28"/>
      <c r="V13" s="28"/>
      <c r="W13" s="28"/>
      <c r="X13" s="28"/>
      <c r="Y13" s="28"/>
      <c r="Z13" s="28"/>
    </row>
    <row r="14">
      <c r="A14" s="28"/>
      <c r="B14" s="28"/>
      <c r="C14" s="28"/>
      <c r="D14" s="28"/>
      <c r="E14" s="28"/>
      <c r="F14" s="28"/>
      <c r="G14" s="34"/>
      <c r="H14" s="35"/>
      <c r="J14" s="36"/>
      <c r="K14" s="28"/>
      <c r="L14" s="37">
        <v>2.0</v>
      </c>
      <c r="M14" s="38">
        <f>GKE!H16</f>
        <v>0.65</v>
      </c>
      <c r="N14" s="38">
        <f>EKS!J16</f>
        <v>0.712</v>
      </c>
      <c r="O14" s="38">
        <f>AKS!H16</f>
        <v>0.325</v>
      </c>
      <c r="P14" s="28"/>
      <c r="Q14" s="28"/>
      <c r="R14" s="28"/>
      <c r="S14" s="28"/>
      <c r="T14" s="28"/>
      <c r="U14" s="28"/>
      <c r="V14" s="28"/>
      <c r="W14" s="28"/>
      <c r="X14" s="28"/>
      <c r="Y14" s="28"/>
      <c r="Z14" s="28"/>
    </row>
    <row r="15">
      <c r="A15" s="28"/>
      <c r="B15" s="28"/>
      <c r="C15" s="28"/>
      <c r="D15" s="28"/>
      <c r="E15" s="28"/>
      <c r="F15" s="28"/>
      <c r="G15" s="34"/>
      <c r="H15" s="35"/>
      <c r="J15" s="36"/>
      <c r="K15" s="28"/>
      <c r="L15" s="37">
        <v>4.0</v>
      </c>
      <c r="M15" s="38">
        <f>GKE!H17</f>
        <v>0.7</v>
      </c>
      <c r="N15" s="39">
        <f>EKS!J17</f>
        <v>0.8395</v>
      </c>
      <c r="O15" s="38">
        <f>AKS!H17</f>
        <v>0.5375</v>
      </c>
      <c r="P15" s="28"/>
      <c r="Q15" s="28"/>
      <c r="R15" s="28"/>
      <c r="S15" s="28"/>
      <c r="T15" s="28"/>
      <c r="U15" s="28"/>
      <c r="V15" s="28"/>
      <c r="W15" s="28"/>
      <c r="X15" s="28"/>
      <c r="Y15" s="28"/>
      <c r="Z15" s="28"/>
    </row>
    <row r="16">
      <c r="A16" s="28"/>
      <c r="B16" s="28"/>
      <c r="C16" s="28"/>
      <c r="D16" s="28"/>
      <c r="E16" s="28"/>
      <c r="F16" s="28"/>
      <c r="G16" s="34"/>
      <c r="H16" s="35"/>
      <c r="J16" s="36"/>
      <c r="K16" s="28"/>
      <c r="L16" s="37">
        <v>8.0</v>
      </c>
      <c r="M16" s="40">
        <f>GKE!H18</f>
        <v>0.75</v>
      </c>
      <c r="N16" s="41">
        <f>EKS!J18</f>
        <v>0.90325</v>
      </c>
      <c r="O16" s="42">
        <f>AKS!H18</f>
        <v>0.66875</v>
      </c>
      <c r="P16" s="28"/>
      <c r="Q16" s="28"/>
      <c r="R16" s="28"/>
      <c r="S16" s="28"/>
      <c r="T16" s="28"/>
      <c r="U16" s="28"/>
      <c r="V16" s="28"/>
      <c r="W16" s="28"/>
      <c r="X16" s="28"/>
      <c r="Y16" s="28"/>
      <c r="Z16" s="28"/>
    </row>
    <row r="17">
      <c r="A17" s="28"/>
      <c r="B17" s="28"/>
      <c r="C17" s="28"/>
      <c r="D17" s="28"/>
      <c r="E17" s="28"/>
      <c r="F17" s="28"/>
      <c r="G17" s="34"/>
      <c r="H17" s="35"/>
      <c r="J17" s="36"/>
      <c r="K17" s="28"/>
      <c r="L17" s="43">
        <v>16.0</v>
      </c>
      <c r="M17" s="44">
        <f>GKE!H19</f>
        <v>0.825</v>
      </c>
      <c r="N17" s="45">
        <f>EKS!J19</f>
        <v>0.9316875</v>
      </c>
      <c r="O17" s="46">
        <f>AKS!H19</f>
        <v>0.784375</v>
      </c>
      <c r="P17" s="28"/>
      <c r="Q17" s="28"/>
      <c r="R17" s="28"/>
      <c r="S17" s="28"/>
      <c r="T17" s="28"/>
      <c r="U17" s="28"/>
      <c r="V17" s="28"/>
      <c r="W17" s="28"/>
      <c r="X17" s="28"/>
      <c r="Y17" s="28"/>
      <c r="Z17" s="28"/>
    </row>
    <row r="18">
      <c r="A18" s="47"/>
      <c r="B18" s="48"/>
      <c r="C18" s="28"/>
      <c r="D18" s="28"/>
      <c r="E18" s="28"/>
      <c r="F18" s="28"/>
      <c r="G18" s="34"/>
      <c r="H18" s="35"/>
      <c r="J18" s="36"/>
      <c r="K18" s="28"/>
      <c r="L18" s="49">
        <v>64.0</v>
      </c>
      <c r="M18" s="50">
        <f>GKE!H20</f>
        <v>0.91125</v>
      </c>
      <c r="N18" s="45">
        <f>EKS!J20</f>
        <v>0.952671875</v>
      </c>
      <c r="O18" s="51">
        <f>AKS!H20</f>
        <v>0.90109375</v>
      </c>
      <c r="P18" s="52"/>
      <c r="Q18" s="28"/>
      <c r="R18" s="28"/>
      <c r="S18" s="28"/>
      <c r="T18" s="28"/>
      <c r="U18" s="28"/>
      <c r="V18" s="28"/>
      <c r="W18" s="28"/>
      <c r="X18" s="28"/>
      <c r="Y18" s="28"/>
      <c r="Z18" s="28"/>
    </row>
    <row r="19">
      <c r="A19" s="28"/>
      <c r="B19" s="28"/>
      <c r="C19" s="28"/>
      <c r="D19" s="28"/>
      <c r="E19" s="28"/>
      <c r="F19" s="28"/>
      <c r="G19" s="34"/>
      <c r="H19" s="35"/>
      <c r="J19" s="36"/>
      <c r="K19" s="28"/>
      <c r="L19" s="53">
        <v>128.0</v>
      </c>
      <c r="M19" s="54">
        <f>GKE!H21</f>
        <v>0.925625</v>
      </c>
      <c r="N19" s="54">
        <f>EKS!J21</f>
        <v>0.9763359375</v>
      </c>
      <c r="O19" s="54">
        <f>AKS!H21</f>
        <v>0.920546875</v>
      </c>
      <c r="P19" s="28"/>
      <c r="Q19" s="28"/>
      <c r="R19" s="28"/>
      <c r="S19" s="28"/>
      <c r="T19" s="28"/>
      <c r="U19" s="28"/>
      <c r="V19" s="28"/>
      <c r="W19" s="28"/>
      <c r="X19" s="28"/>
      <c r="Y19" s="28"/>
      <c r="Z19" s="28"/>
    </row>
    <row r="20">
      <c r="A20" s="28"/>
      <c r="B20" s="28"/>
      <c r="C20" s="28"/>
      <c r="D20" s="28"/>
      <c r="E20" s="28"/>
      <c r="F20" s="28"/>
      <c r="G20" s="34"/>
      <c r="H20" s="35"/>
      <c r="J20" s="36"/>
      <c r="K20" s="28"/>
      <c r="L20" s="37">
        <v>192.0</v>
      </c>
      <c r="M20" s="38">
        <f>GKE!H22</f>
        <v>0.93875</v>
      </c>
      <c r="N20" s="38">
        <f>EKS!J22</f>
        <v>0.9842239583</v>
      </c>
      <c r="O20" s="38">
        <f>AKS!H22</f>
        <v>0.9353645833</v>
      </c>
      <c r="P20" s="28"/>
      <c r="Q20" s="28"/>
      <c r="R20" s="28"/>
      <c r="S20" s="28"/>
      <c r="T20" s="28"/>
      <c r="U20" s="28"/>
      <c r="V20" s="28"/>
      <c r="W20" s="28"/>
      <c r="X20" s="28"/>
      <c r="Y20" s="28"/>
      <c r="Z20" s="28"/>
    </row>
    <row r="21">
      <c r="A21" s="28"/>
      <c r="B21" s="28"/>
      <c r="C21" s="28"/>
      <c r="D21" s="28"/>
      <c r="E21" s="28"/>
      <c r="F21" s="28"/>
      <c r="G21" s="34"/>
      <c r="H21" s="35"/>
      <c r="J21" s="36"/>
      <c r="K21" s="28"/>
      <c r="L21" s="37">
        <v>256.0</v>
      </c>
      <c r="M21" s="38">
        <f>GKE!H23</f>
        <v>0.9490625</v>
      </c>
      <c r="N21" s="38">
        <f>EKS!J23</f>
        <v>0.9665546875</v>
      </c>
      <c r="O21" s="38">
        <f>AKS!H23</f>
        <v>0.9465234375</v>
      </c>
      <c r="P21" s="28"/>
      <c r="Q21" s="28"/>
      <c r="R21" s="28"/>
      <c r="S21" s="28"/>
      <c r="T21" s="28"/>
      <c r="U21" s="28"/>
      <c r="V21" s="28"/>
      <c r="W21" s="28"/>
      <c r="X21" s="28"/>
      <c r="Y21" s="28"/>
      <c r="Z21" s="28"/>
    </row>
    <row r="22">
      <c r="A22" s="28"/>
      <c r="B22" s="28"/>
      <c r="C22" s="28"/>
      <c r="D22" s="28"/>
      <c r="E22" s="28"/>
      <c r="F22" s="28"/>
      <c r="G22" s="55"/>
      <c r="H22" s="56"/>
      <c r="I22" s="57"/>
      <c r="J22" s="58"/>
      <c r="K22" s="27"/>
      <c r="L22" s="28"/>
      <c r="M22" s="28"/>
      <c r="N22" s="28"/>
      <c r="O22" s="28"/>
      <c r="P22" s="28"/>
      <c r="Q22" s="28"/>
      <c r="R22" s="28"/>
      <c r="S22" s="28"/>
      <c r="T22" s="28"/>
      <c r="U22" s="28"/>
      <c r="V22" s="28"/>
      <c r="W22" s="28"/>
      <c r="X22" s="28"/>
      <c r="Y22" s="28"/>
      <c r="Z22" s="28"/>
    </row>
    <row r="23" ht="15.75" customHeight="1">
      <c r="A23" s="28"/>
      <c r="B23" s="28"/>
      <c r="C23" s="28"/>
      <c r="D23" s="28"/>
      <c r="E23" s="28"/>
      <c r="F23" s="28"/>
      <c r="G23" s="59" t="s">
        <v>18</v>
      </c>
      <c r="H23" s="60" t="s">
        <v>19</v>
      </c>
      <c r="I23" s="31"/>
      <c r="J23" s="32"/>
      <c r="K23" s="27"/>
      <c r="L23" s="28"/>
      <c r="M23" s="28"/>
      <c r="N23" s="28"/>
      <c r="O23" s="28"/>
      <c r="P23" s="28"/>
      <c r="Q23" s="28"/>
      <c r="R23" s="28"/>
      <c r="S23" s="28"/>
      <c r="T23" s="28"/>
      <c r="U23" s="28"/>
      <c r="V23" s="28"/>
      <c r="W23" s="28"/>
      <c r="X23" s="28"/>
      <c r="Y23" s="28"/>
      <c r="Z23" s="28"/>
    </row>
    <row r="24" ht="15.75" customHeight="1">
      <c r="A24" s="28"/>
      <c r="B24" s="28"/>
      <c r="C24" s="28"/>
      <c r="D24" s="28"/>
      <c r="E24" s="28"/>
      <c r="F24" s="28"/>
      <c r="G24" s="34"/>
      <c r="J24" s="36"/>
      <c r="K24" s="27"/>
      <c r="L24" s="28"/>
      <c r="M24" s="28"/>
      <c r="N24" s="28"/>
      <c r="O24" s="28"/>
      <c r="P24" s="28"/>
      <c r="Q24" s="28"/>
      <c r="R24" s="28"/>
      <c r="S24" s="28"/>
      <c r="T24" s="28"/>
      <c r="U24" s="28"/>
      <c r="V24" s="28"/>
      <c r="W24" s="28"/>
      <c r="X24" s="28"/>
      <c r="Y24" s="28"/>
      <c r="Z24" s="28"/>
    </row>
    <row r="25">
      <c r="A25" s="28"/>
      <c r="B25" s="28"/>
      <c r="C25" s="28"/>
      <c r="D25" s="28"/>
      <c r="E25" s="28"/>
      <c r="F25" s="28"/>
      <c r="G25" s="34"/>
      <c r="J25" s="36"/>
      <c r="K25" s="28"/>
      <c r="L25" s="28"/>
      <c r="M25" s="28"/>
      <c r="N25" s="28"/>
      <c r="O25" s="28"/>
      <c r="P25" s="28"/>
      <c r="Q25" s="28"/>
      <c r="R25" s="28"/>
      <c r="S25" s="28"/>
      <c r="T25" s="28"/>
      <c r="U25" s="28"/>
      <c r="V25" s="28"/>
      <c r="W25" s="28"/>
      <c r="X25" s="28"/>
      <c r="Y25" s="28"/>
      <c r="Z25" s="28"/>
    </row>
    <row r="26">
      <c r="A26" s="28"/>
      <c r="B26" s="28"/>
      <c r="C26" s="28"/>
      <c r="D26" s="28"/>
      <c r="E26" s="28"/>
      <c r="F26" s="28"/>
      <c r="G26" s="55"/>
      <c r="H26" s="57"/>
      <c r="I26" s="57"/>
      <c r="J26" s="58"/>
      <c r="K26" s="28"/>
      <c r="L26" s="28"/>
      <c r="M26" s="28"/>
      <c r="N26" s="28"/>
      <c r="O26" s="28"/>
      <c r="P26" s="28"/>
      <c r="Q26" s="28"/>
      <c r="R26" s="28"/>
      <c r="S26" s="28"/>
      <c r="T26" s="28"/>
      <c r="U26" s="28"/>
      <c r="V26" s="28"/>
      <c r="W26" s="28"/>
      <c r="X26" s="28"/>
      <c r="Y26" s="28"/>
      <c r="Z26" s="28"/>
    </row>
    <row r="27">
      <c r="A27" s="28"/>
      <c r="B27" s="28"/>
      <c r="C27" s="28"/>
      <c r="D27" s="28"/>
      <c r="E27" s="28"/>
      <c r="F27" s="28"/>
      <c r="G27" s="61" t="s">
        <v>20</v>
      </c>
      <c r="H27" s="62" t="s">
        <v>21</v>
      </c>
      <c r="I27" s="31"/>
      <c r="J27" s="32"/>
      <c r="K27" s="28"/>
      <c r="L27" s="28"/>
      <c r="M27" s="28"/>
      <c r="N27" s="28"/>
      <c r="O27" s="28"/>
      <c r="P27" s="28"/>
      <c r="Q27" s="28"/>
      <c r="R27" s="28"/>
      <c r="S27" s="28"/>
      <c r="T27" s="28"/>
      <c r="U27" s="28"/>
      <c r="V27" s="28"/>
      <c r="W27" s="28"/>
      <c r="X27" s="28"/>
      <c r="Y27" s="28"/>
      <c r="Z27" s="28"/>
    </row>
    <row r="28">
      <c r="A28" s="28"/>
      <c r="B28" s="28"/>
      <c r="C28" s="28"/>
      <c r="D28" s="28"/>
      <c r="E28" s="28"/>
      <c r="F28" s="28"/>
      <c r="G28" s="34"/>
      <c r="H28" s="35"/>
      <c r="J28" s="36"/>
      <c r="K28" s="28"/>
      <c r="L28" s="28"/>
      <c r="M28" s="28"/>
      <c r="N28" s="28"/>
      <c r="O28" s="28"/>
      <c r="P28" s="28"/>
      <c r="Q28" s="28"/>
      <c r="R28" s="28"/>
      <c r="S28" s="28"/>
      <c r="T28" s="28"/>
      <c r="U28" s="28"/>
      <c r="V28" s="28"/>
      <c r="W28" s="28"/>
      <c r="X28" s="28"/>
      <c r="Y28" s="28"/>
      <c r="Z28" s="28"/>
    </row>
    <row r="29">
      <c r="A29" s="28"/>
      <c r="B29" s="28"/>
      <c r="C29" s="28"/>
      <c r="D29" s="28"/>
      <c r="E29" s="28"/>
      <c r="F29" s="28"/>
      <c r="G29" s="55"/>
      <c r="H29" s="56"/>
      <c r="I29" s="57"/>
      <c r="J29" s="5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9" t="s">
        <v>12</v>
      </c>
      <c r="H31" s="30" t="s">
        <v>13</v>
      </c>
      <c r="I31" s="31"/>
      <c r="J31" s="32"/>
      <c r="K31" s="28"/>
      <c r="L31" s="33" t="s">
        <v>22</v>
      </c>
      <c r="M31" s="33" t="s">
        <v>15</v>
      </c>
      <c r="N31" s="33" t="s">
        <v>16</v>
      </c>
      <c r="O31" s="33" t="s">
        <v>17</v>
      </c>
      <c r="P31" s="28"/>
      <c r="Q31" s="28"/>
      <c r="R31" s="28"/>
      <c r="S31" s="28"/>
      <c r="T31" s="28"/>
      <c r="U31" s="28"/>
      <c r="V31" s="28"/>
      <c r="W31" s="28"/>
      <c r="X31" s="28"/>
      <c r="Y31" s="28"/>
      <c r="Z31" s="28"/>
    </row>
    <row r="32">
      <c r="A32" s="28"/>
      <c r="B32" s="28"/>
      <c r="C32" s="28"/>
      <c r="D32" s="28"/>
      <c r="E32" s="28"/>
      <c r="F32" s="28"/>
      <c r="G32" s="34"/>
      <c r="H32" s="35"/>
      <c r="J32" s="36"/>
      <c r="K32" s="28"/>
      <c r="L32" s="63">
        <v>1.0</v>
      </c>
      <c r="M32" s="39">
        <f>GKE!G4</f>
        <v>0.84</v>
      </c>
      <c r="N32" s="39">
        <f>EKS!G4</f>
        <v>0.84</v>
      </c>
      <c r="O32" s="39">
        <f>AKS!G4</f>
        <v>0.84</v>
      </c>
      <c r="P32" s="28"/>
      <c r="Q32" s="28"/>
      <c r="R32" s="28"/>
      <c r="S32" s="28"/>
      <c r="T32" s="28"/>
      <c r="U32" s="28"/>
      <c r="V32" s="28"/>
      <c r="W32" s="28"/>
      <c r="X32" s="28"/>
      <c r="Y32" s="28"/>
      <c r="Z32" s="28"/>
    </row>
    <row r="33">
      <c r="A33" s="28"/>
      <c r="B33" s="28"/>
      <c r="C33" s="28"/>
      <c r="D33" s="28"/>
      <c r="E33" s="28"/>
      <c r="F33" s="64"/>
      <c r="G33" s="34"/>
      <c r="H33" s="35"/>
      <c r="J33" s="36"/>
      <c r="K33" s="52"/>
      <c r="L33" s="65">
        <v>2.0</v>
      </c>
      <c r="M33" s="66">
        <f>GKE!G5</f>
        <v>0.915</v>
      </c>
      <c r="N33" s="67">
        <f>EKS!G5</f>
        <v>0.915</v>
      </c>
      <c r="O33" s="68">
        <f>AKS!G5</f>
        <v>0.9</v>
      </c>
      <c r="P33" s="52"/>
      <c r="Q33" s="28"/>
      <c r="R33" s="28"/>
      <c r="S33" s="28"/>
      <c r="T33" s="28"/>
      <c r="U33" s="28"/>
      <c r="V33" s="28"/>
      <c r="W33" s="28"/>
      <c r="X33" s="28"/>
      <c r="Y33" s="28"/>
      <c r="Z33" s="28"/>
    </row>
    <row r="34">
      <c r="A34" s="28"/>
      <c r="B34" s="28"/>
      <c r="C34" s="28"/>
      <c r="D34" s="28"/>
      <c r="E34" s="28"/>
      <c r="F34" s="28"/>
      <c r="G34" s="34"/>
      <c r="H34" s="35"/>
      <c r="J34" s="36"/>
      <c r="K34" s="28"/>
      <c r="L34" s="69">
        <v>4.0</v>
      </c>
      <c r="M34" s="70">
        <f>GKE!G6</f>
        <v>0.955</v>
      </c>
      <c r="N34" s="70">
        <f>EKS!G6</f>
        <v>0.955</v>
      </c>
      <c r="O34" s="70">
        <f>AKS!G6</f>
        <v>0.94</v>
      </c>
      <c r="P34" s="28"/>
      <c r="Q34" s="28"/>
      <c r="R34" s="28"/>
      <c r="S34" s="28"/>
      <c r="T34" s="28"/>
      <c r="U34" s="28"/>
      <c r="V34" s="28"/>
      <c r="W34" s="28"/>
      <c r="X34" s="28"/>
      <c r="Y34" s="28"/>
      <c r="Z34" s="28"/>
    </row>
    <row r="35">
      <c r="A35" s="28"/>
      <c r="B35" s="28"/>
      <c r="C35" s="28"/>
      <c r="D35" s="28"/>
      <c r="E35" s="28"/>
      <c r="F35" s="28"/>
      <c r="G35" s="34"/>
      <c r="H35" s="35"/>
      <c r="J35" s="36"/>
      <c r="K35" s="28"/>
      <c r="L35" s="71">
        <v>8.0</v>
      </c>
      <c r="M35" s="72">
        <f>GKE!G7</f>
        <v>0.97625</v>
      </c>
      <c r="N35" s="73">
        <f>EKS!G7</f>
        <v>0.97625</v>
      </c>
      <c r="O35" s="74">
        <f>AKS!G7</f>
        <v>0.965</v>
      </c>
      <c r="P35" s="52"/>
      <c r="Q35" s="28"/>
      <c r="R35" s="28"/>
      <c r="S35" s="28"/>
      <c r="T35" s="28"/>
      <c r="U35" s="28"/>
      <c r="V35" s="28"/>
      <c r="W35" s="28"/>
      <c r="X35" s="28"/>
      <c r="Y35" s="28"/>
      <c r="Z35" s="28"/>
    </row>
    <row r="36">
      <c r="A36" s="28"/>
      <c r="B36" s="28"/>
      <c r="C36" s="28"/>
      <c r="D36" s="28"/>
      <c r="E36" s="28"/>
      <c r="F36" s="28"/>
      <c r="G36" s="34"/>
      <c r="H36" s="35"/>
      <c r="J36" s="36"/>
      <c r="K36" s="28"/>
      <c r="L36" s="75">
        <v>16.0</v>
      </c>
      <c r="M36" s="54">
        <f>GKE!G8</f>
        <v>0.986875</v>
      </c>
      <c r="N36" s="54">
        <f>EKS!G8</f>
        <v>0.986875</v>
      </c>
      <c r="O36" s="54">
        <f>AKS!G8</f>
        <v>0.9775</v>
      </c>
      <c r="P36" s="28"/>
      <c r="Q36" s="28"/>
      <c r="R36" s="28"/>
      <c r="S36" s="28"/>
      <c r="T36" s="28"/>
      <c r="U36" s="28"/>
      <c r="V36" s="28"/>
      <c r="W36" s="28"/>
      <c r="X36" s="28"/>
      <c r="Y36" s="28"/>
      <c r="Z36" s="28"/>
    </row>
    <row r="37">
      <c r="A37" s="28"/>
      <c r="B37" s="28"/>
      <c r="C37" s="28"/>
      <c r="D37" s="28"/>
      <c r="E37" s="28"/>
      <c r="F37" s="28"/>
      <c r="G37" s="34"/>
      <c r="H37" s="35"/>
      <c r="J37" s="36"/>
      <c r="K37" s="28"/>
      <c r="L37" s="75">
        <v>32.0</v>
      </c>
      <c r="M37" s="38">
        <f>GKE!G9</f>
        <v>0.9921875</v>
      </c>
      <c r="N37" s="38">
        <f>EKS!G9</f>
        <v>0.9921875</v>
      </c>
      <c r="O37" s="38">
        <f>AKS!G9</f>
        <v>0.98375</v>
      </c>
      <c r="P37" s="28"/>
      <c r="Q37" s="28"/>
      <c r="R37" s="28"/>
      <c r="S37" s="28"/>
      <c r="T37" s="28"/>
      <c r="U37" s="28"/>
      <c r="V37" s="28"/>
      <c r="W37" s="28"/>
      <c r="X37" s="28"/>
      <c r="Y37" s="28"/>
      <c r="Z37" s="28"/>
    </row>
    <row r="38">
      <c r="A38" s="28"/>
      <c r="B38" s="28"/>
      <c r="C38" s="28"/>
      <c r="D38" s="28"/>
      <c r="E38" s="28"/>
      <c r="F38" s="28"/>
      <c r="G38" s="34"/>
      <c r="H38" s="35"/>
      <c r="J38" s="36"/>
      <c r="K38" s="28"/>
      <c r="L38" s="75">
        <v>64.0</v>
      </c>
      <c r="M38" s="38">
        <f>GKE!G10</f>
        <v>0.99484375</v>
      </c>
      <c r="N38" s="38">
        <f>EKS!G10</f>
        <v>0.99484375</v>
      </c>
      <c r="O38" s="38">
        <f>AKS!G10</f>
        <v>0.986875</v>
      </c>
      <c r="P38" s="28"/>
      <c r="Q38" s="28"/>
      <c r="R38" s="28"/>
      <c r="S38" s="28"/>
      <c r="T38" s="28"/>
      <c r="U38" s="28"/>
      <c r="V38" s="28"/>
      <c r="W38" s="28"/>
      <c r="X38" s="28"/>
      <c r="Y38" s="28"/>
      <c r="Z38" s="28"/>
    </row>
    <row r="39">
      <c r="A39" s="28"/>
      <c r="B39" s="28"/>
      <c r="C39" s="28"/>
      <c r="D39" s="28"/>
      <c r="E39" s="28"/>
      <c r="F39" s="28"/>
      <c r="G39" s="34"/>
      <c r="H39" s="35"/>
      <c r="J39" s="36"/>
      <c r="K39" s="28"/>
      <c r="L39" s="28"/>
      <c r="M39" s="28"/>
      <c r="N39" s="28"/>
      <c r="O39" s="28"/>
      <c r="P39" s="28"/>
      <c r="Q39" s="28"/>
      <c r="R39" s="28"/>
      <c r="S39" s="28"/>
      <c r="T39" s="28"/>
      <c r="U39" s="28"/>
      <c r="V39" s="28"/>
      <c r="W39" s="28"/>
      <c r="X39" s="28"/>
      <c r="Y39" s="28"/>
      <c r="Z39" s="28"/>
    </row>
    <row r="40">
      <c r="A40" s="28"/>
      <c r="B40" s="28"/>
      <c r="C40" s="28"/>
      <c r="D40" s="28"/>
      <c r="E40" s="28"/>
      <c r="F40" s="28"/>
      <c r="G40" s="34"/>
      <c r="H40" s="35"/>
      <c r="J40" s="36"/>
      <c r="K40" s="28"/>
      <c r="L40" s="28"/>
      <c r="M40" s="28"/>
      <c r="N40" s="28"/>
      <c r="O40" s="28"/>
      <c r="P40" s="28"/>
      <c r="Q40" s="28"/>
      <c r="R40" s="28"/>
      <c r="S40" s="28"/>
      <c r="T40" s="28"/>
      <c r="U40" s="28"/>
      <c r="V40" s="28"/>
      <c r="W40" s="28"/>
      <c r="X40" s="28"/>
      <c r="Y40" s="28"/>
      <c r="Z40" s="28"/>
    </row>
    <row r="41">
      <c r="A41" s="28"/>
      <c r="B41" s="28"/>
      <c r="C41" s="28"/>
      <c r="D41" s="28"/>
      <c r="E41" s="28"/>
      <c r="F41" s="28"/>
      <c r="G41" s="55"/>
      <c r="H41" s="56"/>
      <c r="I41" s="57"/>
      <c r="J41" s="58"/>
      <c r="K41" s="28"/>
      <c r="L41" s="28"/>
      <c r="M41" s="28"/>
      <c r="N41" s="28"/>
      <c r="O41" s="28"/>
      <c r="P41" s="28"/>
      <c r="Q41" s="28"/>
      <c r="R41" s="28"/>
      <c r="S41" s="28"/>
      <c r="T41" s="28"/>
      <c r="U41" s="28"/>
      <c r="V41" s="28"/>
      <c r="W41" s="28"/>
      <c r="X41" s="28"/>
      <c r="Y41" s="28"/>
      <c r="Z41" s="28"/>
    </row>
    <row r="42">
      <c r="A42" s="28"/>
      <c r="B42" s="28"/>
      <c r="C42" s="28"/>
      <c r="D42" s="28"/>
      <c r="E42" s="28"/>
      <c r="F42" s="28"/>
      <c r="G42" s="59" t="s">
        <v>18</v>
      </c>
      <c r="H42" s="60" t="s">
        <v>23</v>
      </c>
      <c r="I42" s="31"/>
      <c r="J42" s="32"/>
      <c r="K42" s="28"/>
      <c r="L42" s="28"/>
      <c r="M42" s="28"/>
      <c r="N42" s="28"/>
      <c r="O42" s="28"/>
      <c r="P42" s="28"/>
      <c r="Q42" s="28"/>
      <c r="R42" s="28"/>
      <c r="S42" s="28"/>
      <c r="T42" s="28"/>
      <c r="U42" s="28"/>
      <c r="V42" s="28"/>
      <c r="W42" s="28"/>
      <c r="X42" s="28"/>
      <c r="Y42" s="28"/>
      <c r="Z42" s="28"/>
    </row>
    <row r="43">
      <c r="A43" s="28"/>
      <c r="B43" s="28"/>
      <c r="C43" s="28"/>
      <c r="D43" s="28"/>
      <c r="E43" s="28"/>
      <c r="F43" s="28"/>
      <c r="G43" s="34"/>
      <c r="J43" s="36"/>
      <c r="K43" s="28"/>
      <c r="L43" s="28"/>
      <c r="M43" s="28"/>
      <c r="N43" s="28"/>
      <c r="O43" s="28"/>
      <c r="P43" s="28"/>
      <c r="Q43" s="28"/>
      <c r="R43" s="28"/>
      <c r="S43" s="28"/>
      <c r="T43" s="28"/>
      <c r="U43" s="28"/>
      <c r="V43" s="28"/>
      <c r="W43" s="28"/>
      <c r="X43" s="28"/>
      <c r="Y43" s="28"/>
      <c r="Z43" s="28"/>
    </row>
    <row r="44">
      <c r="A44" s="28"/>
      <c r="B44" s="28"/>
      <c r="C44" s="28"/>
      <c r="D44" s="28"/>
      <c r="E44" s="28"/>
      <c r="F44" s="28"/>
      <c r="G44" s="34"/>
      <c r="J44" s="36"/>
      <c r="K44" s="28"/>
      <c r="L44" s="28"/>
      <c r="M44" s="28"/>
      <c r="N44" s="28"/>
      <c r="O44" s="28"/>
      <c r="P44" s="28"/>
      <c r="Q44" s="28"/>
      <c r="R44" s="28"/>
      <c r="S44" s="28"/>
      <c r="T44" s="28"/>
      <c r="U44" s="28"/>
      <c r="V44" s="28"/>
      <c r="W44" s="28"/>
      <c r="X44" s="28"/>
      <c r="Y44" s="28"/>
      <c r="Z44" s="28"/>
    </row>
    <row r="45">
      <c r="A45" s="28"/>
      <c r="B45" s="28"/>
      <c r="C45" s="28"/>
      <c r="D45" s="28"/>
      <c r="E45" s="28"/>
      <c r="F45" s="28"/>
      <c r="G45" s="55"/>
      <c r="H45" s="57"/>
      <c r="I45" s="57"/>
      <c r="J45" s="58"/>
      <c r="K45" s="28"/>
      <c r="L45" s="28"/>
      <c r="M45" s="28"/>
      <c r="N45" s="28"/>
      <c r="O45" s="28"/>
      <c r="P45" s="28"/>
      <c r="Q45" s="28"/>
      <c r="R45" s="28"/>
      <c r="S45" s="28"/>
      <c r="T45" s="28"/>
      <c r="U45" s="28"/>
      <c r="V45" s="28"/>
      <c r="W45" s="28"/>
      <c r="X45" s="28"/>
      <c r="Y45" s="28"/>
      <c r="Z45" s="28"/>
    </row>
    <row r="46">
      <c r="A46" s="28"/>
      <c r="B46" s="28"/>
      <c r="C46" s="28"/>
      <c r="D46" s="28"/>
      <c r="E46" s="28"/>
      <c r="F46" s="28"/>
      <c r="G46" s="61" t="s">
        <v>20</v>
      </c>
      <c r="H46" s="62" t="s">
        <v>24</v>
      </c>
      <c r="I46" s="31"/>
      <c r="J46" s="32"/>
      <c r="K46" s="28"/>
      <c r="L46" s="28"/>
      <c r="M46" s="28"/>
      <c r="N46" s="28"/>
      <c r="O46" s="28"/>
      <c r="P46" s="28"/>
      <c r="Q46" s="28"/>
      <c r="R46" s="28"/>
      <c r="S46" s="28"/>
      <c r="T46" s="28"/>
      <c r="U46" s="28"/>
      <c r="V46" s="28"/>
      <c r="W46" s="28"/>
      <c r="X46" s="28"/>
      <c r="Y46" s="28"/>
      <c r="Z46" s="28"/>
    </row>
    <row r="47">
      <c r="A47" s="28"/>
      <c r="B47" s="28"/>
      <c r="C47" s="28"/>
      <c r="D47" s="28"/>
      <c r="E47" s="28"/>
      <c r="F47" s="28"/>
      <c r="G47" s="34"/>
      <c r="H47" s="35"/>
      <c r="J47" s="36"/>
      <c r="K47" s="28"/>
      <c r="L47" s="28"/>
      <c r="M47" s="28"/>
      <c r="N47" s="28"/>
      <c r="O47" s="28"/>
      <c r="P47" s="28"/>
      <c r="Q47" s="28"/>
      <c r="R47" s="28"/>
      <c r="S47" s="28"/>
      <c r="T47" s="28"/>
      <c r="U47" s="28"/>
      <c r="V47" s="28"/>
      <c r="W47" s="28"/>
      <c r="X47" s="28"/>
      <c r="Y47" s="28"/>
      <c r="Z47" s="28"/>
    </row>
    <row r="48">
      <c r="A48" s="28"/>
      <c r="B48" s="28"/>
      <c r="C48" s="28"/>
      <c r="D48" s="28"/>
      <c r="E48" s="28"/>
      <c r="F48" s="28"/>
      <c r="G48" s="55"/>
      <c r="H48" s="56"/>
      <c r="I48" s="57"/>
      <c r="J48" s="5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9" t="s">
        <v>12</v>
      </c>
      <c r="H50" s="62" t="s">
        <v>25</v>
      </c>
      <c r="I50" s="31"/>
      <c r="J50" s="32"/>
      <c r="K50" s="28"/>
      <c r="L50" s="33" t="s">
        <v>14</v>
      </c>
      <c r="M50" s="33" t="s">
        <v>15</v>
      </c>
      <c r="N50" s="33" t="s">
        <v>16</v>
      </c>
      <c r="O50" s="33" t="s">
        <v>17</v>
      </c>
      <c r="P50" s="28"/>
      <c r="Q50" s="28"/>
      <c r="R50" s="28"/>
      <c r="S50" s="28"/>
      <c r="T50" s="28"/>
      <c r="U50" s="28"/>
      <c r="V50" s="28"/>
      <c r="W50" s="28"/>
      <c r="X50" s="28"/>
      <c r="Y50" s="28"/>
      <c r="Z50" s="28"/>
    </row>
    <row r="51">
      <c r="A51" s="28"/>
      <c r="B51" s="28"/>
      <c r="C51" s="28"/>
      <c r="D51" s="28"/>
      <c r="E51" s="28"/>
      <c r="F51" s="28"/>
      <c r="G51" s="34"/>
      <c r="H51" s="35"/>
      <c r="J51" s="36"/>
      <c r="K51" s="28"/>
      <c r="L51" s="37">
        <v>1.0</v>
      </c>
      <c r="M51" s="76">
        <f>GKE!$K$4</f>
        <v>110</v>
      </c>
      <c r="N51" s="76">
        <f>EKS!C15</f>
        <v>4</v>
      </c>
      <c r="O51" s="76">
        <f>AKS!$K$4</f>
        <v>250</v>
      </c>
      <c r="P51" s="28"/>
      <c r="Q51" s="28"/>
      <c r="R51" s="28"/>
      <c r="S51" s="28"/>
      <c r="T51" s="28"/>
      <c r="U51" s="28"/>
      <c r="V51" s="28"/>
      <c r="W51" s="28"/>
      <c r="X51" s="28"/>
      <c r="Y51" s="28"/>
      <c r="Z51" s="28"/>
    </row>
    <row r="52">
      <c r="A52" s="28"/>
      <c r="B52" s="28"/>
      <c r="C52" s="28"/>
      <c r="D52" s="28"/>
      <c r="E52" s="28"/>
      <c r="F52" s="28"/>
      <c r="G52" s="34"/>
      <c r="H52" s="35"/>
      <c r="J52" s="36"/>
      <c r="K52" s="28"/>
      <c r="L52" s="37">
        <v>2.0</v>
      </c>
      <c r="M52" s="76">
        <f>GKE!$K$4</f>
        <v>110</v>
      </c>
      <c r="N52" s="76">
        <f>EKS!C16</f>
        <v>11</v>
      </c>
      <c r="O52" s="76">
        <f>AKS!$K$4</f>
        <v>250</v>
      </c>
      <c r="P52" s="28"/>
      <c r="Q52" s="28"/>
      <c r="R52" s="28"/>
      <c r="S52" s="28"/>
      <c r="T52" s="28"/>
      <c r="U52" s="28"/>
      <c r="V52" s="28"/>
      <c r="W52" s="28"/>
      <c r="X52" s="28"/>
      <c r="Y52" s="28"/>
      <c r="Z52" s="28"/>
    </row>
    <row r="53">
      <c r="A53" s="28"/>
      <c r="B53" s="28"/>
      <c r="C53" s="28"/>
      <c r="D53" s="28"/>
      <c r="E53" s="28"/>
      <c r="F53" s="28"/>
      <c r="G53" s="34"/>
      <c r="H53" s="35"/>
      <c r="J53" s="36"/>
      <c r="K53" s="28"/>
      <c r="L53" s="37">
        <v>4.0</v>
      </c>
      <c r="M53" s="76">
        <f>GKE!$K$4</f>
        <v>110</v>
      </c>
      <c r="N53" s="77">
        <f>EKS!C17</f>
        <v>17</v>
      </c>
      <c r="O53" s="76">
        <f>AKS!$K$4</f>
        <v>250</v>
      </c>
      <c r="P53" s="28"/>
      <c r="Q53" s="28"/>
      <c r="R53" s="28"/>
      <c r="S53" s="28"/>
      <c r="T53" s="28"/>
      <c r="U53" s="28"/>
      <c r="V53" s="28"/>
      <c r="W53" s="28"/>
      <c r="X53" s="28"/>
      <c r="Y53" s="28"/>
      <c r="Z53" s="28"/>
    </row>
    <row r="54">
      <c r="A54" s="28"/>
      <c r="B54" s="28"/>
      <c r="C54" s="28"/>
      <c r="D54" s="28"/>
      <c r="E54" s="28"/>
      <c r="F54" s="28"/>
      <c r="G54" s="34"/>
      <c r="H54" s="35"/>
      <c r="J54" s="36"/>
      <c r="K54" s="28"/>
      <c r="L54" s="37">
        <v>8.0</v>
      </c>
      <c r="M54" s="78">
        <f>GKE!$K$4</f>
        <v>110</v>
      </c>
      <c r="N54" s="79">
        <f>EKS!C18</f>
        <v>29</v>
      </c>
      <c r="O54" s="80">
        <f>AKS!$K$4</f>
        <v>250</v>
      </c>
      <c r="P54" s="28"/>
      <c r="Q54" s="28"/>
      <c r="R54" s="28"/>
      <c r="S54" s="28"/>
      <c r="T54" s="28"/>
      <c r="U54" s="28"/>
      <c r="V54" s="28"/>
      <c r="W54" s="28"/>
      <c r="X54" s="28"/>
      <c r="Y54" s="28"/>
      <c r="Z54" s="28"/>
    </row>
    <row r="55">
      <c r="A55" s="28"/>
      <c r="B55" s="28"/>
      <c r="C55" s="28"/>
      <c r="D55" s="28"/>
      <c r="E55" s="28"/>
      <c r="F55" s="28"/>
      <c r="G55" s="34"/>
      <c r="H55" s="35"/>
      <c r="J55" s="36"/>
      <c r="K55" s="28"/>
      <c r="L55" s="81">
        <v>16.0</v>
      </c>
      <c r="M55" s="82">
        <f>GKE!$K$4</f>
        <v>110</v>
      </c>
      <c r="N55" s="83">
        <f>EKS!C19</f>
        <v>58</v>
      </c>
      <c r="O55" s="84">
        <f>AKS!$K$4</f>
        <v>250</v>
      </c>
      <c r="P55" s="52"/>
      <c r="Q55" s="28"/>
      <c r="R55" s="28"/>
      <c r="S55" s="28"/>
      <c r="T55" s="28"/>
      <c r="U55" s="28"/>
      <c r="V55" s="28"/>
      <c r="W55" s="28"/>
      <c r="X55" s="28"/>
      <c r="Y55" s="28"/>
      <c r="Z55" s="28"/>
    </row>
    <row r="56">
      <c r="A56" s="28"/>
      <c r="B56" s="28"/>
      <c r="C56" s="28"/>
      <c r="D56" s="28"/>
      <c r="E56" s="28"/>
      <c r="F56" s="64"/>
      <c r="G56" s="34"/>
      <c r="H56" s="35"/>
      <c r="J56" s="36"/>
      <c r="K56" s="52"/>
      <c r="L56" s="85">
        <v>64.0</v>
      </c>
      <c r="M56" s="86">
        <f>GKE!$K$4</f>
        <v>110</v>
      </c>
      <c r="N56" s="87">
        <f>EKS!C20</f>
        <v>234</v>
      </c>
      <c r="O56" s="88">
        <f>AKS!$K$4</f>
        <v>250</v>
      </c>
      <c r="P56" s="28"/>
      <c r="Q56" s="28"/>
      <c r="R56" s="28"/>
      <c r="S56" s="28"/>
      <c r="T56" s="28"/>
      <c r="U56" s="28"/>
      <c r="V56" s="28"/>
      <c r="W56" s="28"/>
      <c r="X56" s="28"/>
      <c r="Y56" s="28"/>
      <c r="Z56" s="28"/>
    </row>
    <row r="57">
      <c r="A57" s="28"/>
      <c r="B57" s="28"/>
      <c r="C57" s="28"/>
      <c r="D57" s="28"/>
      <c r="E57" s="28"/>
      <c r="F57" s="28"/>
      <c r="G57" s="34"/>
      <c r="H57" s="35"/>
      <c r="J57" s="36"/>
      <c r="K57" s="28"/>
      <c r="L57" s="53">
        <v>128.0</v>
      </c>
      <c r="M57" s="76">
        <f>GKE!$K$4</f>
        <v>110</v>
      </c>
      <c r="N57" s="89">
        <f>EKS!C21</f>
        <v>234</v>
      </c>
      <c r="O57" s="76">
        <f>AKS!$K$4</f>
        <v>250</v>
      </c>
      <c r="P57" s="28"/>
      <c r="Q57" s="28"/>
      <c r="R57" s="28"/>
      <c r="S57" s="28"/>
      <c r="T57" s="28"/>
      <c r="U57" s="28"/>
      <c r="V57" s="28"/>
      <c r="W57" s="28"/>
      <c r="X57" s="28"/>
      <c r="Y57" s="28"/>
      <c r="Z57" s="28"/>
    </row>
    <row r="58">
      <c r="A58" s="28"/>
      <c r="B58" s="28"/>
      <c r="C58" s="28"/>
      <c r="D58" s="28"/>
      <c r="E58" s="28"/>
      <c r="F58" s="28"/>
      <c r="G58" s="34"/>
      <c r="H58" s="35"/>
      <c r="J58" s="36"/>
      <c r="K58" s="28"/>
      <c r="L58" s="37">
        <v>192.0</v>
      </c>
      <c r="M58" s="76">
        <f>GKE!$K$4</f>
        <v>110</v>
      </c>
      <c r="N58" s="76">
        <f>EKS!C22</f>
        <v>234</v>
      </c>
      <c r="O58" s="76">
        <f>AKS!$K$4</f>
        <v>250</v>
      </c>
      <c r="P58" s="28"/>
      <c r="Q58" s="28"/>
      <c r="R58" s="28"/>
      <c r="S58" s="28"/>
      <c r="T58" s="28"/>
      <c r="U58" s="28"/>
      <c r="V58" s="28"/>
      <c r="W58" s="28"/>
      <c r="X58" s="28"/>
      <c r="Y58" s="28"/>
      <c r="Z58" s="28"/>
    </row>
    <row r="59">
      <c r="A59" s="28"/>
      <c r="B59" s="28"/>
      <c r="C59" s="28"/>
      <c r="D59" s="28"/>
      <c r="E59" s="28"/>
      <c r="F59" s="28"/>
      <c r="G59" s="61" t="s">
        <v>20</v>
      </c>
      <c r="H59" s="62" t="s">
        <v>26</v>
      </c>
      <c r="I59" s="31"/>
      <c r="J59" s="32"/>
      <c r="K59" s="28"/>
      <c r="L59" s="37">
        <v>256.0</v>
      </c>
      <c r="M59" s="76">
        <f>GKE!$K$4</f>
        <v>110</v>
      </c>
      <c r="N59" s="76">
        <f>EKS!C23</f>
        <v>737</v>
      </c>
      <c r="O59" s="76">
        <f>AKS!$K$4</f>
        <v>250</v>
      </c>
      <c r="P59" s="28"/>
      <c r="Q59" s="28"/>
      <c r="R59" s="28"/>
      <c r="S59" s="28"/>
      <c r="T59" s="28"/>
      <c r="U59" s="28"/>
      <c r="V59" s="28"/>
      <c r="W59" s="28"/>
      <c r="X59" s="28"/>
      <c r="Y59" s="28"/>
      <c r="Z59" s="28"/>
    </row>
    <row r="60">
      <c r="A60" s="28"/>
      <c r="B60" s="28"/>
      <c r="C60" s="28"/>
      <c r="D60" s="28"/>
      <c r="E60" s="28"/>
      <c r="F60" s="28"/>
      <c r="G60" s="34"/>
      <c r="H60" s="35"/>
      <c r="J60" s="36"/>
      <c r="K60" s="28"/>
      <c r="L60" s="28"/>
      <c r="M60" s="28"/>
      <c r="N60" s="28"/>
      <c r="O60" s="28"/>
      <c r="P60" s="28"/>
      <c r="Q60" s="28"/>
      <c r="R60" s="28"/>
      <c r="S60" s="28"/>
      <c r="T60" s="28"/>
      <c r="U60" s="28"/>
      <c r="V60" s="28"/>
      <c r="W60" s="28"/>
      <c r="X60" s="28"/>
      <c r="Y60" s="28"/>
      <c r="Z60" s="28"/>
    </row>
    <row r="61">
      <c r="A61" s="28"/>
      <c r="B61" s="28"/>
      <c r="C61" s="28"/>
      <c r="D61" s="28"/>
      <c r="E61" s="28"/>
      <c r="F61" s="28"/>
      <c r="G61" s="34"/>
      <c r="H61" s="35"/>
      <c r="J61" s="36"/>
      <c r="K61" s="28"/>
      <c r="L61" s="28"/>
      <c r="M61" s="28"/>
      <c r="N61" s="28"/>
      <c r="O61" s="28"/>
      <c r="P61" s="28"/>
      <c r="Q61" s="28"/>
      <c r="R61" s="28"/>
      <c r="S61" s="28"/>
      <c r="T61" s="28"/>
      <c r="U61" s="28"/>
      <c r="V61" s="28"/>
      <c r="W61" s="28"/>
      <c r="X61" s="28"/>
      <c r="Y61" s="28"/>
      <c r="Z61" s="28"/>
    </row>
    <row r="62">
      <c r="A62" s="28"/>
      <c r="B62" s="28"/>
      <c r="C62" s="28"/>
      <c r="D62" s="28"/>
      <c r="E62" s="28"/>
      <c r="F62" s="28"/>
      <c r="G62" s="55"/>
      <c r="H62" s="56"/>
      <c r="I62" s="57"/>
      <c r="J62" s="5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9" t="s">
        <v>12</v>
      </c>
      <c r="H69" s="62" t="s">
        <v>27</v>
      </c>
      <c r="I69" s="31"/>
      <c r="J69" s="32"/>
      <c r="K69" s="28"/>
      <c r="L69" s="33" t="s">
        <v>14</v>
      </c>
      <c r="M69" s="33" t="s">
        <v>15</v>
      </c>
      <c r="N69" s="33" t="s">
        <v>16</v>
      </c>
      <c r="O69" s="33" t="s">
        <v>17</v>
      </c>
      <c r="P69" s="28"/>
      <c r="Q69" s="28"/>
      <c r="R69" s="28"/>
      <c r="S69" s="28"/>
      <c r="T69" s="28"/>
      <c r="U69" s="28"/>
      <c r="V69" s="28"/>
      <c r="W69" s="28"/>
      <c r="X69" s="28"/>
      <c r="Y69" s="28"/>
      <c r="Z69" s="28"/>
    </row>
    <row r="70">
      <c r="A70" s="28"/>
      <c r="B70" s="28"/>
      <c r="C70" s="28"/>
      <c r="D70" s="28"/>
      <c r="E70" s="28"/>
      <c r="F70" s="28"/>
      <c r="G70" s="34"/>
      <c r="H70" s="35"/>
      <c r="J70" s="36"/>
      <c r="K70" s="28"/>
      <c r="L70" s="37">
        <v>1.0</v>
      </c>
      <c r="M70" s="90">
        <f>GKE!I15</f>
        <v>0.005</v>
      </c>
      <c r="N70" s="90">
        <f>EKS!K15</f>
        <v>0.12525</v>
      </c>
      <c r="O70" s="90">
        <f>AKS!I15</f>
        <v>0</v>
      </c>
      <c r="P70" s="28"/>
      <c r="Q70" s="28"/>
      <c r="R70" s="28"/>
      <c r="S70" s="28"/>
      <c r="T70" s="28"/>
      <c r="U70" s="28"/>
      <c r="V70" s="28"/>
      <c r="W70" s="28"/>
      <c r="X70" s="28"/>
      <c r="Y70" s="28"/>
      <c r="Z70" s="28"/>
    </row>
    <row r="71">
      <c r="A71" s="28"/>
      <c r="B71" s="28"/>
      <c r="C71" s="28"/>
      <c r="D71" s="28"/>
      <c r="E71" s="28"/>
      <c r="F71" s="28"/>
      <c r="G71" s="34"/>
      <c r="H71" s="35"/>
      <c r="J71" s="36"/>
      <c r="K71" s="28"/>
      <c r="L71" s="37">
        <v>2.0</v>
      </c>
      <c r="M71" s="90">
        <f>GKE!I16</f>
        <v>0.01181818182</v>
      </c>
      <c r="N71" s="90">
        <f>EKS!K16</f>
        <v>0.1294545455</v>
      </c>
      <c r="O71" s="90">
        <f>AKS!I16</f>
        <v>0.0026</v>
      </c>
      <c r="P71" s="28"/>
      <c r="Q71" s="28"/>
      <c r="R71" s="28"/>
      <c r="S71" s="28"/>
      <c r="T71" s="28"/>
      <c r="U71" s="28"/>
      <c r="V71" s="28"/>
      <c r="W71" s="28"/>
      <c r="X71" s="28"/>
      <c r="Y71" s="28"/>
      <c r="Z71" s="28"/>
    </row>
    <row r="72">
      <c r="A72" s="28"/>
      <c r="B72" s="28"/>
      <c r="C72" s="28"/>
      <c r="D72" s="28"/>
      <c r="E72" s="28"/>
      <c r="F72" s="28"/>
      <c r="G72" s="34"/>
      <c r="H72" s="35"/>
      <c r="J72" s="36"/>
      <c r="K72" s="28"/>
      <c r="L72" s="37">
        <v>4.0</v>
      </c>
      <c r="M72" s="90">
        <f>GKE!I17</f>
        <v>0.02545454545</v>
      </c>
      <c r="N72" s="90">
        <f>EKS!K17</f>
        <v>0.1975294118</v>
      </c>
      <c r="O72" s="90">
        <f>AKS!I17</f>
        <v>0.0086</v>
      </c>
      <c r="P72" s="28"/>
      <c r="Q72" s="28"/>
      <c r="R72" s="28"/>
      <c r="S72" s="28"/>
      <c r="T72" s="28"/>
      <c r="U72" s="28"/>
      <c r="V72" s="28"/>
      <c r="W72" s="28"/>
      <c r="X72" s="28"/>
      <c r="Y72" s="28"/>
      <c r="Z72" s="28"/>
    </row>
    <row r="73">
      <c r="A73" s="28"/>
      <c r="B73" s="28"/>
      <c r="C73" s="28"/>
      <c r="D73" s="28"/>
      <c r="E73" s="28"/>
      <c r="F73" s="28"/>
      <c r="G73" s="34"/>
      <c r="H73" s="35"/>
      <c r="J73" s="36"/>
      <c r="K73" s="28"/>
      <c r="L73" s="37">
        <v>8.0</v>
      </c>
      <c r="M73" s="90">
        <f>GKE!I18</f>
        <v>0.05454545455</v>
      </c>
      <c r="N73" s="90">
        <f>EKS!K18</f>
        <v>0.2491724138</v>
      </c>
      <c r="O73" s="90">
        <f>AKS!I18</f>
        <v>0.0214</v>
      </c>
      <c r="P73" s="28"/>
      <c r="Q73" s="28"/>
      <c r="R73" s="28"/>
      <c r="S73" s="28"/>
      <c r="T73" s="28"/>
      <c r="U73" s="28"/>
      <c r="V73" s="28"/>
      <c r="W73" s="28"/>
      <c r="X73" s="28"/>
      <c r="Y73" s="28"/>
      <c r="Z73" s="28"/>
    </row>
    <row r="74">
      <c r="A74" s="28"/>
      <c r="B74" s="28"/>
      <c r="C74" s="28"/>
      <c r="D74" s="28"/>
      <c r="E74" s="28"/>
      <c r="F74" s="28"/>
      <c r="G74" s="34"/>
      <c r="H74" s="35"/>
      <c r="J74" s="36"/>
      <c r="K74" s="28"/>
      <c r="L74" s="43">
        <v>16.0</v>
      </c>
      <c r="M74" s="91">
        <f>GKE!I19</f>
        <v>0.12</v>
      </c>
      <c r="N74" s="91">
        <f>EKS!K19</f>
        <v>0.2570172414</v>
      </c>
      <c r="O74" s="91">
        <f>AKS!I19</f>
        <v>0.0502</v>
      </c>
      <c r="P74" s="28"/>
      <c r="Q74" s="28"/>
      <c r="R74" s="28"/>
      <c r="S74" s="28"/>
      <c r="T74" s="28"/>
      <c r="U74" s="28"/>
      <c r="V74" s="28"/>
      <c r="W74" s="28"/>
      <c r="X74" s="28"/>
      <c r="Y74" s="28"/>
      <c r="Z74" s="28"/>
    </row>
    <row r="75">
      <c r="A75" s="28"/>
      <c r="B75" s="28"/>
      <c r="C75" s="28"/>
      <c r="D75" s="28"/>
      <c r="E75" s="28"/>
      <c r="F75" s="28"/>
      <c r="G75" s="34"/>
      <c r="H75" s="35"/>
      <c r="J75" s="36"/>
      <c r="K75" s="28"/>
      <c r="L75" s="49">
        <v>64.0</v>
      </c>
      <c r="M75" s="92">
        <f>GKE!I20</f>
        <v>0.5301818182</v>
      </c>
      <c r="N75" s="93">
        <f>EKS!K20</f>
        <v>0.2605598291</v>
      </c>
      <c r="O75" s="94">
        <f>AKS!I20</f>
        <v>0.23068</v>
      </c>
      <c r="P75" s="52"/>
      <c r="Q75" s="28"/>
      <c r="R75" s="28"/>
      <c r="S75" s="28"/>
      <c r="T75" s="28"/>
      <c r="U75" s="28"/>
      <c r="V75" s="28"/>
      <c r="W75" s="28"/>
      <c r="X75" s="28"/>
      <c r="Y75" s="28"/>
      <c r="Z75" s="28"/>
    </row>
    <row r="76">
      <c r="A76" s="28"/>
      <c r="B76" s="28"/>
      <c r="C76" s="28"/>
      <c r="D76" s="28"/>
      <c r="E76" s="28"/>
      <c r="F76" s="28"/>
      <c r="G76" s="59" t="s">
        <v>18</v>
      </c>
      <c r="H76" s="60" t="s">
        <v>28</v>
      </c>
      <c r="I76" s="31"/>
      <c r="J76" s="32"/>
      <c r="K76" s="28"/>
      <c r="L76" s="95">
        <v>128.0</v>
      </c>
      <c r="M76" s="96">
        <f>GKE!I21</f>
        <v>1.077090909</v>
      </c>
      <c r="N76" s="92">
        <f>EKS!K21</f>
        <v>0.5340641026</v>
      </c>
      <c r="O76" s="97">
        <f>AKS!I21</f>
        <v>0.47132</v>
      </c>
      <c r="P76" s="52"/>
      <c r="Q76" s="28"/>
      <c r="R76" s="28"/>
      <c r="S76" s="28"/>
      <c r="T76" s="28"/>
      <c r="U76" s="28"/>
      <c r="V76" s="28"/>
      <c r="W76" s="28"/>
      <c r="X76" s="28"/>
      <c r="Y76" s="28"/>
      <c r="Z76" s="28"/>
    </row>
    <row r="77">
      <c r="A77" s="28"/>
      <c r="B77" s="28"/>
      <c r="C77" s="28"/>
      <c r="D77" s="28"/>
      <c r="E77" s="28"/>
      <c r="F77" s="28"/>
      <c r="G77" s="34"/>
      <c r="J77" s="36"/>
      <c r="K77" s="28"/>
      <c r="L77" s="98">
        <v>192.0</v>
      </c>
      <c r="M77" s="99">
        <f>GKE!I22</f>
        <v>1.638545455</v>
      </c>
      <c r="N77" s="100">
        <f>EKS!K22</f>
        <v>0.8075683761</v>
      </c>
      <c r="O77" s="99">
        <f>AKS!I22</f>
        <v>0.71836</v>
      </c>
      <c r="P77" s="52"/>
      <c r="Q77" s="28"/>
      <c r="R77" s="28"/>
      <c r="S77" s="28"/>
      <c r="T77" s="28"/>
      <c r="U77" s="28"/>
      <c r="V77" s="28"/>
      <c r="W77" s="28"/>
      <c r="X77" s="28"/>
      <c r="Y77" s="28"/>
      <c r="Z77" s="28"/>
    </row>
    <row r="78">
      <c r="A78" s="28"/>
      <c r="B78" s="28"/>
      <c r="C78" s="28"/>
      <c r="D78" s="28"/>
      <c r="E78" s="28"/>
      <c r="F78" s="28"/>
      <c r="G78" s="34"/>
      <c r="J78" s="36"/>
      <c r="K78" s="28"/>
      <c r="L78" s="98">
        <v>256.0</v>
      </c>
      <c r="M78" s="101">
        <f>GKE!I23</f>
        <v>2.208727273</v>
      </c>
      <c r="N78" s="102">
        <f>EKS!K23</f>
        <v>0.3357367707</v>
      </c>
      <c r="O78" s="101">
        <f>AKS!I23</f>
        <v>0.96924</v>
      </c>
      <c r="P78" s="52"/>
      <c r="Q78" s="28"/>
      <c r="R78" s="28"/>
      <c r="S78" s="28"/>
      <c r="T78" s="28"/>
      <c r="U78" s="28"/>
      <c r="V78" s="28"/>
      <c r="W78" s="28"/>
      <c r="X78" s="28"/>
      <c r="Y78" s="28"/>
      <c r="Z78" s="28"/>
    </row>
    <row r="79">
      <c r="A79" s="28"/>
      <c r="B79" s="28"/>
      <c r="C79" s="28"/>
      <c r="D79" s="28"/>
      <c r="E79" s="28"/>
      <c r="F79" s="28"/>
      <c r="G79" s="55"/>
      <c r="H79" s="57"/>
      <c r="I79" s="57"/>
      <c r="J79" s="58"/>
      <c r="K79" s="28"/>
      <c r="L79" s="28"/>
      <c r="M79" s="27"/>
      <c r="N79" s="28"/>
      <c r="O79" s="27"/>
      <c r="P79" s="28"/>
      <c r="Q79" s="28"/>
      <c r="R79" s="28"/>
      <c r="S79" s="28"/>
      <c r="T79" s="28"/>
      <c r="U79" s="28"/>
      <c r="V79" s="28"/>
      <c r="W79" s="28"/>
      <c r="X79" s="28"/>
      <c r="Y79" s="28"/>
      <c r="Z79" s="28"/>
    </row>
    <row r="80">
      <c r="A80" s="28"/>
      <c r="B80" s="28"/>
      <c r="C80" s="28"/>
      <c r="D80" s="28"/>
      <c r="E80" s="28"/>
      <c r="F80" s="28"/>
      <c r="G80" s="61" t="s">
        <v>20</v>
      </c>
      <c r="H80" s="62" t="s">
        <v>29</v>
      </c>
      <c r="I80" s="31"/>
      <c r="J80" s="32"/>
      <c r="K80" s="28"/>
      <c r="L80" s="28"/>
      <c r="M80" s="28"/>
      <c r="N80" s="28"/>
      <c r="O80" s="28"/>
      <c r="P80" s="28"/>
      <c r="Q80" s="28"/>
      <c r="R80" s="28"/>
      <c r="S80" s="28"/>
      <c r="T80" s="28"/>
      <c r="U80" s="28"/>
      <c r="V80" s="28"/>
      <c r="W80" s="28"/>
      <c r="X80" s="28"/>
      <c r="Y80" s="28"/>
      <c r="Z80" s="28"/>
    </row>
    <row r="81">
      <c r="A81" s="28"/>
      <c r="B81" s="28"/>
      <c r="C81" s="28"/>
      <c r="D81" s="28"/>
      <c r="E81" s="28"/>
      <c r="F81" s="28"/>
      <c r="G81" s="34"/>
      <c r="H81" s="35"/>
      <c r="J81" s="36"/>
      <c r="K81" s="28"/>
      <c r="L81" s="28"/>
      <c r="M81" s="28"/>
      <c r="N81" s="28"/>
      <c r="O81" s="28"/>
      <c r="P81" s="28"/>
      <c r="Q81" s="28"/>
      <c r="R81" s="28"/>
      <c r="S81" s="28"/>
      <c r="T81" s="28"/>
      <c r="U81" s="28"/>
      <c r="V81" s="28"/>
      <c r="W81" s="28"/>
      <c r="X81" s="28"/>
      <c r="Y81" s="28"/>
      <c r="Z81" s="28"/>
    </row>
    <row r="82">
      <c r="A82" s="28"/>
      <c r="B82" s="28"/>
      <c r="C82" s="28"/>
      <c r="D82" s="28"/>
      <c r="E82" s="28"/>
      <c r="F82" s="28"/>
      <c r="G82" s="34"/>
      <c r="H82" s="35"/>
      <c r="J82" s="36"/>
      <c r="K82" s="28"/>
      <c r="L82" s="28"/>
      <c r="M82" s="28"/>
      <c r="N82" s="28"/>
      <c r="O82" s="28"/>
      <c r="P82" s="28"/>
      <c r="Q82" s="28"/>
      <c r="R82" s="28"/>
      <c r="S82" s="28"/>
      <c r="T82" s="28"/>
      <c r="U82" s="28"/>
      <c r="V82" s="28"/>
      <c r="W82" s="28"/>
      <c r="X82" s="28"/>
      <c r="Y82" s="28"/>
      <c r="Z82" s="28"/>
    </row>
    <row r="83">
      <c r="A83" s="28"/>
      <c r="B83" s="28"/>
      <c r="C83" s="28"/>
      <c r="D83" s="28"/>
      <c r="E83" s="28"/>
      <c r="F83" s="28"/>
      <c r="G83" s="34"/>
      <c r="H83" s="35"/>
      <c r="J83" s="36"/>
      <c r="K83" s="28"/>
      <c r="L83" s="28"/>
      <c r="M83" s="28"/>
      <c r="N83" s="28"/>
      <c r="O83" s="28"/>
      <c r="P83" s="28"/>
      <c r="Q83" s="28"/>
      <c r="R83" s="28"/>
      <c r="S83" s="28"/>
      <c r="T83" s="28"/>
      <c r="U83" s="28"/>
      <c r="V83" s="28"/>
      <c r="W83" s="28"/>
      <c r="X83" s="28"/>
      <c r="Y83" s="28"/>
      <c r="Z83" s="28"/>
    </row>
    <row r="84">
      <c r="A84" s="28"/>
      <c r="B84" s="28"/>
      <c r="C84" s="28"/>
      <c r="D84" s="28"/>
      <c r="E84" s="28"/>
      <c r="F84" s="28"/>
      <c r="G84" s="34"/>
      <c r="H84" s="35"/>
      <c r="J84" s="36"/>
      <c r="K84" s="28"/>
      <c r="L84" s="28"/>
      <c r="M84" s="28"/>
      <c r="N84" s="28"/>
      <c r="O84" s="28"/>
      <c r="P84" s="28"/>
      <c r="Q84" s="28"/>
      <c r="R84" s="28"/>
      <c r="S84" s="28"/>
      <c r="T84" s="28"/>
      <c r="U84" s="28"/>
      <c r="V84" s="28"/>
      <c r="W84" s="28"/>
      <c r="X84" s="28"/>
      <c r="Y84" s="28"/>
      <c r="Z84" s="28"/>
    </row>
    <row r="85">
      <c r="A85" s="28"/>
      <c r="B85" s="28"/>
      <c r="C85" s="28"/>
      <c r="D85" s="28"/>
      <c r="E85" s="28"/>
      <c r="F85" s="28"/>
      <c r="G85" s="34"/>
      <c r="H85" s="35"/>
      <c r="J85" s="36"/>
      <c r="K85" s="28"/>
      <c r="L85" s="28"/>
      <c r="M85" s="28"/>
      <c r="N85" s="28"/>
      <c r="O85" s="28"/>
      <c r="P85" s="28"/>
      <c r="Q85" s="28"/>
      <c r="R85" s="28"/>
      <c r="S85" s="28"/>
      <c r="T85" s="28"/>
      <c r="U85" s="28"/>
      <c r="V85" s="28"/>
      <c r="W85" s="28"/>
      <c r="X85" s="28"/>
      <c r="Y85" s="28"/>
      <c r="Z85" s="28"/>
    </row>
    <row r="86">
      <c r="A86" s="28"/>
      <c r="B86" s="28"/>
      <c r="C86" s="28"/>
      <c r="D86" s="28"/>
      <c r="E86" s="28"/>
      <c r="F86" s="28"/>
      <c r="G86" s="55"/>
      <c r="H86" s="56"/>
      <c r="I86" s="57"/>
      <c r="J86" s="5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9" t="s">
        <v>12</v>
      </c>
      <c r="H88" s="62" t="s">
        <v>30</v>
      </c>
      <c r="I88" s="31"/>
      <c r="J88" s="32"/>
      <c r="K88" s="28"/>
      <c r="L88" s="33" t="s">
        <v>31</v>
      </c>
      <c r="M88" s="103" t="s">
        <v>32</v>
      </c>
      <c r="N88" s="103" t="s">
        <v>33</v>
      </c>
      <c r="O88" s="103" t="s">
        <v>34</v>
      </c>
      <c r="P88" s="103" t="s">
        <v>35</v>
      </c>
      <c r="Q88" s="103" t="s">
        <v>36</v>
      </c>
      <c r="R88" s="104" t="s">
        <v>37</v>
      </c>
      <c r="S88" s="103" t="s">
        <v>38</v>
      </c>
      <c r="T88" s="103" t="s">
        <v>39</v>
      </c>
      <c r="U88" s="103" t="s">
        <v>40</v>
      </c>
      <c r="V88" s="28"/>
      <c r="W88" s="28"/>
      <c r="X88" s="28"/>
      <c r="Y88" s="28"/>
      <c r="Z88" s="28"/>
    </row>
    <row r="89">
      <c r="A89" s="28"/>
      <c r="B89" s="28"/>
      <c r="C89" s="28"/>
      <c r="D89" s="28"/>
      <c r="E89" s="28"/>
      <c r="F89" s="28"/>
      <c r="G89" s="34"/>
      <c r="H89" s="35"/>
      <c r="J89" s="36"/>
      <c r="K89" s="28"/>
      <c r="L89" s="37" t="s">
        <v>41</v>
      </c>
      <c r="M89" s="38">
        <f>GKE!C46</f>
        <v>0.5</v>
      </c>
      <c r="N89" s="38">
        <f>GKE!D46</f>
        <v>0.5</v>
      </c>
      <c r="O89" s="38">
        <f>GKE!E46</f>
        <v>0.625</v>
      </c>
      <c r="P89" s="38">
        <f>GKE!F46</f>
        <v>0.75</v>
      </c>
      <c r="Q89" s="40">
        <f>GKE!G46</f>
        <v>0.8125</v>
      </c>
      <c r="R89" s="105">
        <f>GKE!H46</f>
        <v>0.859375</v>
      </c>
      <c r="S89" s="42">
        <f>GKE!I46</f>
        <v>0.4296875</v>
      </c>
      <c r="T89" s="39">
        <f>GKE!J46</f>
        <v>0.2864583333</v>
      </c>
      <c r="U89" s="38">
        <f>GKE!K46</f>
        <v>0.21484375</v>
      </c>
      <c r="V89" s="28"/>
      <c r="W89" s="28"/>
      <c r="X89" s="28"/>
      <c r="Y89" s="28"/>
      <c r="Z89" s="28"/>
    </row>
    <row r="90">
      <c r="A90" s="28"/>
      <c r="B90" s="28"/>
      <c r="C90" s="28"/>
      <c r="D90" s="28"/>
      <c r="E90" s="28"/>
      <c r="F90" s="28"/>
      <c r="G90" s="34"/>
      <c r="H90" s="35"/>
      <c r="J90" s="36"/>
      <c r="K90" s="28"/>
      <c r="L90" s="37" t="s">
        <v>42</v>
      </c>
      <c r="M90" s="38">
        <f>GKE!C47</f>
        <v>0</v>
      </c>
      <c r="N90" s="38">
        <f>GKE!D47</f>
        <v>0.5</v>
      </c>
      <c r="O90" s="38">
        <f>GKE!E47</f>
        <v>0.5</v>
      </c>
      <c r="P90" s="38">
        <f>GKE!F47</f>
        <v>0.75</v>
      </c>
      <c r="Q90" s="40">
        <f>GKE!G47</f>
        <v>0.8125</v>
      </c>
      <c r="R90" s="41">
        <f>GKE!H47</f>
        <v>0.90625</v>
      </c>
      <c r="S90" s="46">
        <f>GKE!I47</f>
        <v>0.859375</v>
      </c>
      <c r="T90" s="39">
        <f>GKE!J47</f>
        <v>0.5729166667</v>
      </c>
      <c r="U90" s="38">
        <f>GKE!K47</f>
        <v>0.4296875</v>
      </c>
      <c r="V90" s="28"/>
      <c r="W90" s="28"/>
      <c r="X90" s="28"/>
      <c r="Y90" s="28"/>
      <c r="Z90" s="28"/>
    </row>
    <row r="91">
      <c r="A91" s="28"/>
      <c r="B91" s="28"/>
      <c r="C91" s="28"/>
      <c r="D91" s="28"/>
      <c r="E91" s="28"/>
      <c r="F91" s="28"/>
      <c r="G91" s="34"/>
      <c r="H91" s="35"/>
      <c r="J91" s="36"/>
      <c r="K91" s="28"/>
      <c r="L91" s="37" t="s">
        <v>43</v>
      </c>
      <c r="M91" s="38">
        <f>GKE!C48</f>
        <v>0</v>
      </c>
      <c r="N91" s="38">
        <f>GKE!D48</f>
        <v>0</v>
      </c>
      <c r="O91" s="38">
        <f>GKE!E48</f>
        <v>0.5</v>
      </c>
      <c r="P91" s="38">
        <f>GKE!F48</f>
        <v>0.75</v>
      </c>
      <c r="Q91" s="40">
        <f>GKE!G48</f>
        <v>0.75</v>
      </c>
      <c r="R91" s="45">
        <f>GKE!H48</f>
        <v>0.90625</v>
      </c>
      <c r="S91" s="106">
        <f>GKE!I48</f>
        <v>0.921875</v>
      </c>
      <c r="T91" s="51">
        <f>GKE!J48</f>
        <v>0.9375</v>
      </c>
      <c r="U91" s="46">
        <f>GKE!K48</f>
        <v>0.859375</v>
      </c>
      <c r="V91" s="28"/>
      <c r="W91" s="28"/>
      <c r="X91" s="28"/>
      <c r="Y91" s="28"/>
      <c r="Z91" s="28"/>
    </row>
    <row r="92">
      <c r="A92" s="28"/>
      <c r="B92" s="28"/>
      <c r="C92" s="28"/>
      <c r="D92" s="28"/>
      <c r="E92" s="28"/>
      <c r="F92" s="28"/>
      <c r="G92" s="34"/>
      <c r="H92" s="35"/>
      <c r="J92" s="36"/>
      <c r="K92" s="28"/>
      <c r="L92" s="37" t="s">
        <v>44</v>
      </c>
      <c r="M92" s="38">
        <f>GKE!C49</f>
        <v>0</v>
      </c>
      <c r="N92" s="38">
        <f>GKE!D49</f>
        <v>0</v>
      </c>
      <c r="O92" s="38">
        <f>GKE!E49</f>
        <v>0</v>
      </c>
      <c r="P92" s="38">
        <f>GKE!F49</f>
        <v>0.5</v>
      </c>
      <c r="Q92" s="38">
        <f>GKE!G49</f>
        <v>0.75</v>
      </c>
      <c r="R92" s="107">
        <f>GKE!H49</f>
        <v>0.875</v>
      </c>
      <c r="S92" s="108">
        <f>GKE!I49</f>
        <v>0.90625</v>
      </c>
      <c r="T92" s="109">
        <f>GKE!J49</f>
        <v>0.9375</v>
      </c>
      <c r="U92" s="110">
        <f>GKE!K49</f>
        <v>0.9375</v>
      </c>
      <c r="V92" s="52"/>
      <c r="W92" s="28"/>
      <c r="X92" s="28"/>
      <c r="Y92" s="28"/>
      <c r="Z92" s="28"/>
    </row>
    <row r="93">
      <c r="A93" s="28"/>
      <c r="B93" s="28"/>
      <c r="C93" s="28"/>
      <c r="D93" s="28"/>
      <c r="E93" s="28"/>
      <c r="F93" s="28"/>
      <c r="G93" s="34"/>
      <c r="H93" s="35"/>
      <c r="J93" s="36"/>
      <c r="K93" s="28"/>
      <c r="L93" s="37" t="s">
        <v>45</v>
      </c>
      <c r="M93" s="38">
        <f>GKE!C50</f>
        <v>0</v>
      </c>
      <c r="N93" s="38">
        <f>GKE!D50</f>
        <v>0</v>
      </c>
      <c r="O93" s="38">
        <f>GKE!E50</f>
        <v>0</v>
      </c>
      <c r="P93" s="38">
        <f>GKE!F50</f>
        <v>0</v>
      </c>
      <c r="Q93" s="38">
        <f>GKE!G50</f>
        <v>0.5</v>
      </c>
      <c r="R93" s="38">
        <f>GKE!H50</f>
        <v>0.875</v>
      </c>
      <c r="S93" s="107">
        <f>GKE!I50</f>
        <v>0.875</v>
      </c>
      <c r="T93" s="106">
        <f>GKE!J50</f>
        <v>0.9166666667</v>
      </c>
      <c r="U93" s="111">
        <f>GKE!K50</f>
        <v>0.9375</v>
      </c>
      <c r="V93" s="52"/>
      <c r="W93" s="28"/>
      <c r="X93" s="28"/>
      <c r="Y93" s="28"/>
      <c r="Z93" s="28"/>
    </row>
    <row r="94">
      <c r="A94" s="28"/>
      <c r="B94" s="28"/>
      <c r="C94" s="28"/>
      <c r="D94" s="28"/>
      <c r="E94" s="28"/>
      <c r="F94" s="28"/>
      <c r="G94" s="34"/>
      <c r="H94" s="35"/>
      <c r="J94" s="36"/>
      <c r="K94" s="28"/>
      <c r="L94" s="37" t="s">
        <v>46</v>
      </c>
      <c r="M94" s="38">
        <f>GKE!C51</f>
        <v>0</v>
      </c>
      <c r="N94" s="38">
        <f>GKE!D51</f>
        <v>0</v>
      </c>
      <c r="O94" s="38">
        <f>GKE!E51</f>
        <v>0</v>
      </c>
      <c r="P94" s="38">
        <f>GKE!F51</f>
        <v>0</v>
      </c>
      <c r="Q94" s="38">
        <f>GKE!G51</f>
        <v>0</v>
      </c>
      <c r="R94" s="38">
        <f>GKE!H51</f>
        <v>0.75</v>
      </c>
      <c r="S94" s="40">
        <f>GKE!I51</f>
        <v>0.875</v>
      </c>
      <c r="T94" s="108">
        <f>GKE!J51</f>
        <v>0.9166666667</v>
      </c>
      <c r="U94" s="112">
        <f>GKE!K51</f>
        <v>0.9375</v>
      </c>
      <c r="V94" s="52"/>
      <c r="W94" s="28"/>
      <c r="X94" s="28"/>
      <c r="Y94" s="28"/>
      <c r="Z94" s="28"/>
    </row>
    <row r="95">
      <c r="A95" s="28"/>
      <c r="B95" s="28"/>
      <c r="C95" s="28"/>
      <c r="D95" s="28"/>
      <c r="E95" s="28"/>
      <c r="F95" s="28"/>
      <c r="G95" s="34"/>
      <c r="H95" s="35"/>
      <c r="J95" s="36"/>
      <c r="K95" s="28"/>
      <c r="L95" s="28"/>
      <c r="M95" s="28"/>
      <c r="N95" s="28"/>
      <c r="O95" s="28"/>
      <c r="P95" s="28"/>
      <c r="Q95" s="28"/>
      <c r="R95" s="28"/>
      <c r="S95" s="28"/>
      <c r="T95" s="27"/>
      <c r="U95" s="27"/>
      <c r="V95" s="28"/>
      <c r="W95" s="28"/>
      <c r="X95" s="28"/>
      <c r="Y95" s="28"/>
      <c r="Z95" s="28"/>
    </row>
    <row r="96">
      <c r="A96" s="28"/>
      <c r="B96" s="28"/>
      <c r="C96" s="28"/>
      <c r="D96" s="28"/>
      <c r="E96" s="28"/>
      <c r="F96" s="28"/>
      <c r="G96" s="59" t="s">
        <v>18</v>
      </c>
      <c r="H96" s="60" t="s">
        <v>47</v>
      </c>
      <c r="I96" s="31"/>
      <c r="J96" s="32"/>
      <c r="K96" s="28"/>
      <c r="L96" s="28"/>
      <c r="M96" s="28"/>
      <c r="N96" s="28"/>
      <c r="O96" s="28"/>
      <c r="P96" s="28"/>
      <c r="Q96" s="28"/>
      <c r="R96" s="28"/>
      <c r="S96" s="28"/>
      <c r="T96" s="28"/>
      <c r="U96" s="28"/>
      <c r="V96" s="28"/>
      <c r="W96" s="28"/>
      <c r="X96" s="28"/>
      <c r="Y96" s="28"/>
      <c r="Z96" s="28"/>
    </row>
    <row r="97">
      <c r="A97" s="28"/>
      <c r="B97" s="28"/>
      <c r="C97" s="28"/>
      <c r="D97" s="28"/>
      <c r="E97" s="28"/>
      <c r="F97" s="28"/>
      <c r="G97" s="34"/>
      <c r="J97" s="36"/>
      <c r="K97" s="28"/>
      <c r="L97" s="28"/>
      <c r="M97" s="28"/>
      <c r="N97" s="28"/>
      <c r="O97" s="28"/>
      <c r="P97" s="28"/>
      <c r="Q97" s="28"/>
      <c r="R97" s="28"/>
      <c r="S97" s="28"/>
      <c r="T97" s="28"/>
      <c r="U97" s="28"/>
      <c r="V97" s="28"/>
      <c r="W97" s="28"/>
      <c r="X97" s="28"/>
      <c r="Y97" s="28"/>
      <c r="Z97" s="28"/>
    </row>
    <row r="98">
      <c r="A98" s="28"/>
      <c r="B98" s="28"/>
      <c r="C98" s="28"/>
      <c r="D98" s="28"/>
      <c r="E98" s="28"/>
      <c r="F98" s="28"/>
      <c r="G98" s="34"/>
      <c r="J98" s="36"/>
      <c r="K98" s="28"/>
      <c r="L98" s="28"/>
      <c r="M98" s="28"/>
      <c r="N98" s="28"/>
      <c r="O98" s="28"/>
      <c r="P98" s="28"/>
      <c r="Q98" s="28"/>
      <c r="R98" s="28"/>
      <c r="S98" s="28"/>
      <c r="T98" s="28"/>
      <c r="U98" s="28"/>
      <c r="V98" s="28"/>
      <c r="W98" s="28"/>
      <c r="X98" s="28"/>
      <c r="Y98" s="28"/>
      <c r="Z98" s="28"/>
    </row>
    <row r="99">
      <c r="A99" s="28"/>
      <c r="B99" s="28"/>
      <c r="C99" s="28"/>
      <c r="D99" s="28"/>
      <c r="E99" s="28"/>
      <c r="F99" s="28"/>
      <c r="G99" s="34"/>
      <c r="J99" s="36"/>
      <c r="K99" s="28"/>
      <c r="L99" s="28"/>
      <c r="M99" s="28"/>
      <c r="N99" s="28"/>
      <c r="O99" s="28"/>
      <c r="P99" s="28"/>
      <c r="Q99" s="28"/>
      <c r="R99" s="28"/>
      <c r="S99" s="28"/>
      <c r="T99" s="28"/>
      <c r="U99" s="28"/>
      <c r="V99" s="28"/>
      <c r="W99" s="28"/>
      <c r="X99" s="28"/>
      <c r="Y99" s="28"/>
      <c r="Z99" s="28"/>
    </row>
    <row r="100">
      <c r="A100" s="28"/>
      <c r="B100" s="28"/>
      <c r="C100" s="28"/>
      <c r="D100" s="28"/>
      <c r="E100" s="28"/>
      <c r="F100" s="28"/>
      <c r="G100" s="34"/>
      <c r="J100" s="36"/>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34"/>
      <c r="J101" s="36"/>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34"/>
      <c r="J102" s="36"/>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34"/>
      <c r="J103" s="36"/>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55"/>
      <c r="H104" s="57"/>
      <c r="I104" s="57"/>
      <c r="J104" s="5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61" t="s">
        <v>20</v>
      </c>
      <c r="H105" s="62" t="s">
        <v>48</v>
      </c>
      <c r="I105" s="31"/>
      <c r="J105" s="32"/>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34"/>
      <c r="H106" s="35"/>
      <c r="J106" s="36"/>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34"/>
      <c r="H107" s="35"/>
      <c r="J107" s="36"/>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34"/>
      <c r="H108" s="35"/>
      <c r="J108" s="36"/>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34"/>
      <c r="H109" s="35"/>
      <c r="J109" s="36"/>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55"/>
      <c r="H110" s="56"/>
      <c r="I110" s="57"/>
      <c r="J110" s="5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9" t="s">
        <v>12</v>
      </c>
      <c r="H112" s="62" t="s">
        <v>30</v>
      </c>
      <c r="I112" s="31"/>
      <c r="J112" s="32"/>
      <c r="K112" s="28"/>
      <c r="L112" s="33" t="s">
        <v>31</v>
      </c>
      <c r="M112" s="103" t="s">
        <v>32</v>
      </c>
      <c r="N112" s="103" t="s">
        <v>33</v>
      </c>
      <c r="O112" s="103" t="s">
        <v>34</v>
      </c>
      <c r="P112" s="103" t="s">
        <v>35</v>
      </c>
      <c r="Q112" s="103" t="s">
        <v>36</v>
      </c>
      <c r="R112" s="103" t="s">
        <v>37</v>
      </c>
      <c r="S112" s="103" t="s">
        <v>38</v>
      </c>
      <c r="T112" s="104" t="s">
        <v>39</v>
      </c>
      <c r="U112" s="103" t="s">
        <v>40</v>
      </c>
      <c r="V112" s="28"/>
      <c r="W112" s="28"/>
      <c r="X112" s="28"/>
      <c r="Y112" s="28"/>
      <c r="Z112" s="28"/>
    </row>
    <row r="113">
      <c r="A113" s="28"/>
      <c r="B113" s="28"/>
      <c r="C113" s="28"/>
      <c r="D113" s="28"/>
      <c r="E113" s="28"/>
      <c r="F113" s="28"/>
      <c r="G113" s="34"/>
      <c r="H113" s="35"/>
      <c r="J113" s="36"/>
      <c r="K113" s="28"/>
      <c r="L113" s="37" t="s">
        <v>41</v>
      </c>
      <c r="M113" s="38">
        <f>EKS!C47</f>
        <v>0.5</v>
      </c>
      <c r="N113" s="38">
        <f>EKS!D47</f>
        <v>0.5</v>
      </c>
      <c r="O113" s="38">
        <f>EKS!E47</f>
        <v>0.75</v>
      </c>
      <c r="P113" s="38">
        <f>EKS!F47</f>
        <v>0.875</v>
      </c>
      <c r="Q113" s="38">
        <f>EKS!G47</f>
        <v>0.90625</v>
      </c>
      <c r="R113" s="38">
        <f>EKS!H47</f>
        <v>0.9453125</v>
      </c>
      <c r="S113" s="44">
        <f>EKS!I47</f>
        <v>0.9140625</v>
      </c>
      <c r="T113" s="113">
        <f>EKS!J47</f>
        <v>0.609375</v>
      </c>
      <c r="U113" s="42">
        <f>EKS!K47</f>
        <v>0.96484375</v>
      </c>
      <c r="V113" s="28"/>
      <c r="W113" s="28"/>
      <c r="X113" s="28"/>
      <c r="Y113" s="28"/>
      <c r="Z113" s="28"/>
    </row>
    <row r="114">
      <c r="A114" s="28"/>
      <c r="B114" s="28"/>
      <c r="C114" s="28"/>
      <c r="D114" s="28"/>
      <c r="E114" s="28"/>
      <c r="F114" s="28"/>
      <c r="G114" s="34"/>
      <c r="H114" s="35"/>
      <c r="J114" s="36"/>
      <c r="K114" s="28"/>
      <c r="L114" s="37" t="s">
        <v>42</v>
      </c>
      <c r="M114" s="38">
        <f>EKS!C48</f>
        <v>0</v>
      </c>
      <c r="N114" s="38">
        <f>EKS!D48</f>
        <v>0.5</v>
      </c>
      <c r="O114" s="38">
        <f>EKS!E48</f>
        <v>0.75</v>
      </c>
      <c r="P114" s="38">
        <f>EKS!F48</f>
        <v>0.875</v>
      </c>
      <c r="Q114" s="38">
        <f>EKS!G48</f>
        <v>0.875</v>
      </c>
      <c r="R114" s="40">
        <f>EKS!H48</f>
        <v>0.9375</v>
      </c>
      <c r="S114" s="106">
        <f>EKS!I48</f>
        <v>0.96875</v>
      </c>
      <c r="T114" s="111">
        <f>EKS!J48</f>
        <v>0.9791666667</v>
      </c>
      <c r="U114" s="42">
        <f>EKS!K48</f>
        <v>0.96484375</v>
      </c>
      <c r="V114" s="28"/>
      <c r="W114" s="28"/>
      <c r="X114" s="28"/>
      <c r="Y114" s="28"/>
      <c r="Z114" s="28"/>
    </row>
    <row r="115">
      <c r="A115" s="28"/>
      <c r="B115" s="28"/>
      <c r="C115" s="28"/>
      <c r="D115" s="28"/>
      <c r="E115" s="28"/>
      <c r="F115" s="28"/>
      <c r="G115" s="34"/>
      <c r="H115" s="35"/>
      <c r="J115" s="36"/>
      <c r="K115" s="28"/>
      <c r="L115" s="37" t="s">
        <v>43</v>
      </c>
      <c r="M115" s="38">
        <f>EKS!C49</f>
        <v>0</v>
      </c>
      <c r="N115" s="38">
        <f>EKS!D49</f>
        <v>0</v>
      </c>
      <c r="O115" s="38">
        <f>EKS!E49</f>
        <v>0.5</v>
      </c>
      <c r="P115" s="38">
        <f>EKS!F49</f>
        <v>0.75</v>
      </c>
      <c r="Q115" s="38">
        <f>EKS!G49</f>
        <v>0.875</v>
      </c>
      <c r="R115" s="40">
        <f>EKS!H49</f>
        <v>0.9375</v>
      </c>
      <c r="S115" s="114">
        <f>EKS!I49</f>
        <v>0.96875</v>
      </c>
      <c r="T115" s="115">
        <f>EKS!J49</f>
        <v>0.9791666667</v>
      </c>
      <c r="U115" s="42">
        <f>EKS!K49</f>
        <v>0.9609375</v>
      </c>
      <c r="V115" s="28"/>
      <c r="W115" s="28"/>
      <c r="X115" s="28"/>
      <c r="Y115" s="28"/>
      <c r="Z115" s="28"/>
    </row>
    <row r="116">
      <c r="A116" s="28"/>
      <c r="B116" s="28"/>
      <c r="C116" s="28"/>
      <c r="D116" s="28"/>
      <c r="E116" s="28"/>
      <c r="F116" s="28"/>
      <c r="G116" s="34"/>
      <c r="H116" s="35"/>
      <c r="J116" s="36"/>
      <c r="K116" s="28"/>
      <c r="L116" s="37" t="s">
        <v>44</v>
      </c>
      <c r="M116" s="38">
        <f>EKS!C50</f>
        <v>0</v>
      </c>
      <c r="N116" s="38">
        <f>EKS!D50</f>
        <v>0</v>
      </c>
      <c r="O116" s="38">
        <f>EKS!E50</f>
        <v>0</v>
      </c>
      <c r="P116" s="38">
        <f>EKS!F50</f>
        <v>0.5</v>
      </c>
      <c r="Q116" s="38">
        <f>EKS!G50</f>
        <v>0.75</v>
      </c>
      <c r="R116" s="40">
        <f>EKS!H50</f>
        <v>0.9375</v>
      </c>
      <c r="S116" s="108">
        <f>EKS!I50</f>
        <v>0.96875</v>
      </c>
      <c r="T116" s="115">
        <f>EKS!J50</f>
        <v>0.9791666667</v>
      </c>
      <c r="U116" s="42">
        <f>EKS!K50</f>
        <v>0.953125</v>
      </c>
      <c r="V116" s="28"/>
      <c r="W116" s="28"/>
      <c r="X116" s="28"/>
      <c r="Y116" s="28"/>
      <c r="Z116" s="28"/>
    </row>
    <row r="117">
      <c r="A117" s="28"/>
      <c r="B117" s="28"/>
      <c r="C117" s="28"/>
      <c r="D117" s="28"/>
      <c r="E117" s="28"/>
      <c r="F117" s="28"/>
      <c r="G117" s="34"/>
      <c r="H117" s="35"/>
      <c r="J117" s="36"/>
      <c r="K117" s="28"/>
      <c r="L117" s="37" t="s">
        <v>45</v>
      </c>
      <c r="M117" s="38">
        <f>EKS!C51</f>
        <v>0</v>
      </c>
      <c r="N117" s="38">
        <f>EKS!D51</f>
        <v>0</v>
      </c>
      <c r="O117" s="38">
        <f>EKS!E51</f>
        <v>0</v>
      </c>
      <c r="P117" s="38">
        <f>EKS!F51</f>
        <v>0</v>
      </c>
      <c r="Q117" s="38">
        <f>EKS!G51</f>
        <v>0.5</v>
      </c>
      <c r="R117" s="38">
        <f>EKS!H51</f>
        <v>0.875</v>
      </c>
      <c r="S117" s="107">
        <f>EKS!I51</f>
        <v>0.9375</v>
      </c>
      <c r="T117" s="116">
        <f>EKS!J51</f>
        <v>0.9583333333</v>
      </c>
      <c r="U117" s="46">
        <f>EKS!K51</f>
        <v>0.9375</v>
      </c>
      <c r="V117" s="28"/>
      <c r="W117" s="28"/>
      <c r="X117" s="28"/>
      <c r="Y117" s="28"/>
      <c r="Z117" s="28"/>
    </row>
    <row r="118">
      <c r="A118" s="28"/>
      <c r="B118" s="28"/>
      <c r="C118" s="28"/>
      <c r="D118" s="28"/>
      <c r="E118" s="28"/>
      <c r="F118" s="28"/>
      <c r="G118" s="34"/>
      <c r="H118" s="35"/>
      <c r="J118" s="36"/>
      <c r="K118" s="28"/>
      <c r="L118" s="37" t="s">
        <v>46</v>
      </c>
      <c r="M118" s="38">
        <f>EKS!C52</f>
        <v>0</v>
      </c>
      <c r="N118" s="38">
        <f>EKS!D52</f>
        <v>0</v>
      </c>
      <c r="O118" s="38">
        <f>EKS!E52</f>
        <v>0</v>
      </c>
      <c r="P118" s="38">
        <f>EKS!F52</f>
        <v>0</v>
      </c>
      <c r="Q118" s="38">
        <f>EKS!G52</f>
        <v>0</v>
      </c>
      <c r="R118" s="38">
        <f>EKS!H52</f>
        <v>0.75</v>
      </c>
      <c r="S118" s="38">
        <f>EKS!I52</f>
        <v>0.875</v>
      </c>
      <c r="T118" s="107">
        <f>EKS!J52</f>
        <v>0.9166666667</v>
      </c>
      <c r="U118" s="105">
        <f>EKS!K52</f>
        <v>0.9375</v>
      </c>
      <c r="V118" s="52"/>
      <c r="W118" s="28"/>
      <c r="X118" s="28"/>
      <c r="Y118" s="28"/>
      <c r="Z118" s="28"/>
    </row>
    <row r="119">
      <c r="A119" s="28"/>
      <c r="B119" s="28"/>
      <c r="C119" s="28"/>
      <c r="D119" s="28"/>
      <c r="E119" s="28"/>
      <c r="F119" s="28"/>
      <c r="G119" s="34"/>
      <c r="H119" s="35"/>
      <c r="J119" s="36"/>
      <c r="K119" s="28"/>
      <c r="L119" s="28"/>
      <c r="M119" s="28"/>
      <c r="N119" s="28"/>
      <c r="O119" s="28"/>
      <c r="P119" s="28"/>
      <c r="Q119" s="28"/>
      <c r="R119" s="28"/>
      <c r="S119" s="28"/>
      <c r="T119" s="28"/>
      <c r="U119" s="27"/>
      <c r="V119" s="28"/>
      <c r="W119" s="28"/>
      <c r="X119" s="28"/>
      <c r="Y119" s="28"/>
      <c r="Z119" s="28"/>
    </row>
    <row r="120">
      <c r="A120" s="28"/>
      <c r="B120" s="28"/>
      <c r="C120" s="28"/>
      <c r="D120" s="28"/>
      <c r="E120" s="28"/>
      <c r="F120" s="28"/>
      <c r="G120" s="59" t="s">
        <v>18</v>
      </c>
      <c r="H120" s="60" t="s">
        <v>49</v>
      </c>
      <c r="I120" s="31"/>
      <c r="J120" s="32"/>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34"/>
      <c r="J121" s="36"/>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34"/>
      <c r="J122" s="36"/>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34"/>
      <c r="J123" s="36"/>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34"/>
      <c r="J124" s="36"/>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34"/>
      <c r="J125" s="36"/>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34"/>
      <c r="J126" s="36"/>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61" t="s">
        <v>20</v>
      </c>
      <c r="H127" s="62" t="s">
        <v>50</v>
      </c>
      <c r="I127" s="31"/>
      <c r="J127" s="32"/>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34"/>
      <c r="H128" s="35"/>
      <c r="J128" s="36"/>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34"/>
      <c r="H129" s="35"/>
      <c r="J129" s="36"/>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9" t="s">
        <v>12</v>
      </c>
      <c r="H132" s="62" t="s">
        <v>30</v>
      </c>
      <c r="I132" s="31"/>
      <c r="J132" s="32"/>
      <c r="K132" s="28"/>
      <c r="L132" s="33" t="s">
        <v>31</v>
      </c>
      <c r="M132" s="103" t="s">
        <v>32</v>
      </c>
      <c r="N132" s="103" t="s">
        <v>33</v>
      </c>
      <c r="O132" s="103" t="s">
        <v>34</v>
      </c>
      <c r="P132" s="103" t="s">
        <v>35</v>
      </c>
      <c r="Q132" s="103" t="s">
        <v>36</v>
      </c>
      <c r="R132" s="103" t="s">
        <v>37</v>
      </c>
      <c r="S132" s="104" t="s">
        <v>38</v>
      </c>
      <c r="T132" s="103" t="s">
        <v>39</v>
      </c>
      <c r="U132" s="103" t="s">
        <v>40</v>
      </c>
      <c r="V132" s="28"/>
      <c r="W132" s="28"/>
      <c r="X132" s="28"/>
      <c r="Y132" s="28"/>
      <c r="Z132" s="28"/>
    </row>
    <row r="133">
      <c r="A133" s="28"/>
      <c r="B133" s="28"/>
      <c r="C133" s="28"/>
      <c r="D133" s="28"/>
      <c r="E133" s="28"/>
      <c r="F133" s="28"/>
      <c r="G133" s="34"/>
      <c r="H133" s="35"/>
      <c r="J133" s="36"/>
      <c r="K133" s="28"/>
      <c r="L133" s="37" t="s">
        <v>41</v>
      </c>
      <c r="M133" s="117">
        <f>AKS!C46</f>
        <v>0</v>
      </c>
      <c r="N133" s="117">
        <f>AKS!D46</f>
        <v>0.25</v>
      </c>
      <c r="O133" s="117">
        <f>AKS!E46</f>
        <v>0.5</v>
      </c>
      <c r="P133" s="117">
        <f>AKS!F46</f>
        <v>0.625</v>
      </c>
      <c r="Q133" s="117">
        <f>AKS!G46</f>
        <v>0.78125</v>
      </c>
      <c r="R133" s="117">
        <f>AKS!H46</f>
        <v>0.8984375</v>
      </c>
      <c r="S133" s="117">
        <f>AKS!I46</f>
        <v>0.91796875</v>
      </c>
      <c r="T133" s="117">
        <f>AKS!J46</f>
        <v>0.6510416667</v>
      </c>
      <c r="U133" s="117">
        <f>AKS!K46</f>
        <v>0.48828125</v>
      </c>
      <c r="V133" s="28"/>
      <c r="W133" s="28"/>
      <c r="X133" s="28"/>
      <c r="Y133" s="28"/>
      <c r="Z133" s="28"/>
    </row>
    <row r="134">
      <c r="A134" s="28"/>
      <c r="B134" s="28"/>
      <c r="C134" s="28"/>
      <c r="D134" s="28"/>
      <c r="E134" s="28"/>
      <c r="F134" s="28"/>
      <c r="G134" s="34"/>
      <c r="H134" s="35"/>
      <c r="J134" s="36"/>
      <c r="K134" s="28"/>
      <c r="L134" s="37" t="s">
        <v>42</v>
      </c>
      <c r="M134" s="117">
        <v>0.0</v>
      </c>
      <c r="N134" s="38">
        <f>AKS!D46</f>
        <v>0.25</v>
      </c>
      <c r="O134" s="38">
        <f>AKS!E46</f>
        <v>0.5</v>
      </c>
      <c r="P134" s="38">
        <f>AKS!F46</f>
        <v>0.625</v>
      </c>
      <c r="Q134" s="38">
        <f>AKS!G46</f>
        <v>0.78125</v>
      </c>
      <c r="R134" s="40">
        <f>AKS!H46</f>
        <v>0.8984375</v>
      </c>
      <c r="S134" s="105">
        <f>AKS!I46</f>
        <v>0.91796875</v>
      </c>
      <c r="T134" s="42">
        <f>AKS!J46</f>
        <v>0.6510416667</v>
      </c>
      <c r="U134" s="39">
        <f>AKS!K46</f>
        <v>0.48828125</v>
      </c>
      <c r="V134" s="28"/>
      <c r="W134" s="28"/>
      <c r="X134" s="28"/>
      <c r="Y134" s="28"/>
      <c r="Z134" s="28"/>
    </row>
    <row r="135">
      <c r="A135" s="28"/>
      <c r="B135" s="28"/>
      <c r="C135" s="28"/>
      <c r="D135" s="28"/>
      <c r="E135" s="28"/>
      <c r="F135" s="28"/>
      <c r="G135" s="34"/>
      <c r="H135" s="35"/>
      <c r="J135" s="36"/>
      <c r="K135" s="28"/>
      <c r="L135" s="37" t="s">
        <v>43</v>
      </c>
      <c r="M135" s="117">
        <v>0.0</v>
      </c>
      <c r="N135" s="38">
        <f>AKS!D47</f>
        <v>0</v>
      </c>
      <c r="O135" s="38">
        <f>AKS!E47</f>
        <v>0.5</v>
      </c>
      <c r="P135" s="38">
        <f>AKS!F47</f>
        <v>0.625</v>
      </c>
      <c r="Q135" s="38">
        <f>AKS!G47</f>
        <v>0.75</v>
      </c>
      <c r="R135" s="38">
        <f>AKS!H47</f>
        <v>0.890625</v>
      </c>
      <c r="S135" s="70">
        <f>AKS!I47</f>
        <v>0.9140625</v>
      </c>
      <c r="T135" s="40">
        <f>AKS!J47</f>
        <v>0.9322916667</v>
      </c>
      <c r="U135" s="118">
        <f>AKS!K47</f>
        <v>0.9453125</v>
      </c>
      <c r="V135" s="52"/>
      <c r="W135" s="28"/>
      <c r="X135" s="28"/>
      <c r="Y135" s="28"/>
      <c r="Z135" s="28"/>
    </row>
    <row r="136">
      <c r="A136" s="28"/>
      <c r="B136" s="28"/>
      <c r="C136" s="28"/>
      <c r="D136" s="28"/>
      <c r="E136" s="28"/>
      <c r="F136" s="28"/>
      <c r="G136" s="34"/>
      <c r="H136" s="35"/>
      <c r="J136" s="36"/>
      <c r="K136" s="28"/>
      <c r="L136" s="37" t="s">
        <v>44</v>
      </c>
      <c r="M136" s="117">
        <v>0.0</v>
      </c>
      <c r="N136" s="38">
        <f>AKS!D48</f>
        <v>0</v>
      </c>
      <c r="O136" s="38">
        <f>AKS!E48</f>
        <v>0.5</v>
      </c>
      <c r="P136" s="38">
        <f>AKS!F48</f>
        <v>0.5</v>
      </c>
      <c r="Q136" s="38">
        <f>AKS!G48</f>
        <v>0.75</v>
      </c>
      <c r="R136" s="40">
        <f>AKS!H48</f>
        <v>0.875</v>
      </c>
      <c r="S136" s="106">
        <f>AKS!I48</f>
        <v>0.90625</v>
      </c>
      <c r="T136" s="119">
        <f>AKS!J48</f>
        <v>0.9270833333</v>
      </c>
      <c r="U136" s="120">
        <f>AKS!K48</f>
        <v>0.9453125</v>
      </c>
      <c r="V136" s="52"/>
      <c r="W136" s="28"/>
      <c r="X136" s="28"/>
      <c r="Y136" s="28"/>
      <c r="Z136" s="28"/>
    </row>
    <row r="137">
      <c r="A137" s="28"/>
      <c r="B137" s="28"/>
      <c r="C137" s="28"/>
      <c r="D137" s="28"/>
      <c r="E137" s="28"/>
      <c r="F137" s="28"/>
      <c r="G137" s="34"/>
      <c r="H137" s="35"/>
      <c r="J137" s="36"/>
      <c r="K137" s="28"/>
      <c r="L137" s="37" t="s">
        <v>45</v>
      </c>
      <c r="M137" s="117">
        <v>0.0</v>
      </c>
      <c r="N137" s="38">
        <f>AKS!D49</f>
        <v>0</v>
      </c>
      <c r="O137" s="38">
        <f>AKS!E49</f>
        <v>0</v>
      </c>
      <c r="P137" s="38">
        <f>AKS!F49</f>
        <v>0.5</v>
      </c>
      <c r="Q137" s="38">
        <f>AKS!G49</f>
        <v>0.75</v>
      </c>
      <c r="R137" s="40">
        <f>AKS!H49</f>
        <v>0.875</v>
      </c>
      <c r="S137" s="108">
        <f>AKS!I49</f>
        <v>0.90625</v>
      </c>
      <c r="T137" s="106">
        <f>AKS!J49</f>
        <v>0.9166666667</v>
      </c>
      <c r="U137" s="115">
        <f>AKS!K49</f>
        <v>0.9375</v>
      </c>
      <c r="V137" s="52"/>
      <c r="W137" s="28"/>
      <c r="X137" s="28"/>
      <c r="Y137" s="28"/>
      <c r="Z137" s="28"/>
    </row>
    <row r="138">
      <c r="A138" s="28"/>
      <c r="B138" s="28"/>
      <c r="C138" s="28"/>
      <c r="D138" s="28"/>
      <c r="E138" s="28"/>
      <c r="F138" s="28"/>
      <c r="G138" s="34"/>
      <c r="H138" s="35"/>
      <c r="J138" s="36"/>
      <c r="K138" s="28"/>
      <c r="L138" s="37" t="s">
        <v>46</v>
      </c>
      <c r="M138" s="117">
        <v>0.0</v>
      </c>
      <c r="N138" s="38">
        <f>AKS!D50</f>
        <v>0</v>
      </c>
      <c r="O138" s="38">
        <f>AKS!E50</f>
        <v>0</v>
      </c>
      <c r="P138" s="38">
        <f>AKS!F50</f>
        <v>0</v>
      </c>
      <c r="Q138" s="38">
        <f>AKS!G50</f>
        <v>0.5</v>
      </c>
      <c r="R138" s="38">
        <f>AKS!H50</f>
        <v>0.875</v>
      </c>
      <c r="S138" s="107">
        <f>AKS!I50</f>
        <v>0.875</v>
      </c>
      <c r="T138" s="108">
        <f>AKS!J50</f>
        <v>0.9166666667</v>
      </c>
      <c r="U138" s="112">
        <f>AKS!K50</f>
        <v>0.9375</v>
      </c>
      <c r="V138" s="52"/>
      <c r="W138" s="28"/>
      <c r="X138" s="28"/>
      <c r="Y138" s="28"/>
      <c r="Z138" s="28"/>
    </row>
    <row r="139">
      <c r="A139" s="28"/>
      <c r="B139" s="28"/>
      <c r="C139" s="28"/>
      <c r="D139" s="28"/>
      <c r="E139" s="28"/>
      <c r="F139" s="28"/>
      <c r="G139" s="34"/>
      <c r="H139" s="35"/>
      <c r="J139" s="36"/>
      <c r="K139" s="28"/>
      <c r="L139" s="28"/>
      <c r="M139" s="28"/>
      <c r="N139" s="28"/>
      <c r="O139" s="28"/>
      <c r="P139" s="28"/>
      <c r="Q139" s="28"/>
      <c r="R139" s="28"/>
      <c r="S139" s="28"/>
      <c r="T139" s="27"/>
      <c r="U139" s="27"/>
      <c r="V139" s="28"/>
      <c r="W139" s="28"/>
      <c r="X139" s="28"/>
      <c r="Y139" s="28"/>
      <c r="Z139" s="28"/>
    </row>
    <row r="140">
      <c r="A140" s="28"/>
      <c r="B140" s="28"/>
      <c r="C140" s="28"/>
      <c r="D140" s="28"/>
      <c r="E140" s="28"/>
      <c r="F140" s="28"/>
      <c r="G140" s="59" t="s">
        <v>18</v>
      </c>
      <c r="H140" s="60" t="s">
        <v>51</v>
      </c>
      <c r="I140" s="31"/>
      <c r="J140" s="32"/>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34"/>
      <c r="J141" s="36"/>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34"/>
      <c r="J142" s="36"/>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34"/>
      <c r="J143" s="36"/>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34"/>
      <c r="J144" s="36"/>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34"/>
      <c r="J145" s="36"/>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34"/>
      <c r="J146" s="36"/>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9" t="s">
        <v>12</v>
      </c>
      <c r="H151" s="62" t="s">
        <v>52</v>
      </c>
      <c r="I151" s="31"/>
      <c r="J151" s="32"/>
      <c r="K151" s="28"/>
      <c r="L151" s="33" t="s">
        <v>53</v>
      </c>
      <c r="M151" s="33" t="s">
        <v>15</v>
      </c>
      <c r="N151" s="33" t="s">
        <v>16</v>
      </c>
      <c r="O151" s="33" t="s">
        <v>17</v>
      </c>
      <c r="P151" s="28"/>
      <c r="Q151" s="28"/>
      <c r="R151" s="28"/>
      <c r="S151" s="28"/>
      <c r="T151" s="28"/>
      <c r="U151" s="28"/>
      <c r="V151" s="28"/>
      <c r="W151" s="28"/>
      <c r="X151" s="28"/>
      <c r="Y151" s="28"/>
      <c r="Z151" s="28"/>
    </row>
    <row r="152">
      <c r="A152" s="28"/>
      <c r="B152" s="28"/>
      <c r="C152" s="28"/>
      <c r="D152" s="28"/>
      <c r="E152" s="28"/>
      <c r="F152" s="28"/>
      <c r="G152" s="34"/>
      <c r="H152" s="35"/>
      <c r="J152" s="36"/>
      <c r="K152" s="28"/>
      <c r="L152" s="121">
        <v>1.0</v>
      </c>
      <c r="M152" s="90">
        <f>GKE!C56</f>
        <v>7.636363636</v>
      </c>
      <c r="N152" s="90">
        <f>EKS!E55</f>
        <v>210</v>
      </c>
      <c r="O152" s="90">
        <f>AKS!C54</f>
        <v>3.36</v>
      </c>
      <c r="P152" s="28"/>
      <c r="Q152" s="28"/>
      <c r="R152" s="28"/>
      <c r="S152" s="28"/>
      <c r="T152" s="28"/>
      <c r="U152" s="28"/>
      <c r="V152" s="28"/>
      <c r="W152" s="28"/>
      <c r="X152" s="28"/>
      <c r="Y152" s="28"/>
      <c r="Z152" s="28"/>
    </row>
    <row r="153">
      <c r="A153" s="28"/>
      <c r="B153" s="28"/>
      <c r="C153" s="28"/>
      <c r="D153" s="28"/>
      <c r="E153" s="28"/>
      <c r="F153" s="28"/>
      <c r="G153" s="34"/>
      <c r="H153" s="35"/>
      <c r="J153" s="36"/>
      <c r="K153" s="28"/>
      <c r="L153" s="121">
        <v>2.0</v>
      </c>
      <c r="M153" s="90">
        <f>GKE!C57</f>
        <v>16.63636364</v>
      </c>
      <c r="N153" s="90">
        <f>EKS!E56</f>
        <v>63.10344828</v>
      </c>
      <c r="O153" s="90">
        <f>AKS!C55</f>
        <v>7.2</v>
      </c>
      <c r="P153" s="28"/>
      <c r="Q153" s="28"/>
      <c r="R153" s="28"/>
      <c r="S153" s="28"/>
      <c r="T153" s="28"/>
      <c r="U153" s="28"/>
      <c r="V153" s="28"/>
      <c r="W153" s="28"/>
      <c r="X153" s="28"/>
      <c r="Y153" s="28"/>
      <c r="Z153" s="28"/>
    </row>
    <row r="154">
      <c r="A154" s="28"/>
      <c r="B154" s="28"/>
      <c r="C154" s="28"/>
      <c r="D154" s="28"/>
      <c r="E154" s="28"/>
      <c r="F154" s="28"/>
      <c r="G154" s="34"/>
      <c r="H154" s="35"/>
      <c r="J154" s="36"/>
      <c r="K154" s="28"/>
      <c r="L154" s="121">
        <v>4.0</v>
      </c>
      <c r="M154" s="90">
        <f>GKE!C58</f>
        <v>34.72727273</v>
      </c>
      <c r="N154" s="90">
        <f>EKS!E57</f>
        <v>65.86206897</v>
      </c>
      <c r="O154" s="90">
        <f>AKS!C56</f>
        <v>15.04</v>
      </c>
      <c r="P154" s="28"/>
      <c r="Q154" s="28"/>
      <c r="R154" s="28"/>
      <c r="S154" s="28"/>
      <c r="T154" s="28"/>
      <c r="U154" s="28"/>
      <c r="V154" s="28"/>
      <c r="W154" s="28"/>
      <c r="X154" s="28"/>
      <c r="Y154" s="28"/>
      <c r="Z154" s="28"/>
    </row>
    <row r="155">
      <c r="A155" s="28"/>
      <c r="B155" s="28"/>
      <c r="C155" s="28"/>
      <c r="D155" s="28"/>
      <c r="E155" s="28"/>
      <c r="F155" s="28"/>
      <c r="G155" s="34"/>
      <c r="H155" s="35"/>
      <c r="J155" s="36"/>
      <c r="K155" s="64"/>
      <c r="L155" s="121">
        <v>8.0</v>
      </c>
      <c r="M155" s="90">
        <f>GKE!C59</f>
        <v>71</v>
      </c>
      <c r="N155" s="90">
        <f>EKS!E58</f>
        <v>134.6551724</v>
      </c>
      <c r="O155" s="90">
        <f>AKS!C57</f>
        <v>30.88</v>
      </c>
      <c r="P155" s="28"/>
      <c r="Q155" s="28"/>
      <c r="R155" s="28"/>
      <c r="S155" s="28"/>
      <c r="T155" s="28"/>
      <c r="U155" s="28"/>
      <c r="V155" s="28"/>
      <c r="W155" s="28"/>
      <c r="X155" s="28"/>
      <c r="Y155" s="28"/>
      <c r="Z155" s="28"/>
    </row>
    <row r="156">
      <c r="A156" s="28"/>
      <c r="B156" s="28"/>
      <c r="C156" s="28"/>
      <c r="D156" s="28"/>
      <c r="E156" s="28"/>
      <c r="F156" s="28"/>
      <c r="G156" s="34"/>
      <c r="H156" s="35"/>
      <c r="J156" s="36"/>
      <c r="K156" s="64"/>
      <c r="L156" s="121">
        <v>16.0</v>
      </c>
      <c r="M156" s="90">
        <f>GKE!C60</f>
        <v>143.5454545</v>
      </c>
      <c r="N156" s="90">
        <f>EKS!E59</f>
        <v>67.47863248</v>
      </c>
      <c r="O156" s="90">
        <f>AKS!C58</f>
        <v>62.56</v>
      </c>
      <c r="P156" s="28"/>
      <c r="Q156" s="28"/>
      <c r="R156" s="28"/>
      <c r="S156" s="28"/>
      <c r="T156" s="28"/>
      <c r="U156" s="28"/>
      <c r="V156" s="28"/>
      <c r="W156" s="28"/>
      <c r="X156" s="28"/>
      <c r="Y156" s="28"/>
      <c r="Z156" s="28"/>
    </row>
    <row r="157">
      <c r="A157" s="28"/>
      <c r="B157" s="28"/>
      <c r="C157" s="28"/>
      <c r="D157" s="28"/>
      <c r="E157" s="28"/>
      <c r="F157" s="28"/>
      <c r="G157" s="34"/>
      <c r="H157" s="35"/>
      <c r="J157" s="36"/>
      <c r="K157" s="64"/>
      <c r="L157" s="121">
        <v>32.0</v>
      </c>
      <c r="M157" s="90">
        <f>GKE!C61</f>
        <v>288.6363636</v>
      </c>
      <c r="N157" s="90">
        <f>EKS!E60</f>
        <v>135.6837607</v>
      </c>
      <c r="O157" s="90">
        <f>AKS!C59</f>
        <v>125.92</v>
      </c>
      <c r="P157" s="28"/>
      <c r="Q157" s="28"/>
      <c r="R157" s="28"/>
      <c r="S157" s="28"/>
      <c r="T157" s="28"/>
      <c r="U157" s="28"/>
      <c r="V157" s="28"/>
      <c r="W157" s="28"/>
      <c r="X157" s="28"/>
      <c r="Y157" s="28"/>
      <c r="Z157" s="28"/>
    </row>
    <row r="158">
      <c r="A158" s="28"/>
      <c r="B158" s="28"/>
      <c r="C158" s="28"/>
      <c r="D158" s="28"/>
      <c r="E158" s="28"/>
      <c r="F158" s="28"/>
      <c r="G158" s="34"/>
      <c r="H158" s="35"/>
      <c r="J158" s="36"/>
      <c r="K158" s="64"/>
      <c r="L158" s="121">
        <v>64.0</v>
      </c>
      <c r="M158" s="90">
        <f>GKE!C62</f>
        <v>578.8181818</v>
      </c>
      <c r="N158" s="90">
        <f>EKS!E61</f>
        <v>86.39077341</v>
      </c>
      <c r="O158" s="90">
        <f>AKS!C60</f>
        <v>252.64</v>
      </c>
      <c r="P158" s="28"/>
      <c r="Q158" s="28"/>
      <c r="R158" s="28"/>
      <c r="S158" s="28"/>
      <c r="T158" s="28"/>
      <c r="U158" s="28"/>
      <c r="V158" s="28"/>
      <c r="W158" s="28"/>
      <c r="X158" s="28"/>
      <c r="Y158" s="28"/>
      <c r="Z158" s="28"/>
    </row>
    <row r="159">
      <c r="A159" s="28"/>
      <c r="B159" s="28"/>
      <c r="C159" s="28"/>
      <c r="D159" s="28"/>
      <c r="E159" s="28"/>
      <c r="F159" s="28"/>
      <c r="G159" s="59" t="s">
        <v>18</v>
      </c>
      <c r="H159" s="60" t="s">
        <v>54</v>
      </c>
      <c r="I159" s="31"/>
      <c r="J159" s="32"/>
      <c r="K159" s="28"/>
      <c r="L159" s="27"/>
      <c r="M159" s="27"/>
      <c r="N159" s="27"/>
      <c r="O159" s="27"/>
      <c r="P159" s="28"/>
      <c r="Q159" s="28"/>
      <c r="R159" s="28"/>
      <c r="S159" s="28"/>
      <c r="T159" s="28"/>
      <c r="U159" s="28"/>
      <c r="V159" s="28"/>
      <c r="W159" s="28"/>
      <c r="X159" s="28"/>
      <c r="Y159" s="28"/>
      <c r="Z159" s="28"/>
    </row>
    <row r="160">
      <c r="A160" s="28"/>
      <c r="B160" s="28"/>
      <c r="C160" s="28"/>
      <c r="D160" s="28"/>
      <c r="E160" s="28"/>
      <c r="F160" s="28"/>
      <c r="G160" s="34"/>
      <c r="J160" s="36"/>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34"/>
      <c r="J161" s="36"/>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34"/>
      <c r="J162" s="36"/>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34"/>
      <c r="J163" s="36"/>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34"/>
      <c r="J164" s="36"/>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34"/>
      <c r="J165" s="36"/>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61" t="s">
        <v>20</v>
      </c>
      <c r="H166" s="62" t="s">
        <v>55</v>
      </c>
      <c r="I166" s="31"/>
      <c r="J166" s="32"/>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34"/>
      <c r="H167" s="35"/>
      <c r="J167" s="36"/>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34"/>
      <c r="H168" s="35"/>
      <c r="J168" s="36"/>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9" t="s">
        <v>12</v>
      </c>
      <c r="H171" s="62" t="s">
        <v>56</v>
      </c>
      <c r="I171" s="31"/>
      <c r="J171" s="32"/>
      <c r="K171" s="28"/>
      <c r="L171" s="33" t="s">
        <v>57</v>
      </c>
      <c r="M171" s="33" t="s">
        <v>15</v>
      </c>
      <c r="N171" s="33" t="s">
        <v>16</v>
      </c>
      <c r="O171" s="33" t="s">
        <v>17</v>
      </c>
      <c r="P171" s="28"/>
      <c r="Q171" s="28"/>
      <c r="R171" s="28"/>
      <c r="S171" s="28"/>
      <c r="T171" s="28"/>
      <c r="U171" s="28"/>
      <c r="V171" s="28"/>
      <c r="W171" s="28"/>
      <c r="X171" s="28"/>
      <c r="Y171" s="28"/>
      <c r="Z171" s="28"/>
    </row>
    <row r="172">
      <c r="A172" s="28"/>
      <c r="B172" s="28"/>
      <c r="C172" s="28"/>
      <c r="D172" s="28"/>
      <c r="E172" s="28"/>
      <c r="F172" s="28"/>
      <c r="G172" s="34"/>
      <c r="H172" s="35"/>
      <c r="J172" s="36"/>
      <c r="K172" s="28"/>
      <c r="L172" s="121">
        <v>1.0</v>
      </c>
      <c r="M172" s="90" t="str">
        <f>GKE!C76</f>
        <v/>
      </c>
      <c r="N172" s="90" t="str">
        <f>EKS!E75</f>
        <v/>
      </c>
      <c r="O172" s="90" t="str">
        <f>AKS!C74</f>
        <v/>
      </c>
      <c r="P172" s="28"/>
      <c r="Q172" s="28"/>
      <c r="R172" s="28"/>
      <c r="S172" s="28"/>
      <c r="T172" s="28"/>
      <c r="U172" s="28"/>
      <c r="V172" s="28"/>
      <c r="W172" s="28"/>
      <c r="X172" s="28"/>
      <c r="Y172" s="28"/>
      <c r="Z172" s="28"/>
    </row>
    <row r="173">
      <c r="A173" s="28"/>
      <c r="B173" s="28"/>
      <c r="C173" s="28"/>
      <c r="D173" s="28"/>
      <c r="E173" s="28"/>
      <c r="F173" s="28"/>
      <c r="G173" s="34"/>
      <c r="H173" s="35"/>
      <c r="J173" s="36"/>
      <c r="K173" s="28"/>
      <c r="L173" s="121">
        <v>2.0</v>
      </c>
      <c r="M173" s="90" t="str">
        <f>GKE!C77</f>
        <v/>
      </c>
      <c r="N173" s="90" t="str">
        <f>EKS!E76</f>
        <v/>
      </c>
      <c r="O173" s="90" t="str">
        <f>AKS!C75</f>
        <v/>
      </c>
      <c r="P173" s="28"/>
      <c r="Q173" s="28"/>
      <c r="R173" s="28"/>
      <c r="S173" s="28"/>
      <c r="T173" s="28"/>
      <c r="U173" s="28"/>
      <c r="V173" s="28"/>
      <c r="W173" s="28"/>
      <c r="X173" s="28"/>
      <c r="Y173" s="28"/>
      <c r="Z173" s="28"/>
    </row>
    <row r="174">
      <c r="A174" s="28"/>
      <c r="B174" s="28"/>
      <c r="C174" s="28"/>
      <c r="D174" s="28"/>
      <c r="E174" s="28"/>
      <c r="F174" s="28"/>
      <c r="G174" s="34"/>
      <c r="H174" s="35"/>
      <c r="J174" s="36"/>
      <c r="K174" s="28"/>
      <c r="L174" s="121">
        <v>4.0</v>
      </c>
      <c r="M174" s="90" t="str">
        <f>GKE!C78</f>
        <v/>
      </c>
      <c r="N174" s="90" t="str">
        <f>EKS!E77</f>
        <v/>
      </c>
      <c r="O174" s="90" t="str">
        <f>AKS!C76</f>
        <v/>
      </c>
      <c r="P174" s="28"/>
      <c r="Q174" s="28"/>
      <c r="R174" s="28"/>
      <c r="S174" s="28"/>
      <c r="T174" s="28"/>
      <c r="U174" s="28"/>
      <c r="V174" s="28"/>
      <c r="W174" s="28"/>
      <c r="X174" s="28"/>
      <c r="Y174" s="28"/>
      <c r="Z174" s="28"/>
    </row>
    <row r="175">
      <c r="A175" s="28"/>
      <c r="B175" s="28"/>
      <c r="C175" s="28"/>
      <c r="D175" s="28"/>
      <c r="E175" s="28"/>
      <c r="F175" s="28"/>
      <c r="G175" s="34"/>
      <c r="H175" s="35"/>
      <c r="J175" s="36"/>
      <c r="K175" s="64"/>
      <c r="L175" s="121">
        <v>8.0</v>
      </c>
      <c r="M175" s="90" t="str">
        <f>GKE!C79</f>
        <v/>
      </c>
      <c r="N175" s="90" t="str">
        <f>EKS!E78</f>
        <v/>
      </c>
      <c r="O175" s="90" t="str">
        <f>AKS!C77</f>
        <v/>
      </c>
      <c r="P175" s="28"/>
      <c r="Q175" s="28"/>
      <c r="R175" s="28"/>
      <c r="S175" s="28"/>
      <c r="T175" s="28"/>
      <c r="U175" s="28"/>
      <c r="V175" s="28"/>
      <c r="W175" s="28"/>
      <c r="X175" s="28"/>
      <c r="Y175" s="28"/>
      <c r="Z175" s="28"/>
    </row>
    <row r="176">
      <c r="A176" s="28"/>
      <c r="B176" s="28"/>
      <c r="C176" s="28"/>
      <c r="D176" s="28"/>
      <c r="E176" s="28"/>
      <c r="F176" s="28"/>
      <c r="G176" s="34"/>
      <c r="H176" s="35"/>
      <c r="J176" s="36"/>
      <c r="K176" s="64"/>
      <c r="L176" s="121">
        <v>16.0</v>
      </c>
      <c r="M176" s="90" t="str">
        <f>GKE!C80</f>
        <v/>
      </c>
      <c r="N176" s="90" t="str">
        <f>EKS!E79</f>
        <v/>
      </c>
      <c r="O176" s="90" t="str">
        <f>AKS!C78</f>
        <v/>
      </c>
      <c r="P176" s="28"/>
      <c r="Q176" s="28"/>
      <c r="R176" s="28"/>
      <c r="S176" s="28"/>
      <c r="T176" s="28"/>
      <c r="U176" s="28"/>
      <c r="V176" s="28"/>
      <c r="W176" s="28"/>
      <c r="X176" s="28"/>
      <c r="Y176" s="28"/>
      <c r="Z176" s="28"/>
    </row>
    <row r="177">
      <c r="A177" s="28"/>
      <c r="B177" s="28"/>
      <c r="C177" s="28"/>
      <c r="D177" s="28"/>
      <c r="E177" s="28"/>
      <c r="F177" s="28"/>
      <c r="G177" s="34"/>
      <c r="H177" s="35"/>
      <c r="J177" s="36"/>
      <c r="K177" s="64"/>
      <c r="L177" s="121">
        <v>32.0</v>
      </c>
      <c r="M177" s="90" t="str">
        <f>GKE!C81</f>
        <v/>
      </c>
      <c r="N177" s="90" t="str">
        <f>EKS!E80</f>
        <v/>
      </c>
      <c r="O177" s="90" t="str">
        <f>AKS!C79</f>
        <v/>
      </c>
      <c r="P177" s="28"/>
      <c r="Q177" s="28"/>
      <c r="R177" s="28"/>
      <c r="S177" s="28"/>
      <c r="T177" s="28"/>
      <c r="U177" s="28"/>
      <c r="V177" s="28"/>
      <c r="W177" s="28"/>
      <c r="X177" s="28"/>
      <c r="Y177" s="28"/>
      <c r="Z177" s="28"/>
    </row>
    <row r="178">
      <c r="A178" s="28"/>
      <c r="B178" s="28"/>
      <c r="C178" s="28"/>
      <c r="D178" s="28"/>
      <c r="E178" s="28"/>
      <c r="F178" s="28"/>
      <c r="G178" s="34"/>
      <c r="H178" s="35"/>
      <c r="J178" s="36"/>
      <c r="K178" s="64"/>
      <c r="L178" s="121">
        <v>64.0</v>
      </c>
      <c r="M178" s="90" t="str">
        <f>GKE!C82</f>
        <v/>
      </c>
      <c r="N178" s="90" t="str">
        <f>EKS!E81</f>
        <v/>
      </c>
      <c r="O178" s="90" t="str">
        <f>AKS!C80</f>
        <v/>
      </c>
      <c r="P178" s="28"/>
      <c r="Q178" s="28"/>
      <c r="R178" s="28"/>
      <c r="S178" s="28"/>
      <c r="T178" s="28"/>
      <c r="U178" s="28"/>
      <c r="V178" s="28"/>
      <c r="W178" s="28"/>
      <c r="X178" s="28"/>
      <c r="Y178" s="28"/>
      <c r="Z178" s="28"/>
    </row>
    <row r="179">
      <c r="A179" s="28"/>
      <c r="B179" s="28"/>
      <c r="C179" s="28"/>
      <c r="D179" s="28"/>
      <c r="E179" s="28"/>
      <c r="F179" s="28"/>
      <c r="G179" s="59" t="s">
        <v>18</v>
      </c>
      <c r="H179" s="60"/>
      <c r="I179" s="31"/>
      <c r="J179" s="32"/>
      <c r="K179" s="28"/>
      <c r="L179" s="27"/>
      <c r="M179" s="27"/>
      <c r="N179" s="27"/>
      <c r="O179" s="27"/>
      <c r="P179" s="28"/>
      <c r="Q179" s="28"/>
      <c r="R179" s="28"/>
      <c r="S179" s="28"/>
      <c r="T179" s="28"/>
      <c r="U179" s="28"/>
      <c r="V179" s="28"/>
      <c r="W179" s="28"/>
      <c r="X179" s="28"/>
      <c r="Y179" s="28"/>
      <c r="Z179" s="28"/>
    </row>
    <row r="180">
      <c r="A180" s="28"/>
      <c r="B180" s="28"/>
      <c r="C180" s="28"/>
      <c r="D180" s="28"/>
      <c r="E180" s="28"/>
      <c r="F180" s="28"/>
      <c r="G180" s="34"/>
      <c r="J180" s="36"/>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34"/>
      <c r="J181" s="36"/>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34"/>
      <c r="J182" s="36"/>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34"/>
      <c r="J183" s="36"/>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34"/>
      <c r="J184" s="36"/>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34"/>
      <c r="J185" s="36"/>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61" t="s">
        <v>20</v>
      </c>
      <c r="H186" s="62"/>
      <c r="I186" s="31"/>
      <c r="J186" s="32"/>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34"/>
      <c r="H187" s="35"/>
      <c r="J187" s="36"/>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34"/>
      <c r="H188" s="35"/>
      <c r="J188" s="36"/>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sheetData>
  <mergeCells count="53">
    <mergeCell ref="D2:F2"/>
    <mergeCell ref="C3:G3"/>
    <mergeCell ref="D7:F7"/>
    <mergeCell ref="G12:G22"/>
    <mergeCell ref="H12:J22"/>
    <mergeCell ref="G23:G26"/>
    <mergeCell ref="H23:J26"/>
    <mergeCell ref="G27:G29"/>
    <mergeCell ref="H27:J29"/>
    <mergeCell ref="G31:G41"/>
    <mergeCell ref="H31:J41"/>
    <mergeCell ref="G42:G45"/>
    <mergeCell ref="H42:J45"/>
    <mergeCell ref="H46:J48"/>
    <mergeCell ref="G46:G48"/>
    <mergeCell ref="G50:G58"/>
    <mergeCell ref="H50:J58"/>
    <mergeCell ref="G59:G62"/>
    <mergeCell ref="H59:J62"/>
    <mergeCell ref="G69:G75"/>
    <mergeCell ref="H69:J75"/>
    <mergeCell ref="G76:G79"/>
    <mergeCell ref="H76:J79"/>
    <mergeCell ref="G80:G86"/>
    <mergeCell ref="H80:J86"/>
    <mergeCell ref="G88:G95"/>
    <mergeCell ref="H88:J95"/>
    <mergeCell ref="H96:J104"/>
    <mergeCell ref="G151:G158"/>
    <mergeCell ref="G159:G165"/>
    <mergeCell ref="G166:G168"/>
    <mergeCell ref="G171:G178"/>
    <mergeCell ref="G179:G185"/>
    <mergeCell ref="G186:G188"/>
    <mergeCell ref="G96:G104"/>
    <mergeCell ref="G105:G110"/>
    <mergeCell ref="G112:G119"/>
    <mergeCell ref="G120:G126"/>
    <mergeCell ref="G127:G129"/>
    <mergeCell ref="G132:G139"/>
    <mergeCell ref="G140:G146"/>
    <mergeCell ref="H159:J165"/>
    <mergeCell ref="H166:J168"/>
    <mergeCell ref="H171:J178"/>
    <mergeCell ref="H179:J185"/>
    <mergeCell ref="H186:J188"/>
    <mergeCell ref="H105:J110"/>
    <mergeCell ref="H112:J119"/>
    <mergeCell ref="H120:J126"/>
    <mergeCell ref="H127:J129"/>
    <mergeCell ref="H132:J139"/>
    <mergeCell ref="H140:J146"/>
    <mergeCell ref="H151:J158"/>
  </mergeCells>
  <hyperlinks>
    <hyperlink r:id="rId1" ref="D7"/>
    <hyperlink r:id="rId2" ref="A8"/>
    <hyperlink r:id="rId3" ref="D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57"/>
    <col customWidth="1" min="2" max="3" width="19.86"/>
    <col customWidth="1" min="4" max="5" width="6.43"/>
  </cols>
  <sheetData>
    <row r="1">
      <c r="A1" s="122" t="s">
        <v>58</v>
      </c>
      <c r="B1" s="123" t="s">
        <v>59</v>
      </c>
      <c r="C1" s="123" t="s">
        <v>60</v>
      </c>
      <c r="D1" s="124" t="s">
        <v>61</v>
      </c>
      <c r="E1" s="124" t="s">
        <v>62</v>
      </c>
    </row>
    <row r="2">
      <c r="A2" s="125"/>
      <c r="B2" s="126" t="s">
        <v>63</v>
      </c>
      <c r="C2" s="126" t="s">
        <v>63</v>
      </c>
      <c r="D2" s="127" t="s">
        <v>64</v>
      </c>
      <c r="E2" s="127" t="s">
        <v>64</v>
      </c>
    </row>
    <row r="3">
      <c r="A3" s="125" t="s">
        <v>65</v>
      </c>
      <c r="B3" s="128"/>
      <c r="C3" s="129"/>
      <c r="D3" s="125"/>
      <c r="E3" s="125"/>
    </row>
    <row r="4">
      <c r="A4" s="130" t="s">
        <v>66</v>
      </c>
      <c r="B4" s="131" t="s">
        <v>67</v>
      </c>
      <c r="C4" s="132" t="s">
        <v>68</v>
      </c>
      <c r="D4" s="133" t="s">
        <v>64</v>
      </c>
      <c r="E4" s="133" t="s">
        <v>64</v>
      </c>
    </row>
    <row r="5">
      <c r="A5" s="130" t="s">
        <v>69</v>
      </c>
      <c r="B5" s="134" t="s">
        <v>70</v>
      </c>
      <c r="C5" s="134" t="s">
        <v>70</v>
      </c>
      <c r="D5" s="133" t="s">
        <v>64</v>
      </c>
      <c r="E5" s="133" t="s">
        <v>64</v>
      </c>
    </row>
    <row r="6">
      <c r="A6" s="130" t="s">
        <v>71</v>
      </c>
      <c r="B6" s="131" t="s">
        <v>67</v>
      </c>
      <c r="C6" s="131" t="s">
        <v>67</v>
      </c>
      <c r="D6" s="133" t="s">
        <v>64</v>
      </c>
      <c r="E6" s="133" t="s">
        <v>64</v>
      </c>
    </row>
    <row r="7">
      <c r="A7" s="130" t="s">
        <v>72</v>
      </c>
      <c r="B7" s="131" t="s">
        <v>67</v>
      </c>
      <c r="C7" s="131" t="s">
        <v>67</v>
      </c>
      <c r="D7" s="133" t="s">
        <v>64</v>
      </c>
      <c r="E7" s="133" t="s">
        <v>64</v>
      </c>
    </row>
    <row r="8">
      <c r="A8" s="130" t="s">
        <v>73</v>
      </c>
      <c r="B8" s="132" t="s">
        <v>74</v>
      </c>
      <c r="C8" s="132" t="s">
        <v>74</v>
      </c>
      <c r="D8" s="133" t="s">
        <v>64</v>
      </c>
      <c r="E8" s="133" t="s">
        <v>64</v>
      </c>
    </row>
    <row r="9">
      <c r="A9" s="130" t="s">
        <v>75</v>
      </c>
      <c r="B9" s="132" t="s">
        <v>74</v>
      </c>
      <c r="C9" s="132" t="s">
        <v>74</v>
      </c>
      <c r="D9" s="133" t="s">
        <v>64</v>
      </c>
      <c r="E9" s="133" t="s">
        <v>64</v>
      </c>
    </row>
    <row r="10">
      <c r="A10" s="130" t="s">
        <v>76</v>
      </c>
      <c r="B10" s="134" t="s">
        <v>77</v>
      </c>
      <c r="C10" s="134" t="s">
        <v>77</v>
      </c>
      <c r="D10" s="133" t="s">
        <v>64</v>
      </c>
      <c r="E10" s="133" t="s">
        <v>64</v>
      </c>
    </row>
    <row r="11">
      <c r="A11" s="125"/>
      <c r="B11" s="129"/>
      <c r="C11" s="129"/>
      <c r="D11" s="133" t="s">
        <v>64</v>
      </c>
      <c r="E11" s="133" t="s">
        <v>64</v>
      </c>
    </row>
    <row r="12">
      <c r="A12" s="125" t="s">
        <v>78</v>
      </c>
      <c r="B12" s="129"/>
      <c r="C12" s="129"/>
      <c r="D12" s="133" t="s">
        <v>64</v>
      </c>
      <c r="E12" s="133" t="s">
        <v>64</v>
      </c>
    </row>
    <row r="13">
      <c r="A13" s="130" t="s">
        <v>79</v>
      </c>
      <c r="B13" s="134" t="s">
        <v>80</v>
      </c>
      <c r="C13" s="134" t="s">
        <v>80</v>
      </c>
      <c r="D13" s="133" t="s">
        <v>64</v>
      </c>
      <c r="E13" s="133" t="s">
        <v>64</v>
      </c>
    </row>
    <row r="14">
      <c r="A14" s="130" t="s">
        <v>81</v>
      </c>
      <c r="B14" s="132" t="s">
        <v>82</v>
      </c>
      <c r="C14" s="132" t="s">
        <v>82</v>
      </c>
      <c r="D14" s="133" t="s">
        <v>64</v>
      </c>
      <c r="E14" s="133" t="s">
        <v>64</v>
      </c>
    </row>
    <row r="15">
      <c r="A15" s="130" t="s">
        <v>83</v>
      </c>
      <c r="B15" s="131" t="s">
        <v>84</v>
      </c>
      <c r="C15" s="134" t="s">
        <v>85</v>
      </c>
      <c r="D15" s="133" t="s">
        <v>64</v>
      </c>
      <c r="E15" s="133" t="s">
        <v>64</v>
      </c>
    </row>
    <row r="16">
      <c r="A16" s="130" t="s">
        <v>86</v>
      </c>
      <c r="B16" s="133" t="s">
        <v>64</v>
      </c>
      <c r="C16" s="133" t="s">
        <v>64</v>
      </c>
      <c r="D16" s="133" t="s">
        <v>64</v>
      </c>
      <c r="E16" s="133" t="s">
        <v>64</v>
      </c>
    </row>
    <row r="17">
      <c r="A17" s="130" t="s">
        <v>87</v>
      </c>
      <c r="B17" s="134" t="s">
        <v>88</v>
      </c>
      <c r="C17" s="132" t="s">
        <v>89</v>
      </c>
      <c r="D17" s="133" t="s">
        <v>64</v>
      </c>
      <c r="E17" s="133" t="s">
        <v>64</v>
      </c>
    </row>
    <row r="18">
      <c r="A18" s="125" t="s">
        <v>90</v>
      </c>
      <c r="B18" s="132" t="s">
        <v>91</v>
      </c>
      <c r="C18" s="134" t="s">
        <v>92</v>
      </c>
      <c r="D18" s="133" t="s">
        <v>64</v>
      </c>
      <c r="E18" s="133" t="s">
        <v>64</v>
      </c>
    </row>
    <row r="19">
      <c r="A19" s="125" t="s">
        <v>93</v>
      </c>
      <c r="B19" s="134" t="s">
        <v>92</v>
      </c>
      <c r="C19" s="132" t="s">
        <v>91</v>
      </c>
      <c r="D19" s="133" t="s">
        <v>64</v>
      </c>
      <c r="E19" s="133" t="s">
        <v>64</v>
      </c>
    </row>
    <row r="20">
      <c r="A20" s="125" t="s">
        <v>94</v>
      </c>
      <c r="B20" s="134" t="s">
        <v>67</v>
      </c>
      <c r="C20" s="134" t="s">
        <v>67</v>
      </c>
      <c r="D20" s="133" t="s">
        <v>64</v>
      </c>
      <c r="E20" s="133" t="s">
        <v>64</v>
      </c>
    </row>
    <row r="21">
      <c r="A21" s="125"/>
      <c r="B21" s="129"/>
      <c r="C21" s="125"/>
      <c r="D21" s="125"/>
      <c r="E21" s="125"/>
    </row>
    <row r="22">
      <c r="A22" s="125" t="s">
        <v>95</v>
      </c>
      <c r="B22" s="129"/>
      <c r="C22" s="125"/>
      <c r="D22" s="125"/>
      <c r="E22" s="125"/>
    </row>
    <row r="23">
      <c r="A23" s="130" t="s">
        <v>96</v>
      </c>
      <c r="B23" s="134" t="s">
        <v>97</v>
      </c>
      <c r="C23" s="135" t="s">
        <v>98</v>
      </c>
      <c r="D23" s="133" t="s">
        <v>64</v>
      </c>
      <c r="E23" s="133" t="s">
        <v>64</v>
      </c>
    </row>
    <row r="24">
      <c r="A24" s="130" t="s">
        <v>99</v>
      </c>
      <c r="B24" s="134" t="s">
        <v>100</v>
      </c>
      <c r="C24" s="134" t="s">
        <v>101</v>
      </c>
      <c r="D24" s="133" t="s">
        <v>64</v>
      </c>
      <c r="E24" s="133" t="s">
        <v>64</v>
      </c>
    </row>
    <row r="25">
      <c r="A25" s="130" t="s">
        <v>102</v>
      </c>
      <c r="B25" s="134" t="s">
        <v>67</v>
      </c>
      <c r="C25" s="131" t="s">
        <v>103</v>
      </c>
      <c r="D25" s="133" t="s">
        <v>64</v>
      </c>
      <c r="E25" s="133" t="s">
        <v>64</v>
      </c>
    </row>
    <row r="26">
      <c r="A26" s="130" t="s">
        <v>104</v>
      </c>
      <c r="B26" s="134" t="s">
        <v>105</v>
      </c>
      <c r="C26" s="132" t="s">
        <v>68</v>
      </c>
      <c r="D26" s="133" t="s">
        <v>64</v>
      </c>
      <c r="E26" s="133" t="s">
        <v>64</v>
      </c>
    </row>
    <row r="27">
      <c r="A27" s="125"/>
      <c r="B27" s="125"/>
      <c r="C27" s="125"/>
      <c r="D27" s="125"/>
      <c r="E27" s="125"/>
    </row>
    <row r="28">
      <c r="A28" s="125"/>
      <c r="B28" s="125"/>
      <c r="C28" s="125"/>
      <c r="D28" s="125"/>
      <c r="E28" s="125"/>
    </row>
    <row r="29">
      <c r="A29" s="125" t="s">
        <v>106</v>
      </c>
      <c r="B29" s="125"/>
      <c r="C29" s="125"/>
      <c r="D29" s="125"/>
      <c r="E29" s="1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6"/>
      <c r="B1" s="136" t="s">
        <v>107</v>
      </c>
    </row>
    <row r="2">
      <c r="A2" s="136" t="s">
        <v>53</v>
      </c>
      <c r="B2" s="137" t="s">
        <v>15</v>
      </c>
      <c r="C2" s="137"/>
      <c r="D2" s="137"/>
      <c r="N2" s="137"/>
      <c r="Q2" s="137"/>
    </row>
    <row r="3">
      <c r="A3" s="138"/>
      <c r="B3" s="137" t="s">
        <v>108</v>
      </c>
      <c r="C3" s="137" t="s">
        <v>109</v>
      </c>
      <c r="D3" s="137" t="s">
        <v>110</v>
      </c>
      <c r="E3" s="136" t="s">
        <v>111</v>
      </c>
      <c r="F3" s="136" t="s">
        <v>112</v>
      </c>
      <c r="G3" s="136" t="s">
        <v>113</v>
      </c>
      <c r="N3" s="137"/>
      <c r="O3" s="137"/>
      <c r="P3" s="137"/>
      <c r="Q3" s="137"/>
      <c r="R3" s="137"/>
      <c r="S3" s="137"/>
    </row>
    <row r="4">
      <c r="A4" s="138">
        <v>1.0</v>
      </c>
      <c r="B4" s="139">
        <f t="shared" ref="B4:B10" si="1">60+IF($A4&gt;1, 10,0)+IF($A4&gt;2, (MIN($A4, 4)-2)*5, 0)+IF($A4&gt;4, ($A4-4)*2.5, 0)</f>
        <v>60</v>
      </c>
      <c r="C4" s="136">
        <v>100.0</v>
      </c>
      <c r="D4" s="139">
        <f t="shared" ref="D4:D10" si="2">SUM(B4:C4)</f>
        <v>160</v>
      </c>
      <c r="E4" s="140">
        <f t="shared" ref="E4:E10" si="3">D4/(A4*1000)</f>
        <v>0.16</v>
      </c>
      <c r="F4" s="139">
        <f t="shared" ref="F4:F10" si="4">A4*1000-D4</f>
        <v>840</v>
      </c>
      <c r="G4" s="140">
        <f t="shared" ref="G4:G10" si="5">F4/(A4*1000)</f>
        <v>0.84</v>
      </c>
      <c r="J4" s="136" t="s">
        <v>114</v>
      </c>
      <c r="K4" s="136">
        <v>110.0</v>
      </c>
    </row>
    <row r="5">
      <c r="A5" s="138">
        <v>2.0</v>
      </c>
      <c r="B5" s="139">
        <f t="shared" si="1"/>
        <v>70</v>
      </c>
      <c r="C5" s="136">
        <v>100.0</v>
      </c>
      <c r="D5" s="139">
        <f t="shared" si="2"/>
        <v>170</v>
      </c>
      <c r="E5" s="140">
        <f t="shared" si="3"/>
        <v>0.085</v>
      </c>
      <c r="F5" s="139">
        <f t="shared" si="4"/>
        <v>1830</v>
      </c>
      <c r="G5" s="140">
        <f t="shared" si="5"/>
        <v>0.915</v>
      </c>
    </row>
    <row r="6">
      <c r="A6" s="138">
        <v>4.0</v>
      </c>
      <c r="B6" s="139">
        <f t="shared" si="1"/>
        <v>80</v>
      </c>
      <c r="C6" s="136">
        <v>100.0</v>
      </c>
      <c r="D6" s="139">
        <f t="shared" si="2"/>
        <v>180</v>
      </c>
      <c r="E6" s="140">
        <f t="shared" si="3"/>
        <v>0.045</v>
      </c>
      <c r="F6" s="139">
        <f t="shared" si="4"/>
        <v>3820</v>
      </c>
      <c r="G6" s="140">
        <f t="shared" si="5"/>
        <v>0.955</v>
      </c>
    </row>
    <row r="7">
      <c r="A7" s="138">
        <v>8.0</v>
      </c>
      <c r="B7" s="139">
        <f t="shared" si="1"/>
        <v>90</v>
      </c>
      <c r="C7" s="136">
        <v>100.0</v>
      </c>
      <c r="D7" s="139">
        <f t="shared" si="2"/>
        <v>190</v>
      </c>
      <c r="E7" s="140">
        <f t="shared" si="3"/>
        <v>0.02375</v>
      </c>
      <c r="F7" s="139">
        <f t="shared" si="4"/>
        <v>7810</v>
      </c>
      <c r="G7" s="140">
        <f t="shared" si="5"/>
        <v>0.97625</v>
      </c>
    </row>
    <row r="8">
      <c r="A8" s="138">
        <v>16.0</v>
      </c>
      <c r="B8" s="139">
        <f t="shared" si="1"/>
        <v>110</v>
      </c>
      <c r="C8" s="136">
        <v>100.0</v>
      </c>
      <c r="D8" s="139">
        <f t="shared" si="2"/>
        <v>210</v>
      </c>
      <c r="E8" s="140">
        <f t="shared" si="3"/>
        <v>0.013125</v>
      </c>
      <c r="F8" s="139">
        <f t="shared" si="4"/>
        <v>15790</v>
      </c>
      <c r="G8" s="140">
        <f t="shared" si="5"/>
        <v>0.986875</v>
      </c>
    </row>
    <row r="9">
      <c r="A9" s="138">
        <v>32.0</v>
      </c>
      <c r="B9" s="139">
        <f t="shared" si="1"/>
        <v>150</v>
      </c>
      <c r="C9" s="136">
        <v>100.0</v>
      </c>
      <c r="D9" s="139">
        <f t="shared" si="2"/>
        <v>250</v>
      </c>
      <c r="E9" s="140">
        <f t="shared" si="3"/>
        <v>0.0078125</v>
      </c>
      <c r="F9" s="139">
        <f t="shared" si="4"/>
        <v>31750</v>
      </c>
      <c r="G9" s="140">
        <f t="shared" si="5"/>
        <v>0.9921875</v>
      </c>
    </row>
    <row r="10">
      <c r="A10" s="138">
        <v>64.0</v>
      </c>
      <c r="B10" s="139">
        <f t="shared" si="1"/>
        <v>230</v>
      </c>
      <c r="C10" s="136">
        <v>100.0</v>
      </c>
      <c r="D10" s="139">
        <f t="shared" si="2"/>
        <v>330</v>
      </c>
      <c r="E10" s="140">
        <f t="shared" si="3"/>
        <v>0.00515625</v>
      </c>
      <c r="F10" s="139">
        <f t="shared" si="4"/>
        <v>63670</v>
      </c>
      <c r="G10" s="140">
        <f t="shared" si="5"/>
        <v>0.99484375</v>
      </c>
    </row>
    <row r="11">
      <c r="G11" s="141"/>
    </row>
    <row r="13">
      <c r="A13" s="136" t="s">
        <v>115</v>
      </c>
      <c r="C13" s="136"/>
      <c r="D13" s="136"/>
      <c r="E13" s="136"/>
    </row>
    <row r="14">
      <c r="A14" s="136" t="s">
        <v>15</v>
      </c>
      <c r="B14" s="136" t="s">
        <v>108</v>
      </c>
      <c r="C14" s="136" t="s">
        <v>109</v>
      </c>
      <c r="D14" s="136" t="s">
        <v>116</v>
      </c>
      <c r="E14" s="136" t="s">
        <v>117</v>
      </c>
      <c r="F14" s="136" t="s">
        <v>118</v>
      </c>
      <c r="G14" s="136" t="s">
        <v>119</v>
      </c>
      <c r="H14" s="136" t="s">
        <v>120</v>
      </c>
      <c r="I14" s="136" t="s">
        <v>121</v>
      </c>
    </row>
    <row r="15">
      <c r="A15" s="136">
        <v>1.0</v>
      </c>
      <c r="B15" s="139">
        <f t="shared" ref="B15:B23" si="6">MIN($A15, 4)*0.25+MIN(MAX($A15-4, 0), 4)*0.2+MIN(MAX($A15-8, 0), 8)*0.1+MIN(MAX($A15-16, 0), 128)*0.06+MAX($A15-128, 0)*0.02</f>
        <v>0.25</v>
      </c>
      <c r="C15" s="136">
        <v>0.1</v>
      </c>
      <c r="D15" s="136">
        <v>0.1</v>
      </c>
      <c r="E15" s="139">
        <f t="shared" ref="E15:E23" si="7">SUM(B15:D15)</f>
        <v>0.45</v>
      </c>
      <c r="F15" s="140">
        <f t="shared" ref="F15:F23" si="8">E15/A15</f>
        <v>0.45</v>
      </c>
      <c r="G15" s="139">
        <f t="shared" ref="G15:G23" si="9">A15-E15</f>
        <v>0.55</v>
      </c>
      <c r="H15" s="140">
        <f t="shared" ref="H15:H23" si="10">G15/A15</f>
        <v>0.55</v>
      </c>
      <c r="I15" s="139">
        <f t="shared" ref="I15:I23" si="11">G15/$K$4</f>
        <v>0.005</v>
      </c>
    </row>
    <row r="16">
      <c r="A16" s="136">
        <v>2.0</v>
      </c>
      <c r="B16" s="139">
        <f t="shared" si="6"/>
        <v>0.5</v>
      </c>
      <c r="C16" s="136">
        <v>0.1</v>
      </c>
      <c r="D16" s="136">
        <v>0.1</v>
      </c>
      <c r="E16" s="139">
        <f t="shared" si="7"/>
        <v>0.7</v>
      </c>
      <c r="F16" s="140">
        <f t="shared" si="8"/>
        <v>0.35</v>
      </c>
      <c r="G16" s="139">
        <f t="shared" si="9"/>
        <v>1.3</v>
      </c>
      <c r="H16" s="140">
        <f t="shared" si="10"/>
        <v>0.65</v>
      </c>
      <c r="I16" s="139">
        <f t="shared" si="11"/>
        <v>0.01181818182</v>
      </c>
    </row>
    <row r="17">
      <c r="A17" s="136">
        <v>4.0</v>
      </c>
      <c r="B17" s="139">
        <f t="shared" si="6"/>
        <v>1</v>
      </c>
      <c r="C17" s="136">
        <v>0.1</v>
      </c>
      <c r="D17" s="136">
        <v>0.1</v>
      </c>
      <c r="E17" s="139">
        <f t="shared" si="7"/>
        <v>1.2</v>
      </c>
      <c r="F17" s="140">
        <f t="shared" si="8"/>
        <v>0.3</v>
      </c>
      <c r="G17" s="139">
        <f t="shared" si="9"/>
        <v>2.8</v>
      </c>
      <c r="H17" s="140">
        <f t="shared" si="10"/>
        <v>0.7</v>
      </c>
      <c r="I17" s="139">
        <f t="shared" si="11"/>
        <v>0.02545454545</v>
      </c>
    </row>
    <row r="18">
      <c r="A18" s="136">
        <v>8.0</v>
      </c>
      <c r="B18" s="139">
        <f t="shared" si="6"/>
        <v>1.8</v>
      </c>
      <c r="C18" s="136">
        <v>0.1</v>
      </c>
      <c r="D18" s="136">
        <v>0.1</v>
      </c>
      <c r="E18" s="139">
        <f t="shared" si="7"/>
        <v>2</v>
      </c>
      <c r="F18" s="140">
        <f t="shared" si="8"/>
        <v>0.25</v>
      </c>
      <c r="G18" s="139">
        <f t="shared" si="9"/>
        <v>6</v>
      </c>
      <c r="H18" s="140">
        <f t="shared" si="10"/>
        <v>0.75</v>
      </c>
      <c r="I18" s="139">
        <f t="shared" si="11"/>
        <v>0.05454545455</v>
      </c>
    </row>
    <row r="19">
      <c r="A19" s="136">
        <v>16.0</v>
      </c>
      <c r="B19" s="139">
        <f t="shared" si="6"/>
        <v>2.6</v>
      </c>
      <c r="C19" s="136">
        <v>0.1</v>
      </c>
      <c r="D19" s="136">
        <v>0.1</v>
      </c>
      <c r="E19" s="139">
        <f t="shared" si="7"/>
        <v>2.8</v>
      </c>
      <c r="F19" s="140">
        <f t="shared" si="8"/>
        <v>0.175</v>
      </c>
      <c r="G19" s="139">
        <f t="shared" si="9"/>
        <v>13.2</v>
      </c>
      <c r="H19" s="140">
        <f t="shared" si="10"/>
        <v>0.825</v>
      </c>
      <c r="I19" s="139">
        <f t="shared" si="11"/>
        <v>0.12</v>
      </c>
    </row>
    <row r="20">
      <c r="A20" s="136">
        <v>64.0</v>
      </c>
      <c r="B20" s="139">
        <f t="shared" si="6"/>
        <v>5.48</v>
      </c>
      <c r="C20" s="136">
        <v>0.1</v>
      </c>
      <c r="D20" s="136">
        <v>0.1</v>
      </c>
      <c r="E20" s="139">
        <f t="shared" si="7"/>
        <v>5.68</v>
      </c>
      <c r="F20" s="140">
        <f t="shared" si="8"/>
        <v>0.08875</v>
      </c>
      <c r="G20" s="139">
        <f t="shared" si="9"/>
        <v>58.32</v>
      </c>
      <c r="H20" s="140">
        <f t="shared" si="10"/>
        <v>0.91125</v>
      </c>
      <c r="I20" s="139">
        <f t="shared" si="11"/>
        <v>0.5301818182</v>
      </c>
    </row>
    <row r="21">
      <c r="A21" s="136">
        <v>128.0</v>
      </c>
      <c r="B21" s="139">
        <f t="shared" si="6"/>
        <v>9.32</v>
      </c>
      <c r="C21" s="136">
        <v>0.1</v>
      </c>
      <c r="D21" s="136">
        <v>0.1</v>
      </c>
      <c r="E21" s="139">
        <f t="shared" si="7"/>
        <v>9.52</v>
      </c>
      <c r="F21" s="140">
        <f t="shared" si="8"/>
        <v>0.074375</v>
      </c>
      <c r="G21" s="139">
        <f t="shared" si="9"/>
        <v>118.48</v>
      </c>
      <c r="H21" s="140">
        <f t="shared" si="10"/>
        <v>0.925625</v>
      </c>
      <c r="I21" s="139">
        <f t="shared" si="11"/>
        <v>1.077090909</v>
      </c>
    </row>
    <row r="22">
      <c r="A22" s="136">
        <v>192.0</v>
      </c>
      <c r="B22" s="139">
        <f t="shared" si="6"/>
        <v>11.56</v>
      </c>
      <c r="C22" s="136">
        <v>0.1</v>
      </c>
      <c r="D22" s="136">
        <v>0.1</v>
      </c>
      <c r="E22" s="139">
        <f t="shared" si="7"/>
        <v>11.76</v>
      </c>
      <c r="F22" s="140">
        <f t="shared" si="8"/>
        <v>0.06125</v>
      </c>
      <c r="G22" s="139">
        <f t="shared" si="9"/>
        <v>180.24</v>
      </c>
      <c r="H22" s="140">
        <f t="shared" si="10"/>
        <v>0.93875</v>
      </c>
      <c r="I22" s="139">
        <f t="shared" si="11"/>
        <v>1.638545455</v>
      </c>
    </row>
    <row r="23">
      <c r="A23" s="136">
        <v>256.0</v>
      </c>
      <c r="B23" s="139">
        <f t="shared" si="6"/>
        <v>12.84</v>
      </c>
      <c r="C23" s="136">
        <v>0.1</v>
      </c>
      <c r="D23" s="136">
        <v>0.1</v>
      </c>
      <c r="E23" s="139">
        <f t="shared" si="7"/>
        <v>13.04</v>
      </c>
      <c r="F23" s="140">
        <f t="shared" si="8"/>
        <v>0.0509375</v>
      </c>
      <c r="G23" s="139">
        <f t="shared" si="9"/>
        <v>242.96</v>
      </c>
      <c r="H23" s="140">
        <f t="shared" si="10"/>
        <v>0.9490625</v>
      </c>
      <c r="I23" s="139">
        <f t="shared" si="11"/>
        <v>2.208727273</v>
      </c>
    </row>
    <row r="25">
      <c r="A25" s="137" t="s">
        <v>122</v>
      </c>
    </row>
    <row r="26">
      <c r="A26" s="136" t="s">
        <v>123</v>
      </c>
      <c r="C26" s="136">
        <v>1.0</v>
      </c>
      <c r="D26" s="136">
        <v>2.0</v>
      </c>
      <c r="E26" s="136">
        <v>4.0</v>
      </c>
      <c r="F26" s="136">
        <v>8.0</v>
      </c>
      <c r="G26" s="136">
        <v>16.0</v>
      </c>
      <c r="H26" s="136">
        <v>64.0</v>
      </c>
      <c r="I26" s="136">
        <v>128.0</v>
      </c>
      <c r="J26" s="136">
        <v>192.0</v>
      </c>
      <c r="K26" s="136">
        <v>256.0</v>
      </c>
    </row>
    <row r="27">
      <c r="A27" s="142" t="s">
        <v>124</v>
      </c>
      <c r="C27" s="139">
        <f t="array" ref="C27:K27">TRANSPOSE(G15:G23)</f>
        <v>0.55</v>
      </c>
      <c r="D27" s="139">
        <v>1.3</v>
      </c>
      <c r="E27" s="139">
        <v>2.8</v>
      </c>
      <c r="F27" s="139">
        <v>6.0</v>
      </c>
      <c r="G27" s="139">
        <v>13.2</v>
      </c>
      <c r="H27" s="139">
        <v>58.32</v>
      </c>
      <c r="I27" s="139">
        <v>118.48</v>
      </c>
      <c r="J27" s="139">
        <v>180.24</v>
      </c>
      <c r="K27" s="139">
        <v>242.96</v>
      </c>
    </row>
    <row r="28">
      <c r="A28" s="143" t="s">
        <v>125</v>
      </c>
      <c r="B28" s="136">
        <v>0.5</v>
      </c>
      <c r="C28" s="139">
        <f t="shared" ref="C28:K28" si="12">FLOOR(C$27/$B28)</f>
        <v>1</v>
      </c>
      <c r="D28" s="139">
        <f t="shared" si="12"/>
        <v>2</v>
      </c>
      <c r="E28" s="139">
        <f t="shared" si="12"/>
        <v>5</v>
      </c>
      <c r="F28" s="139">
        <f t="shared" si="12"/>
        <v>12</v>
      </c>
      <c r="G28" s="139">
        <f t="shared" si="12"/>
        <v>26</v>
      </c>
      <c r="H28" s="139">
        <f t="shared" si="12"/>
        <v>116</v>
      </c>
      <c r="I28" s="139">
        <f t="shared" si="12"/>
        <v>236</v>
      </c>
      <c r="J28" s="139">
        <f t="shared" si="12"/>
        <v>360</v>
      </c>
      <c r="K28" s="139">
        <f t="shared" si="12"/>
        <v>485</v>
      </c>
    </row>
    <row r="29">
      <c r="B29" s="136">
        <v>1.0</v>
      </c>
      <c r="C29" s="139">
        <f t="shared" ref="C29:K29" si="13">FLOOR(C$27/$B29)</f>
        <v>0</v>
      </c>
      <c r="D29" s="139">
        <f t="shared" si="13"/>
        <v>1</v>
      </c>
      <c r="E29" s="139">
        <f t="shared" si="13"/>
        <v>2</v>
      </c>
      <c r="F29" s="139">
        <f t="shared" si="13"/>
        <v>6</v>
      </c>
      <c r="G29" s="139">
        <f t="shared" si="13"/>
        <v>13</v>
      </c>
      <c r="H29" s="139">
        <f t="shared" si="13"/>
        <v>58</v>
      </c>
      <c r="I29" s="139">
        <f t="shared" si="13"/>
        <v>118</v>
      </c>
      <c r="J29" s="139">
        <f t="shared" si="13"/>
        <v>180</v>
      </c>
      <c r="K29" s="139">
        <f t="shared" si="13"/>
        <v>242</v>
      </c>
    </row>
    <row r="30">
      <c r="B30" s="136">
        <v>2.0</v>
      </c>
      <c r="C30" s="139">
        <f t="shared" ref="C30:K30" si="14">FLOOR(C$27/$B30)</f>
        <v>0</v>
      </c>
      <c r="D30" s="139">
        <f t="shared" si="14"/>
        <v>0</v>
      </c>
      <c r="E30" s="139">
        <f t="shared" si="14"/>
        <v>1</v>
      </c>
      <c r="F30" s="139">
        <f t="shared" si="14"/>
        <v>3</v>
      </c>
      <c r="G30" s="139">
        <f t="shared" si="14"/>
        <v>6</v>
      </c>
      <c r="H30" s="139">
        <f t="shared" si="14"/>
        <v>29</v>
      </c>
      <c r="I30" s="139">
        <f t="shared" si="14"/>
        <v>59</v>
      </c>
      <c r="J30" s="139">
        <f t="shared" si="14"/>
        <v>90</v>
      </c>
      <c r="K30" s="139">
        <f t="shared" si="14"/>
        <v>121</v>
      </c>
    </row>
    <row r="31">
      <c r="B31" s="136">
        <v>4.0</v>
      </c>
      <c r="C31" s="139">
        <f t="shared" ref="C31:K31" si="15">FLOOR(C$27/$B31)</f>
        <v>0</v>
      </c>
      <c r="D31" s="139">
        <f t="shared" si="15"/>
        <v>0</v>
      </c>
      <c r="E31" s="139">
        <f t="shared" si="15"/>
        <v>0</v>
      </c>
      <c r="F31" s="139">
        <f t="shared" si="15"/>
        <v>1</v>
      </c>
      <c r="G31" s="139">
        <f t="shared" si="15"/>
        <v>3</v>
      </c>
      <c r="H31" s="139">
        <f t="shared" si="15"/>
        <v>14</v>
      </c>
      <c r="I31" s="139">
        <f t="shared" si="15"/>
        <v>29</v>
      </c>
      <c r="J31" s="139">
        <f t="shared" si="15"/>
        <v>45</v>
      </c>
      <c r="K31" s="139">
        <f t="shared" si="15"/>
        <v>60</v>
      </c>
    </row>
    <row r="32">
      <c r="B32" s="136">
        <v>8.0</v>
      </c>
      <c r="C32" s="139">
        <f t="shared" ref="C32:K32" si="16">FLOOR(C$27/$B32)</f>
        <v>0</v>
      </c>
      <c r="D32" s="139">
        <f t="shared" si="16"/>
        <v>0</v>
      </c>
      <c r="E32" s="139">
        <f t="shared" si="16"/>
        <v>0</v>
      </c>
      <c r="F32" s="139">
        <f t="shared" si="16"/>
        <v>0</v>
      </c>
      <c r="G32" s="139">
        <f t="shared" si="16"/>
        <v>1</v>
      </c>
      <c r="H32" s="139">
        <f t="shared" si="16"/>
        <v>7</v>
      </c>
      <c r="I32" s="139">
        <f t="shared" si="16"/>
        <v>14</v>
      </c>
      <c r="J32" s="139">
        <f t="shared" si="16"/>
        <v>22</v>
      </c>
      <c r="K32" s="139">
        <f t="shared" si="16"/>
        <v>30</v>
      </c>
    </row>
    <row r="33">
      <c r="B33" s="136">
        <v>16.0</v>
      </c>
      <c r="C33" s="139">
        <f t="shared" ref="C33:K33" si="17">FLOOR(C$27/$B33)</f>
        <v>0</v>
      </c>
      <c r="D33" s="139">
        <f t="shared" si="17"/>
        <v>0</v>
      </c>
      <c r="E33" s="139">
        <f t="shared" si="17"/>
        <v>0</v>
      </c>
      <c r="F33" s="139">
        <f t="shared" si="17"/>
        <v>0</v>
      </c>
      <c r="G33" s="139">
        <f t="shared" si="17"/>
        <v>0</v>
      </c>
      <c r="H33" s="139">
        <f t="shared" si="17"/>
        <v>3</v>
      </c>
      <c r="I33" s="139">
        <f t="shared" si="17"/>
        <v>7</v>
      </c>
      <c r="J33" s="139">
        <f t="shared" si="17"/>
        <v>11</v>
      </c>
      <c r="K33" s="139">
        <f t="shared" si="17"/>
        <v>15</v>
      </c>
    </row>
    <row r="35">
      <c r="A35" s="137" t="s">
        <v>126</v>
      </c>
    </row>
    <row r="36">
      <c r="A36" s="136" t="s">
        <v>123</v>
      </c>
      <c r="C36" s="136">
        <v>1.0</v>
      </c>
      <c r="D36" s="136">
        <v>2.0</v>
      </c>
      <c r="E36" s="136">
        <v>4.0</v>
      </c>
      <c r="F36" s="136">
        <v>8.0</v>
      </c>
      <c r="G36" s="136">
        <v>16.0</v>
      </c>
      <c r="H36" s="136">
        <v>64.0</v>
      </c>
      <c r="I36" s="136">
        <v>128.0</v>
      </c>
      <c r="J36" s="136">
        <v>192.0</v>
      </c>
      <c r="K36" s="136">
        <v>256.0</v>
      </c>
    </row>
    <row r="37">
      <c r="A37" s="143" t="s">
        <v>125</v>
      </c>
      <c r="B37" s="136">
        <v>0.5</v>
      </c>
      <c r="C37" s="139">
        <f t="shared" ref="C37:K37" si="18">MIN(C28, $K$4)</f>
        <v>1</v>
      </c>
      <c r="D37" s="139">
        <f t="shared" si="18"/>
        <v>2</v>
      </c>
      <c r="E37" s="139">
        <f t="shared" si="18"/>
        <v>5</v>
      </c>
      <c r="F37" s="139">
        <f t="shared" si="18"/>
        <v>12</v>
      </c>
      <c r="G37" s="139">
        <f t="shared" si="18"/>
        <v>26</v>
      </c>
      <c r="H37" s="139">
        <f t="shared" si="18"/>
        <v>110</v>
      </c>
      <c r="I37" s="139">
        <f t="shared" si="18"/>
        <v>110</v>
      </c>
      <c r="J37" s="139">
        <f t="shared" si="18"/>
        <v>110</v>
      </c>
      <c r="K37" s="139">
        <f t="shared" si="18"/>
        <v>110</v>
      </c>
    </row>
    <row r="38">
      <c r="B38" s="136">
        <v>1.0</v>
      </c>
      <c r="C38" s="139">
        <f t="shared" ref="C38:K38" si="19">MIN(C29, $K$4)</f>
        <v>0</v>
      </c>
      <c r="D38" s="139">
        <f t="shared" si="19"/>
        <v>1</v>
      </c>
      <c r="E38" s="139">
        <f t="shared" si="19"/>
        <v>2</v>
      </c>
      <c r="F38" s="139">
        <f t="shared" si="19"/>
        <v>6</v>
      </c>
      <c r="G38" s="139">
        <f t="shared" si="19"/>
        <v>13</v>
      </c>
      <c r="H38" s="139">
        <f t="shared" si="19"/>
        <v>58</v>
      </c>
      <c r="I38" s="139">
        <f t="shared" si="19"/>
        <v>110</v>
      </c>
      <c r="J38" s="139">
        <f t="shared" si="19"/>
        <v>110</v>
      </c>
      <c r="K38" s="139">
        <f t="shared" si="19"/>
        <v>110</v>
      </c>
    </row>
    <row r="39">
      <c r="B39" s="136">
        <v>2.0</v>
      </c>
      <c r="C39" s="139">
        <f t="shared" ref="C39:K39" si="20">MIN(C30, $K$4)</f>
        <v>0</v>
      </c>
      <c r="D39" s="139">
        <f t="shared" si="20"/>
        <v>0</v>
      </c>
      <c r="E39" s="139">
        <f t="shared" si="20"/>
        <v>1</v>
      </c>
      <c r="F39" s="139">
        <f t="shared" si="20"/>
        <v>3</v>
      </c>
      <c r="G39" s="139">
        <f t="shared" si="20"/>
        <v>6</v>
      </c>
      <c r="H39" s="139">
        <f t="shared" si="20"/>
        <v>29</v>
      </c>
      <c r="I39" s="139">
        <f t="shared" si="20"/>
        <v>59</v>
      </c>
      <c r="J39" s="139">
        <f t="shared" si="20"/>
        <v>90</v>
      </c>
      <c r="K39" s="139">
        <f t="shared" si="20"/>
        <v>110</v>
      </c>
    </row>
    <row r="40">
      <c r="B40" s="136">
        <v>4.0</v>
      </c>
      <c r="C40" s="139">
        <f t="shared" ref="C40:K40" si="21">MIN(C31, $K$4)</f>
        <v>0</v>
      </c>
      <c r="D40" s="139">
        <f t="shared" si="21"/>
        <v>0</v>
      </c>
      <c r="E40" s="139">
        <f t="shared" si="21"/>
        <v>0</v>
      </c>
      <c r="F40" s="139">
        <f t="shared" si="21"/>
        <v>1</v>
      </c>
      <c r="G40" s="139">
        <f t="shared" si="21"/>
        <v>3</v>
      </c>
      <c r="H40" s="139">
        <f t="shared" si="21"/>
        <v>14</v>
      </c>
      <c r="I40" s="139">
        <f t="shared" si="21"/>
        <v>29</v>
      </c>
      <c r="J40" s="139">
        <f t="shared" si="21"/>
        <v>45</v>
      </c>
      <c r="K40" s="139">
        <f t="shared" si="21"/>
        <v>60</v>
      </c>
    </row>
    <row r="41">
      <c r="B41" s="136">
        <v>8.0</v>
      </c>
      <c r="C41" s="139">
        <f t="shared" ref="C41:K41" si="22">MIN(C32, $K$4)</f>
        <v>0</v>
      </c>
      <c r="D41" s="139">
        <f t="shared" si="22"/>
        <v>0</v>
      </c>
      <c r="E41" s="139">
        <f t="shared" si="22"/>
        <v>0</v>
      </c>
      <c r="F41" s="139">
        <f t="shared" si="22"/>
        <v>0</v>
      </c>
      <c r="G41" s="139">
        <f t="shared" si="22"/>
        <v>1</v>
      </c>
      <c r="H41" s="139">
        <f t="shared" si="22"/>
        <v>7</v>
      </c>
      <c r="I41" s="139">
        <f t="shared" si="22"/>
        <v>14</v>
      </c>
      <c r="J41" s="139">
        <f t="shared" si="22"/>
        <v>22</v>
      </c>
      <c r="K41" s="139">
        <f t="shared" si="22"/>
        <v>30</v>
      </c>
    </row>
    <row r="42">
      <c r="B42" s="136">
        <v>16.0</v>
      </c>
      <c r="C42" s="139">
        <f t="shared" ref="C42:K42" si="23">MIN(C33, $K$4)</f>
        <v>0</v>
      </c>
      <c r="D42" s="139">
        <f t="shared" si="23"/>
        <v>0</v>
      </c>
      <c r="E42" s="139">
        <f t="shared" si="23"/>
        <v>0</v>
      </c>
      <c r="F42" s="139">
        <f t="shared" si="23"/>
        <v>0</v>
      </c>
      <c r="G42" s="139">
        <f t="shared" si="23"/>
        <v>0</v>
      </c>
      <c r="H42" s="139">
        <f t="shared" si="23"/>
        <v>3</v>
      </c>
      <c r="I42" s="139">
        <f t="shared" si="23"/>
        <v>7</v>
      </c>
      <c r="J42" s="139">
        <f t="shared" si="23"/>
        <v>11</v>
      </c>
      <c r="K42" s="139">
        <f t="shared" si="23"/>
        <v>15</v>
      </c>
    </row>
    <row r="44">
      <c r="A44" s="137" t="s">
        <v>127</v>
      </c>
    </row>
    <row r="45">
      <c r="A45" s="136" t="s">
        <v>123</v>
      </c>
      <c r="C45" s="136">
        <v>1.0</v>
      </c>
      <c r="D45" s="136">
        <v>2.0</v>
      </c>
      <c r="E45" s="136">
        <v>4.0</v>
      </c>
      <c r="F45" s="136">
        <v>8.0</v>
      </c>
      <c r="G45" s="136">
        <v>16.0</v>
      </c>
      <c r="H45" s="136">
        <v>64.0</v>
      </c>
      <c r="I45" s="136">
        <v>128.0</v>
      </c>
      <c r="J45" s="136">
        <v>192.0</v>
      </c>
      <c r="K45" s="136">
        <v>256.0</v>
      </c>
    </row>
    <row r="46">
      <c r="A46" s="143" t="s">
        <v>125</v>
      </c>
      <c r="B46" s="136">
        <v>0.5</v>
      </c>
      <c r="C46" s="140">
        <f t="shared" ref="C46:K46" si="24">1-(C$45-(C37*$B46))/C$45</f>
        <v>0.5</v>
      </c>
      <c r="D46" s="140">
        <f t="shared" si="24"/>
        <v>0.5</v>
      </c>
      <c r="E46" s="140">
        <f t="shared" si="24"/>
        <v>0.625</v>
      </c>
      <c r="F46" s="140">
        <f t="shared" si="24"/>
        <v>0.75</v>
      </c>
      <c r="G46" s="140">
        <f t="shared" si="24"/>
        <v>0.8125</v>
      </c>
      <c r="H46" s="140">
        <f t="shared" si="24"/>
        <v>0.859375</v>
      </c>
      <c r="I46" s="140">
        <f t="shared" si="24"/>
        <v>0.4296875</v>
      </c>
      <c r="J46" s="140">
        <f t="shared" si="24"/>
        <v>0.2864583333</v>
      </c>
      <c r="K46" s="140">
        <f t="shared" si="24"/>
        <v>0.21484375</v>
      </c>
    </row>
    <row r="47">
      <c r="B47" s="136">
        <v>1.0</v>
      </c>
      <c r="C47" s="140">
        <f t="shared" ref="C47:K47" si="25">1-(C$45-(C38*$B47))/C$45</f>
        <v>0</v>
      </c>
      <c r="D47" s="140">
        <f t="shared" si="25"/>
        <v>0.5</v>
      </c>
      <c r="E47" s="140">
        <f t="shared" si="25"/>
        <v>0.5</v>
      </c>
      <c r="F47" s="140">
        <f t="shared" si="25"/>
        <v>0.75</v>
      </c>
      <c r="G47" s="140">
        <f t="shared" si="25"/>
        <v>0.8125</v>
      </c>
      <c r="H47" s="140">
        <f t="shared" si="25"/>
        <v>0.90625</v>
      </c>
      <c r="I47" s="140">
        <f t="shared" si="25"/>
        <v>0.859375</v>
      </c>
      <c r="J47" s="140">
        <f t="shared" si="25"/>
        <v>0.5729166667</v>
      </c>
      <c r="K47" s="140">
        <f t="shared" si="25"/>
        <v>0.4296875</v>
      </c>
    </row>
    <row r="48">
      <c r="B48" s="136">
        <v>2.0</v>
      </c>
      <c r="C48" s="140">
        <f t="shared" ref="C48:K48" si="26">1-(C$45-(C39*$B48))/C$45</f>
        <v>0</v>
      </c>
      <c r="D48" s="140">
        <f t="shared" si="26"/>
        <v>0</v>
      </c>
      <c r="E48" s="140">
        <f t="shared" si="26"/>
        <v>0.5</v>
      </c>
      <c r="F48" s="140">
        <f t="shared" si="26"/>
        <v>0.75</v>
      </c>
      <c r="G48" s="140">
        <f t="shared" si="26"/>
        <v>0.75</v>
      </c>
      <c r="H48" s="140">
        <f t="shared" si="26"/>
        <v>0.90625</v>
      </c>
      <c r="I48" s="140">
        <f t="shared" si="26"/>
        <v>0.921875</v>
      </c>
      <c r="J48" s="140">
        <f t="shared" si="26"/>
        <v>0.9375</v>
      </c>
      <c r="K48" s="140">
        <f t="shared" si="26"/>
        <v>0.859375</v>
      </c>
    </row>
    <row r="49">
      <c r="B49" s="136">
        <v>4.0</v>
      </c>
      <c r="C49" s="140">
        <f t="shared" ref="C49:K49" si="27">1-(C$45-(C40*$B49))/C$45</f>
        <v>0</v>
      </c>
      <c r="D49" s="140">
        <f t="shared" si="27"/>
        <v>0</v>
      </c>
      <c r="E49" s="140">
        <f t="shared" si="27"/>
        <v>0</v>
      </c>
      <c r="F49" s="140">
        <f t="shared" si="27"/>
        <v>0.5</v>
      </c>
      <c r="G49" s="140">
        <f t="shared" si="27"/>
        <v>0.75</v>
      </c>
      <c r="H49" s="140">
        <f t="shared" si="27"/>
        <v>0.875</v>
      </c>
      <c r="I49" s="140">
        <f t="shared" si="27"/>
        <v>0.90625</v>
      </c>
      <c r="J49" s="140">
        <f t="shared" si="27"/>
        <v>0.9375</v>
      </c>
      <c r="K49" s="140">
        <f t="shared" si="27"/>
        <v>0.9375</v>
      </c>
    </row>
    <row r="50">
      <c r="B50" s="136">
        <v>8.0</v>
      </c>
      <c r="C50" s="140">
        <f t="shared" ref="C50:K50" si="28">1-(C$45-(C41*$B50))/C$45</f>
        <v>0</v>
      </c>
      <c r="D50" s="140">
        <f t="shared" si="28"/>
        <v>0</v>
      </c>
      <c r="E50" s="140">
        <f t="shared" si="28"/>
        <v>0</v>
      </c>
      <c r="F50" s="140">
        <f t="shared" si="28"/>
        <v>0</v>
      </c>
      <c r="G50" s="140">
        <f t="shared" si="28"/>
        <v>0.5</v>
      </c>
      <c r="H50" s="140">
        <f t="shared" si="28"/>
        <v>0.875</v>
      </c>
      <c r="I50" s="140">
        <f t="shared" si="28"/>
        <v>0.875</v>
      </c>
      <c r="J50" s="140">
        <f t="shared" si="28"/>
        <v>0.9166666667</v>
      </c>
      <c r="K50" s="140">
        <f t="shared" si="28"/>
        <v>0.9375</v>
      </c>
    </row>
    <row r="51">
      <c r="B51" s="136">
        <v>16.0</v>
      </c>
      <c r="C51" s="140">
        <f t="shared" ref="C51:K51" si="29">1-(C$45-(C42*$B51))/C$45</f>
        <v>0</v>
      </c>
      <c r="D51" s="140">
        <f t="shared" si="29"/>
        <v>0</v>
      </c>
      <c r="E51" s="140">
        <f t="shared" si="29"/>
        <v>0</v>
      </c>
      <c r="F51" s="140">
        <f t="shared" si="29"/>
        <v>0</v>
      </c>
      <c r="G51" s="140">
        <f t="shared" si="29"/>
        <v>0</v>
      </c>
      <c r="H51" s="140">
        <f t="shared" si="29"/>
        <v>0.75</v>
      </c>
      <c r="I51" s="140">
        <f t="shared" si="29"/>
        <v>0.875</v>
      </c>
      <c r="J51" s="140">
        <f t="shared" si="29"/>
        <v>0.9166666667</v>
      </c>
      <c r="K51" s="140">
        <f t="shared" si="29"/>
        <v>0.9375</v>
      </c>
    </row>
    <row r="55">
      <c r="A55" s="136" t="s">
        <v>53</v>
      </c>
      <c r="B55" s="136" t="s">
        <v>128</v>
      </c>
      <c r="C55" s="136" t="s">
        <v>129</v>
      </c>
    </row>
    <row r="56">
      <c r="A56" s="138">
        <v>1.0</v>
      </c>
      <c r="B56" s="139">
        <f t="shared" ref="B56:B62" si="30">F4</f>
        <v>840</v>
      </c>
      <c r="C56" s="139">
        <f t="shared" ref="C56:C62" si="31">B56/$K$4</f>
        <v>7.636363636</v>
      </c>
    </row>
    <row r="57">
      <c r="A57" s="138">
        <v>2.0</v>
      </c>
      <c r="B57" s="139">
        <f t="shared" si="30"/>
        <v>1830</v>
      </c>
      <c r="C57" s="139">
        <f t="shared" si="31"/>
        <v>16.63636364</v>
      </c>
    </row>
    <row r="58">
      <c r="A58" s="138">
        <v>4.0</v>
      </c>
      <c r="B58" s="139">
        <f t="shared" si="30"/>
        <v>3820</v>
      </c>
      <c r="C58" s="139">
        <f t="shared" si="31"/>
        <v>34.72727273</v>
      </c>
    </row>
    <row r="59">
      <c r="A59" s="138">
        <v>8.0</v>
      </c>
      <c r="B59" s="139">
        <f t="shared" si="30"/>
        <v>7810</v>
      </c>
      <c r="C59" s="139">
        <f t="shared" si="31"/>
        <v>71</v>
      </c>
    </row>
    <row r="60">
      <c r="A60" s="138">
        <v>16.0</v>
      </c>
      <c r="B60" s="139">
        <f t="shared" si="30"/>
        <v>15790</v>
      </c>
      <c r="C60" s="139">
        <f t="shared" si="31"/>
        <v>143.5454545</v>
      </c>
    </row>
    <row r="61">
      <c r="A61" s="138">
        <v>32.0</v>
      </c>
      <c r="B61" s="139">
        <f t="shared" si="30"/>
        <v>31750</v>
      </c>
      <c r="C61" s="139">
        <f t="shared" si="31"/>
        <v>288.6363636</v>
      </c>
    </row>
    <row r="62">
      <c r="A62" s="138">
        <v>64.0</v>
      </c>
      <c r="B62" s="139">
        <f t="shared" si="30"/>
        <v>63670</v>
      </c>
      <c r="C62" s="139">
        <f t="shared" si="31"/>
        <v>578.8181818</v>
      </c>
    </row>
  </sheetData>
  <mergeCells count="13">
    <mergeCell ref="A35:K35"/>
    <mergeCell ref="A36:B36"/>
    <mergeCell ref="A37:A42"/>
    <mergeCell ref="A44:K44"/>
    <mergeCell ref="A45:B45"/>
    <mergeCell ref="A46:A51"/>
    <mergeCell ref="B1:D1"/>
    <mergeCell ref="N2:P2"/>
    <mergeCell ref="Q2:S2"/>
    <mergeCell ref="A25:K25"/>
    <mergeCell ref="A26:B26"/>
    <mergeCell ref="A27:B27"/>
    <mergeCell ref="A28:A3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6"/>
      <c r="B1" s="136" t="s">
        <v>107</v>
      </c>
    </row>
    <row r="2">
      <c r="A2" s="136" t="s">
        <v>53</v>
      </c>
      <c r="B2" s="137" t="s">
        <v>16</v>
      </c>
      <c r="C2" s="137"/>
      <c r="D2" s="137"/>
      <c r="N2" s="137"/>
      <c r="Q2" s="137"/>
    </row>
    <row r="3">
      <c r="A3" s="138"/>
      <c r="B3" s="137" t="s">
        <v>108</v>
      </c>
      <c r="C3" s="137" t="s">
        <v>109</v>
      </c>
      <c r="D3" s="137" t="s">
        <v>110</v>
      </c>
      <c r="E3" s="136" t="s">
        <v>111</v>
      </c>
      <c r="F3" s="136" t="s">
        <v>112</v>
      </c>
      <c r="G3" s="136" t="s">
        <v>113</v>
      </c>
      <c r="N3" s="137"/>
      <c r="O3" s="137"/>
      <c r="P3" s="137"/>
      <c r="Q3" s="137"/>
      <c r="R3" s="137"/>
      <c r="S3" s="137"/>
    </row>
    <row r="4">
      <c r="A4" s="138">
        <v>1.0</v>
      </c>
      <c r="B4" s="139">
        <f t="shared" ref="B4:B10" si="1">60+IF($A4&gt;1, 10,0)+IF($A4&gt;2, (MIN($A4, 4)-2)*5, 0)+IF($A4&gt;4, ($A4-4)*2.5, 0)</f>
        <v>60</v>
      </c>
      <c r="C4" s="136">
        <v>100.0</v>
      </c>
      <c r="D4" s="139">
        <f t="shared" ref="D4:D10" si="2">SUM(B4:C4)</f>
        <v>160</v>
      </c>
      <c r="E4" s="140">
        <f t="shared" ref="E4:E10" si="3">D4/(A4*1000)</f>
        <v>0.16</v>
      </c>
      <c r="F4" s="139">
        <f t="shared" ref="F4:F10" si="4">A4*1000-D4</f>
        <v>840</v>
      </c>
      <c r="G4" s="140">
        <f t="shared" ref="G4:G10" si="5">F4/(A4*1000)</f>
        <v>0.84</v>
      </c>
    </row>
    <row r="5">
      <c r="A5" s="138">
        <v>2.0</v>
      </c>
      <c r="B5" s="139">
        <f t="shared" si="1"/>
        <v>70</v>
      </c>
      <c r="C5" s="136">
        <v>100.0</v>
      </c>
      <c r="D5" s="139">
        <f t="shared" si="2"/>
        <v>170</v>
      </c>
      <c r="E5" s="140">
        <f t="shared" si="3"/>
        <v>0.085</v>
      </c>
      <c r="F5" s="139">
        <f t="shared" si="4"/>
        <v>1830</v>
      </c>
      <c r="G5" s="140">
        <f t="shared" si="5"/>
        <v>0.915</v>
      </c>
    </row>
    <row r="6">
      <c r="A6" s="138">
        <v>4.0</v>
      </c>
      <c r="B6" s="139">
        <f t="shared" si="1"/>
        <v>80</v>
      </c>
      <c r="C6" s="136">
        <v>100.0</v>
      </c>
      <c r="D6" s="139">
        <f t="shared" si="2"/>
        <v>180</v>
      </c>
      <c r="E6" s="140">
        <f t="shared" si="3"/>
        <v>0.045</v>
      </c>
      <c r="F6" s="139">
        <f t="shared" si="4"/>
        <v>3820</v>
      </c>
      <c r="G6" s="140">
        <f t="shared" si="5"/>
        <v>0.955</v>
      </c>
    </row>
    <row r="7">
      <c r="A7" s="138">
        <v>8.0</v>
      </c>
      <c r="B7" s="139">
        <f t="shared" si="1"/>
        <v>90</v>
      </c>
      <c r="C7" s="136">
        <v>100.0</v>
      </c>
      <c r="D7" s="139">
        <f t="shared" si="2"/>
        <v>190</v>
      </c>
      <c r="E7" s="140">
        <f t="shared" si="3"/>
        <v>0.02375</v>
      </c>
      <c r="F7" s="139">
        <f t="shared" si="4"/>
        <v>7810</v>
      </c>
      <c r="G7" s="140">
        <f t="shared" si="5"/>
        <v>0.97625</v>
      </c>
    </row>
    <row r="8">
      <c r="A8" s="138">
        <v>16.0</v>
      </c>
      <c r="B8" s="139">
        <f t="shared" si="1"/>
        <v>110</v>
      </c>
      <c r="C8" s="136">
        <v>100.0</v>
      </c>
      <c r="D8" s="139">
        <f t="shared" si="2"/>
        <v>210</v>
      </c>
      <c r="E8" s="140">
        <f t="shared" si="3"/>
        <v>0.013125</v>
      </c>
      <c r="F8" s="139">
        <f t="shared" si="4"/>
        <v>15790</v>
      </c>
      <c r="G8" s="140">
        <f t="shared" si="5"/>
        <v>0.986875</v>
      </c>
    </row>
    <row r="9">
      <c r="A9" s="138">
        <v>32.0</v>
      </c>
      <c r="B9" s="139">
        <f t="shared" si="1"/>
        <v>150</v>
      </c>
      <c r="C9" s="136">
        <v>100.0</v>
      </c>
      <c r="D9" s="139">
        <f t="shared" si="2"/>
        <v>250</v>
      </c>
      <c r="E9" s="140">
        <f t="shared" si="3"/>
        <v>0.0078125</v>
      </c>
      <c r="F9" s="139">
        <f t="shared" si="4"/>
        <v>31750</v>
      </c>
      <c r="G9" s="140">
        <f t="shared" si="5"/>
        <v>0.9921875</v>
      </c>
    </row>
    <row r="10">
      <c r="A10" s="138">
        <v>64.0</v>
      </c>
      <c r="B10" s="139">
        <f t="shared" si="1"/>
        <v>230</v>
      </c>
      <c r="C10" s="136">
        <v>100.0</v>
      </c>
      <c r="D10" s="139">
        <f t="shared" si="2"/>
        <v>330</v>
      </c>
      <c r="E10" s="140">
        <f t="shared" si="3"/>
        <v>0.00515625</v>
      </c>
      <c r="F10" s="139">
        <f t="shared" si="4"/>
        <v>63670</v>
      </c>
      <c r="G10" s="140">
        <f t="shared" si="5"/>
        <v>0.99484375</v>
      </c>
    </row>
    <row r="13">
      <c r="A13" s="136" t="s">
        <v>115</v>
      </c>
      <c r="C13" s="136"/>
      <c r="D13" s="136"/>
      <c r="E13" s="136"/>
    </row>
    <row r="14">
      <c r="A14" s="136" t="s">
        <v>16</v>
      </c>
      <c r="B14" s="136" t="s">
        <v>130</v>
      </c>
      <c r="C14" s="136" t="s">
        <v>131</v>
      </c>
      <c r="D14" s="136" t="s">
        <v>108</v>
      </c>
      <c r="E14" s="136" t="s">
        <v>109</v>
      </c>
      <c r="F14" s="136" t="s">
        <v>116</v>
      </c>
      <c r="G14" s="136" t="s">
        <v>117</v>
      </c>
      <c r="H14" s="136" t="s">
        <v>118</v>
      </c>
      <c r="I14" s="136" t="s">
        <v>119</v>
      </c>
      <c r="J14" s="136" t="s">
        <v>120</v>
      </c>
      <c r="K14" s="136" t="s">
        <v>132</v>
      </c>
    </row>
    <row r="15">
      <c r="A15" s="136">
        <v>1.0</v>
      </c>
      <c r="B15" s="136" t="s">
        <v>133</v>
      </c>
      <c r="C15" s="136">
        <v>4.0</v>
      </c>
      <c r="D15" s="139">
        <f t="shared" ref="D15:D23" si="6">(255+C15*11)/1000</f>
        <v>0.299</v>
      </c>
      <c r="E15" s="136">
        <v>0.1</v>
      </c>
      <c r="F15" s="136">
        <v>0.1</v>
      </c>
      <c r="G15" s="139">
        <f t="shared" ref="G15:G23" si="7">SUM(D15:F15)</f>
        <v>0.499</v>
      </c>
      <c r="H15" s="140">
        <f t="shared" ref="H15:H23" si="8">G15/A15</f>
        <v>0.499</v>
      </c>
      <c r="I15" s="139">
        <f t="shared" ref="I15:I23" si="9">A15-G15</f>
        <v>0.501</v>
      </c>
      <c r="J15" s="140">
        <f t="shared" ref="J15:J23" si="10">I15/A15</f>
        <v>0.501</v>
      </c>
      <c r="K15" s="139">
        <f t="shared" ref="K15:K23" si="11">I15/C15</f>
        <v>0.12525</v>
      </c>
    </row>
    <row r="16">
      <c r="A16" s="136">
        <v>2.0</v>
      </c>
      <c r="B16" s="136" t="s">
        <v>134</v>
      </c>
      <c r="C16" s="136">
        <v>11.0</v>
      </c>
      <c r="D16" s="139">
        <f t="shared" si="6"/>
        <v>0.376</v>
      </c>
      <c r="E16" s="136">
        <v>0.1</v>
      </c>
      <c r="F16" s="136">
        <v>0.1</v>
      </c>
      <c r="G16" s="139">
        <f t="shared" si="7"/>
        <v>0.576</v>
      </c>
      <c r="H16" s="140">
        <f t="shared" si="8"/>
        <v>0.288</v>
      </c>
      <c r="I16" s="139">
        <f t="shared" si="9"/>
        <v>1.424</v>
      </c>
      <c r="J16" s="140">
        <f t="shared" si="10"/>
        <v>0.712</v>
      </c>
      <c r="K16" s="139">
        <f t="shared" si="11"/>
        <v>0.1294545455</v>
      </c>
    </row>
    <row r="17">
      <c r="A17" s="136">
        <v>4.0</v>
      </c>
      <c r="B17" s="136" t="s">
        <v>135</v>
      </c>
      <c r="C17" s="136">
        <v>17.0</v>
      </c>
      <c r="D17" s="139">
        <f t="shared" si="6"/>
        <v>0.442</v>
      </c>
      <c r="E17" s="136">
        <v>0.1</v>
      </c>
      <c r="F17" s="136">
        <v>0.1</v>
      </c>
      <c r="G17" s="139">
        <f t="shared" si="7"/>
        <v>0.642</v>
      </c>
      <c r="H17" s="140">
        <f t="shared" si="8"/>
        <v>0.1605</v>
      </c>
      <c r="I17" s="139">
        <f t="shared" si="9"/>
        <v>3.358</v>
      </c>
      <c r="J17" s="140">
        <f t="shared" si="10"/>
        <v>0.8395</v>
      </c>
      <c r="K17" s="139">
        <f t="shared" si="11"/>
        <v>0.1975294118</v>
      </c>
    </row>
    <row r="18">
      <c r="A18" s="136">
        <v>8.0</v>
      </c>
      <c r="B18" s="138" t="s">
        <v>136</v>
      </c>
      <c r="C18" s="136">
        <v>29.0</v>
      </c>
      <c r="D18" s="139">
        <f t="shared" si="6"/>
        <v>0.574</v>
      </c>
      <c r="E18" s="136">
        <v>0.1</v>
      </c>
      <c r="F18" s="136">
        <v>0.1</v>
      </c>
      <c r="G18" s="139">
        <f t="shared" si="7"/>
        <v>0.774</v>
      </c>
      <c r="H18" s="140">
        <f t="shared" si="8"/>
        <v>0.09675</v>
      </c>
      <c r="I18" s="139">
        <f t="shared" si="9"/>
        <v>7.226</v>
      </c>
      <c r="J18" s="140">
        <f t="shared" si="10"/>
        <v>0.90325</v>
      </c>
      <c r="K18" s="139">
        <f t="shared" si="11"/>
        <v>0.2491724138</v>
      </c>
    </row>
    <row r="19">
      <c r="A19" s="136">
        <v>16.0</v>
      </c>
      <c r="B19" s="138" t="s">
        <v>137</v>
      </c>
      <c r="C19" s="136">
        <v>58.0</v>
      </c>
      <c r="D19" s="139">
        <f t="shared" si="6"/>
        <v>0.893</v>
      </c>
      <c r="E19" s="136">
        <v>0.1</v>
      </c>
      <c r="F19" s="136">
        <v>0.1</v>
      </c>
      <c r="G19" s="139">
        <f t="shared" si="7"/>
        <v>1.093</v>
      </c>
      <c r="H19" s="140">
        <f t="shared" si="8"/>
        <v>0.0683125</v>
      </c>
      <c r="I19" s="139">
        <f t="shared" si="9"/>
        <v>14.907</v>
      </c>
      <c r="J19" s="140">
        <f t="shared" si="10"/>
        <v>0.9316875</v>
      </c>
      <c r="K19" s="139">
        <f t="shared" si="11"/>
        <v>0.2570172414</v>
      </c>
    </row>
    <row r="20">
      <c r="A20" s="136">
        <v>64.0</v>
      </c>
      <c r="B20" s="138" t="s">
        <v>138</v>
      </c>
      <c r="C20" s="136">
        <v>234.0</v>
      </c>
      <c r="D20" s="139">
        <f t="shared" si="6"/>
        <v>2.829</v>
      </c>
      <c r="E20" s="136">
        <v>0.1</v>
      </c>
      <c r="F20" s="136">
        <v>0.1</v>
      </c>
      <c r="G20" s="139">
        <f t="shared" si="7"/>
        <v>3.029</v>
      </c>
      <c r="H20" s="140">
        <f t="shared" si="8"/>
        <v>0.047328125</v>
      </c>
      <c r="I20" s="139">
        <f t="shared" si="9"/>
        <v>60.971</v>
      </c>
      <c r="J20" s="140">
        <f t="shared" si="10"/>
        <v>0.952671875</v>
      </c>
      <c r="K20" s="139">
        <f t="shared" si="11"/>
        <v>0.2605598291</v>
      </c>
    </row>
    <row r="21">
      <c r="A21" s="136">
        <v>128.0</v>
      </c>
      <c r="B21" s="138" t="s">
        <v>139</v>
      </c>
      <c r="C21" s="136">
        <v>234.0</v>
      </c>
      <c r="D21" s="139">
        <f t="shared" si="6"/>
        <v>2.829</v>
      </c>
      <c r="E21" s="136">
        <v>0.1</v>
      </c>
      <c r="F21" s="136">
        <v>0.1</v>
      </c>
      <c r="G21" s="139">
        <f t="shared" si="7"/>
        <v>3.029</v>
      </c>
      <c r="H21" s="140">
        <f t="shared" si="8"/>
        <v>0.0236640625</v>
      </c>
      <c r="I21" s="139">
        <f t="shared" si="9"/>
        <v>124.971</v>
      </c>
      <c r="J21" s="140">
        <f t="shared" si="10"/>
        <v>0.9763359375</v>
      </c>
      <c r="K21" s="139">
        <f t="shared" si="11"/>
        <v>0.5340641026</v>
      </c>
    </row>
    <row r="22">
      <c r="A22" s="136">
        <v>192.0</v>
      </c>
      <c r="B22" s="138" t="s">
        <v>140</v>
      </c>
      <c r="C22" s="136">
        <v>234.0</v>
      </c>
      <c r="D22" s="139">
        <f t="shared" si="6"/>
        <v>2.829</v>
      </c>
      <c r="E22" s="136">
        <v>0.1</v>
      </c>
      <c r="F22" s="136">
        <v>0.1</v>
      </c>
      <c r="G22" s="139">
        <f t="shared" si="7"/>
        <v>3.029</v>
      </c>
      <c r="H22" s="140">
        <f t="shared" si="8"/>
        <v>0.01577604167</v>
      </c>
      <c r="I22" s="139">
        <f t="shared" si="9"/>
        <v>188.971</v>
      </c>
      <c r="J22" s="140">
        <f t="shared" si="10"/>
        <v>0.9842239583</v>
      </c>
      <c r="K22" s="139">
        <f t="shared" si="11"/>
        <v>0.8075683761</v>
      </c>
    </row>
    <row r="23">
      <c r="A23" s="136">
        <v>256.0</v>
      </c>
      <c r="B23" s="138" t="s">
        <v>141</v>
      </c>
      <c r="C23" s="136">
        <v>737.0</v>
      </c>
      <c r="D23" s="139">
        <f t="shared" si="6"/>
        <v>8.362</v>
      </c>
      <c r="E23" s="136">
        <v>0.1</v>
      </c>
      <c r="F23" s="136">
        <v>0.1</v>
      </c>
      <c r="G23" s="139">
        <f t="shared" si="7"/>
        <v>8.562</v>
      </c>
      <c r="H23" s="140">
        <f t="shared" si="8"/>
        <v>0.0334453125</v>
      </c>
      <c r="I23" s="139">
        <f t="shared" si="9"/>
        <v>247.438</v>
      </c>
      <c r="J23" s="140">
        <f t="shared" si="10"/>
        <v>0.9665546875</v>
      </c>
      <c r="K23" s="139">
        <f t="shared" si="11"/>
        <v>0.3357367707</v>
      </c>
    </row>
    <row r="25">
      <c r="A25" s="137" t="s">
        <v>122</v>
      </c>
    </row>
    <row r="26">
      <c r="A26" s="136" t="s">
        <v>123</v>
      </c>
      <c r="C26" s="136">
        <v>1.0</v>
      </c>
      <c r="D26" s="136">
        <v>2.0</v>
      </c>
      <c r="E26" s="136">
        <v>4.0</v>
      </c>
      <c r="F26" s="136">
        <v>8.0</v>
      </c>
      <c r="G26" s="136">
        <v>16.0</v>
      </c>
      <c r="H26" s="136">
        <v>64.0</v>
      </c>
      <c r="I26" s="136">
        <v>128.0</v>
      </c>
      <c r="J26" s="136">
        <v>192.0</v>
      </c>
      <c r="K26" s="136">
        <v>256.0</v>
      </c>
    </row>
    <row r="27">
      <c r="A27" s="142" t="s">
        <v>124</v>
      </c>
      <c r="C27" s="139">
        <f t="array" ref="C27:K27">TRANSPOSE(I15:I23)</f>
        <v>0.501</v>
      </c>
      <c r="D27" s="139">
        <v>1.424</v>
      </c>
      <c r="E27" s="139">
        <v>3.358</v>
      </c>
      <c r="F27" s="139">
        <v>7.226</v>
      </c>
      <c r="G27" s="139">
        <v>14.907</v>
      </c>
      <c r="H27" s="139">
        <v>60.971</v>
      </c>
      <c r="I27" s="139">
        <v>124.971</v>
      </c>
      <c r="J27" s="139">
        <v>188.971</v>
      </c>
      <c r="K27" s="139">
        <v>247.438</v>
      </c>
    </row>
    <row r="28">
      <c r="A28" s="143" t="s">
        <v>125</v>
      </c>
      <c r="B28" s="136">
        <v>0.5</v>
      </c>
      <c r="C28" s="139">
        <f t="shared" ref="C28:K28" si="12">FLOOR(C$27/$B28)</f>
        <v>1</v>
      </c>
      <c r="D28" s="139">
        <f t="shared" si="12"/>
        <v>2</v>
      </c>
      <c r="E28" s="139">
        <f t="shared" si="12"/>
        <v>6</v>
      </c>
      <c r="F28" s="139">
        <f t="shared" si="12"/>
        <v>14</v>
      </c>
      <c r="G28" s="139">
        <f t="shared" si="12"/>
        <v>29</v>
      </c>
      <c r="H28" s="139">
        <f t="shared" si="12"/>
        <v>121</v>
      </c>
      <c r="I28" s="139">
        <f t="shared" si="12"/>
        <v>249</v>
      </c>
      <c r="J28" s="139">
        <f t="shared" si="12"/>
        <v>377</v>
      </c>
      <c r="K28" s="139">
        <f t="shared" si="12"/>
        <v>494</v>
      </c>
    </row>
    <row r="29">
      <c r="B29" s="136">
        <v>1.0</v>
      </c>
      <c r="C29" s="139">
        <f t="shared" ref="C29:K29" si="13">FLOOR(C$27/$B29)</f>
        <v>0</v>
      </c>
      <c r="D29" s="139">
        <f t="shared" si="13"/>
        <v>1</v>
      </c>
      <c r="E29" s="139">
        <f t="shared" si="13"/>
        <v>3</v>
      </c>
      <c r="F29" s="139">
        <f t="shared" si="13"/>
        <v>7</v>
      </c>
      <c r="G29" s="139">
        <f t="shared" si="13"/>
        <v>14</v>
      </c>
      <c r="H29" s="139">
        <f t="shared" si="13"/>
        <v>60</v>
      </c>
      <c r="I29" s="139">
        <f t="shared" si="13"/>
        <v>124</v>
      </c>
      <c r="J29" s="139">
        <f t="shared" si="13"/>
        <v>188</v>
      </c>
      <c r="K29" s="139">
        <f t="shared" si="13"/>
        <v>247</v>
      </c>
    </row>
    <row r="30">
      <c r="B30" s="136">
        <v>2.0</v>
      </c>
      <c r="C30" s="139">
        <f t="shared" ref="C30:K30" si="14">FLOOR(C$27/$B30)</f>
        <v>0</v>
      </c>
      <c r="D30" s="139">
        <f t="shared" si="14"/>
        <v>0</v>
      </c>
      <c r="E30" s="139">
        <f t="shared" si="14"/>
        <v>1</v>
      </c>
      <c r="F30" s="139">
        <f t="shared" si="14"/>
        <v>3</v>
      </c>
      <c r="G30" s="139">
        <f t="shared" si="14"/>
        <v>7</v>
      </c>
      <c r="H30" s="139">
        <f t="shared" si="14"/>
        <v>30</v>
      </c>
      <c r="I30" s="139">
        <f t="shared" si="14"/>
        <v>62</v>
      </c>
      <c r="J30" s="139">
        <f t="shared" si="14"/>
        <v>94</v>
      </c>
      <c r="K30" s="139">
        <f t="shared" si="14"/>
        <v>123</v>
      </c>
    </row>
    <row r="31">
      <c r="B31" s="136">
        <v>4.0</v>
      </c>
      <c r="C31" s="139">
        <f t="shared" ref="C31:K31" si="15">FLOOR(C$27/$B31)</f>
        <v>0</v>
      </c>
      <c r="D31" s="139">
        <f t="shared" si="15"/>
        <v>0</v>
      </c>
      <c r="E31" s="139">
        <f t="shared" si="15"/>
        <v>0</v>
      </c>
      <c r="F31" s="139">
        <f t="shared" si="15"/>
        <v>1</v>
      </c>
      <c r="G31" s="139">
        <f t="shared" si="15"/>
        <v>3</v>
      </c>
      <c r="H31" s="139">
        <f t="shared" si="15"/>
        <v>15</v>
      </c>
      <c r="I31" s="139">
        <f t="shared" si="15"/>
        <v>31</v>
      </c>
      <c r="J31" s="139">
        <f t="shared" si="15"/>
        <v>47</v>
      </c>
      <c r="K31" s="139">
        <f t="shared" si="15"/>
        <v>61</v>
      </c>
    </row>
    <row r="32">
      <c r="B32" s="136">
        <v>8.0</v>
      </c>
      <c r="C32" s="139">
        <f t="shared" ref="C32:K32" si="16">FLOOR(C$27/$B32)</f>
        <v>0</v>
      </c>
      <c r="D32" s="139">
        <f t="shared" si="16"/>
        <v>0</v>
      </c>
      <c r="E32" s="139">
        <f t="shared" si="16"/>
        <v>0</v>
      </c>
      <c r="F32" s="139">
        <f t="shared" si="16"/>
        <v>0</v>
      </c>
      <c r="G32" s="139">
        <f t="shared" si="16"/>
        <v>1</v>
      </c>
      <c r="H32" s="139">
        <f t="shared" si="16"/>
        <v>7</v>
      </c>
      <c r="I32" s="139">
        <f t="shared" si="16"/>
        <v>15</v>
      </c>
      <c r="J32" s="139">
        <f t="shared" si="16"/>
        <v>23</v>
      </c>
      <c r="K32" s="139">
        <f t="shared" si="16"/>
        <v>30</v>
      </c>
    </row>
    <row r="33">
      <c r="B33" s="136">
        <v>16.0</v>
      </c>
      <c r="C33" s="139">
        <f t="shared" ref="C33:K33" si="17">FLOOR(C$27/$B33)</f>
        <v>0</v>
      </c>
      <c r="D33" s="139">
        <f t="shared" si="17"/>
        <v>0</v>
      </c>
      <c r="E33" s="139">
        <f t="shared" si="17"/>
        <v>0</v>
      </c>
      <c r="F33" s="139">
        <f t="shared" si="17"/>
        <v>0</v>
      </c>
      <c r="G33" s="139">
        <f t="shared" si="17"/>
        <v>0</v>
      </c>
      <c r="H33" s="139">
        <f t="shared" si="17"/>
        <v>3</v>
      </c>
      <c r="I33" s="139">
        <f t="shared" si="17"/>
        <v>7</v>
      </c>
      <c r="J33" s="139">
        <f t="shared" si="17"/>
        <v>11</v>
      </c>
      <c r="K33" s="139">
        <f t="shared" si="17"/>
        <v>15</v>
      </c>
    </row>
    <row r="35">
      <c r="A35" s="137" t="s">
        <v>126</v>
      </c>
    </row>
    <row r="36">
      <c r="A36" s="136" t="s">
        <v>123</v>
      </c>
      <c r="C36" s="136">
        <v>1.0</v>
      </c>
      <c r="D36" s="136">
        <v>2.0</v>
      </c>
      <c r="E36" s="136">
        <v>4.0</v>
      </c>
      <c r="F36" s="136">
        <v>8.0</v>
      </c>
      <c r="G36" s="136">
        <v>16.0</v>
      </c>
      <c r="H36" s="136">
        <v>64.0</v>
      </c>
      <c r="I36" s="136">
        <v>128.0</v>
      </c>
      <c r="J36" s="136">
        <v>192.0</v>
      </c>
      <c r="K36" s="136">
        <v>256.0</v>
      </c>
    </row>
    <row r="37">
      <c r="A37" s="144" t="s">
        <v>114</v>
      </c>
      <c r="C37" s="139">
        <f t="array" ref="C37:K37">TRANSPOSE(C15:C23)</f>
        <v>4</v>
      </c>
      <c r="D37" s="139">
        <v>11.0</v>
      </c>
      <c r="E37" s="139">
        <v>17.0</v>
      </c>
      <c r="F37" s="139">
        <v>29.0</v>
      </c>
      <c r="G37" s="139">
        <v>58.0</v>
      </c>
      <c r="H37" s="139">
        <v>234.0</v>
      </c>
      <c r="I37" s="139">
        <v>234.0</v>
      </c>
      <c r="J37" s="139">
        <v>234.0</v>
      </c>
      <c r="K37" s="139">
        <v>737.0</v>
      </c>
    </row>
    <row r="38">
      <c r="A38" s="143" t="s">
        <v>125</v>
      </c>
      <c r="B38" s="136">
        <v>0.5</v>
      </c>
      <c r="C38" s="139">
        <f t="shared" ref="C38:K38" si="18">MIN(C28, C$37)</f>
        <v>1</v>
      </c>
      <c r="D38" s="139">
        <f t="shared" si="18"/>
        <v>2</v>
      </c>
      <c r="E38" s="139">
        <f t="shared" si="18"/>
        <v>6</v>
      </c>
      <c r="F38" s="139">
        <f t="shared" si="18"/>
        <v>14</v>
      </c>
      <c r="G38" s="139">
        <f t="shared" si="18"/>
        <v>29</v>
      </c>
      <c r="H38" s="139">
        <f t="shared" si="18"/>
        <v>121</v>
      </c>
      <c r="I38" s="139">
        <f t="shared" si="18"/>
        <v>234</v>
      </c>
      <c r="J38" s="139">
        <f t="shared" si="18"/>
        <v>234</v>
      </c>
      <c r="K38" s="139">
        <f t="shared" si="18"/>
        <v>494</v>
      </c>
    </row>
    <row r="39">
      <c r="B39" s="136">
        <v>1.0</v>
      </c>
      <c r="C39" s="139">
        <f t="shared" ref="C39:K39" si="19">MIN(C29, C$37)</f>
        <v>0</v>
      </c>
      <c r="D39" s="139">
        <f t="shared" si="19"/>
        <v>1</v>
      </c>
      <c r="E39" s="139">
        <f t="shared" si="19"/>
        <v>3</v>
      </c>
      <c r="F39" s="139">
        <f t="shared" si="19"/>
        <v>7</v>
      </c>
      <c r="G39" s="139">
        <f t="shared" si="19"/>
        <v>14</v>
      </c>
      <c r="H39" s="139">
        <f t="shared" si="19"/>
        <v>60</v>
      </c>
      <c r="I39" s="139">
        <f t="shared" si="19"/>
        <v>124</v>
      </c>
      <c r="J39" s="139">
        <f t="shared" si="19"/>
        <v>188</v>
      </c>
      <c r="K39" s="139">
        <f t="shared" si="19"/>
        <v>247</v>
      </c>
    </row>
    <row r="40">
      <c r="B40" s="136">
        <v>2.0</v>
      </c>
      <c r="C40" s="139">
        <f t="shared" ref="C40:K40" si="20">MIN(C30, C$37)</f>
        <v>0</v>
      </c>
      <c r="D40" s="139">
        <f t="shared" si="20"/>
        <v>0</v>
      </c>
      <c r="E40" s="139">
        <f t="shared" si="20"/>
        <v>1</v>
      </c>
      <c r="F40" s="139">
        <f t="shared" si="20"/>
        <v>3</v>
      </c>
      <c r="G40" s="139">
        <f t="shared" si="20"/>
        <v>7</v>
      </c>
      <c r="H40" s="139">
        <f t="shared" si="20"/>
        <v>30</v>
      </c>
      <c r="I40" s="139">
        <f t="shared" si="20"/>
        <v>62</v>
      </c>
      <c r="J40" s="139">
        <f t="shared" si="20"/>
        <v>94</v>
      </c>
      <c r="K40" s="139">
        <f t="shared" si="20"/>
        <v>123</v>
      </c>
    </row>
    <row r="41">
      <c r="B41" s="136">
        <v>4.0</v>
      </c>
      <c r="C41" s="139">
        <f t="shared" ref="C41:K41" si="21">MIN(C31, C$37)</f>
        <v>0</v>
      </c>
      <c r="D41" s="139">
        <f t="shared" si="21"/>
        <v>0</v>
      </c>
      <c r="E41" s="139">
        <f t="shared" si="21"/>
        <v>0</v>
      </c>
      <c r="F41" s="139">
        <f t="shared" si="21"/>
        <v>1</v>
      </c>
      <c r="G41" s="139">
        <f t="shared" si="21"/>
        <v>3</v>
      </c>
      <c r="H41" s="139">
        <f t="shared" si="21"/>
        <v>15</v>
      </c>
      <c r="I41" s="139">
        <f t="shared" si="21"/>
        <v>31</v>
      </c>
      <c r="J41" s="139">
        <f t="shared" si="21"/>
        <v>47</v>
      </c>
      <c r="K41" s="139">
        <f t="shared" si="21"/>
        <v>61</v>
      </c>
    </row>
    <row r="42">
      <c r="B42" s="136">
        <v>8.0</v>
      </c>
      <c r="C42" s="139">
        <f t="shared" ref="C42:K42" si="22">MIN(C32, C$37)</f>
        <v>0</v>
      </c>
      <c r="D42" s="139">
        <f t="shared" si="22"/>
        <v>0</v>
      </c>
      <c r="E42" s="139">
        <f t="shared" si="22"/>
        <v>0</v>
      </c>
      <c r="F42" s="139">
        <f t="shared" si="22"/>
        <v>0</v>
      </c>
      <c r="G42" s="139">
        <f t="shared" si="22"/>
        <v>1</v>
      </c>
      <c r="H42" s="139">
        <f t="shared" si="22"/>
        <v>7</v>
      </c>
      <c r="I42" s="139">
        <f t="shared" si="22"/>
        <v>15</v>
      </c>
      <c r="J42" s="139">
        <f t="shared" si="22"/>
        <v>23</v>
      </c>
      <c r="K42" s="139">
        <f t="shared" si="22"/>
        <v>30</v>
      </c>
    </row>
    <row r="43">
      <c r="B43" s="136">
        <v>16.0</v>
      </c>
      <c r="C43" s="139">
        <f t="shared" ref="C43:K43" si="23">MIN(C33, C$37)</f>
        <v>0</v>
      </c>
      <c r="D43" s="139">
        <f t="shared" si="23"/>
        <v>0</v>
      </c>
      <c r="E43" s="139">
        <f t="shared" si="23"/>
        <v>0</v>
      </c>
      <c r="F43" s="139">
        <f t="shared" si="23"/>
        <v>0</v>
      </c>
      <c r="G43" s="139">
        <f t="shared" si="23"/>
        <v>0</v>
      </c>
      <c r="H43" s="139">
        <f t="shared" si="23"/>
        <v>3</v>
      </c>
      <c r="I43" s="139">
        <f t="shared" si="23"/>
        <v>7</v>
      </c>
      <c r="J43" s="139">
        <f t="shared" si="23"/>
        <v>11</v>
      </c>
      <c r="K43" s="139">
        <f t="shared" si="23"/>
        <v>15</v>
      </c>
    </row>
    <row r="45">
      <c r="A45" s="137" t="s">
        <v>127</v>
      </c>
    </row>
    <row r="46">
      <c r="A46" s="136" t="s">
        <v>123</v>
      </c>
      <c r="C46" s="136">
        <v>1.0</v>
      </c>
      <c r="D46" s="136">
        <v>2.0</v>
      </c>
      <c r="E46" s="136">
        <v>4.0</v>
      </c>
      <c r="F46" s="136">
        <v>8.0</v>
      </c>
      <c r="G46" s="136">
        <v>16.0</v>
      </c>
      <c r="H46" s="136">
        <v>64.0</v>
      </c>
      <c r="I46" s="136">
        <v>128.0</v>
      </c>
      <c r="J46" s="136">
        <v>192.0</v>
      </c>
      <c r="K46" s="136">
        <v>256.0</v>
      </c>
    </row>
    <row r="47">
      <c r="A47" s="143" t="s">
        <v>125</v>
      </c>
      <c r="B47" s="136">
        <v>0.5</v>
      </c>
      <c r="C47" s="140">
        <f t="shared" ref="C47:K47" si="24">1-(C$46-(C38*$B47))/C$46</f>
        <v>0.5</v>
      </c>
      <c r="D47" s="140">
        <f t="shared" si="24"/>
        <v>0.5</v>
      </c>
      <c r="E47" s="140">
        <f t="shared" si="24"/>
        <v>0.75</v>
      </c>
      <c r="F47" s="140">
        <f t="shared" si="24"/>
        <v>0.875</v>
      </c>
      <c r="G47" s="140">
        <f t="shared" si="24"/>
        <v>0.90625</v>
      </c>
      <c r="H47" s="140">
        <f t="shared" si="24"/>
        <v>0.9453125</v>
      </c>
      <c r="I47" s="140">
        <f t="shared" si="24"/>
        <v>0.9140625</v>
      </c>
      <c r="J47" s="140">
        <f t="shared" si="24"/>
        <v>0.609375</v>
      </c>
      <c r="K47" s="140">
        <f t="shared" si="24"/>
        <v>0.96484375</v>
      </c>
    </row>
    <row r="48">
      <c r="B48" s="136">
        <v>1.0</v>
      </c>
      <c r="C48" s="140">
        <f t="shared" ref="C48:K48" si="25">1-(C$46-(C39*$B48))/C$46</f>
        <v>0</v>
      </c>
      <c r="D48" s="140">
        <f t="shared" si="25"/>
        <v>0.5</v>
      </c>
      <c r="E48" s="140">
        <f t="shared" si="25"/>
        <v>0.75</v>
      </c>
      <c r="F48" s="140">
        <f t="shared" si="25"/>
        <v>0.875</v>
      </c>
      <c r="G48" s="140">
        <f t="shared" si="25"/>
        <v>0.875</v>
      </c>
      <c r="H48" s="140">
        <f t="shared" si="25"/>
        <v>0.9375</v>
      </c>
      <c r="I48" s="140">
        <f t="shared" si="25"/>
        <v>0.96875</v>
      </c>
      <c r="J48" s="140">
        <f t="shared" si="25"/>
        <v>0.9791666667</v>
      </c>
      <c r="K48" s="140">
        <f t="shared" si="25"/>
        <v>0.96484375</v>
      </c>
    </row>
    <row r="49">
      <c r="B49" s="136">
        <v>2.0</v>
      </c>
      <c r="C49" s="140">
        <f t="shared" ref="C49:K49" si="26">1-(C$46-(C40*$B49))/C$46</f>
        <v>0</v>
      </c>
      <c r="D49" s="140">
        <f t="shared" si="26"/>
        <v>0</v>
      </c>
      <c r="E49" s="140">
        <f t="shared" si="26"/>
        <v>0.5</v>
      </c>
      <c r="F49" s="140">
        <f t="shared" si="26"/>
        <v>0.75</v>
      </c>
      <c r="G49" s="140">
        <f t="shared" si="26"/>
        <v>0.875</v>
      </c>
      <c r="H49" s="140">
        <f t="shared" si="26"/>
        <v>0.9375</v>
      </c>
      <c r="I49" s="140">
        <f t="shared" si="26"/>
        <v>0.96875</v>
      </c>
      <c r="J49" s="140">
        <f t="shared" si="26"/>
        <v>0.9791666667</v>
      </c>
      <c r="K49" s="140">
        <f t="shared" si="26"/>
        <v>0.9609375</v>
      </c>
    </row>
    <row r="50">
      <c r="B50" s="136">
        <v>4.0</v>
      </c>
      <c r="C50" s="140">
        <f t="shared" ref="C50:K50" si="27">1-(C$46-(C41*$B50))/C$46</f>
        <v>0</v>
      </c>
      <c r="D50" s="140">
        <f t="shared" si="27"/>
        <v>0</v>
      </c>
      <c r="E50" s="140">
        <f t="shared" si="27"/>
        <v>0</v>
      </c>
      <c r="F50" s="140">
        <f t="shared" si="27"/>
        <v>0.5</v>
      </c>
      <c r="G50" s="140">
        <f t="shared" si="27"/>
        <v>0.75</v>
      </c>
      <c r="H50" s="140">
        <f t="shared" si="27"/>
        <v>0.9375</v>
      </c>
      <c r="I50" s="140">
        <f t="shared" si="27"/>
        <v>0.96875</v>
      </c>
      <c r="J50" s="140">
        <f t="shared" si="27"/>
        <v>0.9791666667</v>
      </c>
      <c r="K50" s="140">
        <f t="shared" si="27"/>
        <v>0.953125</v>
      </c>
    </row>
    <row r="51">
      <c r="B51" s="136">
        <v>8.0</v>
      </c>
      <c r="C51" s="140">
        <f t="shared" ref="C51:K51" si="28">1-(C$46-(C42*$B51))/C$46</f>
        <v>0</v>
      </c>
      <c r="D51" s="140">
        <f t="shared" si="28"/>
        <v>0</v>
      </c>
      <c r="E51" s="140">
        <f t="shared" si="28"/>
        <v>0</v>
      </c>
      <c r="F51" s="140">
        <f t="shared" si="28"/>
        <v>0</v>
      </c>
      <c r="G51" s="140">
        <f t="shared" si="28"/>
        <v>0.5</v>
      </c>
      <c r="H51" s="140">
        <f t="shared" si="28"/>
        <v>0.875</v>
      </c>
      <c r="I51" s="140">
        <f t="shared" si="28"/>
        <v>0.9375</v>
      </c>
      <c r="J51" s="140">
        <f t="shared" si="28"/>
        <v>0.9583333333</v>
      </c>
      <c r="K51" s="140">
        <f t="shared" si="28"/>
        <v>0.9375</v>
      </c>
    </row>
    <row r="52">
      <c r="B52" s="136">
        <v>16.0</v>
      </c>
      <c r="C52" s="140">
        <f t="shared" ref="C52:K52" si="29">1-(C$46-(C43*$B52))/C$46</f>
        <v>0</v>
      </c>
      <c r="D52" s="140">
        <f t="shared" si="29"/>
        <v>0</v>
      </c>
      <c r="E52" s="140">
        <f t="shared" si="29"/>
        <v>0</v>
      </c>
      <c r="F52" s="140">
        <f t="shared" si="29"/>
        <v>0</v>
      </c>
      <c r="G52" s="140">
        <f t="shared" si="29"/>
        <v>0</v>
      </c>
      <c r="H52" s="140">
        <f t="shared" si="29"/>
        <v>0.75</v>
      </c>
      <c r="I52" s="140">
        <f t="shared" si="29"/>
        <v>0.875</v>
      </c>
      <c r="J52" s="140">
        <f t="shared" si="29"/>
        <v>0.9166666667</v>
      </c>
      <c r="K52" s="140">
        <f t="shared" si="29"/>
        <v>0.9375</v>
      </c>
    </row>
    <row r="54">
      <c r="A54" s="136" t="s">
        <v>53</v>
      </c>
      <c r="B54" s="136" t="s">
        <v>130</v>
      </c>
      <c r="C54" s="136" t="s">
        <v>131</v>
      </c>
      <c r="D54" s="136" t="s">
        <v>128</v>
      </c>
      <c r="E54" s="136" t="s">
        <v>129</v>
      </c>
    </row>
    <row r="55">
      <c r="A55" s="138">
        <v>1.0</v>
      </c>
      <c r="B55" s="136" t="s">
        <v>133</v>
      </c>
      <c r="C55" s="136">
        <v>4.0</v>
      </c>
      <c r="D55" s="139">
        <f t="shared" ref="D55:D61" si="30">F4</f>
        <v>840</v>
      </c>
      <c r="E55" s="139">
        <f t="shared" ref="E55:E61" si="31">D55/C55</f>
        <v>210</v>
      </c>
    </row>
    <row r="56">
      <c r="A56" s="138">
        <v>2.0</v>
      </c>
      <c r="B56" s="136" t="s">
        <v>142</v>
      </c>
      <c r="C56" s="136">
        <v>29.0</v>
      </c>
      <c r="D56" s="139">
        <f t="shared" si="30"/>
        <v>1830</v>
      </c>
      <c r="E56" s="139">
        <f t="shared" si="31"/>
        <v>63.10344828</v>
      </c>
    </row>
    <row r="57">
      <c r="A57" s="138">
        <v>4.0</v>
      </c>
      <c r="B57" s="136" t="s">
        <v>143</v>
      </c>
      <c r="C57" s="136">
        <v>58.0</v>
      </c>
      <c r="D57" s="139">
        <f t="shared" si="30"/>
        <v>3820</v>
      </c>
      <c r="E57" s="139">
        <f t="shared" si="31"/>
        <v>65.86206897</v>
      </c>
    </row>
    <row r="58">
      <c r="A58" s="138">
        <v>8.0</v>
      </c>
      <c r="B58" s="136" t="s">
        <v>144</v>
      </c>
      <c r="C58" s="136">
        <v>58.0</v>
      </c>
      <c r="D58" s="139">
        <f t="shared" si="30"/>
        <v>7810</v>
      </c>
      <c r="E58" s="139">
        <f t="shared" si="31"/>
        <v>134.6551724</v>
      </c>
    </row>
    <row r="59">
      <c r="A59" s="138">
        <v>16.0</v>
      </c>
      <c r="B59" s="136" t="s">
        <v>138</v>
      </c>
      <c r="C59" s="136">
        <v>234.0</v>
      </c>
      <c r="D59" s="139">
        <f t="shared" si="30"/>
        <v>15790</v>
      </c>
      <c r="E59" s="139">
        <f t="shared" si="31"/>
        <v>67.47863248</v>
      </c>
    </row>
    <row r="60">
      <c r="A60" s="138">
        <v>32.0</v>
      </c>
      <c r="B60" s="136" t="s">
        <v>139</v>
      </c>
      <c r="C60" s="136">
        <v>234.0</v>
      </c>
      <c r="D60" s="139">
        <f t="shared" si="30"/>
        <v>31750</v>
      </c>
      <c r="E60" s="139">
        <f t="shared" si="31"/>
        <v>135.6837607</v>
      </c>
    </row>
    <row r="61">
      <c r="A61" s="138">
        <v>64.0</v>
      </c>
      <c r="B61" s="138" t="s">
        <v>141</v>
      </c>
      <c r="C61" s="136">
        <v>737.0</v>
      </c>
      <c r="D61" s="139">
        <f t="shared" si="30"/>
        <v>63670</v>
      </c>
      <c r="E61" s="139">
        <f t="shared" si="31"/>
        <v>86.39077341</v>
      </c>
    </row>
  </sheetData>
  <mergeCells count="14">
    <mergeCell ref="A35:K35"/>
    <mergeCell ref="A36:B36"/>
    <mergeCell ref="A37:B37"/>
    <mergeCell ref="A38:A43"/>
    <mergeCell ref="A45:K45"/>
    <mergeCell ref="A46:B46"/>
    <mergeCell ref="A47:A52"/>
    <mergeCell ref="B1:D1"/>
    <mergeCell ref="N2:P2"/>
    <mergeCell ref="Q2:S2"/>
    <mergeCell ref="A25:K25"/>
    <mergeCell ref="A26:B26"/>
    <mergeCell ref="A27:B27"/>
    <mergeCell ref="A28:A3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6"/>
      <c r="B1" s="136" t="s">
        <v>107</v>
      </c>
    </row>
    <row r="2">
      <c r="A2" s="136" t="s">
        <v>53</v>
      </c>
      <c r="B2" s="137" t="s">
        <v>17</v>
      </c>
      <c r="C2" s="137"/>
      <c r="D2" s="137"/>
      <c r="N2" s="137"/>
      <c r="Q2" s="137"/>
    </row>
    <row r="3">
      <c r="A3" s="138"/>
      <c r="B3" s="137" t="s">
        <v>108</v>
      </c>
      <c r="C3" s="137" t="s">
        <v>109</v>
      </c>
      <c r="D3" s="137" t="s">
        <v>110</v>
      </c>
      <c r="E3" s="136" t="s">
        <v>111</v>
      </c>
      <c r="F3" s="136" t="s">
        <v>112</v>
      </c>
      <c r="G3" s="136" t="s">
        <v>113</v>
      </c>
      <c r="N3" s="137"/>
      <c r="O3" s="137"/>
      <c r="P3" s="137"/>
      <c r="Q3" s="137"/>
      <c r="R3" s="137"/>
      <c r="S3" s="137"/>
    </row>
    <row r="4">
      <c r="A4" s="138">
        <v>1.0</v>
      </c>
      <c r="B4" s="138">
        <v>60.0</v>
      </c>
      <c r="C4" s="136">
        <v>100.0</v>
      </c>
      <c r="D4" s="139">
        <f t="shared" ref="D4:D10" si="1">SUM(B4:C4)</f>
        <v>160</v>
      </c>
      <c r="E4" s="140">
        <f t="shared" ref="E4:E10" si="2">D4/(A4*1000)</f>
        <v>0.16</v>
      </c>
      <c r="F4" s="139">
        <f t="shared" ref="F4:F10" si="3">A4*1000-D4</f>
        <v>840</v>
      </c>
      <c r="G4" s="140">
        <f t="shared" ref="G4:G10" si="4">F4/(A4*1000)</f>
        <v>0.84</v>
      </c>
      <c r="J4" s="136" t="s">
        <v>114</v>
      </c>
      <c r="K4" s="136">
        <v>250.0</v>
      </c>
    </row>
    <row r="5">
      <c r="A5" s="138">
        <v>2.0</v>
      </c>
      <c r="B5" s="138">
        <v>100.0</v>
      </c>
      <c r="C5" s="136">
        <v>100.0</v>
      </c>
      <c r="D5" s="139">
        <f t="shared" si="1"/>
        <v>200</v>
      </c>
      <c r="E5" s="140">
        <f t="shared" si="2"/>
        <v>0.1</v>
      </c>
      <c r="F5" s="139">
        <f t="shared" si="3"/>
        <v>1800</v>
      </c>
      <c r="G5" s="140">
        <f t="shared" si="4"/>
        <v>0.9</v>
      </c>
    </row>
    <row r="6">
      <c r="A6" s="138">
        <v>4.0</v>
      </c>
      <c r="B6" s="138">
        <v>140.0</v>
      </c>
      <c r="C6" s="136">
        <v>100.0</v>
      </c>
      <c r="D6" s="139">
        <f t="shared" si="1"/>
        <v>240</v>
      </c>
      <c r="E6" s="140">
        <f t="shared" si="2"/>
        <v>0.06</v>
      </c>
      <c r="F6" s="139">
        <f t="shared" si="3"/>
        <v>3760</v>
      </c>
      <c r="G6" s="140">
        <f t="shared" si="4"/>
        <v>0.94</v>
      </c>
    </row>
    <row r="7">
      <c r="A7" s="138">
        <v>8.0</v>
      </c>
      <c r="B7" s="138">
        <v>180.0</v>
      </c>
      <c r="C7" s="136">
        <v>100.0</v>
      </c>
      <c r="D7" s="139">
        <f t="shared" si="1"/>
        <v>280</v>
      </c>
      <c r="E7" s="140">
        <f t="shared" si="2"/>
        <v>0.035</v>
      </c>
      <c r="F7" s="139">
        <f t="shared" si="3"/>
        <v>7720</v>
      </c>
      <c r="G7" s="140">
        <f t="shared" si="4"/>
        <v>0.965</v>
      </c>
    </row>
    <row r="8">
      <c r="A8" s="138">
        <v>16.0</v>
      </c>
      <c r="B8" s="138">
        <v>260.0</v>
      </c>
      <c r="C8" s="136">
        <v>100.0</v>
      </c>
      <c r="D8" s="139">
        <f t="shared" si="1"/>
        <v>360</v>
      </c>
      <c r="E8" s="140">
        <f t="shared" si="2"/>
        <v>0.0225</v>
      </c>
      <c r="F8" s="139">
        <f t="shared" si="3"/>
        <v>15640</v>
      </c>
      <c r="G8" s="140">
        <f t="shared" si="4"/>
        <v>0.9775</v>
      </c>
    </row>
    <row r="9">
      <c r="A9" s="138">
        <v>32.0</v>
      </c>
      <c r="B9" s="138">
        <v>420.0</v>
      </c>
      <c r="C9" s="136">
        <v>100.0</v>
      </c>
      <c r="D9" s="139">
        <f t="shared" si="1"/>
        <v>520</v>
      </c>
      <c r="E9" s="140">
        <f t="shared" si="2"/>
        <v>0.01625</v>
      </c>
      <c r="F9" s="139">
        <f t="shared" si="3"/>
        <v>31480</v>
      </c>
      <c r="G9" s="140">
        <f t="shared" si="4"/>
        <v>0.98375</v>
      </c>
    </row>
    <row r="10">
      <c r="A10" s="138">
        <v>64.0</v>
      </c>
      <c r="B10" s="138">
        <v>740.0</v>
      </c>
      <c r="C10" s="136">
        <v>100.0</v>
      </c>
      <c r="D10" s="139">
        <f t="shared" si="1"/>
        <v>840</v>
      </c>
      <c r="E10" s="140">
        <f t="shared" si="2"/>
        <v>0.013125</v>
      </c>
      <c r="F10" s="139">
        <f t="shared" si="3"/>
        <v>63160</v>
      </c>
      <c r="G10" s="140">
        <f t="shared" si="4"/>
        <v>0.986875</v>
      </c>
    </row>
    <row r="13">
      <c r="A13" s="136" t="s">
        <v>115</v>
      </c>
      <c r="C13" s="136"/>
      <c r="D13" s="136"/>
      <c r="E13" s="136"/>
    </row>
    <row r="14">
      <c r="A14" s="136" t="s">
        <v>17</v>
      </c>
      <c r="B14" s="136" t="s">
        <v>108</v>
      </c>
      <c r="C14" s="136" t="s">
        <v>109</v>
      </c>
      <c r="D14" s="136" t="s">
        <v>116</v>
      </c>
      <c r="E14" s="136" t="s">
        <v>117</v>
      </c>
      <c r="F14" s="136" t="s">
        <v>118</v>
      </c>
      <c r="G14" s="136" t="s">
        <v>119</v>
      </c>
      <c r="H14" s="136" t="s">
        <v>120</v>
      </c>
      <c r="I14" s="136" t="s">
        <v>132</v>
      </c>
    </row>
    <row r="15">
      <c r="A15" s="136">
        <v>1.0</v>
      </c>
      <c r="B15" s="139">
        <f t="shared" ref="B15:B23" si="5">MIN($A15, 4)*0.25+MIN(MAX($A15-4, 0), 4)*0.2+MIN(MAX($A15-8, 0), 8)*0.1+MIN(MAX($A15-16, 0), 128)*0.06+MAX($A15-128, 0)*0.02</f>
        <v>0.25</v>
      </c>
      <c r="C15" s="136">
        <v>0.1</v>
      </c>
      <c r="D15" s="136">
        <v>0.75</v>
      </c>
      <c r="E15" s="139">
        <f t="shared" ref="E15:E23" si="6">MIN(SUM(B15:D15), A15)</f>
        <v>1</v>
      </c>
      <c r="F15" s="140">
        <f t="shared" ref="F15:F23" si="7">E15/A15</f>
        <v>1</v>
      </c>
      <c r="G15" s="139">
        <f t="shared" ref="G15:G23" si="8">A15-E15</f>
        <v>0</v>
      </c>
      <c r="H15" s="140">
        <f t="shared" ref="H15:H23" si="9">G15/A15</f>
        <v>0</v>
      </c>
      <c r="I15" s="139">
        <f t="shared" ref="I15:I23" si="10">G15/$K$4</f>
        <v>0</v>
      </c>
    </row>
    <row r="16">
      <c r="A16" s="136">
        <v>2.0</v>
      </c>
      <c r="B16" s="139">
        <f t="shared" si="5"/>
        <v>0.5</v>
      </c>
      <c r="C16" s="136">
        <v>0.1</v>
      </c>
      <c r="D16" s="136">
        <v>0.75</v>
      </c>
      <c r="E16" s="139">
        <f t="shared" si="6"/>
        <v>1.35</v>
      </c>
      <c r="F16" s="140">
        <f t="shared" si="7"/>
        <v>0.675</v>
      </c>
      <c r="G16" s="139">
        <f t="shared" si="8"/>
        <v>0.65</v>
      </c>
      <c r="H16" s="140">
        <f t="shared" si="9"/>
        <v>0.325</v>
      </c>
      <c r="I16" s="139">
        <f t="shared" si="10"/>
        <v>0.0026</v>
      </c>
    </row>
    <row r="17">
      <c r="A17" s="136">
        <v>4.0</v>
      </c>
      <c r="B17" s="139">
        <f t="shared" si="5"/>
        <v>1</v>
      </c>
      <c r="C17" s="136">
        <v>0.1</v>
      </c>
      <c r="D17" s="136">
        <v>0.75</v>
      </c>
      <c r="E17" s="139">
        <f t="shared" si="6"/>
        <v>1.85</v>
      </c>
      <c r="F17" s="140">
        <f t="shared" si="7"/>
        <v>0.4625</v>
      </c>
      <c r="G17" s="139">
        <f t="shared" si="8"/>
        <v>2.15</v>
      </c>
      <c r="H17" s="140">
        <f t="shared" si="9"/>
        <v>0.5375</v>
      </c>
      <c r="I17" s="139">
        <f t="shared" si="10"/>
        <v>0.0086</v>
      </c>
    </row>
    <row r="18">
      <c r="A18" s="136">
        <v>8.0</v>
      </c>
      <c r="B18" s="139">
        <f t="shared" si="5"/>
        <v>1.8</v>
      </c>
      <c r="C18" s="136">
        <v>0.1</v>
      </c>
      <c r="D18" s="136">
        <v>0.75</v>
      </c>
      <c r="E18" s="139">
        <f t="shared" si="6"/>
        <v>2.65</v>
      </c>
      <c r="F18" s="140">
        <f t="shared" si="7"/>
        <v>0.33125</v>
      </c>
      <c r="G18" s="139">
        <f t="shared" si="8"/>
        <v>5.35</v>
      </c>
      <c r="H18" s="140">
        <f t="shared" si="9"/>
        <v>0.66875</v>
      </c>
      <c r="I18" s="139">
        <f t="shared" si="10"/>
        <v>0.0214</v>
      </c>
    </row>
    <row r="19">
      <c r="A19" s="136">
        <v>16.0</v>
      </c>
      <c r="B19" s="139">
        <f t="shared" si="5"/>
        <v>2.6</v>
      </c>
      <c r="C19" s="136">
        <v>0.1</v>
      </c>
      <c r="D19" s="136">
        <v>0.75</v>
      </c>
      <c r="E19" s="139">
        <f t="shared" si="6"/>
        <v>3.45</v>
      </c>
      <c r="F19" s="140">
        <f t="shared" si="7"/>
        <v>0.215625</v>
      </c>
      <c r="G19" s="139">
        <f t="shared" si="8"/>
        <v>12.55</v>
      </c>
      <c r="H19" s="140">
        <f t="shared" si="9"/>
        <v>0.784375</v>
      </c>
      <c r="I19" s="139">
        <f t="shared" si="10"/>
        <v>0.0502</v>
      </c>
    </row>
    <row r="20">
      <c r="A20" s="136">
        <v>64.0</v>
      </c>
      <c r="B20" s="139">
        <f t="shared" si="5"/>
        <v>5.48</v>
      </c>
      <c r="C20" s="136">
        <v>0.1</v>
      </c>
      <c r="D20" s="136">
        <v>0.75</v>
      </c>
      <c r="E20" s="139">
        <f t="shared" si="6"/>
        <v>6.33</v>
      </c>
      <c r="F20" s="140">
        <f t="shared" si="7"/>
        <v>0.09890625</v>
      </c>
      <c r="G20" s="139">
        <f t="shared" si="8"/>
        <v>57.67</v>
      </c>
      <c r="H20" s="140">
        <f t="shared" si="9"/>
        <v>0.90109375</v>
      </c>
      <c r="I20" s="139">
        <f t="shared" si="10"/>
        <v>0.23068</v>
      </c>
    </row>
    <row r="21">
      <c r="A21" s="136">
        <v>128.0</v>
      </c>
      <c r="B21" s="139">
        <f t="shared" si="5"/>
        <v>9.32</v>
      </c>
      <c r="C21" s="136">
        <v>0.1</v>
      </c>
      <c r="D21" s="136">
        <v>0.75</v>
      </c>
      <c r="E21" s="139">
        <f t="shared" si="6"/>
        <v>10.17</v>
      </c>
      <c r="F21" s="140">
        <f t="shared" si="7"/>
        <v>0.079453125</v>
      </c>
      <c r="G21" s="139">
        <f t="shared" si="8"/>
        <v>117.83</v>
      </c>
      <c r="H21" s="140">
        <f t="shared" si="9"/>
        <v>0.920546875</v>
      </c>
      <c r="I21" s="139">
        <f t="shared" si="10"/>
        <v>0.47132</v>
      </c>
    </row>
    <row r="22">
      <c r="A22" s="136">
        <v>192.0</v>
      </c>
      <c r="B22" s="139">
        <f t="shared" si="5"/>
        <v>11.56</v>
      </c>
      <c r="C22" s="136">
        <v>0.1</v>
      </c>
      <c r="D22" s="136">
        <v>0.75</v>
      </c>
      <c r="E22" s="139">
        <f t="shared" si="6"/>
        <v>12.41</v>
      </c>
      <c r="F22" s="140">
        <f t="shared" si="7"/>
        <v>0.06463541667</v>
      </c>
      <c r="G22" s="139">
        <f t="shared" si="8"/>
        <v>179.59</v>
      </c>
      <c r="H22" s="140">
        <f t="shared" si="9"/>
        <v>0.9353645833</v>
      </c>
      <c r="I22" s="139">
        <f t="shared" si="10"/>
        <v>0.71836</v>
      </c>
    </row>
    <row r="23">
      <c r="A23" s="136">
        <v>256.0</v>
      </c>
      <c r="B23" s="139">
        <f t="shared" si="5"/>
        <v>12.84</v>
      </c>
      <c r="C23" s="136">
        <v>0.1</v>
      </c>
      <c r="D23" s="136">
        <v>0.75</v>
      </c>
      <c r="E23" s="139">
        <f t="shared" si="6"/>
        <v>13.69</v>
      </c>
      <c r="F23" s="140">
        <f t="shared" si="7"/>
        <v>0.0534765625</v>
      </c>
      <c r="G23" s="139">
        <f t="shared" si="8"/>
        <v>242.31</v>
      </c>
      <c r="H23" s="140">
        <f t="shared" si="9"/>
        <v>0.9465234375</v>
      </c>
      <c r="I23" s="139">
        <f t="shared" si="10"/>
        <v>0.96924</v>
      </c>
    </row>
    <row r="25">
      <c r="A25" s="137" t="s">
        <v>122</v>
      </c>
    </row>
    <row r="26">
      <c r="A26" s="136" t="s">
        <v>123</v>
      </c>
      <c r="C26" s="136">
        <v>1.0</v>
      </c>
      <c r="D26" s="136">
        <v>2.0</v>
      </c>
      <c r="E26" s="136">
        <v>4.0</v>
      </c>
      <c r="F26" s="136">
        <v>8.0</v>
      </c>
      <c r="G26" s="136">
        <v>16.0</v>
      </c>
      <c r="H26" s="136">
        <v>64.0</v>
      </c>
      <c r="I26" s="136">
        <v>128.0</v>
      </c>
      <c r="J26" s="136">
        <v>192.0</v>
      </c>
      <c r="K26" s="136">
        <v>256.0</v>
      </c>
    </row>
    <row r="27">
      <c r="A27" s="142" t="s">
        <v>124</v>
      </c>
      <c r="C27" s="139">
        <f t="array" ref="C27:K27">TRANSPOSE(G15:G23)</f>
        <v>0</v>
      </c>
      <c r="D27" s="139">
        <v>0.6499999999999999</v>
      </c>
      <c r="E27" s="139">
        <v>2.15</v>
      </c>
      <c r="F27" s="139">
        <v>5.35</v>
      </c>
      <c r="G27" s="139">
        <v>12.55</v>
      </c>
      <c r="H27" s="139">
        <v>57.67</v>
      </c>
      <c r="I27" s="139">
        <v>117.83</v>
      </c>
      <c r="J27" s="139">
        <v>179.59</v>
      </c>
      <c r="K27" s="139">
        <v>242.31</v>
      </c>
    </row>
    <row r="28">
      <c r="A28" s="143" t="s">
        <v>125</v>
      </c>
      <c r="B28" s="136">
        <v>0.5</v>
      </c>
      <c r="C28" s="139">
        <f t="shared" ref="C28:K28" si="11">FLOOR(C$27/$B28)</f>
        <v>0</v>
      </c>
      <c r="D28" s="139">
        <f t="shared" si="11"/>
        <v>1</v>
      </c>
      <c r="E28" s="139">
        <f t="shared" si="11"/>
        <v>4</v>
      </c>
      <c r="F28" s="139">
        <f t="shared" si="11"/>
        <v>10</v>
      </c>
      <c r="G28" s="139">
        <f t="shared" si="11"/>
        <v>25</v>
      </c>
      <c r="H28" s="139">
        <f t="shared" si="11"/>
        <v>115</v>
      </c>
      <c r="I28" s="139">
        <f t="shared" si="11"/>
        <v>235</v>
      </c>
      <c r="J28" s="139">
        <f t="shared" si="11"/>
        <v>359</v>
      </c>
      <c r="K28" s="139">
        <f t="shared" si="11"/>
        <v>484</v>
      </c>
    </row>
    <row r="29">
      <c r="B29" s="136">
        <v>1.0</v>
      </c>
      <c r="C29" s="139">
        <f t="shared" ref="C29:K29" si="12">FLOOR(C$27/$B29)</f>
        <v>0</v>
      </c>
      <c r="D29" s="139">
        <f t="shared" si="12"/>
        <v>0</v>
      </c>
      <c r="E29" s="139">
        <f t="shared" si="12"/>
        <v>2</v>
      </c>
      <c r="F29" s="139">
        <f t="shared" si="12"/>
        <v>5</v>
      </c>
      <c r="G29" s="139">
        <f t="shared" si="12"/>
        <v>12</v>
      </c>
      <c r="H29" s="139">
        <f t="shared" si="12"/>
        <v>57</v>
      </c>
      <c r="I29" s="139">
        <f t="shared" si="12"/>
        <v>117</v>
      </c>
      <c r="J29" s="139">
        <f t="shared" si="12"/>
        <v>179</v>
      </c>
      <c r="K29" s="139">
        <f t="shared" si="12"/>
        <v>242</v>
      </c>
    </row>
    <row r="30">
      <c r="B30" s="136">
        <v>2.0</v>
      </c>
      <c r="C30" s="139">
        <f t="shared" ref="C30:K30" si="13">FLOOR(C$27/$B30)</f>
        <v>0</v>
      </c>
      <c r="D30" s="139">
        <f t="shared" si="13"/>
        <v>0</v>
      </c>
      <c r="E30" s="139">
        <f t="shared" si="13"/>
        <v>1</v>
      </c>
      <c r="F30" s="139">
        <f t="shared" si="13"/>
        <v>2</v>
      </c>
      <c r="G30" s="139">
        <f t="shared" si="13"/>
        <v>6</v>
      </c>
      <c r="H30" s="139">
        <f t="shared" si="13"/>
        <v>28</v>
      </c>
      <c r="I30" s="139">
        <f t="shared" si="13"/>
        <v>58</v>
      </c>
      <c r="J30" s="139">
        <f t="shared" si="13"/>
        <v>89</v>
      </c>
      <c r="K30" s="139">
        <f t="shared" si="13"/>
        <v>121</v>
      </c>
    </row>
    <row r="31">
      <c r="B31" s="136">
        <v>4.0</v>
      </c>
      <c r="C31" s="139">
        <f t="shared" ref="C31:K31" si="14">FLOOR(C$27/$B31)</f>
        <v>0</v>
      </c>
      <c r="D31" s="139">
        <f t="shared" si="14"/>
        <v>0</v>
      </c>
      <c r="E31" s="139">
        <f t="shared" si="14"/>
        <v>0</v>
      </c>
      <c r="F31" s="139">
        <f t="shared" si="14"/>
        <v>1</v>
      </c>
      <c r="G31" s="139">
        <f t="shared" si="14"/>
        <v>3</v>
      </c>
      <c r="H31" s="139">
        <f t="shared" si="14"/>
        <v>14</v>
      </c>
      <c r="I31" s="139">
        <f t="shared" si="14"/>
        <v>29</v>
      </c>
      <c r="J31" s="139">
        <f t="shared" si="14"/>
        <v>44</v>
      </c>
      <c r="K31" s="139">
        <f t="shared" si="14"/>
        <v>60</v>
      </c>
    </row>
    <row r="32">
      <c r="B32" s="136">
        <v>8.0</v>
      </c>
      <c r="C32" s="139">
        <f t="shared" ref="C32:K32" si="15">FLOOR(C$27/$B32)</f>
        <v>0</v>
      </c>
      <c r="D32" s="139">
        <f t="shared" si="15"/>
        <v>0</v>
      </c>
      <c r="E32" s="139">
        <f t="shared" si="15"/>
        <v>0</v>
      </c>
      <c r="F32" s="139">
        <f t="shared" si="15"/>
        <v>0</v>
      </c>
      <c r="G32" s="139">
        <f t="shared" si="15"/>
        <v>1</v>
      </c>
      <c r="H32" s="139">
        <f t="shared" si="15"/>
        <v>7</v>
      </c>
      <c r="I32" s="139">
        <f t="shared" si="15"/>
        <v>14</v>
      </c>
      <c r="J32" s="139">
        <f t="shared" si="15"/>
        <v>22</v>
      </c>
      <c r="K32" s="139">
        <f t="shared" si="15"/>
        <v>30</v>
      </c>
    </row>
    <row r="33">
      <c r="B33" s="136">
        <v>16.0</v>
      </c>
      <c r="C33" s="139">
        <f t="shared" ref="C33:K33" si="16">FLOOR(C$27/$B33)</f>
        <v>0</v>
      </c>
      <c r="D33" s="139">
        <f t="shared" si="16"/>
        <v>0</v>
      </c>
      <c r="E33" s="139">
        <f t="shared" si="16"/>
        <v>0</v>
      </c>
      <c r="F33" s="139">
        <f t="shared" si="16"/>
        <v>0</v>
      </c>
      <c r="G33" s="139">
        <f t="shared" si="16"/>
        <v>0</v>
      </c>
      <c r="H33" s="139">
        <f t="shared" si="16"/>
        <v>3</v>
      </c>
      <c r="I33" s="139">
        <f t="shared" si="16"/>
        <v>7</v>
      </c>
      <c r="J33" s="139">
        <f t="shared" si="16"/>
        <v>11</v>
      </c>
      <c r="K33" s="139">
        <f t="shared" si="16"/>
        <v>15</v>
      </c>
    </row>
    <row r="35">
      <c r="A35" s="137" t="s">
        <v>126</v>
      </c>
    </row>
    <row r="36">
      <c r="A36" s="136" t="s">
        <v>123</v>
      </c>
      <c r="C36" s="136">
        <v>1.0</v>
      </c>
      <c r="D36" s="136">
        <v>2.0</v>
      </c>
      <c r="E36" s="136">
        <v>4.0</v>
      </c>
      <c r="F36" s="136">
        <v>8.0</v>
      </c>
      <c r="G36" s="136">
        <v>16.0</v>
      </c>
      <c r="H36" s="136">
        <v>64.0</v>
      </c>
      <c r="I36" s="136">
        <v>128.0</v>
      </c>
      <c r="J36" s="136">
        <v>192.0</v>
      </c>
      <c r="K36" s="136">
        <v>256.0</v>
      </c>
    </row>
    <row r="37">
      <c r="A37" s="143" t="s">
        <v>125</v>
      </c>
      <c r="B37" s="136">
        <v>0.5</v>
      </c>
      <c r="C37" s="139">
        <f t="shared" ref="C37:K37" si="17">MIN(C28, $K$4)</f>
        <v>0</v>
      </c>
      <c r="D37" s="139">
        <f t="shared" si="17"/>
        <v>1</v>
      </c>
      <c r="E37" s="139">
        <f t="shared" si="17"/>
        <v>4</v>
      </c>
      <c r="F37" s="139">
        <f t="shared" si="17"/>
        <v>10</v>
      </c>
      <c r="G37" s="139">
        <f t="shared" si="17"/>
        <v>25</v>
      </c>
      <c r="H37" s="139">
        <f t="shared" si="17"/>
        <v>115</v>
      </c>
      <c r="I37" s="139">
        <f t="shared" si="17"/>
        <v>235</v>
      </c>
      <c r="J37" s="139">
        <f t="shared" si="17"/>
        <v>250</v>
      </c>
      <c r="K37" s="139">
        <f t="shared" si="17"/>
        <v>250</v>
      </c>
    </row>
    <row r="38">
      <c r="B38" s="136">
        <v>1.0</v>
      </c>
      <c r="C38" s="139">
        <f t="shared" ref="C38:K38" si="18">MIN(C29, $K$4)</f>
        <v>0</v>
      </c>
      <c r="D38" s="139">
        <f t="shared" si="18"/>
        <v>0</v>
      </c>
      <c r="E38" s="139">
        <f t="shared" si="18"/>
        <v>2</v>
      </c>
      <c r="F38" s="139">
        <f t="shared" si="18"/>
        <v>5</v>
      </c>
      <c r="G38" s="139">
        <f t="shared" si="18"/>
        <v>12</v>
      </c>
      <c r="H38" s="139">
        <f t="shared" si="18"/>
        <v>57</v>
      </c>
      <c r="I38" s="139">
        <f t="shared" si="18"/>
        <v>117</v>
      </c>
      <c r="J38" s="139">
        <f t="shared" si="18"/>
        <v>179</v>
      </c>
      <c r="K38" s="139">
        <f t="shared" si="18"/>
        <v>242</v>
      </c>
    </row>
    <row r="39">
      <c r="B39" s="136">
        <v>2.0</v>
      </c>
      <c r="C39" s="139">
        <f t="shared" ref="C39:K39" si="19">MIN(C30, $K$4)</f>
        <v>0</v>
      </c>
      <c r="D39" s="139">
        <f t="shared" si="19"/>
        <v>0</v>
      </c>
      <c r="E39" s="139">
        <f t="shared" si="19"/>
        <v>1</v>
      </c>
      <c r="F39" s="139">
        <f t="shared" si="19"/>
        <v>2</v>
      </c>
      <c r="G39" s="139">
        <f t="shared" si="19"/>
        <v>6</v>
      </c>
      <c r="H39" s="139">
        <f t="shared" si="19"/>
        <v>28</v>
      </c>
      <c r="I39" s="139">
        <f t="shared" si="19"/>
        <v>58</v>
      </c>
      <c r="J39" s="139">
        <f t="shared" si="19"/>
        <v>89</v>
      </c>
      <c r="K39" s="139">
        <f t="shared" si="19"/>
        <v>121</v>
      </c>
    </row>
    <row r="40">
      <c r="B40" s="136">
        <v>4.0</v>
      </c>
      <c r="C40" s="139">
        <f t="shared" ref="C40:K40" si="20">MIN(C31, $K$4)</f>
        <v>0</v>
      </c>
      <c r="D40" s="139">
        <f t="shared" si="20"/>
        <v>0</v>
      </c>
      <c r="E40" s="139">
        <f t="shared" si="20"/>
        <v>0</v>
      </c>
      <c r="F40" s="139">
        <f t="shared" si="20"/>
        <v>1</v>
      </c>
      <c r="G40" s="139">
        <f t="shared" si="20"/>
        <v>3</v>
      </c>
      <c r="H40" s="139">
        <f t="shared" si="20"/>
        <v>14</v>
      </c>
      <c r="I40" s="139">
        <f t="shared" si="20"/>
        <v>29</v>
      </c>
      <c r="J40" s="139">
        <f t="shared" si="20"/>
        <v>44</v>
      </c>
      <c r="K40" s="139">
        <f t="shared" si="20"/>
        <v>60</v>
      </c>
    </row>
    <row r="41">
      <c r="B41" s="136">
        <v>8.0</v>
      </c>
      <c r="C41" s="139">
        <f t="shared" ref="C41:K41" si="21">MIN(C32, $K$4)</f>
        <v>0</v>
      </c>
      <c r="D41" s="139">
        <f t="shared" si="21"/>
        <v>0</v>
      </c>
      <c r="E41" s="139">
        <f t="shared" si="21"/>
        <v>0</v>
      </c>
      <c r="F41" s="139">
        <f t="shared" si="21"/>
        <v>0</v>
      </c>
      <c r="G41" s="139">
        <f t="shared" si="21"/>
        <v>1</v>
      </c>
      <c r="H41" s="139">
        <f t="shared" si="21"/>
        <v>7</v>
      </c>
      <c r="I41" s="139">
        <f t="shared" si="21"/>
        <v>14</v>
      </c>
      <c r="J41" s="139">
        <f t="shared" si="21"/>
        <v>22</v>
      </c>
      <c r="K41" s="139">
        <f t="shared" si="21"/>
        <v>30</v>
      </c>
    </row>
    <row r="42">
      <c r="B42" s="136">
        <v>16.0</v>
      </c>
      <c r="C42" s="139">
        <f t="shared" ref="C42:K42" si="22">MIN(C33, $K$4)</f>
        <v>0</v>
      </c>
      <c r="D42" s="139">
        <f t="shared" si="22"/>
        <v>0</v>
      </c>
      <c r="E42" s="139">
        <f t="shared" si="22"/>
        <v>0</v>
      </c>
      <c r="F42" s="139">
        <f t="shared" si="22"/>
        <v>0</v>
      </c>
      <c r="G42" s="139">
        <f t="shared" si="22"/>
        <v>0</v>
      </c>
      <c r="H42" s="139">
        <f t="shared" si="22"/>
        <v>3</v>
      </c>
      <c r="I42" s="139">
        <f t="shared" si="22"/>
        <v>7</v>
      </c>
      <c r="J42" s="139">
        <f t="shared" si="22"/>
        <v>11</v>
      </c>
      <c r="K42" s="139">
        <f t="shared" si="22"/>
        <v>15</v>
      </c>
    </row>
    <row r="44">
      <c r="A44" s="137" t="s">
        <v>127</v>
      </c>
    </row>
    <row r="45">
      <c r="A45" s="136" t="s">
        <v>123</v>
      </c>
      <c r="C45" s="136">
        <v>1.0</v>
      </c>
      <c r="D45" s="136">
        <v>2.0</v>
      </c>
      <c r="E45" s="136">
        <v>4.0</v>
      </c>
      <c r="F45" s="136">
        <v>8.0</v>
      </c>
      <c r="G45" s="136">
        <v>16.0</v>
      </c>
      <c r="H45" s="136">
        <v>64.0</v>
      </c>
      <c r="I45" s="136">
        <v>128.0</v>
      </c>
      <c r="J45" s="136">
        <v>192.0</v>
      </c>
      <c r="K45" s="136">
        <v>256.0</v>
      </c>
    </row>
    <row r="46">
      <c r="A46" s="143" t="s">
        <v>125</v>
      </c>
      <c r="B46" s="136">
        <v>0.5</v>
      </c>
      <c r="C46" s="140">
        <f t="shared" ref="C46:K46" si="23">1-(C$45-(C37*$B46))/C$45</f>
        <v>0</v>
      </c>
      <c r="D46" s="140">
        <f t="shared" si="23"/>
        <v>0.25</v>
      </c>
      <c r="E46" s="140">
        <f t="shared" si="23"/>
        <v>0.5</v>
      </c>
      <c r="F46" s="140">
        <f t="shared" si="23"/>
        <v>0.625</v>
      </c>
      <c r="G46" s="140">
        <f t="shared" si="23"/>
        <v>0.78125</v>
      </c>
      <c r="H46" s="140">
        <f t="shared" si="23"/>
        <v>0.8984375</v>
      </c>
      <c r="I46" s="140">
        <f t="shared" si="23"/>
        <v>0.91796875</v>
      </c>
      <c r="J46" s="140">
        <f t="shared" si="23"/>
        <v>0.6510416667</v>
      </c>
      <c r="K46" s="140">
        <f t="shared" si="23"/>
        <v>0.48828125</v>
      </c>
    </row>
    <row r="47">
      <c r="B47" s="136">
        <v>1.0</v>
      </c>
      <c r="C47" s="140">
        <f t="shared" ref="C47:K47" si="24">1-(C$45-(C38*$B47))/C$45</f>
        <v>0</v>
      </c>
      <c r="D47" s="140">
        <f t="shared" si="24"/>
        <v>0</v>
      </c>
      <c r="E47" s="140">
        <f t="shared" si="24"/>
        <v>0.5</v>
      </c>
      <c r="F47" s="140">
        <f t="shared" si="24"/>
        <v>0.625</v>
      </c>
      <c r="G47" s="140">
        <f t="shared" si="24"/>
        <v>0.75</v>
      </c>
      <c r="H47" s="140">
        <f t="shared" si="24"/>
        <v>0.890625</v>
      </c>
      <c r="I47" s="140">
        <f t="shared" si="24"/>
        <v>0.9140625</v>
      </c>
      <c r="J47" s="140">
        <f t="shared" si="24"/>
        <v>0.9322916667</v>
      </c>
      <c r="K47" s="140">
        <f t="shared" si="24"/>
        <v>0.9453125</v>
      </c>
    </row>
    <row r="48">
      <c r="B48" s="136">
        <v>2.0</v>
      </c>
      <c r="C48" s="140">
        <f t="shared" ref="C48:K48" si="25">1-(C$45-(C39*$B48))/C$45</f>
        <v>0</v>
      </c>
      <c r="D48" s="140">
        <f t="shared" si="25"/>
        <v>0</v>
      </c>
      <c r="E48" s="140">
        <f t="shared" si="25"/>
        <v>0.5</v>
      </c>
      <c r="F48" s="140">
        <f t="shared" si="25"/>
        <v>0.5</v>
      </c>
      <c r="G48" s="140">
        <f t="shared" si="25"/>
        <v>0.75</v>
      </c>
      <c r="H48" s="140">
        <f t="shared" si="25"/>
        <v>0.875</v>
      </c>
      <c r="I48" s="140">
        <f t="shared" si="25"/>
        <v>0.90625</v>
      </c>
      <c r="J48" s="140">
        <f t="shared" si="25"/>
        <v>0.9270833333</v>
      </c>
      <c r="K48" s="140">
        <f t="shared" si="25"/>
        <v>0.9453125</v>
      </c>
    </row>
    <row r="49">
      <c r="B49" s="136">
        <v>4.0</v>
      </c>
      <c r="C49" s="140">
        <f t="shared" ref="C49:K49" si="26">1-(C$45-(C40*$B49))/C$45</f>
        <v>0</v>
      </c>
      <c r="D49" s="140">
        <f t="shared" si="26"/>
        <v>0</v>
      </c>
      <c r="E49" s="140">
        <f t="shared" si="26"/>
        <v>0</v>
      </c>
      <c r="F49" s="140">
        <f t="shared" si="26"/>
        <v>0.5</v>
      </c>
      <c r="G49" s="140">
        <f t="shared" si="26"/>
        <v>0.75</v>
      </c>
      <c r="H49" s="140">
        <f t="shared" si="26"/>
        <v>0.875</v>
      </c>
      <c r="I49" s="140">
        <f t="shared" si="26"/>
        <v>0.90625</v>
      </c>
      <c r="J49" s="140">
        <f t="shared" si="26"/>
        <v>0.9166666667</v>
      </c>
      <c r="K49" s="140">
        <f t="shared" si="26"/>
        <v>0.9375</v>
      </c>
    </row>
    <row r="50">
      <c r="B50" s="136">
        <v>8.0</v>
      </c>
      <c r="C50" s="140">
        <f t="shared" ref="C50:K50" si="27">1-(C$45-(C41*$B50))/C$45</f>
        <v>0</v>
      </c>
      <c r="D50" s="140">
        <f t="shared" si="27"/>
        <v>0</v>
      </c>
      <c r="E50" s="140">
        <f t="shared" si="27"/>
        <v>0</v>
      </c>
      <c r="F50" s="140">
        <f t="shared" si="27"/>
        <v>0</v>
      </c>
      <c r="G50" s="140">
        <f t="shared" si="27"/>
        <v>0.5</v>
      </c>
      <c r="H50" s="140">
        <f t="shared" si="27"/>
        <v>0.875</v>
      </c>
      <c r="I50" s="140">
        <f t="shared" si="27"/>
        <v>0.875</v>
      </c>
      <c r="J50" s="140">
        <f t="shared" si="27"/>
        <v>0.9166666667</v>
      </c>
      <c r="K50" s="140">
        <f t="shared" si="27"/>
        <v>0.9375</v>
      </c>
    </row>
    <row r="51">
      <c r="B51" s="136">
        <v>16.0</v>
      </c>
      <c r="C51" s="140">
        <f t="shared" ref="C51:K51" si="28">1-(C$45-(C42*$B51))/C$45</f>
        <v>0</v>
      </c>
      <c r="D51" s="140">
        <f t="shared" si="28"/>
        <v>0</v>
      </c>
      <c r="E51" s="140">
        <f t="shared" si="28"/>
        <v>0</v>
      </c>
      <c r="F51" s="140">
        <f t="shared" si="28"/>
        <v>0</v>
      </c>
      <c r="G51" s="140">
        <f t="shared" si="28"/>
        <v>0</v>
      </c>
      <c r="H51" s="140">
        <f t="shared" si="28"/>
        <v>0.75</v>
      </c>
      <c r="I51" s="140">
        <f t="shared" si="28"/>
        <v>0.875</v>
      </c>
      <c r="J51" s="140">
        <f t="shared" si="28"/>
        <v>0.9166666667</v>
      </c>
      <c r="K51" s="140">
        <f t="shared" si="28"/>
        <v>0.9375</v>
      </c>
    </row>
    <row r="53">
      <c r="A53" s="136" t="s">
        <v>53</v>
      </c>
      <c r="B53" s="136" t="s">
        <v>128</v>
      </c>
      <c r="C53" s="136" t="s">
        <v>129</v>
      </c>
    </row>
    <row r="54">
      <c r="A54" s="138">
        <v>1.0</v>
      </c>
      <c r="B54" s="139">
        <f t="shared" ref="B54:B60" si="29">F4</f>
        <v>840</v>
      </c>
      <c r="C54" s="139">
        <f t="shared" ref="C54:C60" si="30">B54/$K$4</f>
        <v>3.36</v>
      </c>
    </row>
    <row r="55">
      <c r="A55" s="138">
        <v>2.0</v>
      </c>
      <c r="B55" s="139">
        <f t="shared" si="29"/>
        <v>1800</v>
      </c>
      <c r="C55" s="139">
        <f t="shared" si="30"/>
        <v>7.2</v>
      </c>
    </row>
    <row r="56">
      <c r="A56" s="138">
        <v>4.0</v>
      </c>
      <c r="B56" s="139">
        <f t="shared" si="29"/>
        <v>3760</v>
      </c>
      <c r="C56" s="139">
        <f t="shared" si="30"/>
        <v>15.04</v>
      </c>
    </row>
    <row r="57">
      <c r="A57" s="138">
        <v>8.0</v>
      </c>
      <c r="B57" s="139">
        <f t="shared" si="29"/>
        <v>7720</v>
      </c>
      <c r="C57" s="139">
        <f t="shared" si="30"/>
        <v>30.88</v>
      </c>
    </row>
    <row r="58">
      <c r="A58" s="138">
        <v>16.0</v>
      </c>
      <c r="B58" s="139">
        <f t="shared" si="29"/>
        <v>15640</v>
      </c>
      <c r="C58" s="139">
        <f t="shared" si="30"/>
        <v>62.56</v>
      </c>
    </row>
    <row r="59">
      <c r="A59" s="138">
        <v>32.0</v>
      </c>
      <c r="B59" s="139">
        <f t="shared" si="29"/>
        <v>31480</v>
      </c>
      <c r="C59" s="139">
        <f t="shared" si="30"/>
        <v>125.92</v>
      </c>
    </row>
    <row r="60">
      <c r="A60" s="138">
        <v>64.0</v>
      </c>
      <c r="B60" s="139">
        <f t="shared" si="29"/>
        <v>63160</v>
      </c>
      <c r="C60" s="139">
        <f t="shared" si="30"/>
        <v>252.64</v>
      </c>
    </row>
  </sheetData>
  <mergeCells count="13">
    <mergeCell ref="A35:K35"/>
    <mergeCell ref="A36:B36"/>
    <mergeCell ref="A37:A42"/>
    <mergeCell ref="A44:K44"/>
    <mergeCell ref="A45:B45"/>
    <mergeCell ref="A46:A51"/>
    <mergeCell ref="B1:D1"/>
    <mergeCell ref="N2:P2"/>
    <mergeCell ref="Q2:S2"/>
    <mergeCell ref="A25:K25"/>
    <mergeCell ref="A26:B26"/>
    <mergeCell ref="A27:B27"/>
    <mergeCell ref="A28:A33"/>
  </mergeCells>
  <drawing r:id="rId1"/>
</worksheet>
</file>