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codeName="ThisWorkbook"/>
  <xr:revisionPtr revIDLastSave="0" documentId="13_ncr:1_{BB33CCDD-E9DF-43A7-AE46-D3190D39BE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Timeline" sheetId="1" r:id="rId1"/>
    <sheet name="calcs" sheetId="2" state="hidden" r:id="rId2"/>
  </sheets>
  <definedNames>
    <definedName name="DayRails">StartDateWindow+ROW('Project Timeline'!$1:$7)-1</definedName>
    <definedName name="GridCalc">IFERROR(calcs!$A1/SUMPRODUCT( (Activities[Id]=calcs!$C1)*(Activities[START]&lt;=calcs!A$31)*((Activities[END]&gt;=calcs!A$31)+(LEN(Activities[END])=0)*(Activities[START]=calcs!A$31)) ),NA())</definedName>
    <definedName name="_xlnm.Print_Titles" localSheetId="0">'Project Timeline'!$4:$4</definedName>
    <definedName name="RowTitleRegion1..D3">'Project Timeline'!$C$3</definedName>
    <definedName name="StartDate">calcs!$D$28</definedName>
    <definedName name="StartDateWindow">calcs!$D$25</definedName>
    <definedName name="Title1">Activities[[#Headers],[ACTIVITY]]</definedName>
    <definedName name="WindowDays">calcs!$D$29</definedName>
    <definedName name="WindowOffset">calcs!$D$26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E13" i="1"/>
  <c r="E12" i="1"/>
  <c r="D3" i="1"/>
  <c r="D5" i="2" l="1"/>
  <c r="B9" i="1" s="1"/>
  <c r="B8" i="1" l="1"/>
  <c r="B10" i="1"/>
  <c r="B14" i="1"/>
  <c r="B5" i="1"/>
  <c r="B12" i="1"/>
  <c r="B6" i="1"/>
  <c r="B13" i="1"/>
  <c r="B11" i="1"/>
  <c r="B7" i="1"/>
  <c r="D3" i="2" l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2" i="2" l="1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P56" i="2" l="1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l="1"/>
  <c r="D61" i="2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0" i="2" l="1"/>
  <c r="C37" i="2" s="1"/>
  <c r="AB37" i="2" s="1"/>
  <c r="F19" i="2"/>
  <c r="C36" i="2" s="1"/>
  <c r="E36" i="2" s="1"/>
  <c r="F17" i="2"/>
  <c r="C34" i="2" s="1"/>
  <c r="E34" i="2" s="1"/>
  <c r="F18" i="2"/>
  <c r="C35" i="2" s="1"/>
  <c r="AB35" i="2" s="1"/>
  <c r="F22" i="2"/>
  <c r="C39" i="2" s="1"/>
  <c r="C51" i="2" s="1"/>
  <c r="D51" i="2" s="1"/>
  <c r="F16" i="2"/>
  <c r="C33" i="2" s="1"/>
  <c r="M33" i="2" s="1"/>
  <c r="F15" i="2"/>
  <c r="C32" i="2" s="1"/>
  <c r="C44" i="2" s="1"/>
  <c r="D44" i="2" s="1"/>
  <c r="F21" i="2"/>
  <c r="C38" i="2" s="1"/>
  <c r="D38" i="2" s="1"/>
  <c r="F23" i="2"/>
  <c r="C40" i="2" s="1"/>
  <c r="V40" i="2" s="1"/>
  <c r="Y36" i="2" l="1"/>
  <c r="X37" i="2"/>
  <c r="AG37" i="2"/>
  <c r="O37" i="2"/>
  <c r="N37" i="2"/>
  <c r="V37" i="2"/>
  <c r="C49" i="2"/>
  <c r="D49" i="2" s="1"/>
  <c r="J34" i="2"/>
  <c r="D33" i="2"/>
  <c r="S36" i="2"/>
  <c r="M36" i="2"/>
  <c r="F36" i="2"/>
  <c r="E48" i="2" s="1"/>
  <c r="AD37" i="2"/>
  <c r="J37" i="2"/>
  <c r="Q37" i="2"/>
  <c r="M37" i="2"/>
  <c r="U37" i="2"/>
  <c r="S37" i="2"/>
  <c r="AH37" i="2"/>
  <c r="W37" i="2"/>
  <c r="K37" i="2"/>
  <c r="AI37" i="2"/>
  <c r="AA37" i="2"/>
  <c r="E37" i="2"/>
  <c r="D37" i="2"/>
  <c r="P37" i="2"/>
  <c r="H37" i="2"/>
  <c r="AE37" i="2"/>
  <c r="Z37" i="2"/>
  <c r="R37" i="2"/>
  <c r="I37" i="2"/>
  <c r="AI36" i="2"/>
  <c r="J36" i="2"/>
  <c r="N36" i="2"/>
  <c r="W36" i="2"/>
  <c r="C48" i="2"/>
  <c r="D48" i="2" s="1"/>
  <c r="F37" i="2"/>
  <c r="AF37" i="2"/>
  <c r="T37" i="2"/>
  <c r="AC37" i="2"/>
  <c r="AB49" i="2" s="1"/>
  <c r="L37" i="2"/>
  <c r="G37" i="2"/>
  <c r="Y37" i="2"/>
  <c r="L36" i="2"/>
  <c r="P36" i="2"/>
  <c r="T36" i="2"/>
  <c r="AE36" i="2"/>
  <c r="O36" i="2"/>
  <c r="X36" i="2"/>
  <c r="X48" i="2" s="1"/>
  <c r="AC36" i="2"/>
  <c r="Z36" i="2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 s="1"/>
  <c r="F35" i="2"/>
  <c r="AE32" i="2"/>
  <c r="D32" i="2"/>
  <c r="W35" i="2"/>
  <c r="G34" i="2"/>
  <c r="Q34" i="2"/>
  <c r="S34" i="2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 s="1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 s="1"/>
  <c r="P35" i="2"/>
  <c r="C47" i="2"/>
  <c r="D47" i="2" s="1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D39" i="2"/>
  <c r="AC32" i="2"/>
  <c r="Q32" i="2"/>
  <c r="AB32" i="2"/>
  <c r="AA32" i="2"/>
  <c r="Z35" i="2"/>
  <c r="S35" i="2"/>
  <c r="I35" i="2"/>
  <c r="AI35" i="2"/>
  <c r="AC35" i="2"/>
  <c r="AB47" i="2" s="1"/>
  <c r="U35" i="2"/>
  <c r="N35" i="2"/>
  <c r="N47" i="2" s="1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X51" i="2" s="1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AB45" i="2" s="1"/>
  <c r="C45" i="2"/>
  <c r="D45" i="2" s="1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 s="1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 s="1"/>
  <c r="O40" i="2"/>
  <c r="AE40" i="2"/>
  <c r="C52" i="2"/>
  <c r="D52" i="2" s="1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 s="1"/>
  <c r="AG49" i="2" l="1"/>
  <c r="AF49" i="2"/>
  <c r="S48" i="2"/>
  <c r="Q49" i="2"/>
  <c r="F48" i="2"/>
  <c r="Y47" i="2"/>
  <c r="I45" i="2"/>
  <c r="S47" i="2"/>
  <c r="U51" i="2"/>
  <c r="O47" i="2"/>
  <c r="R46" i="2"/>
  <c r="K49" i="2"/>
  <c r="Y48" i="2"/>
  <c r="G50" i="2"/>
  <c r="X49" i="2"/>
  <c r="Y51" i="2"/>
  <c r="J46" i="2"/>
  <c r="I46" i="2"/>
  <c r="O49" i="2"/>
  <c r="R49" i="2"/>
  <c r="N49" i="2"/>
  <c r="W49" i="2"/>
  <c r="M49" i="2"/>
  <c r="U49" i="2"/>
  <c r="I50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<sst xmlns="http://schemas.openxmlformats.org/spreadsheetml/2006/main" count="40" uniqueCount="40">
  <si>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</si>
  <si>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</si>
  <si>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</si>
  <si>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</si>
  <si>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</si>
  <si>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</si>
  <si>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</si>
  <si>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</si>
  <si>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</si>
  <si>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</si>
  <si>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</si>
  <si>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</si>
  <si>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</si>
  <si>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ACTIVITY</t>
  </si>
  <si>
    <t>START</t>
  </si>
  <si>
    <t>END</t>
  </si>
  <si>
    <t>NOTES</t>
  </si>
  <si>
    <t>PROJECT TIMELINE</t>
  </si>
  <si>
    <t>Project Start</t>
  </si>
  <si>
    <t xml:space="preserve">ENTER START DATE: </t>
  </si>
  <si>
    <t># of rows</t>
  </si>
  <si>
    <t>Chart showing project activities with a scrollable timeline is in this cell.</t>
  </si>
  <si>
    <t>First Meeting</t>
    <phoneticPr fontId="8" type="noConversion"/>
  </si>
  <si>
    <t>Team work contract
team-contract.md</t>
    <phoneticPr fontId="8" type="noConversion"/>
  </si>
  <si>
    <t>CODE_OF_CONDUCT.md</t>
    <phoneticPr fontId="8" type="noConversion"/>
  </si>
  <si>
    <t>A statement on inclusivity and harassment free involvement in the project.
Details on expected behaviour and unacceptable behaviour.
A procedure for reporting unacceptable behaviour.</t>
    <phoneticPr fontId="8" type="noConversion"/>
  </si>
  <si>
    <t>CONTRIBUTING.md</t>
    <phoneticPr fontId="8" type="noConversion"/>
  </si>
  <si>
    <t>README.md</t>
    <phoneticPr fontId="8" type="noConversion"/>
  </si>
  <si>
    <t>The app needs to have a few plot panels, use the visualizations from previous students shown in lecture one as a guide as a complexity target for the final app.
The description should be about 200-300 words</t>
    <phoneticPr fontId="8" type="noConversion"/>
  </si>
  <si>
    <t>Distribute Jobs for Milestone1
Discuss Team Work Contrat</t>
    <phoneticPr fontId="8" type="noConversion"/>
  </si>
  <si>
    <t>Preparation</t>
    <phoneticPr fontId="8" type="noConversion"/>
  </si>
  <si>
    <t>Dataset and idea about the dashboard.
The expectation for team work. (4 different suggestions )</t>
    <phoneticPr fontId="8" type="noConversion"/>
  </si>
  <si>
    <t>Owner</t>
    <phoneticPr fontId="8" type="noConversion"/>
  </si>
  <si>
    <t>Peer</t>
    <phoneticPr fontId="8" type="noConversion"/>
  </si>
  <si>
    <t>Section 2: Description of the data</t>
    <phoneticPr fontId="8" type="noConversion"/>
  </si>
  <si>
    <t>Section 3: Research questions and usage scenarios</t>
    <phoneticPr fontId="8" type="noConversion"/>
  </si>
  <si>
    <t>Proposal -1</t>
    <phoneticPr fontId="8" type="noConversion"/>
  </si>
  <si>
    <t>proposal.md
Section 1: Motivation and Purpose</t>
    <phoneticPr fontId="8" type="noConversion"/>
  </si>
  <si>
    <t>Proposal -2</t>
    <phoneticPr fontId="8" type="noConversion"/>
  </si>
  <si>
    <t>Proposal -3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</si>
</sst>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m\ yyyy"/>
  </numFmts>
  <fonts count="9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  <font>
      <sz val="9"/>
      <name val="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</cellStyleXfs>
  <cellXfs count="15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76" fontId="0" fillId="0" borderId="0" xfId="0" applyNumberFormat="1">
      <alignment horizontal="left" vertical="center" wrapText="1" indent="1"/>
    </xf>
    <xf numFmtId="0" fontId="0" fillId="2" borderId="0" xfId="0" applyFill="1">
      <alignment horizontal="left" vertical="center" wrapText="1" indent="1"/>
    </xf>
    <xf numFmtId="0" fontId="5" fillId="3" borderId="1" xfId="1">
      <alignment horizontal="left" vertical="center"/>
    </xf>
    <xf numFmtId="0" fontId="0" fillId="0" borderId="0" xfId="0" applyAlignment="1">
      <alignment vertical="center"/>
    </xf>
    <xf numFmtId="0" fontId="6" fillId="0" borderId="0" xfId="2" applyAlignment="1">
      <alignment horizontal="right" vertical="center"/>
    </xf>
    <xf numFmtId="14" fontId="7" fillId="11" borderId="0" xfId="13" applyNumberFormat="1" applyAlignment="1">
      <alignment horizontal="center" vertical="center"/>
    </xf>
    <xf numFmtId="0" fontId="0" fillId="0" borderId="0" xfId="3" applyFont="1" applyBorder="1" applyAlignment="1">
      <alignment horizontal="left" vertical="center" indent="1"/>
    </xf>
    <xf numFmtId="0" fontId="0" fillId="0" borderId="4" xfId="3" applyFont="1" applyBorder="1" applyAlignment="1">
      <alignment horizontal="left" vertical="center" indent="1"/>
    </xf>
    <xf numFmtId="0" fontId="0" fillId="0" borderId="4" xfId="0" applyBorder="1">
      <alignment horizontal="left" vertical="center" wrapText="1" indent="1"/>
    </xf>
    <xf numFmtId="14" fontId="0" fillId="0" borderId="4" xfId="0" applyNumberFormat="1" applyBorder="1" applyAlignment="1">
      <alignment horizontal="left" vertical="center" indent="1"/>
    </xf>
    <xf numFmtId="0" fontId="5" fillId="3" borderId="1" xfId="1">
      <alignment horizontal="left" vertical="center"/>
    </xf>
    <xf numFmtId="0" fontId="3" fillId="0" borderId="3" xfId="3" applyBorder="1" applyAlignment="1">
      <alignment horizontal="center" vertical="center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 xr9:uid="{00000000-0011-0000-FFFF-FFFF00000000}">
      <tableStyleElement type="wholeTable" dxfId="9"/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44973</c:v>
                </c:pt>
                <c:pt idx="1">
                  <c:v>44974</c:v>
                </c:pt>
                <c:pt idx="2">
                  <c:v>44975</c:v>
                </c:pt>
                <c:pt idx="3">
                  <c:v>44976</c:v>
                </c:pt>
                <c:pt idx="4">
                  <c:v>44977</c:v>
                </c:pt>
                <c:pt idx="5">
                  <c:v>44978</c:v>
                </c:pt>
                <c:pt idx="6">
                  <c:v>44979</c:v>
                </c:pt>
                <c:pt idx="7">
                  <c:v>44980</c:v>
                </c:pt>
                <c:pt idx="8">
                  <c:v>44981</c:v>
                </c:pt>
                <c:pt idx="9">
                  <c:v>44982</c:v>
                </c:pt>
                <c:pt idx="10">
                  <c:v>44983</c:v>
                </c:pt>
                <c:pt idx="11">
                  <c:v>44984</c:v>
                </c:pt>
                <c:pt idx="12">
                  <c:v>44985</c:v>
                </c:pt>
                <c:pt idx="13">
                  <c:v>44986</c:v>
                </c:pt>
                <c:pt idx="14">
                  <c:v>44987</c:v>
                </c:pt>
                <c:pt idx="15">
                  <c:v>44988</c:v>
                </c:pt>
                <c:pt idx="16">
                  <c:v>44989</c:v>
                </c:pt>
                <c:pt idx="17">
                  <c:v>44990</c:v>
                </c:pt>
                <c:pt idx="18">
                  <c:v>44991</c:v>
                </c:pt>
                <c:pt idx="19">
                  <c:v>44992</c:v>
                </c:pt>
                <c:pt idx="20">
                  <c:v>44993</c:v>
                </c:pt>
                <c:pt idx="21">
                  <c:v>44994</c:v>
                </c:pt>
                <c:pt idx="22">
                  <c:v>44995</c:v>
                </c:pt>
                <c:pt idx="23">
                  <c:v>44996</c:v>
                </c:pt>
                <c:pt idx="24">
                  <c:v>44997</c:v>
                </c:pt>
                <c:pt idx="25">
                  <c:v>44998</c:v>
                </c:pt>
                <c:pt idx="26">
                  <c:v>44999</c:v>
                </c:pt>
                <c:pt idx="27">
                  <c:v>45000</c:v>
                </c:pt>
                <c:pt idx="28">
                  <c:v>45001</c:v>
                </c:pt>
                <c:pt idx="29">
                  <c:v>45002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11.3</c:v>
                </c:pt>
                <c:pt idx="1">
                  <c:v>11.3</c:v>
                </c:pt>
                <c:pt idx="2">
                  <c:v>11.3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PREPARATION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11.3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 w="9525"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44973</c:v>
                </c:pt>
                <c:pt idx="1">
                  <c:v>44974</c:v>
                </c:pt>
                <c:pt idx="2">
                  <c:v>44975</c:v>
                </c:pt>
                <c:pt idx="3">
                  <c:v>44976</c:v>
                </c:pt>
                <c:pt idx="4">
                  <c:v>44977</c:v>
                </c:pt>
                <c:pt idx="5">
                  <c:v>44978</c:v>
                </c:pt>
                <c:pt idx="6">
                  <c:v>44979</c:v>
                </c:pt>
                <c:pt idx="7">
                  <c:v>44980</c:v>
                </c:pt>
                <c:pt idx="8">
                  <c:v>44981</c:v>
                </c:pt>
                <c:pt idx="9">
                  <c:v>44982</c:v>
                </c:pt>
                <c:pt idx="10">
                  <c:v>44983</c:v>
                </c:pt>
                <c:pt idx="11">
                  <c:v>44984</c:v>
                </c:pt>
                <c:pt idx="12">
                  <c:v>44985</c:v>
                </c:pt>
                <c:pt idx="13">
                  <c:v>44986</c:v>
                </c:pt>
                <c:pt idx="14">
                  <c:v>44987</c:v>
                </c:pt>
                <c:pt idx="15">
                  <c:v>44988</c:v>
                </c:pt>
                <c:pt idx="16">
                  <c:v>44989</c:v>
                </c:pt>
                <c:pt idx="17">
                  <c:v>44990</c:v>
                </c:pt>
                <c:pt idx="18">
                  <c:v>44991</c:v>
                </c:pt>
                <c:pt idx="19">
                  <c:v>44992</c:v>
                </c:pt>
                <c:pt idx="20">
                  <c:v>44993</c:v>
                </c:pt>
                <c:pt idx="21">
                  <c:v>44994</c:v>
                </c:pt>
                <c:pt idx="22">
                  <c:v>44995</c:v>
                </c:pt>
                <c:pt idx="23">
                  <c:v>44996</c:v>
                </c:pt>
                <c:pt idx="24">
                  <c:v>44997</c:v>
                </c:pt>
                <c:pt idx="25">
                  <c:v>44998</c:v>
                </c:pt>
                <c:pt idx="26">
                  <c:v>44999</c:v>
                </c:pt>
                <c:pt idx="27">
                  <c:v>45000</c:v>
                </c:pt>
                <c:pt idx="28">
                  <c:v>45001</c:v>
                </c:pt>
                <c:pt idx="29">
                  <c:v>45002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10.3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FIRST MEETING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10.3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44973</c:v>
                </c:pt>
                <c:pt idx="1">
                  <c:v>44974</c:v>
                </c:pt>
                <c:pt idx="2">
                  <c:v>44975</c:v>
                </c:pt>
                <c:pt idx="3">
                  <c:v>44976</c:v>
                </c:pt>
                <c:pt idx="4">
                  <c:v>44977</c:v>
                </c:pt>
                <c:pt idx="5">
                  <c:v>44978</c:v>
                </c:pt>
                <c:pt idx="6">
                  <c:v>44979</c:v>
                </c:pt>
                <c:pt idx="7">
                  <c:v>44980</c:v>
                </c:pt>
                <c:pt idx="8">
                  <c:v>44981</c:v>
                </c:pt>
                <c:pt idx="9">
                  <c:v>44982</c:v>
                </c:pt>
                <c:pt idx="10">
                  <c:v>44983</c:v>
                </c:pt>
                <c:pt idx="11">
                  <c:v>44984</c:v>
                </c:pt>
                <c:pt idx="12">
                  <c:v>44985</c:v>
                </c:pt>
                <c:pt idx="13">
                  <c:v>44986</c:v>
                </c:pt>
                <c:pt idx="14">
                  <c:v>44987</c:v>
                </c:pt>
                <c:pt idx="15">
                  <c:v>44988</c:v>
                </c:pt>
                <c:pt idx="16">
                  <c:v>44989</c:v>
                </c:pt>
                <c:pt idx="17">
                  <c:v>44990</c:v>
                </c:pt>
                <c:pt idx="18">
                  <c:v>44991</c:v>
                </c:pt>
                <c:pt idx="19">
                  <c:v>44992</c:v>
                </c:pt>
                <c:pt idx="20">
                  <c:v>44993</c:v>
                </c:pt>
                <c:pt idx="21">
                  <c:v>44994</c:v>
                </c:pt>
                <c:pt idx="22">
                  <c:v>44995</c:v>
                </c:pt>
                <c:pt idx="23">
                  <c:v>44996</c:v>
                </c:pt>
                <c:pt idx="24">
                  <c:v>44997</c:v>
                </c:pt>
                <c:pt idx="25">
                  <c:v>44998</c:v>
                </c:pt>
                <c:pt idx="26">
                  <c:v>44999</c:v>
                </c:pt>
                <c:pt idx="27">
                  <c:v>45000</c:v>
                </c:pt>
                <c:pt idx="28">
                  <c:v>45001</c:v>
                </c:pt>
                <c:pt idx="29">
                  <c:v>45002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9.3000000000000007</c:v>
                </c:pt>
                <c:pt idx="4">
                  <c:v>9.3000000000000007</c:v>
                </c:pt>
                <c:pt idx="5">
                  <c:v>9.3000000000000007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PROPOSAL -1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9.3000000000000007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44973</c:v>
                </c:pt>
                <c:pt idx="1">
                  <c:v>44974</c:v>
                </c:pt>
                <c:pt idx="2">
                  <c:v>44975</c:v>
                </c:pt>
                <c:pt idx="3">
                  <c:v>44976</c:v>
                </c:pt>
                <c:pt idx="4">
                  <c:v>44977</c:v>
                </c:pt>
                <c:pt idx="5">
                  <c:v>44978</c:v>
                </c:pt>
                <c:pt idx="6">
                  <c:v>44979</c:v>
                </c:pt>
                <c:pt idx="7">
                  <c:v>44980</c:v>
                </c:pt>
                <c:pt idx="8">
                  <c:v>44981</c:v>
                </c:pt>
                <c:pt idx="9">
                  <c:v>44982</c:v>
                </c:pt>
                <c:pt idx="10">
                  <c:v>44983</c:v>
                </c:pt>
                <c:pt idx="11">
                  <c:v>44984</c:v>
                </c:pt>
                <c:pt idx="12">
                  <c:v>44985</c:v>
                </c:pt>
                <c:pt idx="13">
                  <c:v>44986</c:v>
                </c:pt>
                <c:pt idx="14">
                  <c:v>44987</c:v>
                </c:pt>
                <c:pt idx="15">
                  <c:v>44988</c:v>
                </c:pt>
                <c:pt idx="16">
                  <c:v>44989</c:v>
                </c:pt>
                <c:pt idx="17">
                  <c:v>44990</c:v>
                </c:pt>
                <c:pt idx="18">
                  <c:v>44991</c:v>
                </c:pt>
                <c:pt idx="19">
                  <c:v>44992</c:v>
                </c:pt>
                <c:pt idx="20">
                  <c:v>44993</c:v>
                </c:pt>
                <c:pt idx="21">
                  <c:v>44994</c:v>
                </c:pt>
                <c:pt idx="22">
                  <c:v>44995</c:v>
                </c:pt>
                <c:pt idx="23">
                  <c:v>44996</c:v>
                </c:pt>
                <c:pt idx="24">
                  <c:v>44997</c:v>
                </c:pt>
                <c:pt idx="25">
                  <c:v>44998</c:v>
                </c:pt>
                <c:pt idx="26">
                  <c:v>44999</c:v>
                </c:pt>
                <c:pt idx="27">
                  <c:v>45000</c:v>
                </c:pt>
                <c:pt idx="28">
                  <c:v>45001</c:v>
                </c:pt>
                <c:pt idx="29">
                  <c:v>45002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8.3000000000000007</c:v>
                </c:pt>
                <c:pt idx="4">
                  <c:v>8.3000000000000007</c:v>
                </c:pt>
                <c:pt idx="5">
                  <c:v>8.3000000000000007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PROPOSAL -2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8.3000000000000007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bg1"/>
              </a:solidFill>
            </a:ln>
          </c:spPr>
          <c:marker>
            <c:symbol val="square"/>
            <c:size val="14"/>
            <c:spPr>
              <a:solidFill>
                <a:schemeClr val="bg1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44973</c:v>
                </c:pt>
                <c:pt idx="1">
                  <c:v>44974</c:v>
                </c:pt>
                <c:pt idx="2">
                  <c:v>44975</c:v>
                </c:pt>
                <c:pt idx="3">
                  <c:v>44976</c:v>
                </c:pt>
                <c:pt idx="4">
                  <c:v>44977</c:v>
                </c:pt>
                <c:pt idx="5">
                  <c:v>44978</c:v>
                </c:pt>
                <c:pt idx="6">
                  <c:v>44979</c:v>
                </c:pt>
                <c:pt idx="7">
                  <c:v>44980</c:v>
                </c:pt>
                <c:pt idx="8">
                  <c:v>44981</c:v>
                </c:pt>
                <c:pt idx="9">
                  <c:v>44982</c:v>
                </c:pt>
                <c:pt idx="10">
                  <c:v>44983</c:v>
                </c:pt>
                <c:pt idx="11">
                  <c:v>44984</c:v>
                </c:pt>
                <c:pt idx="12">
                  <c:v>44985</c:v>
                </c:pt>
                <c:pt idx="13">
                  <c:v>44986</c:v>
                </c:pt>
                <c:pt idx="14">
                  <c:v>44987</c:v>
                </c:pt>
                <c:pt idx="15">
                  <c:v>44988</c:v>
                </c:pt>
                <c:pt idx="16">
                  <c:v>44989</c:v>
                </c:pt>
                <c:pt idx="17">
                  <c:v>44990</c:v>
                </c:pt>
                <c:pt idx="18">
                  <c:v>44991</c:v>
                </c:pt>
                <c:pt idx="19">
                  <c:v>44992</c:v>
                </c:pt>
                <c:pt idx="20">
                  <c:v>44993</c:v>
                </c:pt>
                <c:pt idx="21">
                  <c:v>44994</c:v>
                </c:pt>
                <c:pt idx="22">
                  <c:v>44995</c:v>
                </c:pt>
                <c:pt idx="23">
                  <c:v>44996</c:v>
                </c:pt>
                <c:pt idx="24">
                  <c:v>44997</c:v>
                </c:pt>
                <c:pt idx="25">
                  <c:v>44998</c:v>
                </c:pt>
                <c:pt idx="26">
                  <c:v>44999</c:v>
                </c:pt>
                <c:pt idx="27">
                  <c:v>45000</c:v>
                </c:pt>
                <c:pt idx="28">
                  <c:v>45001</c:v>
                </c:pt>
                <c:pt idx="29">
                  <c:v>45002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7.3000000000000007</c:v>
                </c:pt>
                <c:pt idx="4">
                  <c:v>7.3000000000000007</c:v>
                </c:pt>
                <c:pt idx="5">
                  <c:v>7.3000000000000007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PROPOSAL -3</c:v>
                </c:pt>
              </c:strCache>
            </c:strRef>
          </c:tx>
          <c:spPr>
            <a:ln w="228600">
              <a:solidFill>
                <a:schemeClr val="bg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solidFill>
                      <a:sysClr val="windowText" lastClr="000000"/>
                    </a:solidFill>
                  </a:defRPr>
                </a:pPr>
                <a:endParaRPr lang="zh-TW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7.3000000000000007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noFill/>
            </a:ln>
          </c:spPr>
          <c:marker>
            <c:symbol val="none"/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6.3000000000000007</c:v>
                </c:pt>
                <c:pt idx="6">
                  <c:v>6.3000000000000007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README.MD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zh-TW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6.3000000000000007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5.3000000000000007</c:v>
                </c:pt>
                <c:pt idx="4">
                  <c:v>5.3000000000000007</c:v>
                </c:pt>
                <c:pt idx="5">
                  <c:v>5.3000000000000007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TEAM WORK CONTRACT
TEAM-CONTRACT.MD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zh-TW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5.3000000000000007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4.3000000000000007</c:v>
                </c:pt>
                <c:pt idx="4">
                  <c:v>4.3000000000000007</c:v>
                </c:pt>
                <c:pt idx="5">
                  <c:v>4.3000000000000007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CODE_OF_CONDUCT.MD</c:v>
                </c:pt>
              </c:strCache>
            </c:strRef>
          </c:tx>
          <c:spPr>
            <a:ln cap="sq"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zh-TW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4.3000000000000007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3.3000000000000007</c:v>
                </c:pt>
                <c:pt idx="4">
                  <c:v>3.3000000000000007</c:v>
                </c:pt>
                <c:pt idx="5">
                  <c:v>3.3000000000000007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CONTRIBUTING.MD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zh-TW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3.3000000000000007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Feb 2023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Mar 2023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Mar 2023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zh-TW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0.5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Feb 2023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zh-TW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zh-TW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calcs!$E$72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{687E8CD8-7585-4C17-9F3C-6936B7912CAB}</c15:txfldGUID>
                      <c15:f>calcs!$E$72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tx>
                <c:strRef>
                  <c:f>calcs!$F$72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{A50D32DC-A401-4F0D-8FAD-81AA2C9D738A}</c15:txfldGUID>
                      <c15:f>calcs!$F$72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tx>
                <c:strRef>
                  <c:f>calcs!$G$72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{89CE7E78-8940-464A-AB30-85E129184D89}</c15:txfldGUID>
                      <c15:f>calcs!$G$72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tx>
                <c:strRef>
                  <c:f>calcs!$H$72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{606DE13A-2B82-49AF-930A-25E3B3365474}</c15:txfldGUID>
                      <c15:f>calcs!$H$72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tx>
                <c:strRef>
                  <c:f>calcs!$I$72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{8EE8EAFF-3A68-4C8C-B451-A2CD15109290}</c15:txfldGUID>
                      <c15:f>calcs!$I$72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tx>
                <c:strRef>
                  <c:f>calcs!$J$72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{0C77A53D-25BF-465D-9399-FFB7D20387F0}</c15:txfldGUID>
                      <c15:f>calcs!$J$72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tx>
                <c:strRef>
                  <c:f>calcs!$K$72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{8FC27751-D6D6-46B1-AAF6-E1DC990A3717}</c15:txfldGUID>
                      <c15:f>calcs!$K$72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tx>
                <c:strRef>
                  <c:f>calcs!$L$72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{D0A6C13B-FD30-4315-908F-A08D334ED14A}</c15:txfldGUID>
                      <c15:f>calcs!$L$72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tx>
                <c:strRef>
                  <c:f>calcs!$M$72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{34369716-1E7C-4540-83A4-B31F7E3ED717}</c15:txfldGUID>
                      <c15:f>calcs!$M$72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tx>
                <c:strRef>
                  <c:f>calcs!$N$72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{7ADC2051-27D3-42B0-85B0-A6C09D193994}</c15:txfldGUID>
                      <c15:f>calcs!$N$72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tx>
                <c:strRef>
                  <c:f>calcs!$O$72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{241D4D1D-1546-4934-856C-29D35EEAE8E1}</c15:txfldGUID>
                      <c15:f>calcs!$O$72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tx>
                <c:strRef>
                  <c:f>calcs!$P$72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{D729E74A-C2E7-4433-A929-7EDFC78F7A6A}</c15:txfldGUID>
                      <c15:f>calcs!$P$72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tx>
                <c:strRef>
                  <c:f>calcs!$Q$72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{2EB533E4-7A31-44E0-A5F8-219956EEC036}</c15:txfldGUID>
                      <c15:f>calcs!$Q$72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tx>
                <c:strRef>
                  <c:f>calcs!$R$72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{FE48CDF9-7E55-4008-999F-D3D753045FA0}</c15:txfldGUID>
                      <c15:f>calcs!$R$72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tx>
                <c:strRef>
                  <c:f>calcs!$S$72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{DE345A8B-CEF5-49FF-907F-93857E19DD97}</c15:txfldGUID>
                      <c15:f>calcs!$S$72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tx>
                <c:strRef>
                  <c:f>calcs!$T$72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{800ED701-AE6B-42FE-85DF-A5D93DCE01C4}</c15:txfldGUID>
                      <c15:f>calcs!$T$72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tx>
                <c:strRef>
                  <c:f>calcs!$U$72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{C804A181-E1CF-49F9-8B9F-C646F3381CA1}</c15:txfldGUID>
                      <c15:f>calcs!$U$72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tx>
                <c:strRef>
                  <c:f>calcs!$V$72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{626BD9C6-9480-47E3-9B03-B3CC78F3FEFA}</c15:txfldGUID>
                      <c15:f>calcs!$V$72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tx>
                <c:strRef>
                  <c:f>calcs!$W$72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{AD7ED610-A60F-41B1-B32D-EA9A4B4F63A5}</c15:txfldGUID>
                      <c15:f>calcs!$W$72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tx>
                <c:strRef>
                  <c:f>calcs!$X$72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{479A2B8C-15BC-448B-8BA5-F019E02D15CF}</c15:txfldGUID>
                      <c15:f>calcs!$X$72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tx>
                <c:strRef>
                  <c:f>calcs!$Y$72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{0536A410-32D2-4825-955D-4B523EB1628F}</c15:txfldGUID>
                      <c15:f>calcs!$Y$72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tx>
                <c:strRef>
                  <c:f>calcs!$Z$72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{16C255E4-A0E6-4716-A9CA-10EA2F9456D2}</c15:txfldGUID>
                      <c15:f>calcs!$Z$72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tx>
                <c:strRef>
                  <c:f>calcs!$AA$72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{EFA5C9B9-F459-4553-8E10-7FD46DDA06D5}</c15:txfldGUID>
                      <c15:f>calcs!$AA$72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tx>
                <c:strRef>
                  <c:f>calcs!$AB$72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{5DD59DC5-603B-4DA5-942E-69FD4D5EED45}</c15:txfldGUID>
                      <c15:f>calcs!$AB$72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tx>
                <c:strRef>
                  <c:f>calcs!$AC$72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{29A1AD2A-EFD4-4AC8-B907-80B3F2D4BA9D}</c15:txfldGUID>
                      <c15:f>calcs!$AC$72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tx>
                <c:strRef>
                  <c:f>calcs!$AD$72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{76F3C3EF-9411-4FEC-BFD8-A13456D45E2C}</c15:txfldGUID>
                      <c15:f>calcs!$AD$72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tx>
                <c:strRef>
                  <c:f>calcs!$AE$72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{180388CE-0A36-47B9-8982-5E668B572312}</c15:txfldGUID>
                      <c15:f>calcs!$AE$72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tx>
                <c:strRef>
                  <c:f>calcs!$AF$72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{2EF1366F-BA2B-4E1D-832A-D0C1AC673B2B}</c15:txfldGUID>
                      <c15:f>calcs!$AF$72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tx>
                <c:strRef>
                  <c:f>calcs!$AG$72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{87C109A2-BC23-437B-A186-265A0F71B077}</c15:txfldGUID>
                      <c15:f>calcs!$AG$72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tx>
                <c:strRef>
                  <c:f>calcs!$AH$72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{A6FA98A6-CA04-4917-8DE9-CFC3C959F30E}</c15:txfldGUID>
                      <c15:f>calcs!$AH$72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calcs!$E$70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{8EE4827A-AF3A-41C3-AD86-2C2AF04CC3AD}</c15:txfldGUID>
                      <c15:f>calcs!$E$70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tx>
                <c:strRef>
                  <c:f>calcs!$F$70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{1F9DA0A6-2652-491A-B53B-4A8A146E98B2}</c15:txfldGUID>
                      <c15:f>calcs!$F$70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tx>
                <c:strRef>
                  <c:f>calcs!$G$70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{D933E98C-3F97-4C54-9BC8-B5284B9C4529}</c15:txfldGUID>
                      <c15:f>calcs!$G$70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tx>
                <c:strRef>
                  <c:f>calcs!$H$70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{0F5023CB-AF29-4672-84E6-EC9333C5C599}</c15:txfldGUID>
                      <c15:f>calcs!$H$70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tx>
                <c:strRef>
                  <c:f>calcs!$I$70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{0F1C7B0B-AD51-49C4-A45A-6B3243C4063F}</c15:txfldGUID>
                      <c15:f>calcs!$I$70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tx>
                <c:strRef>
                  <c:f>calcs!$J$70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{6D9A130D-D3F2-4DBA-B447-736A38D7ADF1}</c15:txfldGUID>
                      <c15:f>calcs!$J$70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tx>
                <c:strRef>
                  <c:f>calcs!$K$70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{AE250DE5-0563-4AA1-8728-6DE5F2FAAA4C}</c15:txfldGUID>
                      <c15:f>calcs!$K$70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tx>
                <c:strRef>
                  <c:f>calcs!$L$70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{7686379B-8FFD-4480-ABFF-4E18E1E7F08B}</c15:txfldGUID>
                      <c15:f>calcs!$L$70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tx>
                <c:strRef>
                  <c:f>calcs!$M$70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{14918AE5-6548-4CC5-B913-7227ECFA9933}</c15:txfldGUID>
                      <c15:f>calcs!$M$70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tx>
                <c:strRef>
                  <c:f>calcs!$N$70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{98AC67DF-451E-47B4-852C-B99D484D5C05}</c15:txfldGUID>
                      <c15:f>calcs!$N$70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tx>
                <c:strRef>
                  <c:f>calcs!$O$70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{DF85A190-57F0-4ACD-B61E-CE2A8445F52F}</c15:txfldGUID>
                      <c15:f>calcs!$O$70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tx>
                <c:strRef>
                  <c:f>calcs!$P$70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{D2A631EB-1960-44A7-9A1B-0C5802A869D8}</c15:txfldGUID>
                      <c15:f>calcs!$P$70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tx>
                <c:strRef>
                  <c:f>calcs!$Q$70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{B13BBFCC-45E2-4493-AFB4-1092C4154339}</c15:txfldGUID>
                      <c15:f>calcs!$Q$70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tx>
                <c:strRef>
                  <c:f>calcs!$R$70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{66DB7416-80F3-4A1B-8BF8-A966B719E2E6}</c15:txfldGUID>
                      <c15:f>calcs!$R$70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tx>
                <c:strRef>
                  <c:f>calcs!$S$70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{C73B9183-2F76-4C16-8429-649F3D5A24B9}</c15:txfldGUID>
                      <c15:f>calcs!$S$70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tx>
                <c:strRef>
                  <c:f>calcs!$T$70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{75516503-B3F6-45A3-AACD-930CC4DD5C84}</c15:txfldGUID>
                      <c15:f>calcs!$T$70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tx>
                <c:strRef>
                  <c:f>calcs!$U$70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{06D96B84-AB4F-4E51-A2E6-55E02BBB888A}</c15:txfldGUID>
                      <c15:f>calcs!$U$70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tx>
                <c:strRef>
                  <c:f>calcs!$V$70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{26E7664B-E150-404A-B415-FD113202B66F}</c15:txfldGUID>
                      <c15:f>calcs!$V$70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tx>
                <c:strRef>
                  <c:f>calcs!$W$70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{7CB49AC2-7572-4112-88BD-11623E2FC5BC}</c15:txfldGUID>
                      <c15:f>calcs!$W$70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tx>
                <c:strRef>
                  <c:f>calcs!$X$70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{55DFD423-5035-4E94-9E9E-0BA3C9ABCCA3}</c15:txfldGUID>
                      <c15:f>calcs!$X$70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tx>
                <c:strRef>
                  <c:f>calcs!$Y$70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{EAAE95D8-1AF5-49D2-AA8D-E4F58D9829D7}</c15:txfldGUID>
                      <c15:f>calcs!$Y$70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tx>
                <c:strRef>
                  <c:f>calcs!$Z$70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{8500CD07-CECB-404C-B2AB-AB768CF2C617}</c15:txfldGUID>
                      <c15:f>calcs!$Z$70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tx>
                <c:strRef>
                  <c:f>calcs!$AA$70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{1461161D-C326-4B14-ACA1-06135E3FE913}</c15:txfldGUID>
                      <c15:f>calcs!$AA$70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tx>
                <c:strRef>
                  <c:f>calcs!$AB$70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{D0D7E1AB-EBEE-462F-84C5-88332ABCC4DB}</c15:txfldGUID>
                      <c15:f>calcs!$AB$70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tx>
                <c:strRef>
                  <c:f>calcs!$AC$70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{9DB5018C-2EA2-4DCF-B8A9-4BB24F3A8740}</c15:txfldGUID>
                      <c15:f>calcs!$AC$70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tx>
                <c:strRef>
                  <c:f>calcs!$AD$70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{8D4721CC-A40A-4507-AB2E-781FFC3C8374}</c15:txfldGUID>
                      <c15:f>calcs!$AD$70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tx>
                <c:strRef>
                  <c:f>calcs!$AE$70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{CC62A564-315C-4324-8A08-A4C731C6F8A0}</c15:txfldGUID>
                      <c15:f>calcs!$AE$70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tx>
                <c:strRef>
                  <c:f>calcs!$AF$70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{BBA71740-4596-42F2-AD3F-B697BE3552C9}</c15:txfldGUID>
                      <c15:f>calcs!$AF$70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tx>
                <c:strRef>
                  <c:f>calcs!$AG$70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{18350D16-CC4E-4E7B-A29C-41EC9AE52F88}</c15:txfldGUID>
                      <c15:f>calcs!$AG$70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tx>
                <c:strRef>
                  <c:f>calcs!$AH$70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{90DF15AA-2AA5-4B1F-9812-E2E81CDBD708}</c15:txfldGUID>
                      <c15:f>calcs!$AH$70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Feb 2023 - Top Band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Mar 2023 - Top Band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50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zh-TW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5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85725</xdr:rowOff>
    </xdr:from>
    <xdr:to>
      <xdr:col>7</xdr:col>
      <xdr:colOff>2094140</xdr:colOff>
      <xdr:row>1</xdr:row>
      <xdr:rowOff>3637276</xdr:rowOff>
    </xdr:to>
    <xdr:graphicFrame macro="">
      <xdr:nvGraphicFramePr>
        <xdr:cNvPr id="7" name="TimelineChart" descr="Scrollable timeline of project activiti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1</xdr:row>
      <xdr:rowOff>3600450</xdr:rowOff>
    </xdr:from>
    <xdr:to>
      <xdr:col>7</xdr:col>
      <xdr:colOff>2083911</xdr:colOff>
      <xdr:row>1</xdr:row>
      <xdr:rowOff>3828886</xdr:rowOff>
    </xdr:to>
    <xdr:grpSp>
      <xdr:nvGrpSpPr>
        <xdr:cNvPr id="5" name="Group 4" descr="Scroll ba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37028" y="4046499"/>
          <a:ext cx="9246078" cy="228436"/>
          <a:chOff x="306828" y="4108026"/>
          <a:chExt cx="8729080" cy="223568"/>
        </a:xfrm>
      </xdr:grpSpPr>
      <xdr:sp macro="" textlink="">
        <xdr:nvSpPr>
          <xdr:cNvPr id="2" name="Rectangle 1" descr="Rectangle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Scroll Bar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6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ties" displayName="Activities" ref="B4:H19" totalsRowShown="0">
  <autoFilter ref="B4:H19" xr:uid="{00000000-0009-0000-0100-000001000000}"/>
  <sortState xmlns:xlrd2="http://schemas.microsoft.com/office/spreadsheetml/2017/richdata2" ref="C22:H27">
    <sortCondition ref="D21:D27"/>
  </sortState>
  <tableColumns count="7">
    <tableColumn id="5" xr3:uid="{00000000-0010-0000-0000-000005000000}" name="Id">
      <calculatedColumnFormula>ROW(B5)-calcs!$D$5</calculatedColumnFormula>
    </tableColumn>
    <tableColumn id="1" xr3:uid="{00000000-0010-0000-0000-000001000000}" name="ACTIVITY" dataDxfId="5" dataCellStyle="Normal"/>
    <tableColumn id="2" xr3:uid="{00000000-0010-0000-0000-000002000000}" name="START" dataDxfId="4">
      <calculatedColumnFormula>D4+10</calculatedColumnFormula>
    </tableColumn>
    <tableColumn id="3" xr3:uid="{00000000-0010-0000-0000-000003000000}" name="END" dataDxfId="3">
      <calculatedColumnFormula>Activities[[#This Row],[START]]+2</calculatedColumnFormula>
    </tableColumn>
    <tableColumn id="6" xr3:uid="{41E6A431-92FE-4772-9478-03007422F0EB}" name="Owner" dataDxfId="2"/>
    <tableColumn id="7" xr3:uid="{DC5C97A3-0FEC-466D-A6CB-7B74AB6F9436}" name="Peer" dataDxfId="1"/>
    <tableColumn id="4" xr3:uid="{00000000-0010-0000-0000-000004000000}" name="NOTES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J19"/>
  <sheetViews>
    <sheetView showGridLines="0" tabSelected="1" topLeftCell="A7" zoomScale="82" zoomScaleNormal="70" workbookViewId="0">
      <selection activeCell="D12" sqref="D12"/>
    </sheetView>
  </sheetViews>
  <sheetFormatPr defaultColWidth="9.109375" defaultRowHeight="35.1" customHeight="1" x14ac:dyDescent="0.3"/>
  <cols>
    <col min="1" max="1" width="4.5546875" customWidth="1"/>
    <col min="2" max="2" width="7" hidden="1" customWidth="1"/>
    <col min="3" max="3" width="31" customWidth="1"/>
    <col min="4" max="7" width="18.44140625" customWidth="1"/>
    <col min="8" max="10" width="74.88671875" bestFit="1" customWidth="1"/>
  </cols>
  <sheetData>
    <row r="1" spans="1:10" s="4" customFormat="1" ht="35.1" customHeight="1" thickBot="1" x14ac:dyDescent="0.35">
      <c r="A1" s="5"/>
      <c r="B1" s="5"/>
      <c r="C1" s="13" t="s">
        <v>17</v>
      </c>
      <c r="D1" s="13"/>
      <c r="E1" s="13"/>
      <c r="F1" s="13"/>
      <c r="G1" s="13"/>
      <c r="H1" s="13"/>
      <c r="I1" s="13"/>
    </row>
    <row r="2" spans="1:10" ht="315.89999999999998" customHeight="1" thickTop="1" x14ac:dyDescent="0.3">
      <c r="C2" s="14" t="s">
        <v>21</v>
      </c>
      <c r="D2" s="14"/>
      <c r="E2" s="14"/>
      <c r="F2" s="14"/>
      <c r="G2" s="14"/>
      <c r="H2" s="14"/>
      <c r="I2" s="14"/>
    </row>
    <row r="3" spans="1:10" s="6" customFormat="1" ht="35.1" customHeight="1" x14ac:dyDescent="0.3">
      <c r="C3" s="7" t="s">
        <v>19</v>
      </c>
      <c r="D3" s="8">
        <f ca="1">TODAY()</f>
        <v>44973</v>
      </c>
    </row>
    <row r="4" spans="1:10" ht="21" customHeight="1" x14ac:dyDescent="0.3">
      <c r="B4" t="s">
        <v>5</v>
      </c>
      <c r="C4" s="10" t="s">
        <v>13</v>
      </c>
      <c r="D4" s="10" t="s">
        <v>14</v>
      </c>
      <c r="E4" s="10" t="s">
        <v>15</v>
      </c>
      <c r="F4" s="10" t="s">
        <v>32</v>
      </c>
      <c r="G4" s="10" t="s">
        <v>33</v>
      </c>
      <c r="H4" s="10" t="s">
        <v>16</v>
      </c>
      <c r="I4" s="9"/>
      <c r="J4" s="9"/>
    </row>
    <row r="5" spans="1:10" ht="46.8" customHeight="1" x14ac:dyDescent="0.3">
      <c r="B5">
        <f>ROW(B5)-calcs!$D$5</f>
        <v>-10</v>
      </c>
      <c r="C5" s="11" t="s">
        <v>18</v>
      </c>
      <c r="D5" s="12">
        <v>44972</v>
      </c>
      <c r="E5" s="12"/>
      <c r="F5" s="12"/>
      <c r="G5" s="12"/>
      <c r="H5" s="11"/>
    </row>
    <row r="6" spans="1:10" ht="46.8" customHeight="1" x14ac:dyDescent="0.3">
      <c r="B6">
        <f>ROW(B6)-calcs!$D$5</f>
        <v>-9</v>
      </c>
      <c r="C6" s="11" t="s">
        <v>30</v>
      </c>
      <c r="D6" s="12">
        <v>44972</v>
      </c>
      <c r="E6" s="12">
        <v>44975</v>
      </c>
      <c r="F6" s="12"/>
      <c r="G6" s="12"/>
      <c r="H6" s="11" t="s">
        <v>31</v>
      </c>
    </row>
    <row r="7" spans="1:10" ht="46.8" customHeight="1" x14ac:dyDescent="0.3">
      <c r="B7">
        <f>ROW(B7)-calcs!$D$5</f>
        <v>-8</v>
      </c>
      <c r="C7" s="11" t="s">
        <v>22</v>
      </c>
      <c r="D7" s="12">
        <v>44975</v>
      </c>
      <c r="E7" s="12">
        <v>44975</v>
      </c>
      <c r="F7" s="12"/>
      <c r="G7" s="12"/>
      <c r="H7" s="11" t="s">
        <v>29</v>
      </c>
    </row>
    <row r="8" spans="1:10" ht="46.8" customHeight="1" x14ac:dyDescent="0.3">
      <c r="B8">
        <f>ROW(B8)-calcs!$D$5</f>
        <v>-7</v>
      </c>
      <c r="C8" s="11" t="s">
        <v>36</v>
      </c>
      <c r="D8" s="12">
        <v>44976</v>
      </c>
      <c r="E8" s="12">
        <v>44978</v>
      </c>
      <c r="F8" s="12"/>
      <c r="G8" s="12"/>
      <c r="H8" s="11" t="s">
        <v>37</v>
      </c>
    </row>
    <row r="9" spans="1:10" ht="46.8" customHeight="1" x14ac:dyDescent="0.3">
      <c r="B9">
        <f>ROW(B9)-calcs!$D$5</f>
        <v>-6</v>
      </c>
      <c r="C9" s="11" t="s">
        <v>38</v>
      </c>
      <c r="D9" s="12">
        <v>44976</v>
      </c>
      <c r="E9" s="12">
        <v>44978</v>
      </c>
      <c r="F9" s="12"/>
      <c r="G9" s="12"/>
      <c r="H9" s="11" t="s">
        <v>34</v>
      </c>
    </row>
    <row r="10" spans="1:10" ht="46.8" customHeight="1" x14ac:dyDescent="0.3">
      <c r="B10">
        <f>ROW(B10)-calcs!$D$5</f>
        <v>-5</v>
      </c>
      <c r="C10" s="11" t="s">
        <v>39</v>
      </c>
      <c r="D10" s="12">
        <v>44976</v>
      </c>
      <c r="E10" s="12">
        <v>44978</v>
      </c>
      <c r="F10" s="12"/>
      <c r="G10" s="12"/>
      <c r="H10" s="11" t="s">
        <v>35</v>
      </c>
    </row>
    <row r="11" spans="1:10" ht="46.8" customHeight="1" x14ac:dyDescent="0.3">
      <c r="B11">
        <f>ROW(B11)-calcs!$D$5</f>
        <v>-4</v>
      </c>
      <c r="C11" s="11" t="s">
        <v>27</v>
      </c>
      <c r="D11" s="12">
        <v>44978</v>
      </c>
      <c r="E11" s="12">
        <v>44979</v>
      </c>
      <c r="F11" s="12"/>
      <c r="G11" s="12"/>
      <c r="H11" s="11" t="s">
        <v>28</v>
      </c>
    </row>
    <row r="12" spans="1:10" ht="46.8" customHeight="1" x14ac:dyDescent="0.3">
      <c r="B12">
        <f>ROW(B12)-calcs!$D$5</f>
        <v>-3</v>
      </c>
      <c r="C12" s="11" t="s">
        <v>23</v>
      </c>
      <c r="D12" s="12">
        <v>44976</v>
      </c>
      <c r="E12" s="12">
        <f>Activities[[#This Row],[START]]+2</f>
        <v>44978</v>
      </c>
      <c r="F12" s="12"/>
      <c r="G12" s="12"/>
      <c r="H12" s="11"/>
    </row>
    <row r="13" spans="1:10" ht="46.8" customHeight="1" x14ac:dyDescent="0.3">
      <c r="B13">
        <f>ROW(B13)-calcs!$D$5</f>
        <v>-2</v>
      </c>
      <c r="C13" s="11" t="s">
        <v>24</v>
      </c>
      <c r="D13" s="12">
        <v>44976</v>
      </c>
      <c r="E13" s="12">
        <f>Activities[[#This Row],[START]]+2</f>
        <v>44978</v>
      </c>
      <c r="F13" s="12"/>
      <c r="G13" s="12"/>
      <c r="H13" s="11" t="s">
        <v>25</v>
      </c>
    </row>
    <row r="14" spans="1:10" ht="46.8" customHeight="1" x14ac:dyDescent="0.3">
      <c r="B14">
        <f>ROW(B14)-calcs!$D$5</f>
        <v>-1</v>
      </c>
      <c r="C14" s="11" t="s">
        <v>26</v>
      </c>
      <c r="D14" s="12">
        <v>44976</v>
      </c>
      <c r="E14" s="12">
        <f>Activities[[#This Row],[START]]+2</f>
        <v>44978</v>
      </c>
      <c r="F14" s="12"/>
      <c r="G14" s="12"/>
      <c r="H14" s="11"/>
    </row>
    <row r="15" spans="1:10" ht="46.8" customHeight="1" x14ac:dyDescent="0.3">
      <c r="C15" s="11"/>
      <c r="D15" s="12"/>
      <c r="E15" s="12"/>
      <c r="F15" s="12"/>
      <c r="G15" s="12"/>
      <c r="H15" s="11"/>
    </row>
    <row r="16" spans="1:10" ht="46.8" customHeight="1" x14ac:dyDescent="0.3">
      <c r="C16" s="11"/>
      <c r="D16" s="12"/>
      <c r="E16" s="12"/>
      <c r="F16" s="12"/>
      <c r="G16" s="12"/>
      <c r="H16" s="11"/>
    </row>
    <row r="17" spans="3:8" ht="46.8" customHeight="1" x14ac:dyDescent="0.3">
      <c r="C17" s="11"/>
      <c r="D17" s="12"/>
      <c r="E17" s="12"/>
      <c r="F17" s="12"/>
      <c r="G17" s="12"/>
      <c r="H17" s="11"/>
    </row>
    <row r="18" spans="3:8" ht="35.1" customHeight="1" x14ac:dyDescent="0.3">
      <c r="C18" s="11"/>
      <c r="D18" s="12"/>
      <c r="E18" s="12"/>
      <c r="F18" s="12"/>
      <c r="G18" s="12"/>
      <c r="H18" s="11"/>
    </row>
    <row r="19" spans="3:8" ht="35.1" customHeight="1" x14ac:dyDescent="0.3">
      <c r="C19" s="11"/>
      <c r="D19" s="12"/>
      <c r="E19" s="12"/>
      <c r="F19" s="12"/>
      <c r="G19" s="12"/>
      <c r="H19" s="11"/>
    </row>
  </sheetData>
  <sheetProtection selectLockedCells="1"/>
  <mergeCells count="2">
    <mergeCell ref="C1:I1"/>
    <mergeCell ref="C2:I2"/>
  </mergeCells>
  <phoneticPr fontId="8" type="noConversion"/>
  <dataValidations count="8">
    <dataValidation allowBlank="1" showInputMessage="1" showErrorMessage="1" prompt="Create a Project Timeline in this worksheet. Enter project Start Date in cell D3 and project details in Activities table. Timeline charting project activities is in cell C2" sqref="A1" xr:uid="{00000000-0002-0000-0000-000000000000}"/>
    <dataValidation allowBlank="1" showInputMessage="1" showErrorMessage="1" prompt="Title of this worksheet is in this cell. Timeline chart depicting scrollable timeline of the project activities is in cell below" sqref="C1:J1" xr:uid="{00000000-0002-0000-0000-000001000000}"/>
    <dataValidation allowBlank="1" showInputMessage="1" showErrorMessage="1" prompt="Enter Start Date in cell at right" sqref="C3" xr:uid="{00000000-0002-0000-0000-000002000000}"/>
    <dataValidation allowBlank="1" showInputMessage="1" showErrorMessage="1" prompt="Enter Start Date in this cell and project details in table below" sqref="D3" xr:uid="{00000000-0002-0000-0000-000003000000}"/>
    <dataValidation allowBlank="1" showInputMessage="1" showErrorMessage="1" prompt="Enter project Activity in this column under this heading. Use heading filters to find specific entries" sqref="C4" xr:uid="{00000000-0002-0000-0000-000004000000}"/>
    <dataValidation allowBlank="1" showInputMessage="1" showErrorMessage="1" prompt="Enter Start date in this column under this heading" sqref="D4" xr:uid="{00000000-0002-0000-0000-000005000000}"/>
    <dataValidation allowBlank="1" showInputMessage="1" showErrorMessage="1" prompt="Enter End date in this column under this heading" sqref="E4:G4" xr:uid="{00000000-0002-0000-0000-000006000000}"/>
    <dataValidation allowBlank="1" showInputMessage="1" showErrorMessage="1" prompt="Enter Notes in this column under this heading" sqref="H4:J4" xr:uid="{00000000-0002-0000-0000-000007000000}"/>
  </dataValidation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22860</xdr:colOff>
                    <xdr:row>1</xdr:row>
                    <xdr:rowOff>3604260</xdr:rowOff>
                  </from>
                  <to>
                    <xdr:col>7</xdr:col>
                    <xdr:colOff>2080260</xdr:colOff>
                    <xdr:row>1</xdr:row>
                    <xdr:rowOff>3764280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>
      <selection activeCell="C6" sqref="C6"/>
    </sheetView>
  </sheetViews>
  <sheetFormatPr defaultRowHeight="14.4" x14ac:dyDescent="0.3"/>
  <cols>
    <col min="3" max="3" width="17.44140625" customWidth="1"/>
    <col min="4" max="4" width="18" customWidth="1"/>
    <col min="5" max="34" width="10.88671875" customWidth="1"/>
    <col min="35" max="35" width="17.5546875" customWidth="1"/>
  </cols>
  <sheetData>
    <row r="1" spans="1:6" ht="86.4" x14ac:dyDescent="0.3">
      <c r="A1" t="s">
        <v>9</v>
      </c>
    </row>
    <row r="3" spans="1:6" x14ac:dyDescent="0.3">
      <c r="C3" t="s">
        <v>10</v>
      </c>
      <c r="D3" s="1">
        <f ca="1">TODAY()</f>
        <v>44973</v>
      </c>
      <c r="E3" s="1"/>
    </row>
    <row r="4" spans="1:6" x14ac:dyDescent="0.3">
      <c r="D4">
        <v>5</v>
      </c>
    </row>
    <row r="5" spans="1:6" x14ac:dyDescent="0.3">
      <c r="C5" t="s">
        <v>20</v>
      </c>
      <c r="D5">
        <f>ROWS(Activities[])</f>
        <v>15</v>
      </c>
    </row>
    <row r="6" spans="1:6" x14ac:dyDescent="0.3">
      <c r="E6" t="e">
        <f>NA()</f>
        <v>#N/A</v>
      </c>
    </row>
    <row r="7" spans="1:6" x14ac:dyDescent="0.3">
      <c r="E7" t="e">
        <f>NA()</f>
        <v>#N/A</v>
      </c>
    </row>
    <row r="8" spans="1:6" x14ac:dyDescent="0.3">
      <c r="E8" t="e">
        <f>NA()</f>
        <v>#N/A</v>
      </c>
    </row>
    <row r="9" spans="1:6" x14ac:dyDescent="0.3">
      <c r="C9" s="2" t="s">
        <v>12</v>
      </c>
      <c r="D9">
        <f ca="1">SUMPRODUCT( ((Activities[START]&gt;=StartDateWindow)+(Activities[END]&gt;=StartDateWindow)&gt;0)*(Activities[START]&lt;=(StartDateWindow+WindowDays-1)) )</f>
        <v>9</v>
      </c>
      <c r="E9" t="e">
        <f>NA()</f>
        <v>#N/A</v>
      </c>
    </row>
    <row r="10" spans="1:6" x14ac:dyDescent="0.3">
      <c r="D10">
        <v>9</v>
      </c>
      <c r="E10" t="e">
        <f>NA()</f>
        <v>#N/A</v>
      </c>
    </row>
    <row r="11" spans="1:6" x14ac:dyDescent="0.3">
      <c r="D11">
        <f ca="1">D10-MIN(D10,D9)</f>
        <v>0</v>
      </c>
      <c r="E11" t="e">
        <f>NA()</f>
        <v>#N/A</v>
      </c>
    </row>
    <row r="12" spans="1:6" x14ac:dyDescent="0.3">
      <c r="E12" t="e">
        <f>NA()</f>
        <v>#N/A</v>
      </c>
    </row>
    <row r="13" spans="1:6" x14ac:dyDescent="0.3">
      <c r="C13" s="2"/>
      <c r="E13" t="e">
        <f>NA()</f>
        <v>#N/A</v>
      </c>
    </row>
    <row r="14" spans="1:6" x14ac:dyDescent="0.3">
      <c r="C14" s="2"/>
      <c r="E14" t="e">
        <f>NA()</f>
        <v>#N/A</v>
      </c>
    </row>
    <row r="15" spans="1:6" x14ac:dyDescent="0.3">
      <c r="C15" s="2"/>
      <c r="E15">
        <f t="array" aca="1" ref="E15" ca="1">INDEX(Activities[Id],MATCH(1, ((Activities[START]&gt;=StartDateWindow)+(Activities[END]&gt;=StartDateWindow)&gt;0)*(Activities[START]&lt;=(StartDateWindow+WindowDays-1)), 0))</f>
        <v>-9</v>
      </c>
      <c r="F15">
        <f t="shared" ref="F15:F23" ca="1" si="0">OFFSET(E15,-$D$11,)</f>
        <v>-9</v>
      </c>
    </row>
    <row r="16" spans="1:6" x14ac:dyDescent="0.3">
      <c r="C16" s="2"/>
      <c r="E16">
        <f t="array" aca="1" ref="E16" ca="1">INDEX(Activities[Id],MATCH(1, (Activities[Id]&gt;E15)*((Activities[START]&gt;=StartDateWindow)+(Activities[END]&gt;=StartDateWindow)&gt;0)*(Activities[START]&lt;=(StartDateWindow+WindowDays-1)), 0))</f>
        <v>-8</v>
      </c>
      <c r="F16">
        <f t="shared" ca="1" si="0"/>
        <v>-8</v>
      </c>
    </row>
    <row r="17" spans="1:35" x14ac:dyDescent="0.3">
      <c r="C17" s="2"/>
      <c r="E17">
        <f t="array" aca="1" ref="E17" ca="1">INDEX(Activities[Id],MATCH(1, (Activities[Id]&gt;E16)*((Activities[START]&gt;=StartDateWindow)+(Activities[END]&gt;=StartDateWindow)&gt;0)*(Activities[START]&lt;=(StartDateWindow+WindowDays-1)), 0))</f>
        <v>-7</v>
      </c>
      <c r="F17">
        <f t="shared" ca="1" si="0"/>
        <v>-7</v>
      </c>
    </row>
    <row r="18" spans="1:35" x14ac:dyDescent="0.3">
      <c r="E18">
        <f t="array" aca="1" ref="E18" ca="1">INDEX(Activities[Id],MATCH(1, (Activities[Id]&gt;E17)*((Activities[START]&gt;=StartDateWindow)+(Activities[END]&gt;=StartDateWindow)&gt;0)*(Activities[START]&lt;=(StartDateWindow+WindowDays-1)), 0))</f>
        <v>-6</v>
      </c>
      <c r="F18">
        <f t="shared" ca="1" si="0"/>
        <v>-6</v>
      </c>
    </row>
    <row r="19" spans="1:35" x14ac:dyDescent="0.3">
      <c r="E19">
        <f t="array" aca="1" ref="E19" ca="1">INDEX(Activities[Id],MATCH(1, (Activities[Id]&gt;E18)*((Activities[START]&gt;=StartDateWindow)+(Activities[END]&gt;=StartDateWindow)&gt;0)*(Activities[START]&lt;=(StartDateWindow+WindowDays-1)), 0))</f>
        <v>-5</v>
      </c>
      <c r="F19">
        <f t="shared" ca="1" si="0"/>
        <v>-5</v>
      </c>
    </row>
    <row r="20" spans="1:35" x14ac:dyDescent="0.3">
      <c r="E20">
        <f t="array" aca="1" ref="E20" ca="1">INDEX(Activities[Id],MATCH(1, (Activities[Id]&gt;E19)*((Activities[START]&gt;=StartDateWindow)+(Activities[END]&gt;=StartDateWindow)&gt;0)*(Activities[START]&lt;=(StartDateWindow+WindowDays-1)), 0))</f>
        <v>-4</v>
      </c>
      <c r="F20">
        <f t="shared" ca="1" si="0"/>
        <v>-4</v>
      </c>
    </row>
    <row r="21" spans="1:35" x14ac:dyDescent="0.3">
      <c r="E21">
        <f t="array" aca="1" ref="E21" ca="1">INDEX(Activities[Id],MATCH(1, (Activities[Id]&gt;E20)*((Activities[START]&gt;=StartDateWindow)+(Activities[END]&gt;=StartDateWindow)&gt;0)*(Activities[START]&lt;=(StartDateWindow+WindowDays-1)), 0))</f>
        <v>-3</v>
      </c>
      <c r="F21">
        <f t="shared" ca="1" si="0"/>
        <v>-3</v>
      </c>
    </row>
    <row r="22" spans="1:35" x14ac:dyDescent="0.3">
      <c r="E22">
        <f t="array" aca="1" ref="E22" ca="1">INDEX(Activities[Id],MATCH(1, (Activities[Id]&gt;E21)*((Activities[START]&gt;=StartDateWindow)+(Activities[END]&gt;=StartDateWindow)&gt;0)*(Activities[START]&lt;=(StartDateWindow+WindowDays-1)), 0))</f>
        <v>-2</v>
      </c>
      <c r="F22">
        <f t="shared" ca="1" si="0"/>
        <v>-2</v>
      </c>
    </row>
    <row r="23" spans="1:35" x14ac:dyDescent="0.3">
      <c r="E23">
        <f t="array" aca="1" ref="E23" ca="1">INDEX(Activities[Id],MATCH(1, (Activities[Id]&gt;E22)*((Activities[START]&gt;=StartDateWindow)+(Activities[END]&gt;=StartDateWindow)&gt;0)*(Activities[START]&lt;=(StartDateWindow+WindowDays-1)), 0))</f>
        <v>-1</v>
      </c>
      <c r="F23">
        <f t="shared" ca="1" si="0"/>
        <v>-1</v>
      </c>
    </row>
    <row r="25" spans="1:35" x14ac:dyDescent="0.3">
      <c r="C25" t="s">
        <v>4</v>
      </c>
      <c r="D25" s="1">
        <f ca="1">StartDate+WindowOffset</f>
        <v>44973</v>
      </c>
    </row>
    <row r="26" spans="1:35" x14ac:dyDescent="0.3">
      <c r="C26" t="s">
        <v>3</v>
      </c>
      <c r="D26">
        <v>0</v>
      </c>
    </row>
    <row r="28" spans="1:35" x14ac:dyDescent="0.3">
      <c r="C28" t="s">
        <v>1</v>
      </c>
      <c r="D28" s="2">
        <f ca="1">'Project Timeline'!D3</f>
        <v>44973</v>
      </c>
    </row>
    <row r="29" spans="1:35" x14ac:dyDescent="0.3">
      <c r="C29" t="s">
        <v>2</v>
      </c>
      <c r="D29">
        <v>30</v>
      </c>
    </row>
    <row r="31" spans="1:35" x14ac:dyDescent="0.3">
      <c r="A31" t="s">
        <v>8</v>
      </c>
      <c r="B31" t="s">
        <v>6</v>
      </c>
      <c r="C31" t="s">
        <v>7</v>
      </c>
      <c r="D31" t="s">
        <v>0</v>
      </c>
      <c r="E31" s="1">
        <f ca="1">StartDateWindow</f>
        <v>44973</v>
      </c>
      <c r="F31" s="1">
        <f t="shared" ref="F31:AI31" ca="1" si="1">E31+1</f>
        <v>44974</v>
      </c>
      <c r="G31" s="1">
        <f t="shared" ca="1" si="1"/>
        <v>44975</v>
      </c>
      <c r="H31" s="1">
        <f t="shared" ca="1" si="1"/>
        <v>44976</v>
      </c>
      <c r="I31" s="1">
        <f t="shared" ca="1" si="1"/>
        <v>44977</v>
      </c>
      <c r="J31" s="1">
        <f t="shared" ca="1" si="1"/>
        <v>44978</v>
      </c>
      <c r="K31" s="1">
        <f t="shared" ca="1" si="1"/>
        <v>44979</v>
      </c>
      <c r="L31" s="1">
        <f t="shared" ca="1" si="1"/>
        <v>44980</v>
      </c>
      <c r="M31" s="1">
        <f t="shared" ca="1" si="1"/>
        <v>44981</v>
      </c>
      <c r="N31" s="1">
        <f t="shared" ca="1" si="1"/>
        <v>44982</v>
      </c>
      <c r="O31" s="1">
        <f t="shared" ca="1" si="1"/>
        <v>44983</v>
      </c>
      <c r="P31" s="1">
        <f t="shared" ca="1" si="1"/>
        <v>44984</v>
      </c>
      <c r="Q31" s="1">
        <f t="shared" ca="1" si="1"/>
        <v>44985</v>
      </c>
      <c r="R31" s="1">
        <f t="shared" ca="1" si="1"/>
        <v>44986</v>
      </c>
      <c r="S31" s="1">
        <f t="shared" ca="1" si="1"/>
        <v>44987</v>
      </c>
      <c r="T31" s="1">
        <f t="shared" ca="1" si="1"/>
        <v>44988</v>
      </c>
      <c r="U31" s="1">
        <f t="shared" ca="1" si="1"/>
        <v>44989</v>
      </c>
      <c r="V31" s="1">
        <f t="shared" ca="1" si="1"/>
        <v>44990</v>
      </c>
      <c r="W31" s="1">
        <f t="shared" ca="1" si="1"/>
        <v>44991</v>
      </c>
      <c r="X31" s="1">
        <f t="shared" ca="1" si="1"/>
        <v>44992</v>
      </c>
      <c r="Y31" s="1">
        <f t="shared" ca="1" si="1"/>
        <v>44993</v>
      </c>
      <c r="Z31" s="1">
        <f t="shared" ca="1" si="1"/>
        <v>44994</v>
      </c>
      <c r="AA31" s="1">
        <f t="shared" ca="1" si="1"/>
        <v>44995</v>
      </c>
      <c r="AB31" s="1">
        <f t="shared" ca="1" si="1"/>
        <v>44996</v>
      </c>
      <c r="AC31" s="1">
        <f t="shared" ca="1" si="1"/>
        <v>44997</v>
      </c>
      <c r="AD31" s="1">
        <f t="shared" ca="1" si="1"/>
        <v>44998</v>
      </c>
      <c r="AE31" s="1">
        <f t="shared" ca="1" si="1"/>
        <v>44999</v>
      </c>
      <c r="AF31" s="1">
        <f t="shared" ca="1" si="1"/>
        <v>45000</v>
      </c>
      <c r="AG31" s="1">
        <f t="shared" ca="1" si="1"/>
        <v>45001</v>
      </c>
      <c r="AH31" s="1">
        <f t="shared" ca="1" si="1"/>
        <v>45002</v>
      </c>
      <c r="AI31" s="1">
        <f t="shared" ca="1" si="1"/>
        <v>45003</v>
      </c>
    </row>
    <row r="32" spans="1:35" x14ac:dyDescent="0.3">
      <c r="A32">
        <v>11.3</v>
      </c>
      <c r="B32">
        <v>1</v>
      </c>
      <c r="C32">
        <f t="shared" ref="C32:C40" ca="1" si="2">F15</f>
        <v>-9</v>
      </c>
      <c r="D32" t="str">
        <f ca="1">INDEX(Activities[ACTIVITY],MATCH($C32,Activities[Id],0))</f>
        <v>Preparation</v>
      </c>
      <c r="E32">
        <f ca="1">GridCalc</f>
        <v>11.3</v>
      </c>
      <c r="F32">
        <f ca="1">GridCalc</f>
        <v>11.3</v>
      </c>
      <c r="G32">
        <f ca="1">GridCalc</f>
        <v>11.3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3">
      <c r="A33">
        <f>A32-1</f>
        <v>10.3</v>
      </c>
      <c r="B33">
        <v>2</v>
      </c>
      <c r="C33">
        <f t="shared" ca="1" si="2"/>
        <v>-8</v>
      </c>
      <c r="D33" t="str">
        <f ca="1">INDEX(Activities[ACTIVITY],MATCH($C33,Activities[Id],0))</f>
        <v>First Meeting</v>
      </c>
      <c r="E33" t="e">
        <f ca="1">GridCalc</f>
        <v>#N/A</v>
      </c>
      <c r="F33" t="e">
        <f ca="1">GridCalc</f>
        <v>#N/A</v>
      </c>
      <c r="G33">
        <f ca="1">GridCalc</f>
        <v>10.3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3">
      <c r="A34">
        <f t="shared" ref="A34:A40" si="3">A33-1</f>
        <v>9.3000000000000007</v>
      </c>
      <c r="B34">
        <v>3</v>
      </c>
      <c r="C34">
        <f t="shared" ca="1" si="2"/>
        <v>-7</v>
      </c>
      <c r="D34" t="str">
        <f ca="1">INDEX(Activities[ACTIVITY],MATCH($C34,Activities[Id],0))</f>
        <v>Proposal -1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>
        <f ca="1">GridCalc</f>
        <v>9.3000000000000007</v>
      </c>
      <c r="I34">
        <f ca="1">GridCalc</f>
        <v>9.3000000000000007</v>
      </c>
      <c r="J34">
        <f ca="1">GridCalc</f>
        <v>9.3000000000000007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x14ac:dyDescent="0.3">
      <c r="A35">
        <f t="shared" si="3"/>
        <v>8.3000000000000007</v>
      </c>
      <c r="B35">
        <v>4</v>
      </c>
      <c r="C35">
        <f t="shared" ca="1" si="2"/>
        <v>-6</v>
      </c>
      <c r="D35" t="str">
        <f ca="1">INDEX(Activities[ACTIVITY],MATCH($C35,Activities[Id],0))</f>
        <v>Proposal -2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>
        <f ca="1">GridCalc</f>
        <v>8.3000000000000007</v>
      </c>
      <c r="I35">
        <f ca="1">GridCalc</f>
        <v>8.3000000000000007</v>
      </c>
      <c r="J35">
        <f ca="1">GridCalc</f>
        <v>8.3000000000000007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x14ac:dyDescent="0.3">
      <c r="A36">
        <f t="shared" si="3"/>
        <v>7.3000000000000007</v>
      </c>
      <c r="B36">
        <v>5</v>
      </c>
      <c r="C36">
        <f t="shared" ca="1" si="2"/>
        <v>-5</v>
      </c>
      <c r="D36" t="str">
        <f ca="1">INDEX(Activities[ACTIVITY],MATCH($C36,Activities[Id],0))</f>
        <v>Proposal -3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>
        <f ca="1">GridCalc</f>
        <v>7.3000000000000007</v>
      </c>
      <c r="I36">
        <f ca="1">GridCalc</f>
        <v>7.3000000000000007</v>
      </c>
      <c r="J36">
        <f ca="1">GridCalc</f>
        <v>7.3000000000000007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x14ac:dyDescent="0.3">
      <c r="A37">
        <f t="shared" si="3"/>
        <v>6.3000000000000007</v>
      </c>
      <c r="B37">
        <v>6</v>
      </c>
      <c r="C37">
        <f t="shared" ca="1" si="2"/>
        <v>-4</v>
      </c>
      <c r="D37" t="str">
        <f ca="1">INDEX(Activities[ACTIVITY],MATCH($C37,Activities[Id],0))</f>
        <v>README.md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>
        <f ca="1">GridCalc</f>
        <v>6.3000000000000007</v>
      </c>
      <c r="K37">
        <f ca="1">GridCalc</f>
        <v>6.3000000000000007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 t="e">
        <f ca="1">GridCalc</f>
        <v>#N/A</v>
      </c>
      <c r="S37" t="e">
        <f ca="1">GridCalc</f>
        <v>#N/A</v>
      </c>
      <c r="T37" t="e">
        <f ca="1">GridCalc</f>
        <v>#N/A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ht="43.2" x14ac:dyDescent="0.3">
      <c r="A38">
        <f t="shared" si="3"/>
        <v>5.3000000000000007</v>
      </c>
      <c r="B38">
        <v>7</v>
      </c>
      <c r="C38">
        <f t="shared" ca="1" si="2"/>
        <v>-3</v>
      </c>
      <c r="D38" t="str">
        <f ca="1">INDEX(Activities[ACTIVITY],MATCH($C38,Activities[Id],0))</f>
        <v>Team work contract
team-contract.md</v>
      </c>
      <c r="E38" t="e">
        <f ca="1">GridCalc</f>
        <v>#N/A</v>
      </c>
      <c r="F38" t="e">
        <f ca="1">GridCalc</f>
        <v>#N/A</v>
      </c>
      <c r="G38" t="e">
        <f ca="1">GridCalc</f>
        <v>#N/A</v>
      </c>
      <c r="H38">
        <f ca="1">GridCalc</f>
        <v>5.3000000000000007</v>
      </c>
      <c r="I38">
        <f ca="1">GridCalc</f>
        <v>5.3000000000000007</v>
      </c>
      <c r="J38">
        <f ca="1">GridCalc</f>
        <v>5.3000000000000007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 t="e">
        <f ca="1">GridCalc</f>
        <v>#N/A</v>
      </c>
      <c r="T38" t="e">
        <f ca="1">GridCalc</f>
        <v>#N/A</v>
      </c>
      <c r="U38" t="e">
        <f ca="1">GridCalc</f>
        <v>#N/A</v>
      </c>
      <c r="V38" t="e">
        <f ca="1">GridCalc</f>
        <v>#N/A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ht="28.8" x14ac:dyDescent="0.3">
      <c r="A39">
        <f t="shared" si="3"/>
        <v>4.3000000000000007</v>
      </c>
      <c r="B39">
        <v>8</v>
      </c>
      <c r="C39">
        <f t="shared" ca="1" si="2"/>
        <v>-2</v>
      </c>
      <c r="D39" t="str">
        <f ca="1">INDEX(Activities[ACTIVITY],MATCH($C39,Activities[Id],0))</f>
        <v>CODE_OF_CONDUCT.md</v>
      </c>
      <c r="E39" t="e">
        <f ca="1">GridCalc</f>
        <v>#N/A</v>
      </c>
      <c r="F39" t="e">
        <f ca="1">GridCalc</f>
        <v>#N/A</v>
      </c>
      <c r="G39" t="e">
        <f ca="1">GridCalc</f>
        <v>#N/A</v>
      </c>
      <c r="H39">
        <f ca="1">GridCalc</f>
        <v>4.3000000000000007</v>
      </c>
      <c r="I39">
        <f ca="1">GridCalc</f>
        <v>4.3000000000000007</v>
      </c>
      <c r="J39">
        <f ca="1">GridCalc</f>
        <v>4.3000000000000007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 t="e">
        <f ca="1">GridCalc</f>
        <v>#N/A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 t="e">
        <f ca="1">GridCalc</f>
        <v>#N/A</v>
      </c>
      <c r="W39" t="e">
        <f ca="1">GridCalc</f>
        <v>#N/A</v>
      </c>
      <c r="X39" t="e">
        <f ca="1">GridCalc</f>
        <v>#N/A</v>
      </c>
      <c r="Y39" t="e">
        <f ca="1">GridCalc</f>
        <v>#N/A</v>
      </c>
      <c r="Z39" t="e">
        <f ca="1">GridCalc</f>
        <v>#N/A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ht="28.8" x14ac:dyDescent="0.3">
      <c r="A40">
        <f t="shared" si="3"/>
        <v>3.3000000000000007</v>
      </c>
      <c r="B40">
        <v>9</v>
      </c>
      <c r="C40">
        <f t="shared" ca="1" si="2"/>
        <v>-1</v>
      </c>
      <c r="D40" t="str">
        <f ca="1">INDEX(Activities[ACTIVITY],MATCH($C40,Activities[Id],0))</f>
        <v>CONTRIBUTING.md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>
        <f ca="1">GridCalc</f>
        <v>3.3000000000000007</v>
      </c>
      <c r="I40">
        <f ca="1">GridCalc</f>
        <v>3.3000000000000007</v>
      </c>
      <c r="J40">
        <f ca="1">GridCalc</f>
        <v>3.3000000000000007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 t="e">
        <f ca="1">GridCalc</f>
        <v>#N/A</v>
      </c>
      <c r="AF40" t="e">
        <f ca="1">GridCalc</f>
        <v>#N/A</v>
      </c>
      <c r="AG40" t="e">
        <f ca="1">GridCalc</f>
        <v>#N/A</v>
      </c>
      <c r="AH40" t="e">
        <f ca="1">GridCalc</f>
        <v>#N/A</v>
      </c>
      <c r="AI40" t="e">
        <f ca="1">GridCalc</f>
        <v>#N/A</v>
      </c>
    </row>
    <row r="43" spans="1:35" x14ac:dyDescent="0.3">
      <c r="E43" s="1">
        <f ca="1">E31</f>
        <v>44973</v>
      </c>
      <c r="F43" s="1">
        <f t="shared" ref="F43:AH43" ca="1" si="4">F31</f>
        <v>44974</v>
      </c>
      <c r="G43" s="1">
        <f t="shared" ca="1" si="4"/>
        <v>44975</v>
      </c>
      <c r="H43" s="1">
        <f t="shared" ca="1" si="4"/>
        <v>44976</v>
      </c>
      <c r="I43" s="1">
        <f t="shared" ca="1" si="4"/>
        <v>44977</v>
      </c>
      <c r="J43" s="1">
        <f t="shared" ca="1" si="4"/>
        <v>44978</v>
      </c>
      <c r="K43" s="1">
        <f t="shared" ca="1" si="4"/>
        <v>44979</v>
      </c>
      <c r="L43" s="1">
        <f t="shared" ca="1" si="4"/>
        <v>44980</v>
      </c>
      <c r="M43" s="1">
        <f t="shared" ca="1" si="4"/>
        <v>44981</v>
      </c>
      <c r="N43" s="1">
        <f t="shared" ca="1" si="4"/>
        <v>44982</v>
      </c>
      <c r="O43" s="1">
        <f t="shared" ca="1" si="4"/>
        <v>44983</v>
      </c>
      <c r="P43" s="1">
        <f t="shared" ca="1" si="4"/>
        <v>44984</v>
      </c>
      <c r="Q43" s="1">
        <f t="shared" ca="1" si="4"/>
        <v>44985</v>
      </c>
      <c r="R43" s="1">
        <f t="shared" ca="1" si="4"/>
        <v>44986</v>
      </c>
      <c r="S43" s="1">
        <f t="shared" ca="1" si="4"/>
        <v>44987</v>
      </c>
      <c r="T43" s="1">
        <f t="shared" ca="1" si="4"/>
        <v>44988</v>
      </c>
      <c r="U43" s="1">
        <f t="shared" ca="1" si="4"/>
        <v>44989</v>
      </c>
      <c r="V43" s="1">
        <f t="shared" ca="1" si="4"/>
        <v>44990</v>
      </c>
      <c r="W43" s="1">
        <f t="shared" ca="1" si="4"/>
        <v>44991</v>
      </c>
      <c r="X43" s="1">
        <f t="shared" ca="1" si="4"/>
        <v>44992</v>
      </c>
      <c r="Y43" s="1">
        <f t="shared" ca="1" si="4"/>
        <v>44993</v>
      </c>
      <c r="Z43" s="1">
        <f t="shared" ca="1" si="4"/>
        <v>44994</v>
      </c>
      <c r="AA43" s="1">
        <f t="shared" ca="1" si="4"/>
        <v>44995</v>
      </c>
      <c r="AB43" s="1">
        <f t="shared" ca="1" si="4"/>
        <v>44996</v>
      </c>
      <c r="AC43" s="1">
        <f t="shared" ca="1" si="4"/>
        <v>44997</v>
      </c>
      <c r="AD43" s="1">
        <f t="shared" ca="1" si="4"/>
        <v>44998</v>
      </c>
      <c r="AE43" s="1">
        <f t="shared" ca="1" si="4"/>
        <v>44999</v>
      </c>
      <c r="AF43" s="1">
        <f t="shared" ca="1" si="4"/>
        <v>45000</v>
      </c>
      <c r="AG43" s="1">
        <f t="shared" ca="1" si="4"/>
        <v>45001</v>
      </c>
      <c r="AH43" s="1">
        <f t="shared" ca="1" si="4"/>
        <v>45002</v>
      </c>
    </row>
    <row r="44" spans="1:35" x14ac:dyDescent="0.3">
      <c r="C44">
        <f ca="1">C32</f>
        <v>-9</v>
      </c>
      <c r="D44" t="str">
        <f ca="1">UPPER(INDEX(Activities[ACTIVITY],MATCH($C44,Activities[Id],0)))</f>
        <v>PREPARATION</v>
      </c>
      <c r="E44" t="e">
        <f t="shared" ref="E44:AH44" ca="1" si="5">IF(ISERROR(F32),E32,NA())</f>
        <v>#N/A</v>
      </c>
      <c r="F44" t="e">
        <f t="shared" ca="1" si="5"/>
        <v>#N/A</v>
      </c>
      <c r="G44">
        <f t="shared" ca="1" si="5"/>
        <v>11.3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3">
      <c r="C45">
        <f t="shared" ref="C45:C52" ca="1" si="6">C33</f>
        <v>-8</v>
      </c>
      <c r="D45" t="str">
        <f ca="1">UPPER(INDEX(Activities[ACTIVITY],MATCH($C45,Activities[Id],0)))</f>
        <v>FIRST MEETING</v>
      </c>
      <c r="E45" t="e">
        <f t="shared" ref="E45:AH45" ca="1" si="7">IF(ISERROR(F33),E33,NA())</f>
        <v>#N/A</v>
      </c>
      <c r="F45" t="e">
        <f t="shared" ca="1" si="7"/>
        <v>#N/A</v>
      </c>
      <c r="G45">
        <f t="shared" ca="1" si="7"/>
        <v>10.3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3">
      <c r="C46">
        <f t="shared" ca="1" si="6"/>
        <v>-7</v>
      </c>
      <c r="D46" t="str">
        <f ca="1">UPPER(INDEX(Activities[ACTIVITY],MATCH($C46,Activities[Id],0)))</f>
        <v>PROPOSAL -1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>
        <f t="shared" ca="1" si="8"/>
        <v>9.3000000000000007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3">
      <c r="C47">
        <f t="shared" ca="1" si="6"/>
        <v>-6</v>
      </c>
      <c r="D47" t="str">
        <f ca="1">UPPER(INDEX(Activities[ACTIVITY],MATCH($C47,Activities[Id],0)))</f>
        <v>PROPOSAL -2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>
        <f t="shared" ca="1" si="9"/>
        <v>8.3000000000000007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3">
      <c r="C48">
        <f t="shared" ca="1" si="6"/>
        <v>-5</v>
      </c>
      <c r="D48" t="str">
        <f ca="1">UPPER(INDEX(Activities[ACTIVITY],MATCH($C48,Activities[Id],0)))</f>
        <v>PROPOSAL -3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>
        <f t="shared" ca="1" si="10"/>
        <v>7.3000000000000007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3">
      <c r="C49">
        <f t="shared" ca="1" si="6"/>
        <v>-4</v>
      </c>
      <c r="D49" t="str">
        <f ca="1">UPPER(INDEX(Activities[ACTIVITY],MATCH($C49,Activities[Id],0)))</f>
        <v>README.MD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>
        <f t="shared" ca="1" si="11"/>
        <v>6.3000000000000007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ht="57.6" x14ac:dyDescent="0.3">
      <c r="C50">
        <f t="shared" ca="1" si="6"/>
        <v>-3</v>
      </c>
      <c r="D50" t="str">
        <f ca="1">UPPER(INDEX(Activities[ACTIVITY],MATCH($C50,Activities[Id],0)))</f>
        <v>TEAM WORK CONTRACT
TEAM-CONTRACT.MD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>
        <f t="shared" ca="1" si="12"/>
        <v>5.3000000000000007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ht="28.8" x14ac:dyDescent="0.3">
      <c r="C51">
        <f t="shared" ca="1" si="6"/>
        <v>-2</v>
      </c>
      <c r="D51" t="str">
        <f ca="1">UPPER(INDEX(Activities[ACTIVITY],MATCH($C51,Activities[Id],0)))</f>
        <v>CODE_OF_CONDUCT.MD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>
        <f t="shared" ca="1" si="13"/>
        <v>4.3000000000000007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ht="28.8" x14ac:dyDescent="0.3">
      <c r="C52">
        <f t="shared" ca="1" si="6"/>
        <v>-1</v>
      </c>
      <c r="D52" t="str">
        <f ca="1">UPPER(INDEX(Activities[ACTIVITY],MATCH($C52,Activities[Id],0)))</f>
        <v>CONTRIBUTING.MD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>
        <f t="shared" ca="1" si="14"/>
        <v>3.3000000000000007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3">
      <c r="E55" s="1">
        <f ca="1">E31</f>
        <v>44973</v>
      </c>
      <c r="F55" s="1">
        <f t="shared" ref="F55:AH55" ca="1" si="15">F31</f>
        <v>44974</v>
      </c>
      <c r="G55" s="1">
        <f t="shared" ca="1" si="15"/>
        <v>44975</v>
      </c>
      <c r="H55" s="1">
        <f t="shared" ca="1" si="15"/>
        <v>44976</v>
      </c>
      <c r="I55" s="1">
        <f t="shared" ca="1" si="15"/>
        <v>44977</v>
      </c>
      <c r="J55" s="1">
        <f t="shared" ca="1" si="15"/>
        <v>44978</v>
      </c>
      <c r="K55" s="1">
        <f t="shared" ca="1" si="15"/>
        <v>44979</v>
      </c>
      <c r="L55" s="1">
        <f t="shared" ca="1" si="15"/>
        <v>44980</v>
      </c>
      <c r="M55" s="1">
        <f t="shared" ca="1" si="15"/>
        <v>44981</v>
      </c>
      <c r="N55" s="1">
        <f t="shared" ca="1" si="15"/>
        <v>44982</v>
      </c>
      <c r="O55" s="1">
        <f t="shared" ca="1" si="15"/>
        <v>44983</v>
      </c>
      <c r="P55" s="1">
        <f t="shared" ca="1" si="15"/>
        <v>44984</v>
      </c>
      <c r="Q55" s="1">
        <f t="shared" ca="1" si="15"/>
        <v>44985</v>
      </c>
      <c r="R55" s="1">
        <f t="shared" ca="1" si="15"/>
        <v>44986</v>
      </c>
      <c r="S55" s="1">
        <f t="shared" ca="1" si="15"/>
        <v>44987</v>
      </c>
      <c r="T55" s="1">
        <f t="shared" ca="1" si="15"/>
        <v>44988</v>
      </c>
      <c r="U55" s="1">
        <f t="shared" ca="1" si="15"/>
        <v>44989</v>
      </c>
      <c r="V55" s="1">
        <f t="shared" ca="1" si="15"/>
        <v>44990</v>
      </c>
      <c r="W55" s="1">
        <f t="shared" ca="1" si="15"/>
        <v>44991</v>
      </c>
      <c r="X55" s="1">
        <f t="shared" ca="1" si="15"/>
        <v>44992</v>
      </c>
      <c r="Y55" s="1">
        <f t="shared" ca="1" si="15"/>
        <v>44993</v>
      </c>
      <c r="Z55" s="1">
        <f t="shared" ca="1" si="15"/>
        <v>44994</v>
      </c>
      <c r="AA55" s="1">
        <f t="shared" ca="1" si="15"/>
        <v>44995</v>
      </c>
      <c r="AB55" s="1">
        <f t="shared" ca="1" si="15"/>
        <v>44996</v>
      </c>
      <c r="AC55" s="1">
        <f t="shared" ca="1" si="15"/>
        <v>44997</v>
      </c>
      <c r="AD55" s="1">
        <f t="shared" ca="1" si="15"/>
        <v>44998</v>
      </c>
      <c r="AE55" s="1">
        <f t="shared" ca="1" si="15"/>
        <v>44999</v>
      </c>
      <c r="AF55" s="1">
        <f t="shared" ca="1" si="15"/>
        <v>45000</v>
      </c>
      <c r="AG55" s="1">
        <f t="shared" ca="1" si="15"/>
        <v>45001</v>
      </c>
      <c r="AH55" s="1">
        <f t="shared" ca="1" si="15"/>
        <v>45002</v>
      </c>
    </row>
    <row r="56" spans="3:34" x14ac:dyDescent="0.3">
      <c r="D56" t="s">
        <v>11</v>
      </c>
      <c r="E56">
        <f t="shared" ref="E56:AH56" ca="1" si="16">IF(E55=$D$3,5,NA())</f>
        <v>5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3">
      <c r="D58" s="3">
        <f ca="1">DATE(YEAR(MIN(E55:AH55)),MONTH(MIN(E55:AH55)),1)</f>
        <v>44958</v>
      </c>
      <c r="E58">
        <f ca="1">IF(MEDIAN($D58,E$55,EOMONTH($D58,0))=E$55,0.5,NA())</f>
        <v>0.5</v>
      </c>
      <c r="F58">
        <f t="shared" ref="F58:AH58" ca="1" si="17">IF(MEDIAN($D58,F$55,EOMONTH($D58,0))=F$55,0.5,NA())</f>
        <v>0.5</v>
      </c>
      <c r="G58">
        <f t="shared" ca="1" si="17"/>
        <v>0.5</v>
      </c>
      <c r="H58">
        <f t="shared" ca="1" si="17"/>
        <v>0.5</v>
      </c>
      <c r="I58">
        <f t="shared" ca="1" si="17"/>
        <v>0.5</v>
      </c>
      <c r="J58">
        <f t="shared" ca="1" si="17"/>
        <v>0.5</v>
      </c>
      <c r="K58">
        <f t="shared" ca="1" si="17"/>
        <v>0.5</v>
      </c>
      <c r="L58">
        <f t="shared" ca="1" si="17"/>
        <v>0.5</v>
      </c>
      <c r="M58">
        <f t="shared" ca="1" si="17"/>
        <v>0.5</v>
      </c>
      <c r="N58">
        <f t="shared" ca="1" si="17"/>
        <v>0.5</v>
      </c>
      <c r="O58">
        <f t="shared" ca="1" si="17"/>
        <v>0.5</v>
      </c>
      <c r="P58">
        <f t="shared" ca="1" si="17"/>
        <v>0.5</v>
      </c>
      <c r="Q58">
        <f t="shared" ca="1" si="17"/>
        <v>0.5</v>
      </c>
      <c r="R58" t="e">
        <f t="shared" ca="1" si="17"/>
        <v>#N/A</v>
      </c>
      <c r="S58" t="e">
        <f t="shared" ca="1" si="17"/>
        <v>#N/A</v>
      </c>
      <c r="T58" t="e">
        <f t="shared" ca="1" si="17"/>
        <v>#N/A</v>
      </c>
      <c r="U58" t="e">
        <f t="shared" ca="1" si="17"/>
        <v>#N/A</v>
      </c>
      <c r="V58" t="e">
        <f t="shared" ca="1" si="17"/>
        <v>#N/A</v>
      </c>
      <c r="W58" t="e">
        <f t="shared" ca="1" si="17"/>
        <v>#N/A</v>
      </c>
      <c r="X58" t="e">
        <f t="shared" ca="1" si="17"/>
        <v>#N/A</v>
      </c>
      <c r="Y58" t="e">
        <f t="shared" ca="1" si="17"/>
        <v>#N/A</v>
      </c>
      <c r="Z58" t="e">
        <f t="shared" ca="1" si="17"/>
        <v>#N/A</v>
      </c>
      <c r="AA58" t="e">
        <f t="shared" ca="1" si="17"/>
        <v>#N/A</v>
      </c>
      <c r="AB58" t="e">
        <f t="shared" ca="1" si="17"/>
        <v>#N/A</v>
      </c>
      <c r="AC58" t="e">
        <f t="shared" ca="1" si="17"/>
        <v>#N/A</v>
      </c>
      <c r="AD58" t="e">
        <f t="shared" ca="1" si="17"/>
        <v>#N/A</v>
      </c>
      <c r="AE58" t="e">
        <f t="shared" ca="1" si="17"/>
        <v>#N/A</v>
      </c>
      <c r="AF58" t="e">
        <f t="shared" ca="1" si="17"/>
        <v>#N/A</v>
      </c>
      <c r="AG58" t="e">
        <f t="shared" ca="1" si="17"/>
        <v>#N/A</v>
      </c>
      <c r="AH58" t="e">
        <f t="shared" ca="1" si="17"/>
        <v>#N/A</v>
      </c>
    </row>
    <row r="59" spans="3:34" ht="28.8" x14ac:dyDescent="0.3">
      <c r="D59" s="3" t="str">
        <f ca="1">TEXT(D58,"mmm yyyy") &amp; " - Top Band"</f>
        <v>Feb 2023 - Top Band</v>
      </c>
      <c r="E59">
        <f ca="1">E58+12.5</f>
        <v>13</v>
      </c>
      <c r="F59">
        <f t="shared" ref="F59:AH59" ca="1" si="18">F58+12.5</f>
        <v>13</v>
      </c>
      <c r="G59">
        <f t="shared" ca="1" si="18"/>
        <v>13</v>
      </c>
      <c r="H59">
        <f t="shared" ca="1" si="18"/>
        <v>13</v>
      </c>
      <c r="I59">
        <f t="shared" ca="1" si="18"/>
        <v>13</v>
      </c>
      <c r="J59">
        <f t="shared" ca="1" si="18"/>
        <v>13</v>
      </c>
      <c r="K59">
        <f t="shared" ca="1" si="18"/>
        <v>13</v>
      </c>
      <c r="L59">
        <f t="shared" ca="1" si="18"/>
        <v>13</v>
      </c>
      <c r="M59">
        <f t="shared" ca="1" si="18"/>
        <v>13</v>
      </c>
      <c r="N59">
        <f t="shared" ca="1" si="18"/>
        <v>13</v>
      </c>
      <c r="O59">
        <f t="shared" ca="1" si="18"/>
        <v>13</v>
      </c>
      <c r="P59">
        <f t="shared" ca="1" si="18"/>
        <v>13</v>
      </c>
      <c r="Q59">
        <f t="shared" ca="1" si="18"/>
        <v>13</v>
      </c>
      <c r="R59" t="e">
        <f t="shared" ca="1" si="18"/>
        <v>#N/A</v>
      </c>
      <c r="S59" t="e">
        <f t="shared" ca="1" si="18"/>
        <v>#N/A</v>
      </c>
      <c r="T59" t="e">
        <f t="shared" ca="1" si="18"/>
        <v>#N/A</v>
      </c>
      <c r="U59" t="e">
        <f t="shared" ca="1" si="18"/>
        <v>#N/A</v>
      </c>
      <c r="V59" t="e">
        <f t="shared" ca="1" si="18"/>
        <v>#N/A</v>
      </c>
      <c r="W59" t="e">
        <f t="shared" ca="1" si="18"/>
        <v>#N/A</v>
      </c>
      <c r="X59" t="e">
        <f t="shared" ca="1" si="18"/>
        <v>#N/A</v>
      </c>
      <c r="Y59" t="e">
        <f t="shared" ca="1" si="18"/>
        <v>#N/A</v>
      </c>
      <c r="Z59" t="e">
        <f t="shared" ca="1" si="18"/>
        <v>#N/A</v>
      </c>
      <c r="AA59" t="e">
        <f t="shared" ca="1" si="18"/>
        <v>#N/A</v>
      </c>
      <c r="AB59" t="e">
        <f t="shared" ca="1" si="18"/>
        <v>#N/A</v>
      </c>
      <c r="AC59" t="e">
        <f t="shared" ca="1" si="18"/>
        <v>#N/A</v>
      </c>
      <c r="AD59" t="e">
        <f t="shared" ca="1" si="18"/>
        <v>#N/A</v>
      </c>
      <c r="AE59" t="e">
        <f t="shared" ca="1" si="18"/>
        <v>#N/A</v>
      </c>
      <c r="AF59" t="e">
        <f t="shared" ca="1" si="18"/>
        <v>#N/A</v>
      </c>
      <c r="AG59" t="e">
        <f t="shared" ca="1" si="18"/>
        <v>#N/A</v>
      </c>
      <c r="AH59" t="e">
        <f t="shared" ca="1" si="18"/>
        <v>#N/A</v>
      </c>
    </row>
    <row r="60" spans="3:34" x14ac:dyDescent="0.3">
      <c r="D60" s="3"/>
    </row>
    <row r="61" spans="3:34" x14ac:dyDescent="0.3">
      <c r="D61" s="3">
        <f ca="1">EOMONTH(D58,0)+1</f>
        <v>44986</v>
      </c>
      <c r="E61" t="e">
        <f ca="1">IF(MEDIAN($D61,E$55,EOMONTH($D61,0))=E$55,0.5,NA())</f>
        <v>#N/A</v>
      </c>
      <c r="F61" t="e">
        <f t="shared" ref="F61:AH61" ca="1" si="19">IF(MEDIAN($D61,F$55,EOMONTH($D61,0))=F$55,0.5,NA())</f>
        <v>#N/A</v>
      </c>
      <c r="G61" t="e">
        <f t="shared" ca="1" si="19"/>
        <v>#N/A</v>
      </c>
      <c r="H61" t="e">
        <f t="shared" ca="1" si="19"/>
        <v>#N/A</v>
      </c>
      <c r="I61" t="e">
        <f t="shared" ca="1" si="19"/>
        <v>#N/A</v>
      </c>
      <c r="J61" t="e">
        <f t="shared" ca="1" si="19"/>
        <v>#N/A</v>
      </c>
      <c r="K61" t="e">
        <f t="shared" ca="1" si="19"/>
        <v>#N/A</v>
      </c>
      <c r="L61" t="e">
        <f t="shared" ca="1" si="19"/>
        <v>#N/A</v>
      </c>
      <c r="M61" t="e">
        <f t="shared" ca="1" si="19"/>
        <v>#N/A</v>
      </c>
      <c r="N61" t="e">
        <f t="shared" ca="1" si="19"/>
        <v>#N/A</v>
      </c>
      <c r="O61" t="e">
        <f t="shared" ca="1" si="19"/>
        <v>#N/A</v>
      </c>
      <c r="P61" t="e">
        <f t="shared" ca="1" si="19"/>
        <v>#N/A</v>
      </c>
      <c r="Q61" t="e">
        <f t="shared" ca="1" si="19"/>
        <v>#N/A</v>
      </c>
      <c r="R61">
        <f t="shared" ca="1" si="19"/>
        <v>0.5</v>
      </c>
      <c r="S61">
        <f t="shared" ca="1" si="19"/>
        <v>0.5</v>
      </c>
      <c r="T61">
        <f t="shared" ca="1" si="19"/>
        <v>0.5</v>
      </c>
      <c r="U61">
        <f t="shared" ca="1" si="19"/>
        <v>0.5</v>
      </c>
      <c r="V61">
        <f t="shared" ca="1" si="19"/>
        <v>0.5</v>
      </c>
      <c r="W61">
        <f t="shared" ca="1" si="19"/>
        <v>0.5</v>
      </c>
      <c r="X61">
        <f t="shared" ca="1" si="19"/>
        <v>0.5</v>
      </c>
      <c r="Y61">
        <f t="shared" ca="1" si="19"/>
        <v>0.5</v>
      </c>
      <c r="Z61">
        <f t="shared" ca="1" si="19"/>
        <v>0.5</v>
      </c>
      <c r="AA61">
        <f t="shared" ca="1" si="19"/>
        <v>0.5</v>
      </c>
      <c r="AB61">
        <f t="shared" ca="1" si="19"/>
        <v>0.5</v>
      </c>
      <c r="AC61">
        <f t="shared" ca="1" si="19"/>
        <v>0.5</v>
      </c>
      <c r="AD61">
        <f t="shared" ca="1" si="19"/>
        <v>0.5</v>
      </c>
      <c r="AE61">
        <f t="shared" ca="1" si="19"/>
        <v>0.5</v>
      </c>
      <c r="AF61">
        <f t="shared" ca="1" si="19"/>
        <v>0.5</v>
      </c>
      <c r="AG61">
        <f t="shared" ca="1" si="19"/>
        <v>0.5</v>
      </c>
      <c r="AH61">
        <f t="shared" ca="1" si="19"/>
        <v>0.5</v>
      </c>
    </row>
    <row r="62" spans="3:34" ht="28.8" x14ac:dyDescent="0.3">
      <c r="D62" s="3" t="str">
        <f ca="1">TEXT(D61,"mmm yyyy") &amp; " - Top Band"</f>
        <v>Mar 2023 - Top Band</v>
      </c>
      <c r="E62" t="e">
        <f ca="1">E61+12.5</f>
        <v>#N/A</v>
      </c>
      <c r="F62" t="e">
        <f t="shared" ref="F62:AH62" ca="1" si="20">F61+12.5</f>
        <v>#N/A</v>
      </c>
      <c r="G62" t="e">
        <f t="shared" ca="1" si="20"/>
        <v>#N/A</v>
      </c>
      <c r="H62" t="e">
        <f t="shared" ca="1" si="20"/>
        <v>#N/A</v>
      </c>
      <c r="I62" t="e">
        <f t="shared" ca="1" si="20"/>
        <v>#N/A</v>
      </c>
      <c r="J62" t="e">
        <f t="shared" ca="1" si="20"/>
        <v>#N/A</v>
      </c>
      <c r="K62" t="e">
        <f t="shared" ca="1" si="20"/>
        <v>#N/A</v>
      </c>
      <c r="L62" t="e">
        <f t="shared" ca="1" si="20"/>
        <v>#N/A</v>
      </c>
      <c r="M62" t="e">
        <f t="shared" ca="1" si="20"/>
        <v>#N/A</v>
      </c>
      <c r="N62" t="e">
        <f t="shared" ca="1" si="20"/>
        <v>#N/A</v>
      </c>
      <c r="O62" t="e">
        <f t="shared" ca="1" si="20"/>
        <v>#N/A</v>
      </c>
      <c r="P62" t="e">
        <f t="shared" ca="1" si="20"/>
        <v>#N/A</v>
      </c>
      <c r="Q62" t="e">
        <f t="shared" ca="1" si="20"/>
        <v>#N/A</v>
      </c>
      <c r="R62">
        <f t="shared" ca="1" si="20"/>
        <v>13</v>
      </c>
      <c r="S62">
        <f t="shared" ca="1" si="20"/>
        <v>13</v>
      </c>
      <c r="T62">
        <f t="shared" ca="1" si="20"/>
        <v>13</v>
      </c>
      <c r="U62">
        <f t="shared" ca="1" si="20"/>
        <v>13</v>
      </c>
      <c r="V62">
        <f t="shared" ca="1" si="20"/>
        <v>13</v>
      </c>
      <c r="W62">
        <f t="shared" ca="1" si="20"/>
        <v>13</v>
      </c>
      <c r="X62">
        <f t="shared" ca="1" si="20"/>
        <v>13</v>
      </c>
      <c r="Y62">
        <f t="shared" ca="1" si="20"/>
        <v>13</v>
      </c>
      <c r="Z62">
        <f t="shared" ca="1" si="20"/>
        <v>13</v>
      </c>
      <c r="AA62">
        <f t="shared" ca="1" si="20"/>
        <v>13</v>
      </c>
      <c r="AB62">
        <f t="shared" ca="1" si="20"/>
        <v>13</v>
      </c>
      <c r="AC62">
        <f t="shared" ca="1" si="20"/>
        <v>13</v>
      </c>
      <c r="AD62">
        <f t="shared" ca="1" si="20"/>
        <v>13</v>
      </c>
      <c r="AE62">
        <f t="shared" ca="1" si="20"/>
        <v>13</v>
      </c>
      <c r="AF62">
        <f t="shared" ca="1" si="20"/>
        <v>13</v>
      </c>
      <c r="AG62">
        <f t="shared" ca="1" si="20"/>
        <v>13</v>
      </c>
      <c r="AH62">
        <f t="shared" ca="1" si="20"/>
        <v>13</v>
      </c>
    </row>
    <row r="63" spans="3:34" x14ac:dyDescent="0.3">
      <c r="D63" s="3"/>
    </row>
    <row r="65" spans="4:34" x14ac:dyDescent="0.3">
      <c r="D65" s="3">
        <f ca="1">D58+1</f>
        <v>44959</v>
      </c>
      <c r="E65" t="e">
        <f ca="1">IF(MEDIAN($D65,E$55)=E$55,0.5,NA())</f>
        <v>#N/A</v>
      </c>
      <c r="F65" t="e">
        <f t="shared" ref="F65:AH66" ca="1" si="21">IF(MEDIAN($D65,F$55)=F$55,0.5,NA())</f>
        <v>#N/A</v>
      </c>
      <c r="G65" t="e">
        <f t="shared" ca="1" si="21"/>
        <v>#N/A</v>
      </c>
      <c r="H65" t="e">
        <f t="shared" ca="1" si="21"/>
        <v>#N/A</v>
      </c>
      <c r="I65" t="e">
        <f t="shared" ca="1" si="21"/>
        <v>#N/A</v>
      </c>
      <c r="J65" t="e">
        <f t="shared" ca="1" si="21"/>
        <v>#N/A</v>
      </c>
      <c r="K65" t="e">
        <f t="shared" ca="1" si="21"/>
        <v>#N/A</v>
      </c>
      <c r="L65" t="e">
        <f t="shared" ca="1" si="21"/>
        <v>#N/A</v>
      </c>
      <c r="M65" t="e">
        <f t="shared" ca="1" si="21"/>
        <v>#N/A</v>
      </c>
      <c r="N65" t="e">
        <f t="shared" ca="1" si="21"/>
        <v>#N/A</v>
      </c>
      <c r="O65" t="e">
        <f t="shared" ca="1" si="21"/>
        <v>#N/A</v>
      </c>
      <c r="P65" t="e">
        <f t="shared" ca="1" si="21"/>
        <v>#N/A</v>
      </c>
      <c r="Q65" t="e">
        <f t="shared" ca="1" si="21"/>
        <v>#N/A</v>
      </c>
      <c r="R65" t="e">
        <f t="shared" ca="1" si="21"/>
        <v>#N/A</v>
      </c>
      <c r="S65" t="e">
        <f t="shared" ca="1" si="21"/>
        <v>#N/A</v>
      </c>
      <c r="T65" t="e">
        <f t="shared" ca="1" si="21"/>
        <v>#N/A</v>
      </c>
      <c r="U65" t="e">
        <f t="shared" ca="1" si="21"/>
        <v>#N/A</v>
      </c>
      <c r="V65" t="e">
        <f t="shared" ca="1" si="21"/>
        <v>#N/A</v>
      </c>
      <c r="W65" t="e">
        <f t="shared" ca="1" si="21"/>
        <v>#N/A</v>
      </c>
      <c r="X65" t="e">
        <f t="shared" ca="1" si="21"/>
        <v>#N/A</v>
      </c>
      <c r="Y65" t="e">
        <f t="shared" ca="1" si="21"/>
        <v>#N/A</v>
      </c>
      <c r="Z65" t="e">
        <f t="shared" ca="1" si="21"/>
        <v>#N/A</v>
      </c>
      <c r="AA65" t="e">
        <f t="shared" ca="1" si="21"/>
        <v>#N/A</v>
      </c>
      <c r="AB65" t="e">
        <f t="shared" ca="1" si="21"/>
        <v>#N/A</v>
      </c>
      <c r="AC65" t="e">
        <f t="shared" ca="1" si="21"/>
        <v>#N/A</v>
      </c>
      <c r="AD65" t="e">
        <f t="shared" ca="1" si="21"/>
        <v>#N/A</v>
      </c>
      <c r="AE65" t="e">
        <f t="shared" ca="1" si="21"/>
        <v>#N/A</v>
      </c>
      <c r="AF65" t="e">
        <f t="shared" ca="1" si="21"/>
        <v>#N/A</v>
      </c>
      <c r="AG65" t="e">
        <f t="shared" ca="1" si="21"/>
        <v>#N/A</v>
      </c>
      <c r="AH65" t="e">
        <f t="shared" ca="1" si="21"/>
        <v>#N/A</v>
      </c>
    </row>
    <row r="66" spans="4:34" x14ac:dyDescent="0.3">
      <c r="D66" s="3">
        <f ca="1">D61+1</f>
        <v>44987</v>
      </c>
      <c r="E66" t="e">
        <f ca="1">IF(MEDIAN($D66,E$55)=E$55,0.5,NA())</f>
        <v>#N/A</v>
      </c>
      <c r="F66" t="e">
        <f t="shared" ca="1" si="21"/>
        <v>#N/A</v>
      </c>
      <c r="G66" t="e">
        <f t="shared" ca="1" si="21"/>
        <v>#N/A</v>
      </c>
      <c r="H66" t="e">
        <f t="shared" ca="1" si="21"/>
        <v>#N/A</v>
      </c>
      <c r="I66" t="e">
        <f t="shared" ca="1" si="21"/>
        <v>#N/A</v>
      </c>
      <c r="J66" t="e">
        <f t="shared" ca="1" si="21"/>
        <v>#N/A</v>
      </c>
      <c r="K66" t="e">
        <f t="shared" ca="1" si="21"/>
        <v>#N/A</v>
      </c>
      <c r="L66" t="e">
        <f t="shared" ca="1" si="21"/>
        <v>#N/A</v>
      </c>
      <c r="M66" t="e">
        <f t="shared" ca="1" si="21"/>
        <v>#N/A</v>
      </c>
      <c r="N66" t="e">
        <f t="shared" ca="1" si="21"/>
        <v>#N/A</v>
      </c>
      <c r="O66" t="e">
        <f t="shared" ca="1" si="21"/>
        <v>#N/A</v>
      </c>
      <c r="P66" t="e">
        <f t="shared" ca="1" si="21"/>
        <v>#N/A</v>
      </c>
      <c r="Q66" t="e">
        <f t="shared" ca="1" si="21"/>
        <v>#N/A</v>
      </c>
      <c r="R66" t="e">
        <f t="shared" ca="1" si="21"/>
        <v>#N/A</v>
      </c>
      <c r="S66">
        <f t="shared" ca="1" si="21"/>
        <v>0.5</v>
      </c>
      <c r="T66" t="e">
        <f t="shared" ca="1" si="21"/>
        <v>#N/A</v>
      </c>
      <c r="U66" t="e">
        <f t="shared" ca="1" si="21"/>
        <v>#N/A</v>
      </c>
      <c r="V66" t="e">
        <f t="shared" ca="1" si="21"/>
        <v>#N/A</v>
      </c>
      <c r="W66" t="e">
        <f t="shared" ca="1" si="21"/>
        <v>#N/A</v>
      </c>
      <c r="X66" t="e">
        <f t="shared" ca="1" si="21"/>
        <v>#N/A</v>
      </c>
      <c r="Y66" t="e">
        <f t="shared" ca="1" si="21"/>
        <v>#N/A</v>
      </c>
      <c r="Z66" t="e">
        <f t="shared" ca="1" si="21"/>
        <v>#N/A</v>
      </c>
      <c r="AA66" t="e">
        <f t="shared" ca="1" si="21"/>
        <v>#N/A</v>
      </c>
      <c r="AB66" t="e">
        <f t="shared" ca="1" si="21"/>
        <v>#N/A</v>
      </c>
      <c r="AC66" t="e">
        <f t="shared" ca="1" si="21"/>
        <v>#N/A</v>
      </c>
      <c r="AD66" t="e">
        <f t="shared" ca="1" si="21"/>
        <v>#N/A</v>
      </c>
      <c r="AE66" t="e">
        <f t="shared" ca="1" si="21"/>
        <v>#N/A</v>
      </c>
      <c r="AF66" t="e">
        <f t="shared" ca="1" si="21"/>
        <v>#N/A</v>
      </c>
      <c r="AG66" t="e">
        <f t="shared" ca="1" si="21"/>
        <v>#N/A</v>
      </c>
      <c r="AH66" t="e">
        <f t="shared" ca="1" si="21"/>
        <v>#N/A</v>
      </c>
    </row>
    <row r="69" spans="4:34" x14ac:dyDescent="0.3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3">
      <c r="D70">
        <v>3</v>
      </c>
      <c r="E70" t="str">
        <f ca="1">LEFT(UPPER(TEXT(E55,"ddd")),$D70)</f>
        <v>THU</v>
      </c>
      <c r="F70" t="str">
        <f t="shared" ref="F70:AH70" ca="1" si="23">LEFT(UPPER(TEXT(F55,"ddd")),$D70)</f>
        <v>FRI</v>
      </c>
      <c r="G70" t="str">
        <f t="shared" ca="1" si="23"/>
        <v>SAT</v>
      </c>
      <c r="H70" t="str">
        <f t="shared" ca="1" si="23"/>
        <v>SUN</v>
      </c>
      <c r="I70" t="str">
        <f t="shared" ca="1" si="23"/>
        <v>MON</v>
      </c>
      <c r="J70" t="str">
        <f t="shared" ca="1" si="23"/>
        <v>TUE</v>
      </c>
      <c r="K70" t="str">
        <f t="shared" ca="1" si="23"/>
        <v>WED</v>
      </c>
      <c r="L70" t="str">
        <f t="shared" ca="1" si="23"/>
        <v>THU</v>
      </c>
      <c r="M70" t="str">
        <f t="shared" ca="1" si="23"/>
        <v>FRI</v>
      </c>
      <c r="N70" t="str">
        <f t="shared" ca="1" si="23"/>
        <v>SAT</v>
      </c>
      <c r="O70" t="str">
        <f t="shared" ca="1" si="23"/>
        <v>SUN</v>
      </c>
      <c r="P70" t="str">
        <f t="shared" ca="1" si="23"/>
        <v>MON</v>
      </c>
      <c r="Q70" t="str">
        <f t="shared" ca="1" si="23"/>
        <v>TUE</v>
      </c>
      <c r="R70" t="str">
        <f t="shared" ca="1" si="23"/>
        <v>WED</v>
      </c>
      <c r="S70" t="str">
        <f t="shared" ca="1" si="23"/>
        <v>THU</v>
      </c>
      <c r="T70" t="str">
        <f t="shared" ca="1" si="23"/>
        <v>FRI</v>
      </c>
      <c r="U70" t="str">
        <f t="shared" ca="1" si="23"/>
        <v>SAT</v>
      </c>
      <c r="V70" t="str">
        <f t="shared" ca="1" si="23"/>
        <v>SUN</v>
      </c>
      <c r="W70" t="str">
        <f t="shared" ca="1" si="23"/>
        <v>MON</v>
      </c>
      <c r="X70" t="str">
        <f t="shared" ca="1" si="23"/>
        <v>TUE</v>
      </c>
      <c r="Y70" t="str">
        <f t="shared" ca="1" si="23"/>
        <v>WED</v>
      </c>
      <c r="Z70" t="str">
        <f t="shared" ca="1" si="23"/>
        <v>THU</v>
      </c>
      <c r="AA70" t="str">
        <f t="shared" ca="1" si="23"/>
        <v>FRI</v>
      </c>
      <c r="AB70" t="str">
        <f t="shared" ca="1" si="23"/>
        <v>SAT</v>
      </c>
      <c r="AC70" t="str">
        <f t="shared" ca="1" si="23"/>
        <v>SUN</v>
      </c>
      <c r="AD70" t="str">
        <f t="shared" ca="1" si="23"/>
        <v>MON</v>
      </c>
      <c r="AE70" t="str">
        <f t="shared" ca="1" si="23"/>
        <v>TUE</v>
      </c>
      <c r="AF70" t="str">
        <f t="shared" ca="1" si="23"/>
        <v>WED</v>
      </c>
      <c r="AG70" t="str">
        <f t="shared" ca="1" si="23"/>
        <v>THU</v>
      </c>
      <c r="AH70" t="str">
        <f t="shared" ca="1" si="23"/>
        <v>FRI</v>
      </c>
    </row>
    <row r="71" spans="4:34" x14ac:dyDescent="0.3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3">
      <c r="E72" t="str">
        <f ca="1">TEXT(E55,"dd")</f>
        <v>16</v>
      </c>
      <c r="F72" t="str">
        <f t="shared" ref="F72:AH72" ca="1" si="24">TEXT(F55,"dd")</f>
        <v>17</v>
      </c>
      <c r="G72" t="str">
        <f t="shared" ca="1" si="24"/>
        <v>18</v>
      </c>
      <c r="H72" t="str">
        <f t="shared" ca="1" si="24"/>
        <v>19</v>
      </c>
      <c r="I72" t="str">
        <f t="shared" ca="1" si="24"/>
        <v>20</v>
      </c>
      <c r="J72" t="str">
        <f t="shared" ca="1" si="24"/>
        <v>21</v>
      </c>
      <c r="K72" t="str">
        <f t="shared" ca="1" si="24"/>
        <v>22</v>
      </c>
      <c r="L72" t="str">
        <f t="shared" ca="1" si="24"/>
        <v>23</v>
      </c>
      <c r="M72" t="str">
        <f t="shared" ca="1" si="24"/>
        <v>24</v>
      </c>
      <c r="N72" t="str">
        <f t="shared" ca="1" si="24"/>
        <v>25</v>
      </c>
      <c r="O72" t="str">
        <f t="shared" ca="1" si="24"/>
        <v>26</v>
      </c>
      <c r="P72" t="str">
        <f t="shared" ca="1" si="24"/>
        <v>27</v>
      </c>
      <c r="Q72" t="str">
        <f t="shared" ca="1" si="24"/>
        <v>28</v>
      </c>
      <c r="R72" t="str">
        <f t="shared" ca="1" si="24"/>
        <v>01</v>
      </c>
      <c r="S72" t="str">
        <f t="shared" ca="1" si="24"/>
        <v>02</v>
      </c>
      <c r="T72" t="str">
        <f t="shared" ca="1" si="24"/>
        <v>03</v>
      </c>
      <c r="U72" t="str">
        <f t="shared" ca="1" si="24"/>
        <v>04</v>
      </c>
      <c r="V72" t="str">
        <f t="shared" ca="1" si="24"/>
        <v>05</v>
      </c>
      <c r="W72" t="str">
        <f t="shared" ca="1" si="24"/>
        <v>06</v>
      </c>
      <c r="X72" t="str">
        <f t="shared" ca="1" si="24"/>
        <v>07</v>
      </c>
      <c r="Y72" t="str">
        <f t="shared" ca="1" si="24"/>
        <v>08</v>
      </c>
      <c r="Z72" t="str">
        <f t="shared" ca="1" si="24"/>
        <v>09</v>
      </c>
      <c r="AA72" t="str">
        <f t="shared" ca="1" si="24"/>
        <v>10</v>
      </c>
      <c r="AB72" t="str">
        <f t="shared" ca="1" si="24"/>
        <v>11</v>
      </c>
      <c r="AC72" t="str">
        <f t="shared" ca="1" si="24"/>
        <v>12</v>
      </c>
      <c r="AD72" t="str">
        <f t="shared" ca="1" si="24"/>
        <v>13</v>
      </c>
      <c r="AE72" t="str">
        <f t="shared" ca="1" si="24"/>
        <v>14</v>
      </c>
      <c r="AF72" t="str">
        <f t="shared" ca="1" si="24"/>
        <v>15</v>
      </c>
      <c r="AG72" t="str">
        <f t="shared" ca="1" si="24"/>
        <v>16</v>
      </c>
      <c r="AH72" t="str">
        <f t="shared" ca="1" si="24"/>
        <v>17</v>
      </c>
    </row>
  </sheetData>
  <phoneticPr fontId="8" type="noConversion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5BB6EA-B4A9-4FD0-A581-32FE787E0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11D93F-21D3-4821-9768-A0F99C41A8EB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983CAFE3-5C64-4732-BD1D-A9D0064359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TM02930043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Project Timeline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2019-03-18T20:06:21Z</dcterms:created>
  <dcterms:modified xsi:type="dcterms:W3CDTF">2023-02-17T00:13:23Z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