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2160" windowWidth="9720" windowHeight="2175" tabRatio="833" activeTab="2"/>
  </bookViews>
  <sheets>
    <sheet name="Vejledning" sheetId="30" r:id="rId1"/>
    <sheet name="Kalender" sheetId="32" r:id="rId2"/>
    <sheet name="Dagbog" sheetId="2" r:id="rId3"/>
    <sheet name="Uge" sheetId="21" r:id="rId4"/>
    <sheet name="Måned" sheetId="20" r:id="rId5"/>
    <sheet name="Belastning" sheetId="13" r:id="rId6"/>
    <sheet name="Pas" sheetId="19" r:id="rId7"/>
    <sheet name="O-teknik" sheetId="18" r:id="rId8"/>
    <sheet name="Dagsform" sheetId="14" r:id="rId9"/>
    <sheet name="Stigning" sheetId="23" r:id="rId10"/>
    <sheet name="DataUge" sheetId="8" r:id="rId11"/>
    <sheet name="DataMåned" sheetId="22" r:id="rId12"/>
    <sheet name="DataÅr" sheetId="29" r:id="rId13"/>
    <sheet name="DataSko" sheetId="26" r:id="rId14"/>
    <sheet name="DataKalender" sheetId="31" state="hidden" r:id="rId15"/>
  </sheets>
  <definedNames>
    <definedName name="_xlnm._FilterDatabase" localSheetId="13" hidden="1">DataSko!#REF!</definedName>
    <definedName name="_xlnm.Print_Area" localSheetId="2">Dagbog!$A$1:$X$743</definedName>
    <definedName name="_xlnm.Print_Area" localSheetId="12">DataÅr!$A$3:$J$23</definedName>
    <definedName name="_xlnm.Print_Area" localSheetId="1">Kalender!$A$1:$X$65</definedName>
    <definedName name="_xlnm.Print_Titles" localSheetId="2">Dagbog!$1:$1</definedName>
  </definedNames>
  <calcPr calcId="145621"/>
</workbook>
</file>

<file path=xl/calcChain.xml><?xml version="1.0" encoding="utf-8"?>
<calcChain xmlns="http://schemas.openxmlformats.org/spreadsheetml/2006/main">
  <c r="B43" i="29" l="1"/>
  <c r="B42" i="29"/>
  <c r="B41" i="29"/>
  <c r="J30" i="29"/>
  <c r="I30" i="29"/>
  <c r="H30" i="29"/>
  <c r="G30" i="29"/>
  <c r="F30" i="29"/>
  <c r="D30" i="29"/>
  <c r="C30" i="29"/>
  <c r="J29" i="29"/>
  <c r="I29" i="29"/>
  <c r="H29" i="29"/>
  <c r="G29" i="29"/>
  <c r="F29" i="29"/>
  <c r="D29" i="29"/>
  <c r="C29" i="29"/>
  <c r="J28" i="29"/>
  <c r="I28" i="29"/>
  <c r="H28" i="29"/>
  <c r="G28" i="29"/>
  <c r="F28" i="29"/>
  <c r="D28" i="29"/>
  <c r="C28" i="29"/>
  <c r="J27" i="29"/>
  <c r="I27" i="29"/>
  <c r="H27" i="29"/>
  <c r="G27" i="29"/>
  <c r="F27" i="29"/>
  <c r="D27" i="29"/>
  <c r="C27" i="29"/>
  <c r="J26" i="29"/>
  <c r="I26" i="29"/>
  <c r="H26" i="29"/>
  <c r="G26" i="29"/>
  <c r="F26" i="29"/>
  <c r="D26" i="29"/>
  <c r="C26" i="29"/>
  <c r="J25" i="29"/>
  <c r="I25" i="29"/>
  <c r="H25" i="29"/>
  <c r="G25" i="29"/>
  <c r="F25" i="29"/>
  <c r="D25" i="29"/>
  <c r="C25" i="29"/>
  <c r="J24" i="29"/>
  <c r="D24" i="29"/>
  <c r="J23" i="29"/>
  <c r="I23" i="29"/>
  <c r="H23" i="29"/>
  <c r="G23" i="29"/>
  <c r="F23" i="29"/>
  <c r="D23" i="29"/>
  <c r="C23" i="29"/>
  <c r="J22" i="29"/>
  <c r="I22" i="29"/>
  <c r="H22" i="29"/>
  <c r="G22" i="29"/>
  <c r="F22" i="29"/>
  <c r="D22" i="29"/>
  <c r="C22" i="29"/>
  <c r="J21" i="29"/>
  <c r="I21" i="29"/>
  <c r="H21" i="29"/>
  <c r="G21" i="29"/>
  <c r="F21" i="29"/>
  <c r="E21" i="29"/>
  <c r="C21" i="29"/>
  <c r="J15" i="29"/>
  <c r="I15" i="29"/>
  <c r="H15" i="29"/>
  <c r="G15" i="29"/>
  <c r="F15" i="29"/>
  <c r="D15" i="29"/>
  <c r="C15" i="29"/>
  <c r="J14" i="29"/>
  <c r="I14" i="29"/>
  <c r="H14" i="29"/>
  <c r="G14" i="29"/>
  <c r="F14" i="29"/>
  <c r="D14" i="29"/>
  <c r="C14" i="29"/>
  <c r="J13" i="29"/>
  <c r="I13" i="29"/>
  <c r="H13" i="29"/>
  <c r="G13" i="29"/>
  <c r="F13" i="29"/>
  <c r="D13" i="29"/>
  <c r="C13" i="29"/>
  <c r="J12" i="29"/>
  <c r="I12" i="29"/>
  <c r="H12" i="29"/>
  <c r="G12" i="29"/>
  <c r="F12" i="29"/>
  <c r="D12" i="29"/>
  <c r="C12" i="29"/>
  <c r="J11" i="29"/>
  <c r="I11" i="29"/>
  <c r="H11" i="29"/>
  <c r="G11" i="29"/>
  <c r="F11" i="29"/>
  <c r="D11" i="29"/>
  <c r="C11" i="29"/>
  <c r="J10" i="29"/>
  <c r="I10" i="29"/>
  <c r="H10" i="29"/>
  <c r="G10" i="29"/>
  <c r="F10" i="29"/>
  <c r="D10" i="29"/>
  <c r="C10" i="29"/>
  <c r="J9" i="29"/>
  <c r="I9" i="29"/>
  <c r="H9" i="29"/>
  <c r="G9" i="29"/>
  <c r="F9" i="29"/>
  <c r="D9" i="29"/>
  <c r="C9" i="29"/>
  <c r="J8" i="29"/>
  <c r="I8" i="29"/>
  <c r="H8" i="29"/>
  <c r="G8" i="29"/>
  <c r="F8" i="29"/>
  <c r="D8" i="29"/>
  <c r="C8" i="29"/>
  <c r="J7" i="29"/>
  <c r="I7" i="29"/>
  <c r="H7" i="29"/>
  <c r="G7" i="29"/>
  <c r="F7" i="29"/>
  <c r="D7" i="29"/>
  <c r="C7" i="29"/>
  <c r="J6" i="29"/>
  <c r="I6" i="29"/>
  <c r="H6" i="29"/>
  <c r="G6" i="29"/>
  <c r="F6" i="29"/>
  <c r="D6" i="29"/>
  <c r="C6" i="29"/>
  <c r="J5" i="29"/>
  <c r="I5" i="29"/>
  <c r="H5" i="29"/>
  <c r="G5" i="29"/>
  <c r="F5" i="29"/>
  <c r="D5" i="29"/>
  <c r="C5" i="29"/>
  <c r="J4" i="29"/>
  <c r="I4" i="29"/>
  <c r="H4" i="29"/>
  <c r="G4" i="29"/>
  <c r="F4" i="29"/>
  <c r="D4" i="29"/>
  <c r="C4" i="29"/>
  <c r="Z13" i="22"/>
  <c r="Y13" i="22"/>
  <c r="W13" i="22"/>
  <c r="V13" i="22"/>
  <c r="U13" i="22"/>
  <c r="T13" i="22"/>
  <c r="S13" i="22"/>
  <c r="P13" i="22"/>
  <c r="K13" i="22"/>
  <c r="J13" i="22"/>
  <c r="I13" i="22"/>
  <c r="H13" i="22"/>
  <c r="F13" i="22"/>
  <c r="E13" i="22"/>
  <c r="D13" i="22"/>
  <c r="C13" i="22"/>
  <c r="Z12" i="22"/>
  <c r="Y12" i="22"/>
  <c r="W12" i="22"/>
  <c r="V12" i="22"/>
  <c r="U12" i="22"/>
  <c r="T12" i="22"/>
  <c r="S12" i="22"/>
  <c r="P12" i="22"/>
  <c r="K12" i="22"/>
  <c r="J12" i="22"/>
  <c r="I12" i="22"/>
  <c r="H12" i="22"/>
  <c r="F12" i="22"/>
  <c r="E12" i="22"/>
  <c r="D12" i="22"/>
  <c r="C12" i="22"/>
  <c r="Z11" i="22"/>
  <c r="Y11" i="22"/>
  <c r="W11" i="22"/>
  <c r="V11" i="22"/>
  <c r="U11" i="22"/>
  <c r="T11" i="22"/>
  <c r="S11" i="22"/>
  <c r="P11" i="22"/>
  <c r="K11" i="22"/>
  <c r="J11" i="22"/>
  <c r="I11" i="22"/>
  <c r="H11" i="22"/>
  <c r="F11" i="22"/>
  <c r="E11" i="22"/>
  <c r="D11" i="22"/>
  <c r="C11" i="22"/>
  <c r="Z10" i="22"/>
  <c r="Y10" i="22"/>
  <c r="W10" i="22"/>
  <c r="V10" i="22"/>
  <c r="U10" i="22"/>
  <c r="T10" i="22"/>
  <c r="S10" i="22"/>
  <c r="P10" i="22"/>
  <c r="K10" i="22"/>
  <c r="J10" i="22"/>
  <c r="I10" i="22"/>
  <c r="H10" i="22"/>
  <c r="F10" i="22"/>
  <c r="E10" i="22"/>
  <c r="D10" i="22"/>
  <c r="C10" i="22"/>
  <c r="Z9" i="22"/>
  <c r="Y9" i="22"/>
  <c r="W9" i="22"/>
  <c r="V9" i="22"/>
  <c r="U9" i="22"/>
  <c r="T9" i="22"/>
  <c r="S9" i="22"/>
  <c r="P9" i="22"/>
  <c r="K9" i="22"/>
  <c r="J9" i="22"/>
  <c r="I9" i="22"/>
  <c r="H9" i="22"/>
  <c r="F9" i="22"/>
  <c r="E9" i="22"/>
  <c r="D9" i="22"/>
  <c r="C9" i="22"/>
  <c r="Z8" i="22"/>
  <c r="Y8" i="22"/>
  <c r="W8" i="22"/>
  <c r="V8" i="22"/>
  <c r="U8" i="22"/>
  <c r="T8" i="22"/>
  <c r="S8" i="22"/>
  <c r="P8" i="22"/>
  <c r="K8" i="22"/>
  <c r="J8" i="22"/>
  <c r="I8" i="22"/>
  <c r="H8" i="22"/>
  <c r="F8" i="22"/>
  <c r="E8" i="22"/>
  <c r="D8" i="22"/>
  <c r="C8" i="22"/>
  <c r="Z7" i="22"/>
  <c r="Y7" i="22"/>
  <c r="W7" i="22"/>
  <c r="V7" i="22"/>
  <c r="U7" i="22"/>
  <c r="T7" i="22"/>
  <c r="S7" i="22"/>
  <c r="P7" i="22"/>
  <c r="K7" i="22"/>
  <c r="J7" i="22"/>
  <c r="I7" i="22"/>
  <c r="H7" i="22"/>
  <c r="F7" i="22"/>
  <c r="E7" i="22"/>
  <c r="D7" i="22"/>
  <c r="C7" i="22"/>
  <c r="Z6" i="22"/>
  <c r="Y6" i="22"/>
  <c r="W6" i="22"/>
  <c r="V6" i="22"/>
  <c r="U6" i="22"/>
  <c r="T6" i="22"/>
  <c r="S6" i="22"/>
  <c r="P6" i="22"/>
  <c r="K6" i="22"/>
  <c r="J6" i="22"/>
  <c r="I6" i="22"/>
  <c r="H6" i="22"/>
  <c r="F6" i="22"/>
  <c r="E6" i="22"/>
  <c r="D6" i="22"/>
  <c r="C6" i="22"/>
  <c r="Z5" i="22"/>
  <c r="Y5" i="22"/>
  <c r="W5" i="22"/>
  <c r="V5" i="22"/>
  <c r="U5" i="22"/>
  <c r="T5" i="22"/>
  <c r="S5" i="22"/>
  <c r="P5" i="22"/>
  <c r="K5" i="22"/>
  <c r="J5" i="22"/>
  <c r="I5" i="22"/>
  <c r="H5" i="22"/>
  <c r="F5" i="22"/>
  <c r="E5" i="22"/>
  <c r="D5" i="22"/>
  <c r="C5" i="22"/>
  <c r="Z4" i="22"/>
  <c r="Y4" i="22"/>
  <c r="W4" i="22"/>
  <c r="V4" i="22"/>
  <c r="U4" i="22"/>
  <c r="T4" i="22"/>
  <c r="S4" i="22"/>
  <c r="P4" i="22"/>
  <c r="K4" i="22"/>
  <c r="J4" i="22"/>
  <c r="I4" i="22"/>
  <c r="H4" i="22"/>
  <c r="F4" i="22"/>
  <c r="E4" i="22"/>
  <c r="D4" i="22"/>
  <c r="C4" i="22"/>
  <c r="Z3" i="22"/>
  <c r="Y3" i="22"/>
  <c r="W3" i="22"/>
  <c r="V3" i="22"/>
  <c r="U3" i="22"/>
  <c r="T3" i="22"/>
  <c r="S3" i="22"/>
  <c r="P3" i="22"/>
  <c r="K3" i="22"/>
  <c r="J3" i="22"/>
  <c r="I3" i="22"/>
  <c r="H3" i="22"/>
  <c r="F3" i="22"/>
  <c r="E3" i="22"/>
  <c r="D3" i="22"/>
  <c r="C3" i="22"/>
  <c r="Z2" i="22"/>
  <c r="Y2" i="22"/>
  <c r="W2" i="22"/>
  <c r="V2" i="22"/>
  <c r="U2" i="22"/>
  <c r="T2" i="22"/>
  <c r="S2" i="22"/>
  <c r="P2" i="22"/>
  <c r="K2" i="22"/>
  <c r="J2" i="22"/>
  <c r="I2" i="22"/>
  <c r="H2" i="22"/>
  <c r="F2" i="22"/>
  <c r="E2" i="22"/>
  <c r="D2" i="22"/>
  <c r="C2" i="22"/>
  <c r="G3" i="22"/>
  <c r="B3" i="22"/>
  <c r="G2" i="22"/>
  <c r="B2" i="22"/>
  <c r="G13" i="22"/>
  <c r="B13" i="22"/>
  <c r="G12" i="22"/>
  <c r="B12" i="22"/>
  <c r="G11" i="22"/>
  <c r="B11" i="22"/>
  <c r="G10" i="22"/>
  <c r="B10" i="22"/>
  <c r="G9" i="22"/>
  <c r="B9" i="22"/>
  <c r="G8" i="22"/>
  <c r="B8" i="22"/>
  <c r="G7" i="22"/>
  <c r="B7" i="22"/>
  <c r="G6" i="22"/>
  <c r="B6" i="22"/>
  <c r="G5" i="22"/>
  <c r="B5" i="22"/>
  <c r="G4" i="22"/>
  <c r="B4" i="22"/>
  <c r="I24" i="29"/>
  <c r="H24" i="29"/>
  <c r="G24" i="29"/>
  <c r="F24" i="29"/>
  <c r="C24" i="29"/>
  <c r="J14" i="26"/>
  <c r="I14" i="26"/>
  <c r="J13" i="26"/>
  <c r="I13" i="26"/>
  <c r="I12" i="26"/>
  <c r="J11" i="26"/>
  <c r="I11" i="26"/>
  <c r="J10" i="26"/>
  <c r="I10" i="26"/>
  <c r="J9" i="26"/>
  <c r="I9" i="26"/>
  <c r="J8" i="26"/>
  <c r="I8" i="26"/>
  <c r="J7" i="26"/>
  <c r="I7" i="26"/>
  <c r="J6" i="26"/>
  <c r="I6" i="26"/>
  <c r="J5" i="26"/>
  <c r="I5" i="26"/>
  <c r="AE745" i="8"/>
  <c r="AD745" i="8"/>
  <c r="AC745" i="8"/>
  <c r="AB745" i="8"/>
  <c r="AA745" i="8"/>
  <c r="Z745" i="8" s="1"/>
  <c r="Y745" i="8"/>
  <c r="X745" i="8"/>
  <c r="W745" i="8"/>
  <c r="V745" i="8"/>
  <c r="T745" i="8"/>
  <c r="L745" i="8"/>
  <c r="K745" i="8"/>
  <c r="J745" i="8"/>
  <c r="I745" i="8"/>
  <c r="M745" i="8" s="1"/>
  <c r="H745" i="8"/>
  <c r="F745" i="8"/>
  <c r="R745" i="8" s="1"/>
  <c r="E745" i="8"/>
  <c r="Q745" i="8" s="1"/>
  <c r="D745" i="8"/>
  <c r="P745" i="8" s="1"/>
  <c r="C745" i="8"/>
  <c r="O745" i="8" s="1"/>
  <c r="B745" i="8"/>
  <c r="N745" i="8" s="1"/>
  <c r="A745" i="8"/>
  <c r="A744" i="2"/>
  <c r="B744" i="2"/>
  <c r="V744" i="2"/>
  <c r="W744" i="2"/>
  <c r="B745" i="2"/>
  <c r="W745" i="2"/>
  <c r="V745" i="2" s="1"/>
  <c r="X745" i="2"/>
  <c r="B746" i="2"/>
  <c r="B747" i="2" s="1"/>
  <c r="W746" i="2"/>
  <c r="V746" i="2" s="1"/>
  <c r="V747" i="2"/>
  <c r="W747" i="2"/>
  <c r="X747" i="2"/>
  <c r="Y747" i="2"/>
  <c r="Z747" i="2"/>
  <c r="V748" i="2"/>
  <c r="W748" i="2"/>
  <c r="Z748" i="2"/>
  <c r="W749" i="2"/>
  <c r="V749" i="2" s="1"/>
  <c r="X749" i="2"/>
  <c r="Y749" i="2"/>
  <c r="Y748" i="2" s="1"/>
  <c r="Z749" i="2"/>
  <c r="W750" i="2"/>
  <c r="V750" i="2" s="1"/>
  <c r="Y750" i="2"/>
  <c r="Z750" i="2"/>
  <c r="V751" i="2"/>
  <c r="W751" i="2"/>
  <c r="X751" i="2"/>
  <c r="Y751" i="2"/>
  <c r="Z751" i="2"/>
  <c r="V752" i="2"/>
  <c r="W752" i="2"/>
  <c r="Y752" i="2"/>
  <c r="Z752" i="2"/>
  <c r="W753" i="2"/>
  <c r="V753" i="2" s="1"/>
  <c r="X753" i="2"/>
  <c r="Y753" i="2"/>
  <c r="Z753" i="2"/>
  <c r="W754" i="2"/>
  <c r="V754" i="2" s="1"/>
  <c r="Z754" i="2"/>
  <c r="V755" i="2"/>
  <c r="W755" i="2"/>
  <c r="X755" i="2"/>
  <c r="Y755" i="2"/>
  <c r="Z755" i="2"/>
  <c r="V756" i="2"/>
  <c r="W756" i="2"/>
  <c r="Y756" i="2"/>
  <c r="Z756" i="2"/>
  <c r="W757" i="2"/>
  <c r="V757" i="2" s="1"/>
  <c r="X757" i="2"/>
  <c r="Y757" i="2"/>
  <c r="Z757" i="2"/>
  <c r="A128" i="2"/>
  <c r="A114" i="2"/>
  <c r="O15" i="32"/>
  <c r="S745" i="8" l="1"/>
  <c r="U745" i="8" s="1"/>
  <c r="G745" i="8"/>
  <c r="Y754" i="2"/>
  <c r="B748" i="2"/>
  <c r="S32" i="32"/>
  <c r="K23" i="32"/>
  <c r="B749" i="2" l="1"/>
  <c r="B750" i="2"/>
  <c r="B751" i="2" l="1"/>
  <c r="B752" i="2"/>
  <c r="B3" i="32"/>
  <c r="A3" i="32" s="1"/>
  <c r="D3" i="32" s="1"/>
  <c r="F3" i="32"/>
  <c r="E3" i="32" s="1"/>
  <c r="J3" i="32"/>
  <c r="I3" i="32" s="1"/>
  <c r="L3" i="32" s="1"/>
  <c r="N3" i="32"/>
  <c r="M3" i="32" s="1"/>
  <c r="P3" i="32" s="1"/>
  <c r="R3" i="32"/>
  <c r="V3" i="32"/>
  <c r="U3" i="32" s="1"/>
  <c r="B4" i="32"/>
  <c r="A4" i="32" s="1"/>
  <c r="D4" i="32" s="1"/>
  <c r="J4" i="32"/>
  <c r="I4" i="32" s="1"/>
  <c r="B35" i="32"/>
  <c r="A35" i="32" s="1"/>
  <c r="D35" i="32" s="1"/>
  <c r="F35" i="32"/>
  <c r="E35" i="32" s="1"/>
  <c r="J35" i="32"/>
  <c r="I35" i="32" s="1"/>
  <c r="L35" i="32" s="1"/>
  <c r="N35" i="32"/>
  <c r="M35" i="32" s="1"/>
  <c r="P35" i="32" s="1"/>
  <c r="R35" i="32"/>
  <c r="Q35" i="32" s="1"/>
  <c r="T35" i="32" s="1"/>
  <c r="V35" i="32"/>
  <c r="U35" i="32" s="1"/>
  <c r="X35" i="32" s="1"/>
  <c r="B36" i="32"/>
  <c r="A36" i="32" s="1"/>
  <c r="D36" i="32" s="1"/>
  <c r="F36" i="32"/>
  <c r="E36" i="32" s="1"/>
  <c r="H36" i="32" s="1"/>
  <c r="J36" i="32"/>
  <c r="N36" i="32"/>
  <c r="R36" i="32"/>
  <c r="V36" i="32"/>
  <c r="B37" i="32"/>
  <c r="F37" i="32"/>
  <c r="W58" i="32"/>
  <c r="W59" i="32"/>
  <c r="W60" i="32"/>
  <c r="W65" i="32"/>
  <c r="D1" i="31"/>
  <c r="I5" i="31" s="1"/>
  <c r="A11" i="31"/>
  <c r="A12" i="31" s="1"/>
  <c r="A15" i="31"/>
  <c r="B753" i="2" l="1"/>
  <c r="B754" i="2"/>
  <c r="A17" i="31"/>
  <c r="A13" i="31"/>
  <c r="D2" i="31"/>
  <c r="C2" i="31" s="1"/>
  <c r="A37" i="32"/>
  <c r="D37" i="32" s="1"/>
  <c r="B38" i="32"/>
  <c r="Q36" i="32"/>
  <c r="R37" i="32"/>
  <c r="I36" i="32"/>
  <c r="L36" i="32" s="1"/>
  <c r="J37" i="32"/>
  <c r="E37" i="32"/>
  <c r="F38" i="32"/>
  <c r="U36" i="32"/>
  <c r="X36" i="32" s="1"/>
  <c r="V37" i="32"/>
  <c r="M36" i="32"/>
  <c r="P36" i="32" s="1"/>
  <c r="N37" i="32"/>
  <c r="Q3" i="32"/>
  <c r="T3" i="32" s="1"/>
  <c r="J5" i="32"/>
  <c r="B5" i="32"/>
  <c r="V4" i="32"/>
  <c r="R4" i="32"/>
  <c r="N4" i="32"/>
  <c r="F4" i="32"/>
  <c r="I6" i="31"/>
  <c r="H5" i="31"/>
  <c r="A18" i="31"/>
  <c r="A16" i="31"/>
  <c r="I14" i="31"/>
  <c r="A14" i="31"/>
  <c r="I8" i="31"/>
  <c r="H8" i="31" s="1"/>
  <c r="B755" i="2" l="1"/>
  <c r="B756" i="2"/>
  <c r="B757" i="2" s="1"/>
  <c r="N38" i="32"/>
  <c r="M37" i="32"/>
  <c r="V38" i="32"/>
  <c r="U37" i="32"/>
  <c r="X37" i="32" s="1"/>
  <c r="F39" i="32"/>
  <c r="E38" i="32"/>
  <c r="H38" i="32" s="1"/>
  <c r="I37" i="32"/>
  <c r="L37" i="32" s="1"/>
  <c r="J38" i="32"/>
  <c r="Q37" i="32"/>
  <c r="T37" i="32" s="1"/>
  <c r="R38" i="32"/>
  <c r="A38" i="32"/>
  <c r="B39" i="32"/>
  <c r="M4" i="32"/>
  <c r="P4" i="32" s="1"/>
  <c r="N5" i="32"/>
  <c r="V5" i="32"/>
  <c r="U4" i="32"/>
  <c r="X4" i="32" s="1"/>
  <c r="I5" i="32"/>
  <c r="L5" i="32" s="1"/>
  <c r="J6" i="32"/>
  <c r="E4" i="32"/>
  <c r="F5" i="32"/>
  <c r="Q4" i="32"/>
  <c r="R5" i="32"/>
  <c r="B6" i="32"/>
  <c r="A5" i="32"/>
  <c r="D5" i="32" s="1"/>
  <c r="H14" i="31"/>
  <c r="I7" i="31"/>
  <c r="H7" i="31" s="1"/>
  <c r="H6" i="31"/>
  <c r="A19" i="31"/>
  <c r="E39" i="32" l="1"/>
  <c r="H39" i="32" s="1"/>
  <c r="F40" i="32"/>
  <c r="U38" i="32"/>
  <c r="X38" i="32" s="1"/>
  <c r="V39" i="32"/>
  <c r="N39" i="32"/>
  <c r="M38" i="32"/>
  <c r="P38" i="32" s="1"/>
  <c r="A39" i="32"/>
  <c r="D39" i="32" s="1"/>
  <c r="B40" i="32"/>
  <c r="Q38" i="32"/>
  <c r="T38" i="32" s="1"/>
  <c r="R39" i="32"/>
  <c r="I38" i="32"/>
  <c r="L38" i="32" s="1"/>
  <c r="J39" i="32"/>
  <c r="Q5" i="32"/>
  <c r="T5" i="32" s="1"/>
  <c r="R6" i="32"/>
  <c r="U5" i="32"/>
  <c r="X5" i="32" s="1"/>
  <c r="V6" i="32"/>
  <c r="M5" i="32"/>
  <c r="P5" i="32" s="1"/>
  <c r="N6" i="32"/>
  <c r="A6" i="32"/>
  <c r="D6" i="32" s="1"/>
  <c r="B7" i="32"/>
  <c r="E5" i="32"/>
  <c r="H5" i="32" s="1"/>
  <c r="F6" i="32"/>
  <c r="I6" i="32"/>
  <c r="L6" i="32" s="1"/>
  <c r="J7" i="32"/>
  <c r="A20" i="31"/>
  <c r="A21" i="31" s="1"/>
  <c r="M39" i="32" l="1"/>
  <c r="N40" i="32"/>
  <c r="I39" i="32"/>
  <c r="J40" i="32"/>
  <c r="Q39" i="32"/>
  <c r="T39" i="32" s="1"/>
  <c r="R40" i="32"/>
  <c r="A40" i="32"/>
  <c r="B41" i="32"/>
  <c r="U39" i="32"/>
  <c r="V40" i="32"/>
  <c r="E40" i="32"/>
  <c r="H40" i="32" s="1"/>
  <c r="F41" i="32"/>
  <c r="J8" i="32"/>
  <c r="I7" i="32"/>
  <c r="L7" i="32" s="1"/>
  <c r="F7" i="32"/>
  <c r="E6" i="32"/>
  <c r="H6" i="32" s="1"/>
  <c r="A7" i="32"/>
  <c r="D7" i="32" s="1"/>
  <c r="B8" i="32"/>
  <c r="M6" i="32"/>
  <c r="N7" i="32"/>
  <c r="Q6" i="32"/>
  <c r="R7" i="32"/>
  <c r="U6" i="32"/>
  <c r="X6" i="32" s="1"/>
  <c r="V7" i="32"/>
  <c r="A22" i="31"/>
  <c r="A23" i="31" s="1"/>
  <c r="A24" i="31" s="1"/>
  <c r="E41" i="32" l="1"/>
  <c r="H41" i="32" s="1"/>
  <c r="F42" i="32"/>
  <c r="U40" i="32"/>
  <c r="X40" i="32" s="1"/>
  <c r="V41" i="32"/>
  <c r="A41" i="32"/>
  <c r="D41" i="32" s="1"/>
  <c r="B42" i="32"/>
  <c r="Q40" i="32"/>
  <c r="T40" i="32" s="1"/>
  <c r="R41" i="32"/>
  <c r="I40" i="32"/>
  <c r="L40" i="32" s="1"/>
  <c r="J41" i="32"/>
  <c r="M40" i="32"/>
  <c r="P40" i="32" s="1"/>
  <c r="N41" i="32"/>
  <c r="U7" i="32"/>
  <c r="X7" i="32" s="1"/>
  <c r="V8" i="32"/>
  <c r="M7" i="32"/>
  <c r="P7" i="32" s="1"/>
  <c r="N8" i="32"/>
  <c r="E7" i="32"/>
  <c r="H7" i="32" s="1"/>
  <c r="F8" i="32"/>
  <c r="I8" i="32"/>
  <c r="L8" i="32" s="1"/>
  <c r="J9" i="32"/>
  <c r="Q7" i="32"/>
  <c r="T7" i="32" s="1"/>
  <c r="R8" i="32"/>
  <c r="A8" i="32"/>
  <c r="D8" i="32" s="1"/>
  <c r="B9" i="32"/>
  <c r="D3" i="31"/>
  <c r="D5" i="31"/>
  <c r="D6" i="31"/>
  <c r="C6" i="31" s="1"/>
  <c r="D7" i="31"/>
  <c r="C7" i="31" s="1"/>
  <c r="D8" i="31"/>
  <c r="C8" i="31" s="1"/>
  <c r="I12" i="31"/>
  <c r="D4" i="31"/>
  <c r="C4" i="31" s="1"/>
  <c r="I13" i="31"/>
  <c r="H13" i="31" s="1"/>
  <c r="O4" i="32" l="1"/>
  <c r="O5" i="32"/>
  <c r="O8" i="32"/>
  <c r="M41" i="32"/>
  <c r="P41" i="32" s="1"/>
  <c r="N42" i="32"/>
  <c r="I41" i="32"/>
  <c r="J42" i="32"/>
  <c r="Q41" i="32"/>
  <c r="R42" i="32"/>
  <c r="A42" i="32"/>
  <c r="D42" i="32" s="1"/>
  <c r="B43" i="32"/>
  <c r="U41" i="32"/>
  <c r="V42" i="32"/>
  <c r="F43" i="32"/>
  <c r="E42" i="32"/>
  <c r="O7" i="32"/>
  <c r="O3" i="32"/>
  <c r="O6" i="32"/>
  <c r="B10" i="32"/>
  <c r="A9" i="32"/>
  <c r="D9" i="32" s="1"/>
  <c r="R9" i="32"/>
  <c r="Q8" i="32"/>
  <c r="T8" i="32" s="1"/>
  <c r="V9" i="32"/>
  <c r="U8" i="32"/>
  <c r="C5" i="31"/>
  <c r="I9" i="32"/>
  <c r="J10" i="32"/>
  <c r="E8" i="32"/>
  <c r="H8" i="32" s="1"/>
  <c r="F9" i="32"/>
  <c r="N9" i="32"/>
  <c r="M8" i="32"/>
  <c r="C3" i="31"/>
  <c r="H12" i="31"/>
  <c r="I2" i="31"/>
  <c r="F2" i="31"/>
  <c r="F3" i="31" s="1"/>
  <c r="F4" i="31" s="1"/>
  <c r="F44" i="32" l="1"/>
  <c r="E43" i="32"/>
  <c r="H43" i="32" s="1"/>
  <c r="V43" i="32"/>
  <c r="U42" i="32"/>
  <c r="X42" i="32" s="1"/>
  <c r="A43" i="32"/>
  <c r="D43" i="32" s="1"/>
  <c r="B44" i="32"/>
  <c r="Q42" i="32"/>
  <c r="T42" i="32" s="1"/>
  <c r="R43" i="32"/>
  <c r="I42" i="32"/>
  <c r="L42" i="32" s="1"/>
  <c r="J43" i="32"/>
  <c r="N43" i="32"/>
  <c r="M42" i="32"/>
  <c r="P42" i="32" s="1"/>
  <c r="M9" i="32"/>
  <c r="P9" i="32" s="1"/>
  <c r="O9" i="32"/>
  <c r="N10" i="32"/>
  <c r="E9" i="32"/>
  <c r="H9" i="32" s="1"/>
  <c r="F10" i="32"/>
  <c r="I10" i="32"/>
  <c r="L10" i="32" s="1"/>
  <c r="J11" i="32"/>
  <c r="U9" i="32"/>
  <c r="X9" i="32" s="1"/>
  <c r="V10" i="32"/>
  <c r="A10" i="32"/>
  <c r="D10" i="32" s="1"/>
  <c r="B11" i="32"/>
  <c r="Q9" i="32"/>
  <c r="T9" i="32" s="1"/>
  <c r="R10" i="32"/>
  <c r="H2" i="31"/>
  <c r="I3" i="31"/>
  <c r="S5" i="32" s="1"/>
  <c r="S3" i="32" l="1"/>
  <c r="N44" i="32"/>
  <c r="M43" i="32"/>
  <c r="P43" i="32" s="1"/>
  <c r="U43" i="32"/>
  <c r="X43" i="32" s="1"/>
  <c r="V44" i="32"/>
  <c r="F45" i="32"/>
  <c r="E44" i="32"/>
  <c r="I43" i="32"/>
  <c r="L43" i="32" s="1"/>
  <c r="J44" i="32"/>
  <c r="Q43" i="32"/>
  <c r="R44" i="32"/>
  <c r="A44" i="32"/>
  <c r="D44" i="32" s="1"/>
  <c r="B45" i="32"/>
  <c r="A11" i="32"/>
  <c r="D11" i="32" s="1"/>
  <c r="B12" i="32"/>
  <c r="U10" i="32"/>
  <c r="V11" i="32"/>
  <c r="Q10" i="32"/>
  <c r="T10" i="32" s="1"/>
  <c r="S10" i="32"/>
  <c r="R11" i="32"/>
  <c r="J12" i="32"/>
  <c r="I11" i="32"/>
  <c r="F11" i="32"/>
  <c r="E10" i="32"/>
  <c r="M10" i="32"/>
  <c r="P10" i="32" s="1"/>
  <c r="O10" i="32"/>
  <c r="N11" i="32"/>
  <c r="S6" i="32"/>
  <c r="S8" i="32"/>
  <c r="S9" i="32"/>
  <c r="S4" i="32"/>
  <c r="W5" i="32"/>
  <c r="S7" i="32"/>
  <c r="H3" i="31"/>
  <c r="I4" i="31"/>
  <c r="H4" i="31" s="1"/>
  <c r="W6" i="32" l="1"/>
  <c r="W7" i="32"/>
  <c r="A45" i="32"/>
  <c r="B46" i="32"/>
  <c r="Q44" i="32"/>
  <c r="T44" i="32" s="1"/>
  <c r="R45" i="32"/>
  <c r="I44" i="32"/>
  <c r="L44" i="32" s="1"/>
  <c r="J45" i="32"/>
  <c r="U44" i="32"/>
  <c r="X44" i="32" s="1"/>
  <c r="V45" i="32"/>
  <c r="W10" i="32"/>
  <c r="W9" i="32"/>
  <c r="E45" i="32"/>
  <c r="H45" i="32" s="1"/>
  <c r="F46" i="32"/>
  <c r="M44" i="32"/>
  <c r="N45" i="32"/>
  <c r="Q11" i="32"/>
  <c r="S11" i="32"/>
  <c r="R12" i="32"/>
  <c r="A12" i="32"/>
  <c r="D12" i="32" s="1"/>
  <c r="B13" i="32"/>
  <c r="M11" i="32"/>
  <c r="P11" i="32" s="1"/>
  <c r="O11" i="32"/>
  <c r="N12" i="32"/>
  <c r="E11" i="32"/>
  <c r="F12" i="32"/>
  <c r="I12" i="32"/>
  <c r="L12" i="32" s="1"/>
  <c r="J13" i="32"/>
  <c r="U11" i="32"/>
  <c r="X11" i="32" s="1"/>
  <c r="W11" i="32"/>
  <c r="V12" i="32"/>
  <c r="W4" i="32"/>
  <c r="W8" i="32"/>
  <c r="W3" i="32"/>
  <c r="M45" i="32" l="1"/>
  <c r="P45" i="32" s="1"/>
  <c r="N46" i="32"/>
  <c r="E46" i="32"/>
  <c r="H46" i="32" s="1"/>
  <c r="F47" i="32"/>
  <c r="U45" i="32"/>
  <c r="X45" i="32" s="1"/>
  <c r="V46" i="32"/>
  <c r="I45" i="32"/>
  <c r="L45" i="32" s="1"/>
  <c r="J46" i="32"/>
  <c r="Q45" i="32"/>
  <c r="T45" i="32" s="1"/>
  <c r="R46" i="32"/>
  <c r="A46" i="32"/>
  <c r="D46" i="32" s="1"/>
  <c r="B47" i="32"/>
  <c r="W12" i="32"/>
  <c r="V13" i="32"/>
  <c r="U12" i="32"/>
  <c r="X12" i="32" s="1"/>
  <c r="B14" i="32"/>
  <c r="A13" i="32"/>
  <c r="D13" i="32" s="1"/>
  <c r="S12" i="32"/>
  <c r="R13" i="32"/>
  <c r="Q12" i="32"/>
  <c r="T12" i="32" s="1"/>
  <c r="I13" i="32"/>
  <c r="L13" i="32" s="1"/>
  <c r="J14" i="32"/>
  <c r="E12" i="32"/>
  <c r="H12" i="32" s="1"/>
  <c r="F13" i="32"/>
  <c r="O12" i="32"/>
  <c r="N13" i="32"/>
  <c r="M12" i="32"/>
  <c r="P12" i="32" s="1"/>
  <c r="A47" i="32" l="1"/>
  <c r="B48" i="32"/>
  <c r="Q46" i="32"/>
  <c r="T46" i="32" s="1"/>
  <c r="R47" i="32"/>
  <c r="I46" i="32"/>
  <c r="J47" i="32"/>
  <c r="V47" i="32"/>
  <c r="U46" i="32"/>
  <c r="F48" i="32"/>
  <c r="E47" i="32"/>
  <c r="H47" i="32" s="1"/>
  <c r="M46" i="32"/>
  <c r="N47" i="32"/>
  <c r="Q13" i="32"/>
  <c r="S13" i="32"/>
  <c r="R14" i="32"/>
  <c r="M13" i="32"/>
  <c r="O13" i="32"/>
  <c r="N14" i="32"/>
  <c r="E13" i="32"/>
  <c r="H13" i="32" s="1"/>
  <c r="F14" i="32"/>
  <c r="I14" i="32"/>
  <c r="L14" i="32" s="1"/>
  <c r="J15" i="32"/>
  <c r="A14" i="32"/>
  <c r="D14" i="32" s="1"/>
  <c r="B15" i="32"/>
  <c r="U13" i="32"/>
  <c r="X13" i="32" s="1"/>
  <c r="W13" i="32"/>
  <c r="V14" i="32"/>
  <c r="N48" i="32" l="1"/>
  <c r="M47" i="32"/>
  <c r="P47" i="32" s="1"/>
  <c r="I47" i="32"/>
  <c r="L47" i="32" s="1"/>
  <c r="J48" i="32"/>
  <c r="Q47" i="32"/>
  <c r="T47" i="32" s="1"/>
  <c r="R48" i="32"/>
  <c r="A48" i="32"/>
  <c r="D48" i="32" s="1"/>
  <c r="B49" i="32"/>
  <c r="E48" i="32"/>
  <c r="H48" i="32" s="1"/>
  <c r="F49" i="32"/>
  <c r="V48" i="32"/>
  <c r="U47" i="32"/>
  <c r="X47" i="32" s="1"/>
  <c r="U14" i="32"/>
  <c r="X14" i="32" s="1"/>
  <c r="W14" i="32"/>
  <c r="V15" i="32"/>
  <c r="Q14" i="32"/>
  <c r="T14" i="32" s="1"/>
  <c r="S14" i="32"/>
  <c r="R15" i="32"/>
  <c r="A15" i="32"/>
  <c r="D15" i="32" s="1"/>
  <c r="B16" i="32"/>
  <c r="J16" i="32"/>
  <c r="I15" i="32"/>
  <c r="L15" i="32" s="1"/>
  <c r="F15" i="32"/>
  <c r="E14" i="32"/>
  <c r="H14" i="32" s="1"/>
  <c r="M14" i="32"/>
  <c r="P14" i="32" s="1"/>
  <c r="O14" i="32"/>
  <c r="N15" i="32"/>
  <c r="E49" i="32" l="1"/>
  <c r="F50" i="32"/>
  <c r="A49" i="32"/>
  <c r="D49" i="32" s="1"/>
  <c r="B50" i="32"/>
  <c r="Q48" i="32"/>
  <c r="R49" i="32"/>
  <c r="I48" i="32"/>
  <c r="J49" i="32"/>
  <c r="U48" i="32"/>
  <c r="V49" i="32"/>
  <c r="M48" i="32"/>
  <c r="P48" i="32" s="1"/>
  <c r="N49" i="32"/>
  <c r="M15" i="32"/>
  <c r="N16" i="32"/>
  <c r="E15" i="32"/>
  <c r="H15" i="32" s="1"/>
  <c r="F16" i="32"/>
  <c r="I16" i="32"/>
  <c r="J17" i="32"/>
  <c r="U15" i="32"/>
  <c r="W15" i="32"/>
  <c r="V16" i="32"/>
  <c r="A16" i="32"/>
  <c r="D16" i="32" s="1"/>
  <c r="B17" i="32"/>
  <c r="Q15" i="32"/>
  <c r="T15" i="32" s="1"/>
  <c r="S15" i="32"/>
  <c r="R16" i="32"/>
  <c r="M49" i="32" l="1"/>
  <c r="P49" i="32" s="1"/>
  <c r="N50" i="32"/>
  <c r="U49" i="32"/>
  <c r="X49" i="32" s="1"/>
  <c r="V50" i="32"/>
  <c r="I49" i="32"/>
  <c r="L49" i="32" s="1"/>
  <c r="J50" i="32"/>
  <c r="Q49" i="32"/>
  <c r="T49" i="32" s="1"/>
  <c r="R50" i="32"/>
  <c r="A50" i="32"/>
  <c r="D50" i="32" s="1"/>
  <c r="B51" i="32"/>
  <c r="E50" i="32"/>
  <c r="H50" i="32" s="1"/>
  <c r="F51" i="32"/>
  <c r="S16" i="32"/>
  <c r="R17" i="32"/>
  <c r="Q16" i="32"/>
  <c r="T16" i="32" s="1"/>
  <c r="I17" i="32"/>
  <c r="L17" i="32" s="1"/>
  <c r="J18" i="32"/>
  <c r="E16" i="32"/>
  <c r="H16" i="32" s="1"/>
  <c r="F17" i="32"/>
  <c r="O16" i="32"/>
  <c r="N17" i="32"/>
  <c r="M16" i="32"/>
  <c r="P16" i="32" s="1"/>
  <c r="B18" i="32"/>
  <c r="A17" i="32"/>
  <c r="D17" i="32" s="1"/>
  <c r="W16" i="32"/>
  <c r="V17" i="32"/>
  <c r="U16" i="32"/>
  <c r="X16" i="32" s="1"/>
  <c r="E51" i="32" l="1"/>
  <c r="F52" i="32"/>
  <c r="A51" i="32"/>
  <c r="D51" i="32" s="1"/>
  <c r="B52" i="32"/>
  <c r="Q50" i="32"/>
  <c r="R51" i="32"/>
  <c r="I50" i="32"/>
  <c r="L50" i="32" s="1"/>
  <c r="J51" i="32"/>
  <c r="U50" i="32"/>
  <c r="X50" i="32" s="1"/>
  <c r="V51" i="32"/>
  <c r="M50" i="32"/>
  <c r="P50" i="32" s="1"/>
  <c r="N51" i="32"/>
  <c r="A18" i="32"/>
  <c r="D18" i="32" s="1"/>
  <c r="B19" i="32"/>
  <c r="M17" i="32"/>
  <c r="P17" i="32" s="1"/>
  <c r="O17" i="32"/>
  <c r="N18" i="32"/>
  <c r="E17" i="32"/>
  <c r="F18" i="32"/>
  <c r="I18" i="32"/>
  <c r="J19" i="32"/>
  <c r="U17" i="32"/>
  <c r="W17" i="32"/>
  <c r="V18" i="32"/>
  <c r="Q17" i="32"/>
  <c r="T17" i="32" s="1"/>
  <c r="S17" i="32"/>
  <c r="R18" i="32"/>
  <c r="N52" i="32" l="1"/>
  <c r="M51" i="32"/>
  <c r="V52" i="32"/>
  <c r="U51" i="32"/>
  <c r="X51" i="32" s="1"/>
  <c r="I51" i="32"/>
  <c r="L51" i="32" s="1"/>
  <c r="J52" i="32"/>
  <c r="Q51" i="32"/>
  <c r="T51" i="32" s="1"/>
  <c r="R52" i="32"/>
  <c r="A52" i="32"/>
  <c r="B53" i="32"/>
  <c r="F53" i="32"/>
  <c r="E52" i="32"/>
  <c r="H52" i="32" s="1"/>
  <c r="Q18" i="32"/>
  <c r="S18" i="32"/>
  <c r="R19" i="32"/>
  <c r="J20" i="32"/>
  <c r="I19" i="32"/>
  <c r="L19" i="32" s="1"/>
  <c r="F19" i="32"/>
  <c r="E18" i="32"/>
  <c r="M18" i="32"/>
  <c r="P18" i="32" s="1"/>
  <c r="O18" i="32"/>
  <c r="N19" i="32"/>
  <c r="U18" i="32"/>
  <c r="X18" i="32" s="1"/>
  <c r="W18" i="32"/>
  <c r="V19" i="32"/>
  <c r="A19" i="32"/>
  <c r="D19" i="32" s="1"/>
  <c r="B20" i="32"/>
  <c r="A53" i="32" l="1"/>
  <c r="D53" i="32" s="1"/>
  <c r="B54" i="32"/>
  <c r="Q52" i="32"/>
  <c r="T52" i="32" s="1"/>
  <c r="R53" i="32"/>
  <c r="I52" i="32"/>
  <c r="L52" i="32" s="1"/>
  <c r="J53" i="32"/>
  <c r="E53" i="32"/>
  <c r="H53" i="32" s="1"/>
  <c r="F54" i="32"/>
  <c r="U52" i="32"/>
  <c r="X52" i="32" s="1"/>
  <c r="V53" i="32"/>
  <c r="N53" i="32"/>
  <c r="M52" i="32"/>
  <c r="P52" i="32" s="1"/>
  <c r="A20" i="32"/>
  <c r="D20" i="32" s="1"/>
  <c r="B21" i="32"/>
  <c r="U19" i="32"/>
  <c r="X19" i="32" s="1"/>
  <c r="W19" i="32"/>
  <c r="V20" i="32"/>
  <c r="Q19" i="32"/>
  <c r="T19" i="32" s="1"/>
  <c r="S19" i="32"/>
  <c r="R20" i="32"/>
  <c r="M19" i="32"/>
  <c r="P19" i="32" s="1"/>
  <c r="O19" i="32"/>
  <c r="N20" i="32"/>
  <c r="E19" i="32"/>
  <c r="H19" i="32" s="1"/>
  <c r="F20" i="32"/>
  <c r="I20" i="32"/>
  <c r="L20" i="32" s="1"/>
  <c r="J21" i="32"/>
  <c r="M53" i="32" l="1"/>
  <c r="N54" i="32"/>
  <c r="U53" i="32"/>
  <c r="V54" i="32"/>
  <c r="E54" i="32"/>
  <c r="H54" i="32" s="1"/>
  <c r="F55" i="32"/>
  <c r="I53" i="32"/>
  <c r="J54" i="32"/>
  <c r="Q53" i="32"/>
  <c r="T53" i="32" s="1"/>
  <c r="R54" i="32"/>
  <c r="A54" i="32"/>
  <c r="B55" i="32"/>
  <c r="J22" i="32"/>
  <c r="I21" i="32"/>
  <c r="L21" i="32" s="1"/>
  <c r="K21" i="32"/>
  <c r="E20" i="32"/>
  <c r="H20" i="32" s="1"/>
  <c r="F21" i="32"/>
  <c r="N21" i="32"/>
  <c r="O20" i="32"/>
  <c r="M20" i="32"/>
  <c r="V21" i="32"/>
  <c r="W20" i="32"/>
  <c r="U20" i="32"/>
  <c r="X20" i="32" s="1"/>
  <c r="R21" i="32"/>
  <c r="S20" i="32"/>
  <c r="Q20" i="32"/>
  <c r="B22" i="32"/>
  <c r="A21" i="32"/>
  <c r="D21" i="32" s="1"/>
  <c r="A55" i="32" l="1"/>
  <c r="D55" i="32" s="1"/>
  <c r="B56" i="32"/>
  <c r="Q54" i="32"/>
  <c r="T54" i="32" s="1"/>
  <c r="R55" i="32"/>
  <c r="I54" i="32"/>
  <c r="L54" i="32" s="1"/>
  <c r="J55" i="32"/>
  <c r="E55" i="32"/>
  <c r="H55" i="32" s="1"/>
  <c r="F56" i="32"/>
  <c r="U54" i="32"/>
  <c r="X54" i="32" s="1"/>
  <c r="V55" i="32"/>
  <c r="M54" i="32"/>
  <c r="P54" i="32" s="1"/>
  <c r="N55" i="32"/>
  <c r="B23" i="32"/>
  <c r="A22" i="32"/>
  <c r="D22" i="32" s="1"/>
  <c r="V22" i="32"/>
  <c r="U21" i="32"/>
  <c r="X21" i="32" s="1"/>
  <c r="W21" i="32"/>
  <c r="E21" i="32"/>
  <c r="H21" i="32" s="1"/>
  <c r="F22" i="32"/>
  <c r="J23" i="32"/>
  <c r="K22" i="32"/>
  <c r="I22" i="32"/>
  <c r="L22" i="32" s="1"/>
  <c r="R22" i="32"/>
  <c r="Q21" i="32"/>
  <c r="T21" i="32" s="1"/>
  <c r="S21" i="32"/>
  <c r="N22" i="32"/>
  <c r="M21" i="32"/>
  <c r="P21" i="32" s="1"/>
  <c r="O21" i="32"/>
  <c r="M55" i="32" l="1"/>
  <c r="P55" i="32" s="1"/>
  <c r="N56" i="32"/>
  <c r="U55" i="32"/>
  <c r="V56" i="32"/>
  <c r="F57" i="32"/>
  <c r="E56" i="32"/>
  <c r="I55" i="32"/>
  <c r="J56" i="32"/>
  <c r="Q55" i="32"/>
  <c r="R56" i="32"/>
  <c r="A56" i="32"/>
  <c r="D56" i="32" s="1"/>
  <c r="B57" i="32"/>
  <c r="S22" i="32"/>
  <c r="R23" i="32"/>
  <c r="Q22" i="32"/>
  <c r="T22" i="32" s="1"/>
  <c r="E22" i="32"/>
  <c r="H22" i="32" s="1"/>
  <c r="F23" i="32"/>
  <c r="W22" i="32"/>
  <c r="V23" i="32"/>
  <c r="U22" i="32"/>
  <c r="B24" i="32"/>
  <c r="A23" i="32"/>
  <c r="D23" i="32" s="1"/>
  <c r="O22" i="32"/>
  <c r="N23" i="32"/>
  <c r="M22" i="32"/>
  <c r="I23" i="32"/>
  <c r="J24" i="32"/>
  <c r="A57" i="32" l="1"/>
  <c r="D57" i="32" s="1"/>
  <c r="B58" i="32"/>
  <c r="Q56" i="32"/>
  <c r="T56" i="32" s="1"/>
  <c r="R57" i="32"/>
  <c r="I56" i="32"/>
  <c r="L56" i="32" s="1"/>
  <c r="J57" i="32"/>
  <c r="U56" i="32"/>
  <c r="X56" i="32" s="1"/>
  <c r="V57" i="32"/>
  <c r="N57" i="32"/>
  <c r="M56" i="32"/>
  <c r="P56" i="32" s="1"/>
  <c r="E57" i="32"/>
  <c r="H57" i="32" s="1"/>
  <c r="F58" i="32"/>
  <c r="I24" i="32"/>
  <c r="L24" i="32" s="1"/>
  <c r="K24" i="32"/>
  <c r="J25" i="32"/>
  <c r="A24" i="32"/>
  <c r="D24" i="32" s="1"/>
  <c r="B25" i="32"/>
  <c r="U23" i="32"/>
  <c r="X23" i="32" s="1"/>
  <c r="W23" i="32"/>
  <c r="V24" i="32"/>
  <c r="E23" i="32"/>
  <c r="H23" i="32" s="1"/>
  <c r="F24" i="32"/>
  <c r="M23" i="32"/>
  <c r="P23" i="32" s="1"/>
  <c r="O23" i="32"/>
  <c r="N24" i="32"/>
  <c r="Q23" i="32"/>
  <c r="T23" i="32" s="1"/>
  <c r="S23" i="32"/>
  <c r="R24" i="32"/>
  <c r="E58" i="32" l="1"/>
  <c r="F59" i="32"/>
  <c r="U57" i="32"/>
  <c r="X57" i="32" s="1"/>
  <c r="V58" i="32"/>
  <c r="I57" i="32"/>
  <c r="L57" i="32" s="1"/>
  <c r="J58" i="32"/>
  <c r="Q57" i="32"/>
  <c r="R58" i="32"/>
  <c r="A58" i="32"/>
  <c r="D58" i="32" s="1"/>
  <c r="B59" i="32"/>
  <c r="M57" i="32"/>
  <c r="P57" i="32" s="1"/>
  <c r="N58" i="32"/>
  <c r="M24" i="32"/>
  <c r="P24" i="32" s="1"/>
  <c r="N25" i="32"/>
  <c r="A25" i="32"/>
  <c r="D25" i="32" s="1"/>
  <c r="B26" i="32"/>
  <c r="I25" i="32"/>
  <c r="K25" i="32"/>
  <c r="J26" i="32"/>
  <c r="Q24" i="32"/>
  <c r="T24" i="32" s="1"/>
  <c r="S24" i="32"/>
  <c r="R25" i="32"/>
  <c r="F25" i="32"/>
  <c r="E24" i="32"/>
  <c r="U24" i="32"/>
  <c r="W24" i="32"/>
  <c r="V25" i="32"/>
  <c r="M58" i="32" l="1"/>
  <c r="N59" i="32"/>
  <c r="B60" i="32"/>
  <c r="A59" i="32"/>
  <c r="Q58" i="32"/>
  <c r="T58" i="32" s="1"/>
  <c r="R59" i="32"/>
  <c r="I58" i="32"/>
  <c r="L58" i="32" s="1"/>
  <c r="J59" i="32"/>
  <c r="U58" i="32"/>
  <c r="X58" i="32" s="1"/>
  <c r="V59" i="32"/>
  <c r="E59" i="32"/>
  <c r="H59" i="32" s="1"/>
  <c r="F60" i="32"/>
  <c r="Q25" i="32"/>
  <c r="S25" i="32"/>
  <c r="R26" i="32"/>
  <c r="A26" i="32"/>
  <c r="D26" i="32" s="1"/>
  <c r="B27" i="32"/>
  <c r="M25" i="32"/>
  <c r="P25" i="32" s="1"/>
  <c r="N26" i="32"/>
  <c r="U25" i="32"/>
  <c r="X25" i="32" s="1"/>
  <c r="W25" i="32"/>
  <c r="V26" i="32"/>
  <c r="F26" i="32"/>
  <c r="E25" i="32"/>
  <c r="I26" i="32"/>
  <c r="L26" i="32" s="1"/>
  <c r="K26" i="32"/>
  <c r="J27" i="32"/>
  <c r="F61" i="32" l="1"/>
  <c r="E60" i="32"/>
  <c r="H60" i="32" s="1"/>
  <c r="U59" i="32"/>
  <c r="X59" i="32" s="1"/>
  <c r="V60" i="32"/>
  <c r="J60" i="32"/>
  <c r="I59" i="32"/>
  <c r="L59" i="32" s="1"/>
  <c r="R60" i="32"/>
  <c r="Q59" i="32"/>
  <c r="T59" i="32" s="1"/>
  <c r="M59" i="32"/>
  <c r="P59" i="32" s="1"/>
  <c r="N60" i="32"/>
  <c r="A60" i="32"/>
  <c r="D60" i="32" s="1"/>
  <c r="B61" i="32"/>
  <c r="U26" i="32"/>
  <c r="X26" i="32" s="1"/>
  <c r="W26" i="32"/>
  <c r="V27" i="32"/>
  <c r="A27" i="32"/>
  <c r="D27" i="32" s="1"/>
  <c r="H3" i="32" s="1"/>
  <c r="H10" i="32" s="1"/>
  <c r="H17" i="32" s="1"/>
  <c r="H24" i="32" s="1"/>
  <c r="B28" i="32"/>
  <c r="Q26" i="32"/>
  <c r="T26" i="32" s="1"/>
  <c r="S26" i="32"/>
  <c r="R27" i="32"/>
  <c r="I27" i="32"/>
  <c r="L27" i="32" s="1"/>
  <c r="J28" i="32"/>
  <c r="K27" i="32"/>
  <c r="F27" i="32"/>
  <c r="E26" i="32"/>
  <c r="H26" i="32" s="1"/>
  <c r="M26" i="32"/>
  <c r="P26" i="32" s="1"/>
  <c r="N27" i="32"/>
  <c r="B62" i="32" l="1"/>
  <c r="A61" i="32"/>
  <c r="N61" i="32"/>
  <c r="M60" i="32"/>
  <c r="V61" i="32"/>
  <c r="U60" i="32"/>
  <c r="Q60" i="32"/>
  <c r="T60" i="32" s="1"/>
  <c r="R61" i="32"/>
  <c r="J61" i="32"/>
  <c r="I60" i="32"/>
  <c r="F62" i="32"/>
  <c r="E61" i="32"/>
  <c r="H61" i="32" s="1"/>
  <c r="B29" i="32"/>
  <c r="A28" i="32"/>
  <c r="D28" i="32" s="1"/>
  <c r="H4" i="32" s="1"/>
  <c r="H11" i="32" s="1"/>
  <c r="H18" i="32" s="1"/>
  <c r="H25" i="32" s="1"/>
  <c r="L4" i="32" s="1"/>
  <c r="L11" i="32" s="1"/>
  <c r="L18" i="32" s="1"/>
  <c r="L25" i="32" s="1"/>
  <c r="V28" i="32"/>
  <c r="U27" i="32"/>
  <c r="X27" i="32" s="1"/>
  <c r="W27" i="32"/>
  <c r="N28" i="32"/>
  <c r="M27" i="32"/>
  <c r="O27" i="32"/>
  <c r="E27" i="32"/>
  <c r="H27" i="32" s="1"/>
  <c r="F28" i="32"/>
  <c r="J29" i="32"/>
  <c r="I28" i="32"/>
  <c r="L28" i="32" s="1"/>
  <c r="K28" i="32"/>
  <c r="R28" i="32"/>
  <c r="Q27" i="32"/>
  <c r="S27" i="32"/>
  <c r="R62" i="32" l="1"/>
  <c r="Q61" i="32"/>
  <c r="T61" i="32" s="1"/>
  <c r="F63" i="32"/>
  <c r="E62" i="32"/>
  <c r="H62" i="32" s="1"/>
  <c r="I61" i="32"/>
  <c r="L61" i="32" s="1"/>
  <c r="J62" i="32"/>
  <c r="V62" i="32"/>
  <c r="U61" i="32"/>
  <c r="X61" i="32" s="1"/>
  <c r="M61" i="32"/>
  <c r="P61" i="32" s="1"/>
  <c r="N62" i="32"/>
  <c r="A62" i="32"/>
  <c r="D62" i="32" s="1"/>
  <c r="B63" i="32"/>
  <c r="J30" i="32"/>
  <c r="I29" i="32"/>
  <c r="L29" i="32" s="1"/>
  <c r="K29" i="32"/>
  <c r="V29" i="32"/>
  <c r="U28" i="32"/>
  <c r="X28" i="32" s="1"/>
  <c r="W28" i="32"/>
  <c r="B30" i="32"/>
  <c r="A29" i="32"/>
  <c r="D29" i="32" s="1"/>
  <c r="R29" i="32"/>
  <c r="Q28" i="32"/>
  <c r="T28" i="32" s="1"/>
  <c r="S28" i="32"/>
  <c r="E28" i="32"/>
  <c r="H28" i="32" s="1"/>
  <c r="F29" i="32"/>
  <c r="N29" i="32"/>
  <c r="M28" i="32"/>
  <c r="P28" i="32" s="1"/>
  <c r="O28" i="32"/>
  <c r="B64" i="32" l="1"/>
  <c r="A63" i="32"/>
  <c r="D63" i="32" s="1"/>
  <c r="M62" i="32"/>
  <c r="P62" i="32" s="1"/>
  <c r="N63" i="32"/>
  <c r="I62" i="32"/>
  <c r="J63" i="32"/>
  <c r="V63" i="32"/>
  <c r="U62" i="32"/>
  <c r="F64" i="32"/>
  <c r="E63" i="32"/>
  <c r="Q62" i="32"/>
  <c r="R63" i="32"/>
  <c r="E29" i="32"/>
  <c r="H29" i="32" s="1"/>
  <c r="F30" i="32"/>
  <c r="R30" i="32"/>
  <c r="Q29" i="32"/>
  <c r="T29" i="32" s="1"/>
  <c r="S29" i="32"/>
  <c r="A30" i="32"/>
  <c r="D30" i="32" s="1"/>
  <c r="B31" i="32"/>
  <c r="I30" i="32"/>
  <c r="K30" i="32"/>
  <c r="J31" i="32"/>
  <c r="N30" i="32"/>
  <c r="M29" i="32"/>
  <c r="O29" i="32"/>
  <c r="V30" i="32"/>
  <c r="U29" i="32"/>
  <c r="W29" i="32"/>
  <c r="E30" i="32" l="1"/>
  <c r="H30" i="32" s="1"/>
  <c r="F31" i="32"/>
  <c r="E31" i="32" s="1"/>
  <c r="R64" i="32"/>
  <c r="Q64" i="32" s="1"/>
  <c r="Q63" i="32"/>
  <c r="T63" i="32" s="1"/>
  <c r="J64" i="32"/>
  <c r="I64" i="32" s="1"/>
  <c r="L64" i="32" s="1"/>
  <c r="I63" i="32"/>
  <c r="L63" i="32" s="1"/>
  <c r="N64" i="32"/>
  <c r="M63" i="32"/>
  <c r="P63" i="32" s="1"/>
  <c r="E64" i="32"/>
  <c r="H64" i="32" s="1"/>
  <c r="F65" i="32"/>
  <c r="E65" i="32" s="1"/>
  <c r="V64" i="32"/>
  <c r="U63" i="32"/>
  <c r="X63" i="32" s="1"/>
  <c r="A64" i="32"/>
  <c r="D64" i="32" s="1"/>
  <c r="B65" i="32"/>
  <c r="A65" i="32" s="1"/>
  <c r="D65" i="32" s="1"/>
  <c r="M30" i="32"/>
  <c r="P30" i="32" s="1"/>
  <c r="O30" i="32"/>
  <c r="N31" i="32"/>
  <c r="A31" i="32"/>
  <c r="D31" i="32" s="1"/>
  <c r="B32" i="32"/>
  <c r="Q30" i="32"/>
  <c r="T30" i="32" s="1"/>
  <c r="S30" i="32"/>
  <c r="R31" i="32"/>
  <c r="U30" i="32"/>
  <c r="X30" i="32" s="1"/>
  <c r="V31" i="32"/>
  <c r="I31" i="32"/>
  <c r="L31" i="32" s="1"/>
  <c r="K31" i="32"/>
  <c r="J32" i="32"/>
  <c r="H31" i="32" l="1"/>
  <c r="L9" i="32"/>
  <c r="L16" i="32" s="1"/>
  <c r="L23" i="32" s="1"/>
  <c r="L30" i="32" s="1"/>
  <c r="P6" i="32" s="1"/>
  <c r="P13" i="32" s="1"/>
  <c r="P20" i="32" s="1"/>
  <c r="P27" i="32" s="1"/>
  <c r="T4" i="32" s="1"/>
  <c r="T11" i="32" s="1"/>
  <c r="T18" i="32" s="1"/>
  <c r="T25" i="32" s="1"/>
  <c r="U64" i="32"/>
  <c r="X64" i="32" s="1"/>
  <c r="V65" i="32"/>
  <c r="U65" i="32" s="1"/>
  <c r="X65" i="32" s="1"/>
  <c r="N65" i="32"/>
  <c r="M65" i="32" s="1"/>
  <c r="M64" i="32"/>
  <c r="P64" i="32" s="1"/>
  <c r="I32" i="32"/>
  <c r="L32" i="32" s="1"/>
  <c r="P8" i="32" s="1"/>
  <c r="P15" i="32" s="1"/>
  <c r="P22" i="32" s="1"/>
  <c r="P29" i="32" s="1"/>
  <c r="T6" i="32" s="1"/>
  <c r="T13" i="32" s="1"/>
  <c r="T20" i="32" s="1"/>
  <c r="T27" i="32" s="1"/>
  <c r="X3" i="32" s="1"/>
  <c r="X10" i="32" s="1"/>
  <c r="X17" i="32" s="1"/>
  <c r="X24" i="32" s="1"/>
  <c r="K32" i="32"/>
  <c r="J33" i="32"/>
  <c r="A32" i="32"/>
  <c r="D32" i="32" s="1"/>
  <c r="B33" i="32"/>
  <c r="A33" i="32" s="1"/>
  <c r="D33" i="32" s="1"/>
  <c r="M31" i="32"/>
  <c r="P31" i="32" s="1"/>
  <c r="O31" i="32"/>
  <c r="N32" i="32"/>
  <c r="U31" i="32"/>
  <c r="X31" i="32" s="1"/>
  <c r="D40" i="32" s="1"/>
  <c r="D47" i="32" s="1"/>
  <c r="D54" i="32" s="1"/>
  <c r="D61" i="32" s="1"/>
  <c r="H37" i="32" s="1"/>
  <c r="H44" i="32" s="1"/>
  <c r="H51" i="32" s="1"/>
  <c r="H58" i="32" s="1"/>
  <c r="H65" i="32" s="1"/>
  <c r="L41" i="32" s="1"/>
  <c r="L48" i="32" s="1"/>
  <c r="L55" i="32" s="1"/>
  <c r="L62" i="32" s="1"/>
  <c r="P39" i="32" s="1"/>
  <c r="P46" i="32" s="1"/>
  <c r="P53" i="32" s="1"/>
  <c r="P60" i="32" s="1"/>
  <c r="T36" i="32" s="1"/>
  <c r="T43" i="32" s="1"/>
  <c r="T50" i="32" s="1"/>
  <c r="T57" i="32" s="1"/>
  <c r="T64" i="32" s="1"/>
  <c r="X41" i="32" s="1"/>
  <c r="X48" i="32" s="1"/>
  <c r="X55" i="32" s="1"/>
  <c r="X62" i="32" s="1"/>
  <c r="V32" i="32"/>
  <c r="U32" i="32" s="1"/>
  <c r="X32" i="32" s="1"/>
  <c r="Q31" i="32"/>
  <c r="T31" i="32" s="1"/>
  <c r="S31" i="32"/>
  <c r="R32" i="32"/>
  <c r="Q32" i="32" l="1"/>
  <c r="T32" i="32" s="1"/>
  <c r="X8" i="32" s="1"/>
  <c r="X15" i="32" s="1"/>
  <c r="X22" i="32" s="1"/>
  <c r="X29" i="32" s="1"/>
  <c r="D38" i="32" s="1"/>
  <c r="D45" i="32" s="1"/>
  <c r="D52" i="32" s="1"/>
  <c r="D59" i="32" s="1"/>
  <c r="H35" i="32" s="1"/>
  <c r="H42" i="32" s="1"/>
  <c r="H49" i="32" s="1"/>
  <c r="H56" i="32" s="1"/>
  <c r="H63" i="32" s="1"/>
  <c r="L39" i="32" s="1"/>
  <c r="L46" i="32" s="1"/>
  <c r="L53" i="32" s="1"/>
  <c r="L60" i="32" s="1"/>
  <c r="P37" i="32" s="1"/>
  <c r="P44" i="32" s="1"/>
  <c r="P51" i="32" s="1"/>
  <c r="P58" i="32" s="1"/>
  <c r="P65" i="32" s="1"/>
  <c r="T41" i="32" s="1"/>
  <c r="T48" i="32" s="1"/>
  <c r="T55" i="32" s="1"/>
  <c r="T62" i="32" s="1"/>
  <c r="X39" i="32" s="1"/>
  <c r="X46" i="32" s="1"/>
  <c r="X53" i="32" s="1"/>
  <c r="X60" i="32" s="1"/>
  <c r="R33" i="32"/>
  <c r="I33" i="32"/>
  <c r="L33" i="32" s="1"/>
  <c r="K33" i="32"/>
  <c r="M32" i="32"/>
  <c r="P32" i="32" s="1"/>
  <c r="O32" i="32"/>
  <c r="Q33" i="32" l="1"/>
  <c r="T33" i="32" s="1"/>
  <c r="S33" i="32"/>
  <c r="N14" i="26" l="1"/>
  <c r="O14" i="26" s="1"/>
  <c r="M14" i="26"/>
  <c r="M13" i="26"/>
  <c r="M12" i="26"/>
  <c r="N11" i="26"/>
  <c r="O11" i="26" s="1"/>
  <c r="M11" i="26"/>
  <c r="N10" i="26"/>
  <c r="O10" i="26" s="1"/>
  <c r="M10" i="26"/>
  <c r="N9" i="26"/>
  <c r="O9" i="26" s="1"/>
  <c r="M9" i="26"/>
  <c r="N8" i="26"/>
  <c r="O8" i="26" s="1"/>
  <c r="M8" i="26"/>
  <c r="N7" i="26"/>
  <c r="O7" i="26" s="1"/>
  <c r="M7" i="26"/>
  <c r="N6" i="26"/>
  <c r="O6" i="26" s="1"/>
  <c r="M6" i="26"/>
  <c r="N5" i="26"/>
  <c r="O5" i="26" s="1"/>
  <c r="M5" i="26"/>
  <c r="A16" i="2" l="1"/>
  <c r="A30" i="2" s="1"/>
  <c r="A44" i="2" s="1"/>
  <c r="A58" i="2" s="1"/>
  <c r="A72" i="2" s="1"/>
  <c r="A86" i="2" s="1"/>
  <c r="A100" i="2" s="1"/>
  <c r="X3" i="8"/>
  <c r="W3" i="8" s="1"/>
  <c r="X17" i="8"/>
  <c r="X31" i="8"/>
  <c r="W31" i="8" s="1"/>
  <c r="X45" i="8"/>
  <c r="W45" i="8" s="1"/>
  <c r="X59" i="8"/>
  <c r="W59" i="8" s="1"/>
  <c r="X73" i="8"/>
  <c r="W73" i="8" s="1"/>
  <c r="X87" i="8"/>
  <c r="W87" i="8" s="1"/>
  <c r="X101" i="8"/>
  <c r="W101" i="8" s="1"/>
  <c r="X115" i="8"/>
  <c r="W115" i="8" s="1"/>
  <c r="X129" i="8"/>
  <c r="W129" i="8" s="1"/>
  <c r="X143" i="8"/>
  <c r="W143" i="8" s="1"/>
  <c r="X157" i="8"/>
  <c r="W157" i="8" s="1"/>
  <c r="X171" i="8"/>
  <c r="W171" i="8" s="1"/>
  <c r="X185" i="8"/>
  <c r="W185" i="8" s="1"/>
  <c r="X199" i="8"/>
  <c r="W199" i="8" s="1"/>
  <c r="X213" i="8"/>
  <c r="W213" i="8" s="1"/>
  <c r="X227" i="8"/>
  <c r="W227" i="8" s="1"/>
  <c r="X241" i="8"/>
  <c r="W241" i="8" s="1"/>
  <c r="X255" i="8"/>
  <c r="W255" i="8" s="1"/>
  <c r="X269" i="8"/>
  <c r="W269" i="8" s="1"/>
  <c r="X283" i="8"/>
  <c r="W283" i="8" s="1"/>
  <c r="X297" i="8"/>
  <c r="W297" i="8" s="1"/>
  <c r="X311" i="8"/>
  <c r="W311" i="8" s="1"/>
  <c r="X325" i="8"/>
  <c r="W325" i="8" s="1"/>
  <c r="X339" i="8"/>
  <c r="W339" i="8" s="1"/>
  <c r="X353" i="8"/>
  <c r="W353" i="8" s="1"/>
  <c r="X367" i="8"/>
  <c r="W367" i="8" s="1"/>
  <c r="X381" i="8"/>
  <c r="W381" i="8" s="1"/>
  <c r="X395" i="8"/>
  <c r="W395" i="8" s="1"/>
  <c r="X409" i="8"/>
  <c r="W409" i="8" s="1"/>
  <c r="X423" i="8"/>
  <c r="W423" i="8" s="1"/>
  <c r="X437" i="8"/>
  <c r="W437" i="8" s="1"/>
  <c r="X451" i="8"/>
  <c r="W451" i="8" s="1"/>
  <c r="X465" i="8"/>
  <c r="W465" i="8" s="1"/>
  <c r="X479" i="8"/>
  <c r="W479" i="8" s="1"/>
  <c r="X493" i="8"/>
  <c r="W493" i="8" s="1"/>
  <c r="X507" i="8"/>
  <c r="W507" i="8" s="1"/>
  <c r="X521" i="8"/>
  <c r="W521" i="8" s="1"/>
  <c r="X535" i="8"/>
  <c r="W535" i="8" s="1"/>
  <c r="X549" i="8"/>
  <c r="W549" i="8" s="1"/>
  <c r="X563" i="8"/>
  <c r="W563" i="8" s="1"/>
  <c r="X577" i="8"/>
  <c r="W577" i="8" s="1"/>
  <c r="X591" i="8"/>
  <c r="W591" i="8" s="1"/>
  <c r="X605" i="8"/>
  <c r="W605" i="8" s="1"/>
  <c r="X619" i="8"/>
  <c r="W619" i="8" s="1"/>
  <c r="X633" i="8"/>
  <c r="W633" i="8" s="1"/>
  <c r="X647" i="8"/>
  <c r="W647" i="8" s="1"/>
  <c r="X661" i="8"/>
  <c r="W661" i="8" s="1"/>
  <c r="X675" i="8"/>
  <c r="W675" i="8" s="1"/>
  <c r="X689" i="8"/>
  <c r="W689" i="8" s="1"/>
  <c r="X703" i="8"/>
  <c r="W703" i="8" s="1"/>
  <c r="X717" i="8"/>
  <c r="W717" i="8" s="1"/>
  <c r="X731" i="8"/>
  <c r="W731" i="8" s="1"/>
  <c r="J3" i="29"/>
  <c r="J20" i="29" s="1"/>
  <c r="K20" i="29"/>
  <c r="K1" i="22"/>
  <c r="F1" i="22"/>
  <c r="B731" i="8"/>
  <c r="H731" i="8"/>
  <c r="C731" i="8"/>
  <c r="I731" i="8"/>
  <c r="D731" i="8"/>
  <c r="J731" i="8"/>
  <c r="E731" i="8"/>
  <c r="K731" i="8"/>
  <c r="F731" i="8"/>
  <c r="G731" i="8" s="1"/>
  <c r="L731" i="8"/>
  <c r="S730" i="8"/>
  <c r="S729" i="8"/>
  <c r="S728" i="8"/>
  <c r="S727" i="8"/>
  <c r="S726" i="8"/>
  <c r="S725" i="8"/>
  <c r="S724" i="8"/>
  <c r="S723" i="8"/>
  <c r="S722" i="8"/>
  <c r="S721" i="8"/>
  <c r="S720" i="8"/>
  <c r="S719" i="8"/>
  <c r="S718" i="8"/>
  <c r="B717" i="8"/>
  <c r="H717" i="8"/>
  <c r="C717" i="8"/>
  <c r="I717" i="8"/>
  <c r="D717" i="8"/>
  <c r="J717" i="8"/>
  <c r="E717" i="8"/>
  <c r="K717" i="8"/>
  <c r="F717" i="8"/>
  <c r="L717" i="8"/>
  <c r="L716" i="8"/>
  <c r="R716" i="8" s="1"/>
  <c r="S716" i="8" s="1"/>
  <c r="L715" i="8"/>
  <c r="R715" i="8" s="1"/>
  <c r="S715" i="8" s="1"/>
  <c r="L714" i="8"/>
  <c r="R714" i="8" s="1"/>
  <c r="S714" i="8" s="1"/>
  <c r="L713" i="8"/>
  <c r="R713" i="8" s="1"/>
  <c r="S713" i="8" s="1"/>
  <c r="L712" i="8"/>
  <c r="R712" i="8" s="1"/>
  <c r="S712" i="8" s="1"/>
  <c r="L711" i="8"/>
  <c r="R711" i="8" s="1"/>
  <c r="S711" i="8" s="1"/>
  <c r="L710" i="8"/>
  <c r="R710" i="8" s="1"/>
  <c r="S710" i="8" s="1"/>
  <c r="L709" i="8"/>
  <c r="R709" i="8" s="1"/>
  <c r="S709" i="8" s="1"/>
  <c r="L708" i="8"/>
  <c r="R708" i="8" s="1"/>
  <c r="S708" i="8" s="1"/>
  <c r="L707" i="8"/>
  <c r="R707" i="8" s="1"/>
  <c r="S707" i="8" s="1"/>
  <c r="L706" i="8"/>
  <c r="R706" i="8" s="1"/>
  <c r="S706" i="8" s="1"/>
  <c r="L705" i="8"/>
  <c r="R705" i="8" s="1"/>
  <c r="S705" i="8" s="1"/>
  <c r="L704" i="8"/>
  <c r="R704" i="8" s="1"/>
  <c r="S704" i="8" s="1"/>
  <c r="B703" i="8"/>
  <c r="H703" i="8"/>
  <c r="C703" i="8"/>
  <c r="I703" i="8"/>
  <c r="D703" i="8"/>
  <c r="J703" i="8"/>
  <c r="E703" i="8"/>
  <c r="K703" i="8"/>
  <c r="F703" i="8"/>
  <c r="L703" i="8"/>
  <c r="L702" i="8"/>
  <c r="R702" i="8" s="1"/>
  <c r="S702" i="8" s="1"/>
  <c r="L701" i="8"/>
  <c r="R701" i="8" s="1"/>
  <c r="S701" i="8" s="1"/>
  <c r="L700" i="8"/>
  <c r="R700" i="8" s="1"/>
  <c r="S700" i="8" s="1"/>
  <c r="L699" i="8"/>
  <c r="R699" i="8" s="1"/>
  <c r="S699" i="8" s="1"/>
  <c r="L698" i="8"/>
  <c r="R698" i="8" s="1"/>
  <c r="S698" i="8" s="1"/>
  <c r="L697" i="8"/>
  <c r="R697" i="8" s="1"/>
  <c r="S697" i="8" s="1"/>
  <c r="L696" i="8"/>
  <c r="R696" i="8" s="1"/>
  <c r="S696" i="8" s="1"/>
  <c r="L695" i="8"/>
  <c r="R695" i="8" s="1"/>
  <c r="S695" i="8" s="1"/>
  <c r="L694" i="8"/>
  <c r="R694" i="8" s="1"/>
  <c r="S694" i="8" s="1"/>
  <c r="L693" i="8"/>
  <c r="R693" i="8" s="1"/>
  <c r="S693" i="8" s="1"/>
  <c r="L692" i="8"/>
  <c r="R692" i="8" s="1"/>
  <c r="S692" i="8" s="1"/>
  <c r="L691" i="8"/>
  <c r="R691" i="8" s="1"/>
  <c r="S691" i="8" s="1"/>
  <c r="L690" i="8"/>
  <c r="R690" i="8" s="1"/>
  <c r="S690" i="8" s="1"/>
  <c r="B689" i="8"/>
  <c r="H689" i="8"/>
  <c r="C689" i="8"/>
  <c r="I689" i="8"/>
  <c r="D689" i="8"/>
  <c r="J689" i="8"/>
  <c r="E689" i="8"/>
  <c r="K689" i="8"/>
  <c r="F689" i="8"/>
  <c r="L689" i="8"/>
  <c r="L688" i="8"/>
  <c r="R688" i="8" s="1"/>
  <c r="S688" i="8" s="1"/>
  <c r="L687" i="8"/>
  <c r="R687" i="8" s="1"/>
  <c r="S687" i="8" s="1"/>
  <c r="L686" i="8"/>
  <c r="R686" i="8" s="1"/>
  <c r="S686" i="8" s="1"/>
  <c r="L685" i="8"/>
  <c r="R685" i="8" s="1"/>
  <c r="S685" i="8" s="1"/>
  <c r="L684" i="8"/>
  <c r="R684" i="8" s="1"/>
  <c r="S684" i="8" s="1"/>
  <c r="L683" i="8"/>
  <c r="R683" i="8" s="1"/>
  <c r="S683" i="8" s="1"/>
  <c r="L682" i="8"/>
  <c r="R682" i="8" s="1"/>
  <c r="S682" i="8" s="1"/>
  <c r="L681" i="8"/>
  <c r="R681" i="8" s="1"/>
  <c r="S681" i="8" s="1"/>
  <c r="L680" i="8"/>
  <c r="R680" i="8" s="1"/>
  <c r="S680" i="8" s="1"/>
  <c r="L679" i="8"/>
  <c r="R679" i="8" s="1"/>
  <c r="S679" i="8" s="1"/>
  <c r="L678" i="8"/>
  <c r="R678" i="8" s="1"/>
  <c r="S678" i="8" s="1"/>
  <c r="L677" i="8"/>
  <c r="R677" i="8" s="1"/>
  <c r="S677" i="8" s="1"/>
  <c r="L676" i="8"/>
  <c r="R676" i="8" s="1"/>
  <c r="S676" i="8" s="1"/>
  <c r="B675" i="8"/>
  <c r="H675" i="8"/>
  <c r="C675" i="8"/>
  <c r="I675" i="8"/>
  <c r="D675" i="8"/>
  <c r="J675" i="8"/>
  <c r="E675" i="8"/>
  <c r="K675" i="8"/>
  <c r="F675" i="8"/>
  <c r="L675" i="8"/>
  <c r="L674" i="8"/>
  <c r="R674" i="8" s="1"/>
  <c r="S674" i="8" s="1"/>
  <c r="L673" i="8"/>
  <c r="R673" i="8" s="1"/>
  <c r="S673" i="8" s="1"/>
  <c r="L672" i="8"/>
  <c r="R672" i="8" s="1"/>
  <c r="S672" i="8" s="1"/>
  <c r="L671" i="8"/>
  <c r="R671" i="8" s="1"/>
  <c r="S671" i="8" s="1"/>
  <c r="L670" i="8"/>
  <c r="R670" i="8" s="1"/>
  <c r="S670" i="8" s="1"/>
  <c r="L669" i="8"/>
  <c r="R669" i="8" s="1"/>
  <c r="S669" i="8" s="1"/>
  <c r="L668" i="8"/>
  <c r="R668" i="8" s="1"/>
  <c r="S668" i="8" s="1"/>
  <c r="L667" i="8"/>
  <c r="R667" i="8" s="1"/>
  <c r="S667" i="8" s="1"/>
  <c r="L666" i="8"/>
  <c r="R666" i="8" s="1"/>
  <c r="S666" i="8" s="1"/>
  <c r="L665" i="8"/>
  <c r="R665" i="8" s="1"/>
  <c r="S665" i="8" s="1"/>
  <c r="L664" i="8"/>
  <c r="R664" i="8" s="1"/>
  <c r="S664" i="8" s="1"/>
  <c r="L663" i="8"/>
  <c r="R663" i="8" s="1"/>
  <c r="S663" i="8" s="1"/>
  <c r="L662" i="8"/>
  <c r="R662" i="8" s="1"/>
  <c r="S662" i="8" s="1"/>
  <c r="B661" i="8"/>
  <c r="H661" i="8"/>
  <c r="C661" i="8"/>
  <c r="I661" i="8"/>
  <c r="D661" i="8"/>
  <c r="J661" i="8"/>
  <c r="E661" i="8"/>
  <c r="K661" i="8"/>
  <c r="F661" i="8"/>
  <c r="L661" i="8"/>
  <c r="L660" i="8"/>
  <c r="R660" i="8" s="1"/>
  <c r="S660" i="8" s="1"/>
  <c r="L659" i="8"/>
  <c r="R659" i="8" s="1"/>
  <c r="S659" i="8" s="1"/>
  <c r="L658" i="8"/>
  <c r="R658" i="8" s="1"/>
  <c r="S658" i="8" s="1"/>
  <c r="L657" i="8"/>
  <c r="R657" i="8" s="1"/>
  <c r="S657" i="8" s="1"/>
  <c r="L656" i="8"/>
  <c r="R656" i="8" s="1"/>
  <c r="S656" i="8" s="1"/>
  <c r="L655" i="8"/>
  <c r="R655" i="8" s="1"/>
  <c r="S655" i="8" s="1"/>
  <c r="L654" i="8"/>
  <c r="R654" i="8" s="1"/>
  <c r="S654" i="8" s="1"/>
  <c r="L653" i="8"/>
  <c r="R653" i="8" s="1"/>
  <c r="S653" i="8" s="1"/>
  <c r="L652" i="8"/>
  <c r="R652" i="8" s="1"/>
  <c r="S652" i="8" s="1"/>
  <c r="L651" i="8"/>
  <c r="R651" i="8" s="1"/>
  <c r="S651" i="8" s="1"/>
  <c r="L650" i="8"/>
  <c r="R650" i="8" s="1"/>
  <c r="S650" i="8" s="1"/>
  <c r="L649" i="8"/>
  <c r="R649" i="8" s="1"/>
  <c r="S649" i="8" s="1"/>
  <c r="L648" i="8"/>
  <c r="R648" i="8" s="1"/>
  <c r="S648" i="8" s="1"/>
  <c r="B647" i="8"/>
  <c r="H647" i="8"/>
  <c r="C647" i="8"/>
  <c r="I647" i="8"/>
  <c r="D647" i="8"/>
  <c r="J647" i="8"/>
  <c r="E647" i="8"/>
  <c r="K647" i="8"/>
  <c r="F647" i="8"/>
  <c r="L647" i="8"/>
  <c r="L646" i="8"/>
  <c r="R646" i="8" s="1"/>
  <c r="S646" i="8" s="1"/>
  <c r="L645" i="8"/>
  <c r="R645" i="8" s="1"/>
  <c r="S645" i="8" s="1"/>
  <c r="L644" i="8"/>
  <c r="R644" i="8" s="1"/>
  <c r="S644" i="8" s="1"/>
  <c r="L643" i="8"/>
  <c r="R643" i="8" s="1"/>
  <c r="S643" i="8" s="1"/>
  <c r="L642" i="8"/>
  <c r="R642" i="8" s="1"/>
  <c r="S642" i="8" s="1"/>
  <c r="L641" i="8"/>
  <c r="R641" i="8" s="1"/>
  <c r="S641" i="8" s="1"/>
  <c r="L640" i="8"/>
  <c r="R640" i="8" s="1"/>
  <c r="S640" i="8" s="1"/>
  <c r="L639" i="8"/>
  <c r="R639" i="8" s="1"/>
  <c r="S639" i="8" s="1"/>
  <c r="L638" i="8"/>
  <c r="R638" i="8" s="1"/>
  <c r="S638" i="8" s="1"/>
  <c r="L637" i="8"/>
  <c r="R637" i="8" s="1"/>
  <c r="S637" i="8" s="1"/>
  <c r="L636" i="8"/>
  <c r="R636" i="8" s="1"/>
  <c r="S636" i="8" s="1"/>
  <c r="L635" i="8"/>
  <c r="R635" i="8" s="1"/>
  <c r="S635" i="8" s="1"/>
  <c r="L634" i="8"/>
  <c r="R634" i="8" s="1"/>
  <c r="S634" i="8" s="1"/>
  <c r="B633" i="8"/>
  <c r="H633" i="8"/>
  <c r="C633" i="8"/>
  <c r="I633" i="8"/>
  <c r="D633" i="8"/>
  <c r="J633" i="8"/>
  <c r="E633" i="8"/>
  <c r="K633" i="8"/>
  <c r="F633" i="8"/>
  <c r="L633" i="8"/>
  <c r="L632" i="8"/>
  <c r="R632" i="8" s="1"/>
  <c r="S632" i="8" s="1"/>
  <c r="L631" i="8"/>
  <c r="R631" i="8" s="1"/>
  <c r="S631" i="8" s="1"/>
  <c r="L630" i="8"/>
  <c r="R630" i="8" s="1"/>
  <c r="S630" i="8" s="1"/>
  <c r="L629" i="8"/>
  <c r="R629" i="8" s="1"/>
  <c r="S629" i="8" s="1"/>
  <c r="L628" i="8"/>
  <c r="R628" i="8" s="1"/>
  <c r="S628" i="8" s="1"/>
  <c r="L627" i="8"/>
  <c r="R627" i="8" s="1"/>
  <c r="S627" i="8" s="1"/>
  <c r="L626" i="8"/>
  <c r="R626" i="8" s="1"/>
  <c r="S626" i="8" s="1"/>
  <c r="L625" i="8"/>
  <c r="R625" i="8" s="1"/>
  <c r="S625" i="8" s="1"/>
  <c r="L624" i="8"/>
  <c r="R624" i="8" s="1"/>
  <c r="S624" i="8" s="1"/>
  <c r="L623" i="8"/>
  <c r="R623" i="8" s="1"/>
  <c r="S623" i="8" s="1"/>
  <c r="L622" i="8"/>
  <c r="R622" i="8" s="1"/>
  <c r="S622" i="8" s="1"/>
  <c r="L621" i="8"/>
  <c r="R621" i="8" s="1"/>
  <c r="S621" i="8" s="1"/>
  <c r="L620" i="8"/>
  <c r="R620" i="8" s="1"/>
  <c r="S620" i="8" s="1"/>
  <c r="B619" i="8"/>
  <c r="H619" i="8"/>
  <c r="C619" i="8"/>
  <c r="I619" i="8"/>
  <c r="D619" i="8"/>
  <c r="J619" i="8"/>
  <c r="E619" i="8"/>
  <c r="K619" i="8"/>
  <c r="F619" i="8"/>
  <c r="L619" i="8"/>
  <c r="L618" i="8"/>
  <c r="R618" i="8" s="1"/>
  <c r="S618" i="8" s="1"/>
  <c r="L617" i="8"/>
  <c r="R617" i="8" s="1"/>
  <c r="S617" i="8" s="1"/>
  <c r="L616" i="8"/>
  <c r="R616" i="8" s="1"/>
  <c r="S616" i="8" s="1"/>
  <c r="L615" i="8"/>
  <c r="R615" i="8" s="1"/>
  <c r="S615" i="8" s="1"/>
  <c r="L614" i="8"/>
  <c r="R614" i="8" s="1"/>
  <c r="S614" i="8" s="1"/>
  <c r="L613" i="8"/>
  <c r="R613" i="8" s="1"/>
  <c r="S613" i="8" s="1"/>
  <c r="L612" i="8"/>
  <c r="R612" i="8" s="1"/>
  <c r="S612" i="8" s="1"/>
  <c r="L611" i="8"/>
  <c r="R611" i="8" s="1"/>
  <c r="S611" i="8" s="1"/>
  <c r="L610" i="8"/>
  <c r="R610" i="8" s="1"/>
  <c r="S610" i="8" s="1"/>
  <c r="L609" i="8"/>
  <c r="R609" i="8" s="1"/>
  <c r="S609" i="8" s="1"/>
  <c r="L608" i="8"/>
  <c r="R608" i="8" s="1"/>
  <c r="S608" i="8" s="1"/>
  <c r="L607" i="8"/>
  <c r="R607" i="8" s="1"/>
  <c r="S607" i="8" s="1"/>
  <c r="L606" i="8"/>
  <c r="R606" i="8" s="1"/>
  <c r="S606" i="8" s="1"/>
  <c r="B605" i="8"/>
  <c r="H605" i="8"/>
  <c r="C605" i="8"/>
  <c r="I605" i="8"/>
  <c r="D605" i="8"/>
  <c r="J605" i="8"/>
  <c r="E605" i="8"/>
  <c r="K605" i="8"/>
  <c r="F605" i="8"/>
  <c r="L605" i="8"/>
  <c r="L604" i="8"/>
  <c r="R604" i="8" s="1"/>
  <c r="S604" i="8" s="1"/>
  <c r="L603" i="8"/>
  <c r="R603" i="8" s="1"/>
  <c r="S603" i="8" s="1"/>
  <c r="L602" i="8"/>
  <c r="R602" i="8" s="1"/>
  <c r="S602" i="8" s="1"/>
  <c r="L601" i="8"/>
  <c r="R601" i="8" s="1"/>
  <c r="S601" i="8" s="1"/>
  <c r="L600" i="8"/>
  <c r="R600" i="8" s="1"/>
  <c r="S600" i="8" s="1"/>
  <c r="L599" i="8"/>
  <c r="R599" i="8" s="1"/>
  <c r="S599" i="8" s="1"/>
  <c r="L598" i="8"/>
  <c r="R598" i="8" s="1"/>
  <c r="S598" i="8" s="1"/>
  <c r="L597" i="8"/>
  <c r="R597" i="8" s="1"/>
  <c r="S597" i="8" s="1"/>
  <c r="L596" i="8"/>
  <c r="R596" i="8" s="1"/>
  <c r="S596" i="8" s="1"/>
  <c r="L595" i="8"/>
  <c r="R595" i="8" s="1"/>
  <c r="S595" i="8" s="1"/>
  <c r="L594" i="8"/>
  <c r="R594" i="8" s="1"/>
  <c r="S594" i="8" s="1"/>
  <c r="L593" i="8"/>
  <c r="R593" i="8" s="1"/>
  <c r="S593" i="8" s="1"/>
  <c r="L592" i="8"/>
  <c r="R592" i="8" s="1"/>
  <c r="S592" i="8" s="1"/>
  <c r="B591" i="8"/>
  <c r="H591" i="8"/>
  <c r="C591" i="8"/>
  <c r="I591" i="8"/>
  <c r="D591" i="8"/>
  <c r="J591" i="8"/>
  <c r="E591" i="8"/>
  <c r="K591" i="8"/>
  <c r="F591" i="8"/>
  <c r="L591" i="8"/>
  <c r="L590" i="8"/>
  <c r="R590" i="8" s="1"/>
  <c r="S590" i="8" s="1"/>
  <c r="L589" i="8"/>
  <c r="R589" i="8" s="1"/>
  <c r="S589" i="8" s="1"/>
  <c r="L588" i="8"/>
  <c r="R588" i="8" s="1"/>
  <c r="S588" i="8" s="1"/>
  <c r="L587" i="8"/>
  <c r="R587" i="8" s="1"/>
  <c r="S587" i="8" s="1"/>
  <c r="L586" i="8"/>
  <c r="R586" i="8" s="1"/>
  <c r="S586" i="8" s="1"/>
  <c r="L585" i="8"/>
  <c r="R585" i="8" s="1"/>
  <c r="S585" i="8" s="1"/>
  <c r="L584" i="8"/>
  <c r="R584" i="8" s="1"/>
  <c r="S584" i="8" s="1"/>
  <c r="L583" i="8"/>
  <c r="R583" i="8" s="1"/>
  <c r="S583" i="8" s="1"/>
  <c r="L582" i="8"/>
  <c r="R582" i="8" s="1"/>
  <c r="S582" i="8" s="1"/>
  <c r="L581" i="8"/>
  <c r="R581" i="8" s="1"/>
  <c r="S581" i="8" s="1"/>
  <c r="L580" i="8"/>
  <c r="R580" i="8" s="1"/>
  <c r="S580" i="8" s="1"/>
  <c r="L579" i="8"/>
  <c r="R579" i="8" s="1"/>
  <c r="S579" i="8" s="1"/>
  <c r="L578" i="8"/>
  <c r="R578" i="8" s="1"/>
  <c r="S578" i="8" s="1"/>
  <c r="B577" i="8"/>
  <c r="H577" i="8"/>
  <c r="C577" i="8"/>
  <c r="I577" i="8"/>
  <c r="D577" i="8"/>
  <c r="J577" i="8"/>
  <c r="E577" i="8"/>
  <c r="K577" i="8"/>
  <c r="F577" i="8"/>
  <c r="L577" i="8"/>
  <c r="L576" i="8"/>
  <c r="R576" i="8" s="1"/>
  <c r="S576" i="8" s="1"/>
  <c r="L575" i="8"/>
  <c r="R575" i="8" s="1"/>
  <c r="S575" i="8" s="1"/>
  <c r="L574" i="8"/>
  <c r="R574" i="8" s="1"/>
  <c r="S574" i="8" s="1"/>
  <c r="L573" i="8"/>
  <c r="R573" i="8" s="1"/>
  <c r="S573" i="8" s="1"/>
  <c r="L572" i="8"/>
  <c r="R572" i="8" s="1"/>
  <c r="S572" i="8" s="1"/>
  <c r="L571" i="8"/>
  <c r="R571" i="8" s="1"/>
  <c r="S571" i="8" s="1"/>
  <c r="L570" i="8"/>
  <c r="R570" i="8" s="1"/>
  <c r="S570" i="8" s="1"/>
  <c r="L569" i="8"/>
  <c r="R569" i="8" s="1"/>
  <c r="S569" i="8" s="1"/>
  <c r="L568" i="8"/>
  <c r="R568" i="8" s="1"/>
  <c r="S568" i="8" s="1"/>
  <c r="L567" i="8"/>
  <c r="R567" i="8" s="1"/>
  <c r="S567" i="8" s="1"/>
  <c r="L566" i="8"/>
  <c r="R566" i="8" s="1"/>
  <c r="S566" i="8" s="1"/>
  <c r="L565" i="8"/>
  <c r="R565" i="8" s="1"/>
  <c r="S565" i="8" s="1"/>
  <c r="L564" i="8"/>
  <c r="R564" i="8" s="1"/>
  <c r="S564" i="8" s="1"/>
  <c r="B563" i="8"/>
  <c r="H563" i="8"/>
  <c r="C563" i="8"/>
  <c r="I563" i="8"/>
  <c r="D563" i="8"/>
  <c r="J563" i="8"/>
  <c r="E563" i="8"/>
  <c r="K563" i="8"/>
  <c r="F563" i="8"/>
  <c r="L563" i="8"/>
  <c r="L562" i="8"/>
  <c r="R562" i="8" s="1"/>
  <c r="S562" i="8" s="1"/>
  <c r="L561" i="8"/>
  <c r="R561" i="8" s="1"/>
  <c r="S561" i="8" s="1"/>
  <c r="L560" i="8"/>
  <c r="R560" i="8" s="1"/>
  <c r="S560" i="8" s="1"/>
  <c r="L559" i="8"/>
  <c r="R559" i="8" s="1"/>
  <c r="S559" i="8" s="1"/>
  <c r="L558" i="8"/>
  <c r="R558" i="8" s="1"/>
  <c r="S558" i="8" s="1"/>
  <c r="L557" i="8"/>
  <c r="R557" i="8" s="1"/>
  <c r="S557" i="8" s="1"/>
  <c r="L556" i="8"/>
  <c r="R556" i="8" s="1"/>
  <c r="S556" i="8" s="1"/>
  <c r="L555" i="8"/>
  <c r="R555" i="8" s="1"/>
  <c r="S555" i="8" s="1"/>
  <c r="L554" i="8"/>
  <c r="R554" i="8" s="1"/>
  <c r="S554" i="8" s="1"/>
  <c r="L553" i="8"/>
  <c r="R553" i="8" s="1"/>
  <c r="S553" i="8" s="1"/>
  <c r="L552" i="8"/>
  <c r="R552" i="8" s="1"/>
  <c r="S552" i="8" s="1"/>
  <c r="L551" i="8"/>
  <c r="R551" i="8" s="1"/>
  <c r="S551" i="8" s="1"/>
  <c r="L550" i="8"/>
  <c r="R550" i="8" s="1"/>
  <c r="S550" i="8" s="1"/>
  <c r="B549" i="8"/>
  <c r="H549" i="8"/>
  <c r="C549" i="8"/>
  <c r="I549" i="8"/>
  <c r="D549" i="8"/>
  <c r="J549" i="8"/>
  <c r="E549" i="8"/>
  <c r="K549" i="8"/>
  <c r="F549" i="8"/>
  <c r="L549" i="8"/>
  <c r="L548" i="8"/>
  <c r="R548" i="8" s="1"/>
  <c r="S548" i="8" s="1"/>
  <c r="L547" i="8"/>
  <c r="R547" i="8" s="1"/>
  <c r="S547" i="8" s="1"/>
  <c r="L546" i="8"/>
  <c r="R546" i="8" s="1"/>
  <c r="S546" i="8" s="1"/>
  <c r="L545" i="8"/>
  <c r="R545" i="8" s="1"/>
  <c r="S545" i="8" s="1"/>
  <c r="L544" i="8"/>
  <c r="R544" i="8" s="1"/>
  <c r="S544" i="8" s="1"/>
  <c r="L543" i="8"/>
  <c r="R543" i="8" s="1"/>
  <c r="S543" i="8" s="1"/>
  <c r="L542" i="8"/>
  <c r="R542" i="8" s="1"/>
  <c r="S542" i="8" s="1"/>
  <c r="L541" i="8"/>
  <c r="R541" i="8" s="1"/>
  <c r="S541" i="8" s="1"/>
  <c r="L540" i="8"/>
  <c r="R540" i="8" s="1"/>
  <c r="S540" i="8" s="1"/>
  <c r="L539" i="8"/>
  <c r="R539" i="8" s="1"/>
  <c r="S539" i="8" s="1"/>
  <c r="L538" i="8"/>
  <c r="R538" i="8" s="1"/>
  <c r="S538" i="8" s="1"/>
  <c r="L537" i="8"/>
  <c r="R537" i="8" s="1"/>
  <c r="S537" i="8" s="1"/>
  <c r="L536" i="8"/>
  <c r="R536" i="8" s="1"/>
  <c r="S536" i="8" s="1"/>
  <c r="B535" i="8"/>
  <c r="H535" i="8"/>
  <c r="C535" i="8"/>
  <c r="I535" i="8"/>
  <c r="D535" i="8"/>
  <c r="J535" i="8"/>
  <c r="E535" i="8"/>
  <c r="K535" i="8"/>
  <c r="F535" i="8"/>
  <c r="L535" i="8"/>
  <c r="L534" i="8"/>
  <c r="R534" i="8" s="1"/>
  <c r="S534" i="8" s="1"/>
  <c r="L533" i="8"/>
  <c r="R533" i="8" s="1"/>
  <c r="S533" i="8" s="1"/>
  <c r="L532" i="8"/>
  <c r="R532" i="8" s="1"/>
  <c r="S532" i="8" s="1"/>
  <c r="L531" i="8"/>
  <c r="R531" i="8" s="1"/>
  <c r="S531" i="8" s="1"/>
  <c r="L530" i="8"/>
  <c r="R530" i="8" s="1"/>
  <c r="S530" i="8" s="1"/>
  <c r="L529" i="8"/>
  <c r="R529" i="8" s="1"/>
  <c r="S529" i="8" s="1"/>
  <c r="L528" i="8"/>
  <c r="R528" i="8" s="1"/>
  <c r="S528" i="8" s="1"/>
  <c r="L527" i="8"/>
  <c r="R527" i="8" s="1"/>
  <c r="S527" i="8" s="1"/>
  <c r="L526" i="8"/>
  <c r="R526" i="8" s="1"/>
  <c r="S526" i="8" s="1"/>
  <c r="L525" i="8"/>
  <c r="R525" i="8" s="1"/>
  <c r="S525" i="8" s="1"/>
  <c r="L524" i="8"/>
  <c r="R524" i="8" s="1"/>
  <c r="S524" i="8" s="1"/>
  <c r="L523" i="8"/>
  <c r="R523" i="8" s="1"/>
  <c r="S523" i="8" s="1"/>
  <c r="L522" i="8"/>
  <c r="R522" i="8" s="1"/>
  <c r="S522" i="8" s="1"/>
  <c r="B521" i="8"/>
  <c r="H521" i="8"/>
  <c r="C521" i="8"/>
  <c r="I521" i="8"/>
  <c r="D521" i="8"/>
  <c r="J521" i="8"/>
  <c r="E521" i="8"/>
  <c r="K521" i="8"/>
  <c r="F521" i="8"/>
  <c r="L521" i="8"/>
  <c r="L520" i="8"/>
  <c r="R520" i="8" s="1"/>
  <c r="S520" i="8" s="1"/>
  <c r="L519" i="8"/>
  <c r="R519" i="8" s="1"/>
  <c r="S519" i="8" s="1"/>
  <c r="L518" i="8"/>
  <c r="R518" i="8" s="1"/>
  <c r="S518" i="8" s="1"/>
  <c r="L517" i="8"/>
  <c r="R517" i="8" s="1"/>
  <c r="S517" i="8" s="1"/>
  <c r="L516" i="8"/>
  <c r="R516" i="8" s="1"/>
  <c r="S516" i="8" s="1"/>
  <c r="L515" i="8"/>
  <c r="R515" i="8" s="1"/>
  <c r="S515" i="8" s="1"/>
  <c r="L514" i="8"/>
  <c r="R514" i="8" s="1"/>
  <c r="S514" i="8" s="1"/>
  <c r="L513" i="8"/>
  <c r="R513" i="8" s="1"/>
  <c r="S513" i="8" s="1"/>
  <c r="L512" i="8"/>
  <c r="R512" i="8" s="1"/>
  <c r="S512" i="8" s="1"/>
  <c r="L511" i="8"/>
  <c r="R511" i="8" s="1"/>
  <c r="S511" i="8" s="1"/>
  <c r="L510" i="8"/>
  <c r="R510" i="8" s="1"/>
  <c r="S510" i="8" s="1"/>
  <c r="L509" i="8"/>
  <c r="R509" i="8" s="1"/>
  <c r="S509" i="8" s="1"/>
  <c r="L508" i="8"/>
  <c r="R508" i="8" s="1"/>
  <c r="S508" i="8" s="1"/>
  <c r="B507" i="8"/>
  <c r="H507" i="8"/>
  <c r="C507" i="8"/>
  <c r="I507" i="8"/>
  <c r="D507" i="8"/>
  <c r="J507" i="8"/>
  <c r="E507" i="8"/>
  <c r="K507" i="8"/>
  <c r="F507" i="8"/>
  <c r="L507" i="8"/>
  <c r="L506" i="8"/>
  <c r="R506" i="8" s="1"/>
  <c r="S506" i="8" s="1"/>
  <c r="L505" i="8"/>
  <c r="R505" i="8" s="1"/>
  <c r="S505" i="8" s="1"/>
  <c r="L504" i="8"/>
  <c r="R504" i="8" s="1"/>
  <c r="S504" i="8" s="1"/>
  <c r="L503" i="8"/>
  <c r="R503" i="8" s="1"/>
  <c r="S503" i="8" s="1"/>
  <c r="L502" i="8"/>
  <c r="R502" i="8" s="1"/>
  <c r="S502" i="8" s="1"/>
  <c r="L501" i="8"/>
  <c r="R501" i="8" s="1"/>
  <c r="S501" i="8" s="1"/>
  <c r="L500" i="8"/>
  <c r="R500" i="8" s="1"/>
  <c r="S500" i="8" s="1"/>
  <c r="L499" i="8"/>
  <c r="R499" i="8" s="1"/>
  <c r="S499" i="8" s="1"/>
  <c r="L498" i="8"/>
  <c r="R498" i="8" s="1"/>
  <c r="S498" i="8" s="1"/>
  <c r="L497" i="8"/>
  <c r="R497" i="8" s="1"/>
  <c r="S497" i="8" s="1"/>
  <c r="L496" i="8"/>
  <c r="R496" i="8" s="1"/>
  <c r="S496" i="8" s="1"/>
  <c r="L495" i="8"/>
  <c r="R495" i="8" s="1"/>
  <c r="S495" i="8" s="1"/>
  <c r="L494" i="8"/>
  <c r="R494" i="8" s="1"/>
  <c r="S494" i="8" s="1"/>
  <c r="B493" i="8"/>
  <c r="H493" i="8"/>
  <c r="C493" i="8"/>
  <c r="I493" i="8"/>
  <c r="D493" i="8"/>
  <c r="J493" i="8"/>
  <c r="E493" i="8"/>
  <c r="K493" i="8"/>
  <c r="F493" i="8"/>
  <c r="L493" i="8"/>
  <c r="L492" i="8"/>
  <c r="R492" i="8" s="1"/>
  <c r="S492" i="8" s="1"/>
  <c r="L491" i="8"/>
  <c r="R491" i="8" s="1"/>
  <c r="S491" i="8" s="1"/>
  <c r="L490" i="8"/>
  <c r="R490" i="8" s="1"/>
  <c r="S490" i="8" s="1"/>
  <c r="L489" i="8"/>
  <c r="R489" i="8" s="1"/>
  <c r="S489" i="8" s="1"/>
  <c r="L488" i="8"/>
  <c r="R488" i="8" s="1"/>
  <c r="S488" i="8" s="1"/>
  <c r="L487" i="8"/>
  <c r="R487" i="8" s="1"/>
  <c r="S487" i="8" s="1"/>
  <c r="L486" i="8"/>
  <c r="R486" i="8" s="1"/>
  <c r="S486" i="8" s="1"/>
  <c r="L485" i="8"/>
  <c r="R485" i="8" s="1"/>
  <c r="S485" i="8" s="1"/>
  <c r="L484" i="8"/>
  <c r="R484" i="8" s="1"/>
  <c r="S484" i="8" s="1"/>
  <c r="L483" i="8"/>
  <c r="R483" i="8" s="1"/>
  <c r="S483" i="8" s="1"/>
  <c r="L482" i="8"/>
  <c r="R482" i="8" s="1"/>
  <c r="S482" i="8" s="1"/>
  <c r="L481" i="8"/>
  <c r="R481" i="8" s="1"/>
  <c r="S481" i="8" s="1"/>
  <c r="L480" i="8"/>
  <c r="R480" i="8" s="1"/>
  <c r="S480" i="8" s="1"/>
  <c r="B479" i="8"/>
  <c r="H479" i="8"/>
  <c r="C479" i="8"/>
  <c r="I479" i="8"/>
  <c r="D479" i="8"/>
  <c r="J479" i="8"/>
  <c r="E479" i="8"/>
  <c r="K479" i="8"/>
  <c r="F479" i="8"/>
  <c r="L479" i="8"/>
  <c r="L478" i="8"/>
  <c r="R478" i="8" s="1"/>
  <c r="S478" i="8" s="1"/>
  <c r="L477" i="8"/>
  <c r="R477" i="8" s="1"/>
  <c r="S477" i="8" s="1"/>
  <c r="L476" i="8"/>
  <c r="R476" i="8" s="1"/>
  <c r="S476" i="8" s="1"/>
  <c r="L475" i="8"/>
  <c r="R475" i="8" s="1"/>
  <c r="S475" i="8" s="1"/>
  <c r="L474" i="8"/>
  <c r="R474" i="8" s="1"/>
  <c r="S474" i="8" s="1"/>
  <c r="L473" i="8"/>
  <c r="R473" i="8" s="1"/>
  <c r="S473" i="8" s="1"/>
  <c r="L472" i="8"/>
  <c r="R472" i="8" s="1"/>
  <c r="S472" i="8" s="1"/>
  <c r="L471" i="8"/>
  <c r="R471" i="8" s="1"/>
  <c r="S471" i="8" s="1"/>
  <c r="L470" i="8"/>
  <c r="R470" i="8" s="1"/>
  <c r="S470" i="8" s="1"/>
  <c r="L469" i="8"/>
  <c r="R469" i="8" s="1"/>
  <c r="S469" i="8" s="1"/>
  <c r="L468" i="8"/>
  <c r="R468" i="8" s="1"/>
  <c r="S468" i="8" s="1"/>
  <c r="L467" i="8"/>
  <c r="R467" i="8" s="1"/>
  <c r="S467" i="8" s="1"/>
  <c r="L466" i="8"/>
  <c r="R466" i="8" s="1"/>
  <c r="S466" i="8" s="1"/>
  <c r="B465" i="8"/>
  <c r="H465" i="8"/>
  <c r="C465" i="8"/>
  <c r="I465" i="8"/>
  <c r="D465" i="8"/>
  <c r="J465" i="8"/>
  <c r="E465" i="8"/>
  <c r="K465" i="8"/>
  <c r="F465" i="8"/>
  <c r="L465" i="8"/>
  <c r="L464" i="8"/>
  <c r="R464" i="8" s="1"/>
  <c r="S464" i="8" s="1"/>
  <c r="L463" i="8"/>
  <c r="R463" i="8" s="1"/>
  <c r="S463" i="8" s="1"/>
  <c r="L462" i="8"/>
  <c r="L461" i="8"/>
  <c r="R461" i="8" s="1"/>
  <c r="S461" i="8" s="1"/>
  <c r="L460" i="8"/>
  <c r="R460" i="8" s="1"/>
  <c r="S460" i="8" s="1"/>
  <c r="L459" i="8"/>
  <c r="R459" i="8" s="1"/>
  <c r="S459" i="8" s="1"/>
  <c r="L458" i="8"/>
  <c r="R458" i="8" s="1"/>
  <c r="S458" i="8" s="1"/>
  <c r="L457" i="8"/>
  <c r="R457" i="8" s="1"/>
  <c r="S457" i="8" s="1"/>
  <c r="L456" i="8"/>
  <c r="R456" i="8" s="1"/>
  <c r="S456" i="8" s="1"/>
  <c r="L455" i="8"/>
  <c r="R455" i="8" s="1"/>
  <c r="S455" i="8" s="1"/>
  <c r="L454" i="8"/>
  <c r="L453" i="8"/>
  <c r="R453" i="8" s="1"/>
  <c r="S453" i="8" s="1"/>
  <c r="L452" i="8"/>
  <c r="R452" i="8" s="1"/>
  <c r="S452" i="8" s="1"/>
  <c r="B451" i="8"/>
  <c r="H451" i="8"/>
  <c r="C451" i="8"/>
  <c r="I451" i="8"/>
  <c r="D451" i="8"/>
  <c r="J451" i="8"/>
  <c r="E451" i="8"/>
  <c r="K451" i="8"/>
  <c r="F451" i="8"/>
  <c r="L451" i="8"/>
  <c r="L450" i="8"/>
  <c r="R450" i="8" s="1"/>
  <c r="S450" i="8" s="1"/>
  <c r="L449" i="8"/>
  <c r="R449" i="8" s="1"/>
  <c r="S449" i="8" s="1"/>
  <c r="L448" i="8"/>
  <c r="R448" i="8" s="1"/>
  <c r="S448" i="8" s="1"/>
  <c r="L447" i="8"/>
  <c r="R447" i="8" s="1"/>
  <c r="S447" i="8" s="1"/>
  <c r="L446" i="8"/>
  <c r="L445" i="8"/>
  <c r="R445" i="8" s="1"/>
  <c r="S445" i="8" s="1"/>
  <c r="L444" i="8"/>
  <c r="R444" i="8" s="1"/>
  <c r="S444" i="8" s="1"/>
  <c r="L443" i="8"/>
  <c r="R443" i="8" s="1"/>
  <c r="S443" i="8" s="1"/>
  <c r="L442" i="8"/>
  <c r="R442" i="8" s="1"/>
  <c r="S442" i="8" s="1"/>
  <c r="L441" i="8"/>
  <c r="R441" i="8" s="1"/>
  <c r="S441" i="8" s="1"/>
  <c r="L440" i="8"/>
  <c r="R440" i="8" s="1"/>
  <c r="S440" i="8" s="1"/>
  <c r="L439" i="8"/>
  <c r="R439" i="8" s="1"/>
  <c r="S439" i="8" s="1"/>
  <c r="L438" i="8"/>
  <c r="R438" i="8" s="1"/>
  <c r="S438" i="8" s="1"/>
  <c r="B437" i="8"/>
  <c r="H437" i="8"/>
  <c r="C437" i="8"/>
  <c r="I437" i="8"/>
  <c r="D437" i="8"/>
  <c r="J437" i="8"/>
  <c r="E437" i="8"/>
  <c r="K437" i="8"/>
  <c r="F437" i="8"/>
  <c r="L437" i="8"/>
  <c r="L436" i="8"/>
  <c r="R436" i="8" s="1"/>
  <c r="S436" i="8" s="1"/>
  <c r="L435" i="8"/>
  <c r="R435" i="8" s="1"/>
  <c r="S435" i="8" s="1"/>
  <c r="L434" i="8"/>
  <c r="R434" i="8" s="1"/>
  <c r="S434" i="8" s="1"/>
  <c r="L433" i="8"/>
  <c r="R433" i="8" s="1"/>
  <c r="S433" i="8" s="1"/>
  <c r="L432" i="8"/>
  <c r="L431" i="8"/>
  <c r="R431" i="8" s="1"/>
  <c r="S431" i="8" s="1"/>
  <c r="L430" i="8"/>
  <c r="R430" i="8" s="1"/>
  <c r="S430" i="8" s="1"/>
  <c r="L429" i="8"/>
  <c r="R429" i="8" s="1"/>
  <c r="S429" i="8" s="1"/>
  <c r="L428" i="8"/>
  <c r="R428" i="8" s="1"/>
  <c r="S428" i="8" s="1"/>
  <c r="L427" i="8"/>
  <c r="R427" i="8" s="1"/>
  <c r="S427" i="8" s="1"/>
  <c r="L426" i="8"/>
  <c r="R426" i="8" s="1"/>
  <c r="S426" i="8" s="1"/>
  <c r="L425" i="8"/>
  <c r="R425" i="8" s="1"/>
  <c r="S425" i="8" s="1"/>
  <c r="L424" i="8"/>
  <c r="B423" i="8"/>
  <c r="H423" i="8"/>
  <c r="C423" i="8"/>
  <c r="I423" i="8"/>
  <c r="D423" i="8"/>
  <c r="J423" i="8"/>
  <c r="E423" i="8"/>
  <c r="K423" i="8"/>
  <c r="F423" i="8"/>
  <c r="L423" i="8"/>
  <c r="L422" i="8"/>
  <c r="R422" i="8" s="1"/>
  <c r="S422" i="8" s="1"/>
  <c r="L421" i="8"/>
  <c r="R421" i="8" s="1"/>
  <c r="S421" i="8" s="1"/>
  <c r="L420" i="8"/>
  <c r="R420" i="8" s="1"/>
  <c r="S420" i="8" s="1"/>
  <c r="L419" i="8"/>
  <c r="R419" i="8" s="1"/>
  <c r="S419" i="8" s="1"/>
  <c r="L418" i="8"/>
  <c r="R418" i="8" s="1"/>
  <c r="S418" i="8" s="1"/>
  <c r="L417" i="8"/>
  <c r="R417" i="8" s="1"/>
  <c r="S417" i="8" s="1"/>
  <c r="L416" i="8"/>
  <c r="L415" i="8"/>
  <c r="R415" i="8" s="1"/>
  <c r="S415" i="8" s="1"/>
  <c r="L414" i="8"/>
  <c r="R414" i="8" s="1"/>
  <c r="S414" i="8" s="1"/>
  <c r="L413" i="8"/>
  <c r="R413" i="8" s="1"/>
  <c r="S413" i="8" s="1"/>
  <c r="L412" i="8"/>
  <c r="R412" i="8" s="1"/>
  <c r="S412" i="8" s="1"/>
  <c r="L411" i="8"/>
  <c r="R411" i="8" s="1"/>
  <c r="S411" i="8" s="1"/>
  <c r="L410" i="8"/>
  <c r="R410" i="8" s="1"/>
  <c r="S410" i="8" s="1"/>
  <c r="B409" i="8"/>
  <c r="H409" i="8"/>
  <c r="C409" i="8"/>
  <c r="I409" i="8"/>
  <c r="D409" i="8"/>
  <c r="J409" i="8"/>
  <c r="E409" i="8"/>
  <c r="K409" i="8"/>
  <c r="F409" i="8"/>
  <c r="L409" i="8"/>
  <c r="L408" i="8"/>
  <c r="R408" i="8" s="1"/>
  <c r="S408" i="8" s="1"/>
  <c r="L407" i="8"/>
  <c r="R407" i="8" s="1"/>
  <c r="S407" i="8" s="1"/>
  <c r="L406" i="8"/>
  <c r="R406" i="8" s="1"/>
  <c r="S406" i="8" s="1"/>
  <c r="L405" i="8"/>
  <c r="R405" i="8" s="1"/>
  <c r="S405" i="8" s="1"/>
  <c r="L404" i="8"/>
  <c r="R404" i="8" s="1"/>
  <c r="S404" i="8" s="1"/>
  <c r="L403" i="8"/>
  <c r="R403" i="8" s="1"/>
  <c r="S403" i="8" s="1"/>
  <c r="L402" i="8"/>
  <c r="L401" i="8"/>
  <c r="R401" i="8" s="1"/>
  <c r="S401" i="8" s="1"/>
  <c r="L400" i="8"/>
  <c r="L399" i="8"/>
  <c r="R399" i="8" s="1"/>
  <c r="S399" i="8" s="1"/>
  <c r="L398" i="8"/>
  <c r="L397" i="8"/>
  <c r="R397" i="8" s="1"/>
  <c r="S397" i="8" s="1"/>
  <c r="L396" i="8"/>
  <c r="R396" i="8" s="1"/>
  <c r="S396" i="8" s="1"/>
  <c r="B395" i="8"/>
  <c r="H395" i="8"/>
  <c r="C395" i="8"/>
  <c r="I395" i="8"/>
  <c r="D395" i="8"/>
  <c r="J395" i="8"/>
  <c r="E395" i="8"/>
  <c r="K395" i="8"/>
  <c r="F395" i="8"/>
  <c r="L395" i="8"/>
  <c r="L394" i="8"/>
  <c r="R394" i="8" s="1"/>
  <c r="S394" i="8" s="1"/>
  <c r="L393" i="8"/>
  <c r="R393" i="8" s="1"/>
  <c r="S393" i="8" s="1"/>
  <c r="L392" i="8"/>
  <c r="R392" i="8" s="1"/>
  <c r="S392" i="8" s="1"/>
  <c r="L391" i="8"/>
  <c r="R391" i="8" s="1"/>
  <c r="S391" i="8" s="1"/>
  <c r="L390" i="8"/>
  <c r="L389" i="8"/>
  <c r="R389" i="8" s="1"/>
  <c r="S389" i="8" s="1"/>
  <c r="L388" i="8"/>
  <c r="R388" i="8" s="1"/>
  <c r="S388" i="8" s="1"/>
  <c r="L387" i="8"/>
  <c r="R387" i="8" s="1"/>
  <c r="S387" i="8" s="1"/>
  <c r="L386" i="8"/>
  <c r="R386" i="8" s="1"/>
  <c r="S386" i="8" s="1"/>
  <c r="L385" i="8"/>
  <c r="R385" i="8" s="1"/>
  <c r="S385" i="8" s="1"/>
  <c r="L384" i="8"/>
  <c r="R384" i="8" s="1"/>
  <c r="S384" i="8" s="1"/>
  <c r="L383" i="8"/>
  <c r="R383" i="8" s="1"/>
  <c r="S383" i="8" s="1"/>
  <c r="L382" i="8"/>
  <c r="R382" i="8" s="1"/>
  <c r="S382" i="8" s="1"/>
  <c r="B381" i="8"/>
  <c r="H381" i="8"/>
  <c r="C381" i="8"/>
  <c r="I381" i="8"/>
  <c r="D381" i="8"/>
  <c r="J381" i="8"/>
  <c r="E381" i="8"/>
  <c r="K381" i="8"/>
  <c r="F381" i="8"/>
  <c r="L381" i="8"/>
  <c r="L380" i="8"/>
  <c r="R380" i="8" s="1"/>
  <c r="S380" i="8" s="1"/>
  <c r="L379" i="8"/>
  <c r="R379" i="8" s="1"/>
  <c r="S379" i="8" s="1"/>
  <c r="L378" i="8"/>
  <c r="R378" i="8" s="1"/>
  <c r="S378" i="8" s="1"/>
  <c r="L377" i="8"/>
  <c r="R377" i="8" s="1"/>
  <c r="S377" i="8" s="1"/>
  <c r="L376" i="8"/>
  <c r="R376" i="8" s="1"/>
  <c r="S376" i="8" s="1"/>
  <c r="L375" i="8"/>
  <c r="R375" i="8" s="1"/>
  <c r="S375" i="8" s="1"/>
  <c r="L374" i="8"/>
  <c r="L373" i="8"/>
  <c r="R373" i="8" s="1"/>
  <c r="S373" i="8" s="1"/>
  <c r="L372" i="8"/>
  <c r="R372" i="8" s="1"/>
  <c r="S372" i="8" s="1"/>
  <c r="L371" i="8"/>
  <c r="R371" i="8" s="1"/>
  <c r="S371" i="8" s="1"/>
  <c r="L370" i="8"/>
  <c r="R370" i="8" s="1"/>
  <c r="S370" i="8" s="1"/>
  <c r="L369" i="8"/>
  <c r="R369" i="8" s="1"/>
  <c r="S369" i="8" s="1"/>
  <c r="L368" i="8"/>
  <c r="R368" i="8" s="1"/>
  <c r="S368" i="8" s="1"/>
  <c r="B367" i="8"/>
  <c r="H367" i="8"/>
  <c r="C367" i="8"/>
  <c r="I367" i="8"/>
  <c r="D367" i="8"/>
  <c r="J367" i="8"/>
  <c r="E367" i="8"/>
  <c r="K367" i="8"/>
  <c r="F367" i="8"/>
  <c r="L367" i="8"/>
  <c r="L366" i="8"/>
  <c r="L365" i="8"/>
  <c r="R365" i="8" s="1"/>
  <c r="S365" i="8" s="1"/>
  <c r="L364" i="8"/>
  <c r="R364" i="8" s="1"/>
  <c r="S364" i="8" s="1"/>
  <c r="L363" i="8"/>
  <c r="R363" i="8" s="1"/>
  <c r="S363" i="8" s="1"/>
  <c r="L362" i="8"/>
  <c r="R362" i="8" s="1"/>
  <c r="S362" i="8" s="1"/>
  <c r="L361" i="8"/>
  <c r="R361" i="8" s="1"/>
  <c r="S361" i="8" s="1"/>
  <c r="L360" i="8"/>
  <c r="R360" i="8" s="1"/>
  <c r="S360" i="8" s="1"/>
  <c r="L359" i="8"/>
  <c r="R359" i="8" s="1"/>
  <c r="S359" i="8" s="1"/>
  <c r="L358" i="8"/>
  <c r="L357" i="8"/>
  <c r="R357" i="8" s="1"/>
  <c r="S357" i="8" s="1"/>
  <c r="L356" i="8"/>
  <c r="R356" i="8" s="1"/>
  <c r="S356" i="8" s="1"/>
  <c r="L355" i="8"/>
  <c r="R355" i="8" s="1"/>
  <c r="S355" i="8" s="1"/>
  <c r="L354" i="8"/>
  <c r="R354" i="8" s="1"/>
  <c r="S354" i="8" s="1"/>
  <c r="B353" i="8"/>
  <c r="H353" i="8"/>
  <c r="C353" i="8"/>
  <c r="I353" i="8"/>
  <c r="D353" i="8"/>
  <c r="J353" i="8"/>
  <c r="E353" i="8"/>
  <c r="K353" i="8"/>
  <c r="F353" i="8"/>
  <c r="L353" i="8"/>
  <c r="L352" i="8"/>
  <c r="R352" i="8" s="1"/>
  <c r="S352" i="8" s="1"/>
  <c r="L351" i="8"/>
  <c r="R351" i="8" s="1"/>
  <c r="S351" i="8" s="1"/>
  <c r="L350" i="8"/>
  <c r="R350" i="8" s="1"/>
  <c r="S350" i="8" s="1"/>
  <c r="L349" i="8"/>
  <c r="R349" i="8" s="1"/>
  <c r="S349" i="8" s="1"/>
  <c r="L348" i="8"/>
  <c r="L347" i="8"/>
  <c r="R347" i="8" s="1"/>
  <c r="S347" i="8" s="1"/>
  <c r="L346" i="8"/>
  <c r="L345" i="8"/>
  <c r="R345" i="8" s="1"/>
  <c r="S345" i="8" s="1"/>
  <c r="L344" i="8"/>
  <c r="L343" i="8"/>
  <c r="R343" i="8" s="1"/>
  <c r="S343" i="8" s="1"/>
  <c r="L342" i="8"/>
  <c r="R342" i="8" s="1"/>
  <c r="S342" i="8" s="1"/>
  <c r="L341" i="8"/>
  <c r="R341" i="8" s="1"/>
  <c r="S341" i="8" s="1"/>
  <c r="L340" i="8"/>
  <c r="R340" i="8" s="1"/>
  <c r="S340" i="8" s="1"/>
  <c r="B339" i="8"/>
  <c r="H339" i="8"/>
  <c r="C339" i="8"/>
  <c r="I339" i="8"/>
  <c r="D339" i="8"/>
  <c r="J339" i="8"/>
  <c r="E339" i="8"/>
  <c r="K339" i="8"/>
  <c r="F339" i="8"/>
  <c r="L339" i="8"/>
  <c r="L338" i="8"/>
  <c r="L337" i="8"/>
  <c r="R337" i="8" s="1"/>
  <c r="S337" i="8" s="1"/>
  <c r="L336" i="8"/>
  <c r="R336" i="8" s="1"/>
  <c r="S336" i="8" s="1"/>
  <c r="L335" i="8"/>
  <c r="R335" i="8" s="1"/>
  <c r="S335" i="8" s="1"/>
  <c r="L334" i="8"/>
  <c r="R334" i="8" s="1"/>
  <c r="S334" i="8" s="1"/>
  <c r="L333" i="8"/>
  <c r="R333" i="8" s="1"/>
  <c r="S333" i="8" s="1"/>
  <c r="L332" i="8"/>
  <c r="R332" i="8" s="1"/>
  <c r="S332" i="8" s="1"/>
  <c r="L331" i="8"/>
  <c r="R331" i="8" s="1"/>
  <c r="S331" i="8" s="1"/>
  <c r="L330" i="8"/>
  <c r="L329" i="8"/>
  <c r="R329" i="8" s="1"/>
  <c r="S329" i="8" s="1"/>
  <c r="L328" i="8"/>
  <c r="R328" i="8" s="1"/>
  <c r="S328" i="8" s="1"/>
  <c r="L327" i="8"/>
  <c r="R327" i="8" s="1"/>
  <c r="S327" i="8" s="1"/>
  <c r="L326" i="8"/>
  <c r="R326" i="8" s="1"/>
  <c r="S326" i="8" s="1"/>
  <c r="B325" i="8"/>
  <c r="H325" i="8"/>
  <c r="C325" i="8"/>
  <c r="I325" i="8"/>
  <c r="D325" i="8"/>
  <c r="J325" i="8"/>
  <c r="E325" i="8"/>
  <c r="K325" i="8"/>
  <c r="F325" i="8"/>
  <c r="L325" i="8"/>
  <c r="L324" i="8"/>
  <c r="L323" i="8"/>
  <c r="R323" i="8" s="1"/>
  <c r="S323" i="8" s="1"/>
  <c r="L322" i="8"/>
  <c r="R322" i="8" s="1"/>
  <c r="S322" i="8" s="1"/>
  <c r="L321" i="8"/>
  <c r="R321" i="8" s="1"/>
  <c r="S321" i="8" s="1"/>
  <c r="L320" i="8"/>
  <c r="R320" i="8" s="1"/>
  <c r="S320" i="8" s="1"/>
  <c r="L319" i="8"/>
  <c r="R319" i="8" s="1"/>
  <c r="S319" i="8" s="1"/>
  <c r="L318" i="8"/>
  <c r="R318" i="8" s="1"/>
  <c r="S318" i="8" s="1"/>
  <c r="L317" i="8"/>
  <c r="R317" i="8" s="1"/>
  <c r="S317" i="8" s="1"/>
  <c r="L316" i="8"/>
  <c r="L315" i="8"/>
  <c r="R315" i="8" s="1"/>
  <c r="S315" i="8" s="1"/>
  <c r="L314" i="8"/>
  <c r="R314" i="8" s="1"/>
  <c r="S314" i="8" s="1"/>
  <c r="L313" i="8"/>
  <c r="R313" i="8" s="1"/>
  <c r="S313" i="8" s="1"/>
  <c r="L312" i="8"/>
  <c r="R312" i="8" s="1"/>
  <c r="S312" i="8" s="1"/>
  <c r="B311" i="8"/>
  <c r="H311" i="8"/>
  <c r="C311" i="8"/>
  <c r="I311" i="8"/>
  <c r="D311" i="8"/>
  <c r="J311" i="8"/>
  <c r="E311" i="8"/>
  <c r="K311" i="8"/>
  <c r="F311" i="8"/>
  <c r="L311" i="8"/>
  <c r="L310" i="8"/>
  <c r="R310" i="8" s="1"/>
  <c r="S310" i="8" s="1"/>
  <c r="L309" i="8"/>
  <c r="R309" i="8" s="1"/>
  <c r="S309" i="8" s="1"/>
  <c r="L308" i="8"/>
  <c r="L307" i="8"/>
  <c r="R307" i="8" s="1"/>
  <c r="S307" i="8" s="1"/>
  <c r="L306" i="8"/>
  <c r="R306" i="8" s="1"/>
  <c r="S306" i="8" s="1"/>
  <c r="L305" i="8"/>
  <c r="R305" i="8" s="1"/>
  <c r="S305" i="8" s="1"/>
  <c r="L304" i="8"/>
  <c r="R304" i="8" s="1"/>
  <c r="S304" i="8" s="1"/>
  <c r="L303" i="8"/>
  <c r="R303" i="8" s="1"/>
  <c r="S303" i="8" s="1"/>
  <c r="L302" i="8"/>
  <c r="R302" i="8" s="1"/>
  <c r="S302" i="8" s="1"/>
  <c r="L301" i="8"/>
  <c r="R301" i="8" s="1"/>
  <c r="S301" i="8" s="1"/>
  <c r="L300" i="8"/>
  <c r="L299" i="8"/>
  <c r="R299" i="8" s="1"/>
  <c r="S299" i="8" s="1"/>
  <c r="L298" i="8"/>
  <c r="R298" i="8" s="1"/>
  <c r="S298" i="8" s="1"/>
  <c r="B297" i="8"/>
  <c r="H297" i="8"/>
  <c r="C297" i="8"/>
  <c r="I297" i="8"/>
  <c r="D297" i="8"/>
  <c r="J297" i="8"/>
  <c r="E297" i="8"/>
  <c r="K297" i="8"/>
  <c r="F297" i="8"/>
  <c r="L297" i="8"/>
  <c r="L296" i="8"/>
  <c r="R296" i="8" s="1"/>
  <c r="S296" i="8" s="1"/>
  <c r="L295" i="8"/>
  <c r="R295" i="8" s="1"/>
  <c r="S295" i="8" s="1"/>
  <c r="L294" i="8"/>
  <c r="L293" i="8"/>
  <c r="R293" i="8" s="1"/>
  <c r="S293" i="8" s="1"/>
  <c r="L292" i="8"/>
  <c r="R292" i="8" s="1"/>
  <c r="S292" i="8" s="1"/>
  <c r="L291" i="8"/>
  <c r="R291" i="8" s="1"/>
  <c r="S291" i="8" s="1"/>
  <c r="L290" i="8"/>
  <c r="R290" i="8" s="1"/>
  <c r="S290" i="8" s="1"/>
  <c r="L289" i="8"/>
  <c r="R289" i="8" s="1"/>
  <c r="S289" i="8" s="1"/>
  <c r="L288" i="8"/>
  <c r="R288" i="8" s="1"/>
  <c r="S288" i="8" s="1"/>
  <c r="L287" i="8"/>
  <c r="R287" i="8" s="1"/>
  <c r="S287" i="8" s="1"/>
  <c r="L286" i="8"/>
  <c r="L285" i="8"/>
  <c r="R285" i="8" s="1"/>
  <c r="S285" i="8" s="1"/>
  <c r="L284" i="8"/>
  <c r="R284" i="8" s="1"/>
  <c r="S284" i="8" s="1"/>
  <c r="B283" i="8"/>
  <c r="H283" i="8"/>
  <c r="C283" i="8"/>
  <c r="I283" i="8"/>
  <c r="D283" i="8"/>
  <c r="J283" i="8"/>
  <c r="E283" i="8"/>
  <c r="K283" i="8"/>
  <c r="F283" i="8"/>
  <c r="L283" i="8"/>
  <c r="L282" i="8"/>
  <c r="R282" i="8" s="1"/>
  <c r="S282" i="8" s="1"/>
  <c r="L281" i="8"/>
  <c r="R281" i="8" s="1"/>
  <c r="S281" i="8" s="1"/>
  <c r="L280" i="8"/>
  <c r="R280" i="8" s="1"/>
  <c r="S280" i="8" s="1"/>
  <c r="L279" i="8"/>
  <c r="R279" i="8" s="1"/>
  <c r="S279" i="8" s="1"/>
  <c r="L278" i="8"/>
  <c r="R278" i="8" s="1"/>
  <c r="S278" i="8" s="1"/>
  <c r="L277" i="8"/>
  <c r="R277" i="8" s="1"/>
  <c r="S277" i="8" s="1"/>
  <c r="L276" i="8"/>
  <c r="L275" i="8"/>
  <c r="R275" i="8" s="1"/>
  <c r="S275" i="8" s="1"/>
  <c r="L274" i="8"/>
  <c r="R274" i="8" s="1"/>
  <c r="S274" i="8" s="1"/>
  <c r="L273" i="8"/>
  <c r="R273" i="8" s="1"/>
  <c r="S273" i="8" s="1"/>
  <c r="L272" i="8"/>
  <c r="R272" i="8" s="1"/>
  <c r="S272" i="8" s="1"/>
  <c r="L271" i="8"/>
  <c r="R271" i="8" s="1"/>
  <c r="S271" i="8" s="1"/>
  <c r="L270" i="8"/>
  <c r="R270" i="8" s="1"/>
  <c r="S270" i="8" s="1"/>
  <c r="B269" i="8"/>
  <c r="H269" i="8"/>
  <c r="C269" i="8"/>
  <c r="I269" i="8"/>
  <c r="D269" i="8"/>
  <c r="J269" i="8"/>
  <c r="E269" i="8"/>
  <c r="K269" i="8"/>
  <c r="F269" i="8"/>
  <c r="L269" i="8"/>
  <c r="L268" i="8"/>
  <c r="R268" i="8" s="1"/>
  <c r="S268" i="8" s="1"/>
  <c r="L267" i="8"/>
  <c r="R267" i="8" s="1"/>
  <c r="S267" i="8" s="1"/>
  <c r="L266" i="8"/>
  <c r="L265" i="8"/>
  <c r="R265" i="8" s="1"/>
  <c r="S265" i="8" s="1"/>
  <c r="L264" i="8"/>
  <c r="R264" i="8" s="1"/>
  <c r="S264" i="8" s="1"/>
  <c r="L263" i="8"/>
  <c r="R263" i="8" s="1"/>
  <c r="S263" i="8" s="1"/>
  <c r="L262" i="8"/>
  <c r="R262" i="8" s="1"/>
  <c r="S262" i="8" s="1"/>
  <c r="L261" i="8"/>
  <c r="R261" i="8" s="1"/>
  <c r="S261" i="8" s="1"/>
  <c r="L260" i="8"/>
  <c r="R260" i="8" s="1"/>
  <c r="S260" i="8" s="1"/>
  <c r="L259" i="8"/>
  <c r="R259" i="8" s="1"/>
  <c r="S259" i="8" s="1"/>
  <c r="L258" i="8"/>
  <c r="L257" i="8"/>
  <c r="R257" i="8" s="1"/>
  <c r="S257" i="8" s="1"/>
  <c r="L256" i="8"/>
  <c r="R256" i="8" s="1"/>
  <c r="S256" i="8" s="1"/>
  <c r="B255" i="8"/>
  <c r="H255" i="8"/>
  <c r="C255" i="8"/>
  <c r="I255" i="8"/>
  <c r="D255" i="8"/>
  <c r="J255" i="8"/>
  <c r="E255" i="8"/>
  <c r="K255" i="8"/>
  <c r="F255" i="8"/>
  <c r="L255" i="8"/>
  <c r="L254" i="8"/>
  <c r="R254" i="8" s="1"/>
  <c r="S254" i="8" s="1"/>
  <c r="L253" i="8"/>
  <c r="R253" i="8" s="1"/>
  <c r="S253" i="8" s="1"/>
  <c r="L252" i="8"/>
  <c r="R252" i="8" s="1"/>
  <c r="S252" i="8" s="1"/>
  <c r="L251" i="8"/>
  <c r="R251" i="8" s="1"/>
  <c r="S251" i="8" s="1"/>
  <c r="L250" i="8"/>
  <c r="R250" i="8" s="1"/>
  <c r="S250" i="8" s="1"/>
  <c r="L249" i="8"/>
  <c r="R249" i="8" s="1"/>
  <c r="S249" i="8" s="1"/>
  <c r="L248" i="8"/>
  <c r="R248" i="8" s="1"/>
  <c r="S248" i="8" s="1"/>
  <c r="L247" i="8"/>
  <c r="R247" i="8" s="1"/>
  <c r="S247" i="8" s="1"/>
  <c r="L246" i="8"/>
  <c r="R246" i="8" s="1"/>
  <c r="S246" i="8" s="1"/>
  <c r="L245" i="8"/>
  <c r="R245" i="8" s="1"/>
  <c r="S245" i="8" s="1"/>
  <c r="L244" i="8"/>
  <c r="R244" i="8" s="1"/>
  <c r="S244" i="8" s="1"/>
  <c r="L243" i="8"/>
  <c r="R243" i="8" s="1"/>
  <c r="S243" i="8" s="1"/>
  <c r="L242" i="8"/>
  <c r="R242" i="8" s="1"/>
  <c r="S242" i="8" s="1"/>
  <c r="B241" i="8"/>
  <c r="H241" i="8"/>
  <c r="C241" i="8"/>
  <c r="I241" i="8"/>
  <c r="D241" i="8"/>
  <c r="J241" i="8"/>
  <c r="E241" i="8"/>
  <c r="K241" i="8"/>
  <c r="F241" i="8"/>
  <c r="L241" i="8"/>
  <c r="L240" i="8"/>
  <c r="R240" i="8" s="1"/>
  <c r="S240" i="8" s="1"/>
  <c r="L239" i="8"/>
  <c r="R239" i="8" s="1"/>
  <c r="S239" i="8" s="1"/>
  <c r="L238" i="8"/>
  <c r="R238" i="8" s="1"/>
  <c r="S238" i="8" s="1"/>
  <c r="L237" i="8"/>
  <c r="R237" i="8" s="1"/>
  <c r="S237" i="8" s="1"/>
  <c r="L236" i="8"/>
  <c r="L235" i="8"/>
  <c r="R235" i="8" s="1"/>
  <c r="S235" i="8" s="1"/>
  <c r="L234" i="8"/>
  <c r="R234" i="8" s="1"/>
  <c r="S234" i="8" s="1"/>
  <c r="L233" i="8"/>
  <c r="R233" i="8" s="1"/>
  <c r="S233" i="8" s="1"/>
  <c r="L232" i="8"/>
  <c r="R232" i="8" s="1"/>
  <c r="S232" i="8" s="1"/>
  <c r="L231" i="8"/>
  <c r="R231" i="8" s="1"/>
  <c r="S231" i="8" s="1"/>
  <c r="L230" i="8"/>
  <c r="R230" i="8" s="1"/>
  <c r="S230" i="8" s="1"/>
  <c r="L229" i="8"/>
  <c r="R229" i="8" s="1"/>
  <c r="S229" i="8" s="1"/>
  <c r="L228" i="8"/>
  <c r="B227" i="8"/>
  <c r="H227" i="8"/>
  <c r="C227" i="8"/>
  <c r="I227" i="8"/>
  <c r="D227" i="8"/>
  <c r="J227" i="8"/>
  <c r="E227" i="8"/>
  <c r="K227" i="8"/>
  <c r="F227" i="8"/>
  <c r="L227" i="8"/>
  <c r="L226" i="8"/>
  <c r="R226" i="8" s="1"/>
  <c r="S226" i="8" s="1"/>
  <c r="L225" i="8"/>
  <c r="R225" i="8" s="1"/>
  <c r="S225" i="8" s="1"/>
  <c r="L224" i="8"/>
  <c r="R224" i="8" s="1"/>
  <c r="S224" i="8" s="1"/>
  <c r="L223" i="8"/>
  <c r="R223" i="8" s="1"/>
  <c r="S223" i="8" s="1"/>
  <c r="L222" i="8"/>
  <c r="R222" i="8" s="1"/>
  <c r="S222" i="8" s="1"/>
  <c r="L221" i="8"/>
  <c r="R221" i="8" s="1"/>
  <c r="S221" i="8" s="1"/>
  <c r="L220" i="8"/>
  <c r="L219" i="8"/>
  <c r="R219" i="8" s="1"/>
  <c r="S219" i="8" s="1"/>
  <c r="L218" i="8"/>
  <c r="R218" i="8" s="1"/>
  <c r="S218" i="8" s="1"/>
  <c r="L217" i="8"/>
  <c r="R217" i="8" s="1"/>
  <c r="S217" i="8" s="1"/>
  <c r="L216" i="8"/>
  <c r="R216" i="8" s="1"/>
  <c r="S216" i="8" s="1"/>
  <c r="L215" i="8"/>
  <c r="R215" i="8" s="1"/>
  <c r="S215" i="8" s="1"/>
  <c r="L214" i="8"/>
  <c r="B213" i="8"/>
  <c r="H213" i="8"/>
  <c r="C213" i="8"/>
  <c r="I213" i="8"/>
  <c r="D213" i="8"/>
  <c r="J213" i="8"/>
  <c r="E213" i="8"/>
  <c r="K213" i="8"/>
  <c r="F213" i="8"/>
  <c r="L213" i="8"/>
  <c r="L212" i="8"/>
  <c r="R212" i="8" s="1"/>
  <c r="S212" i="8" s="1"/>
  <c r="L211" i="8"/>
  <c r="R211" i="8" s="1"/>
  <c r="S211" i="8" s="1"/>
  <c r="L210" i="8"/>
  <c r="L209" i="8"/>
  <c r="R209" i="8" s="1"/>
  <c r="S209" i="8" s="1"/>
  <c r="L208" i="8"/>
  <c r="R208" i="8" s="1"/>
  <c r="S208" i="8" s="1"/>
  <c r="L207" i="8"/>
  <c r="R207" i="8" s="1"/>
  <c r="S207" i="8" s="1"/>
  <c r="L206" i="8"/>
  <c r="R206" i="8" s="1"/>
  <c r="S206" i="8" s="1"/>
  <c r="L205" i="8"/>
  <c r="R205" i="8" s="1"/>
  <c r="S205" i="8" s="1"/>
  <c r="L204" i="8"/>
  <c r="R204" i="8" s="1"/>
  <c r="S204" i="8" s="1"/>
  <c r="L203" i="8"/>
  <c r="R203" i="8" s="1"/>
  <c r="S203" i="8" s="1"/>
  <c r="L202" i="8"/>
  <c r="L201" i="8"/>
  <c r="R201" i="8" s="1"/>
  <c r="S201" i="8" s="1"/>
  <c r="L200" i="8"/>
  <c r="R200" i="8" s="1"/>
  <c r="S200" i="8" s="1"/>
  <c r="B199" i="8"/>
  <c r="H199" i="8"/>
  <c r="C199" i="8"/>
  <c r="I199" i="8"/>
  <c r="D199" i="8"/>
  <c r="J199" i="8"/>
  <c r="E199" i="8"/>
  <c r="K199" i="8"/>
  <c r="F199" i="8"/>
  <c r="L199" i="8"/>
  <c r="L198" i="8"/>
  <c r="R198" i="8" s="1"/>
  <c r="S198" i="8" s="1"/>
  <c r="L197" i="8"/>
  <c r="R197" i="8" s="1"/>
  <c r="S197" i="8" s="1"/>
  <c r="L196" i="8"/>
  <c r="R196" i="8" s="1"/>
  <c r="S196" i="8" s="1"/>
  <c r="L195" i="8"/>
  <c r="R195" i="8" s="1"/>
  <c r="S195" i="8" s="1"/>
  <c r="L194" i="8"/>
  <c r="L193" i="8"/>
  <c r="R193" i="8" s="1"/>
  <c r="S193" i="8" s="1"/>
  <c r="L192" i="8"/>
  <c r="R192" i="8" s="1"/>
  <c r="S192" i="8" s="1"/>
  <c r="L191" i="8"/>
  <c r="R191" i="8" s="1"/>
  <c r="S191" i="8" s="1"/>
  <c r="L190" i="8"/>
  <c r="R190" i="8" s="1"/>
  <c r="S190" i="8" s="1"/>
  <c r="L189" i="8"/>
  <c r="R189" i="8" s="1"/>
  <c r="S189" i="8" s="1"/>
  <c r="L188" i="8"/>
  <c r="R188" i="8" s="1"/>
  <c r="S188" i="8" s="1"/>
  <c r="L187" i="8"/>
  <c r="R187" i="8" s="1"/>
  <c r="S187" i="8" s="1"/>
  <c r="L186" i="8"/>
  <c r="B185" i="8"/>
  <c r="H185" i="8"/>
  <c r="C185" i="8"/>
  <c r="I185" i="8"/>
  <c r="D185" i="8"/>
  <c r="J185" i="8"/>
  <c r="E185" i="8"/>
  <c r="K185" i="8"/>
  <c r="F185" i="8"/>
  <c r="L185" i="8"/>
  <c r="L184" i="8"/>
  <c r="L183" i="8"/>
  <c r="R183" i="8" s="1"/>
  <c r="S183" i="8" s="1"/>
  <c r="L182" i="8"/>
  <c r="R182" i="8" s="1"/>
  <c r="S182" i="8" s="1"/>
  <c r="L181" i="8"/>
  <c r="R181" i="8" s="1"/>
  <c r="S181" i="8" s="1"/>
  <c r="L180" i="8"/>
  <c r="R180" i="8" s="1"/>
  <c r="S180" i="8" s="1"/>
  <c r="L179" i="8"/>
  <c r="R179" i="8" s="1"/>
  <c r="S179" i="8" s="1"/>
  <c r="L178" i="8"/>
  <c r="L177" i="8"/>
  <c r="R177" i="8" s="1"/>
  <c r="S177" i="8" s="1"/>
  <c r="L176" i="8"/>
  <c r="R176" i="8" s="1"/>
  <c r="S176" i="8" s="1"/>
  <c r="L175" i="8"/>
  <c r="R175" i="8" s="1"/>
  <c r="S175" i="8" s="1"/>
  <c r="L174" i="8"/>
  <c r="L173" i="8"/>
  <c r="R173" i="8" s="1"/>
  <c r="S173" i="8" s="1"/>
  <c r="L172" i="8"/>
  <c r="R172" i="8" s="1"/>
  <c r="S172" i="8" s="1"/>
  <c r="B171" i="8"/>
  <c r="H171" i="8"/>
  <c r="C171" i="8"/>
  <c r="I171" i="8"/>
  <c r="D171" i="8"/>
  <c r="J171" i="8"/>
  <c r="E171" i="8"/>
  <c r="K171" i="8"/>
  <c r="F171" i="8"/>
  <c r="L171" i="8"/>
  <c r="L170" i="8"/>
  <c r="L169" i="8"/>
  <c r="R169" i="8" s="1"/>
  <c r="S169" i="8" s="1"/>
  <c r="L168" i="8"/>
  <c r="R168" i="8" s="1"/>
  <c r="S168" i="8" s="1"/>
  <c r="L167" i="8"/>
  <c r="R167" i="8" s="1"/>
  <c r="S167" i="8" s="1"/>
  <c r="L166" i="8"/>
  <c r="L165" i="8"/>
  <c r="R165" i="8" s="1"/>
  <c r="S165" i="8" s="1"/>
  <c r="L164" i="8"/>
  <c r="R164" i="8" s="1"/>
  <c r="S164" i="8" s="1"/>
  <c r="L163" i="8"/>
  <c r="R163" i="8" s="1"/>
  <c r="S163" i="8" s="1"/>
  <c r="L162" i="8"/>
  <c r="L161" i="8"/>
  <c r="R161" i="8" s="1"/>
  <c r="S161" i="8" s="1"/>
  <c r="L160" i="8"/>
  <c r="R160" i="8" s="1"/>
  <c r="S160" i="8" s="1"/>
  <c r="L159" i="8"/>
  <c r="R159" i="8" s="1"/>
  <c r="S159" i="8" s="1"/>
  <c r="L158" i="8"/>
  <c r="B157" i="8"/>
  <c r="H157" i="8"/>
  <c r="C157" i="8"/>
  <c r="I157" i="8"/>
  <c r="D157" i="8"/>
  <c r="J157" i="8"/>
  <c r="E157" i="8"/>
  <c r="K157" i="8"/>
  <c r="F157" i="8"/>
  <c r="L157" i="8"/>
  <c r="L156" i="8"/>
  <c r="R156" i="8" s="1"/>
  <c r="S156" i="8" s="1"/>
  <c r="L155" i="8"/>
  <c r="R155" i="8" s="1"/>
  <c r="S155" i="8" s="1"/>
  <c r="L154" i="8"/>
  <c r="L153" i="8"/>
  <c r="R153" i="8" s="1"/>
  <c r="S153" i="8" s="1"/>
  <c r="L152" i="8"/>
  <c r="R152" i="8" s="1"/>
  <c r="S152" i="8" s="1"/>
  <c r="L151" i="8"/>
  <c r="R151" i="8" s="1"/>
  <c r="S151" i="8" s="1"/>
  <c r="L150" i="8"/>
  <c r="L149" i="8"/>
  <c r="R149" i="8" s="1"/>
  <c r="S149" i="8" s="1"/>
  <c r="L148" i="8"/>
  <c r="R148" i="8" s="1"/>
  <c r="S148" i="8" s="1"/>
  <c r="L147" i="8"/>
  <c r="R147" i="8" s="1"/>
  <c r="S147" i="8" s="1"/>
  <c r="L146" i="8"/>
  <c r="L145" i="8"/>
  <c r="R145" i="8" s="1"/>
  <c r="S145" i="8" s="1"/>
  <c r="L144" i="8"/>
  <c r="R144" i="8" s="1"/>
  <c r="S144" i="8" s="1"/>
  <c r="B143" i="8"/>
  <c r="H143" i="8"/>
  <c r="C143" i="8"/>
  <c r="I143" i="8"/>
  <c r="D143" i="8"/>
  <c r="J143" i="8"/>
  <c r="E143" i="8"/>
  <c r="K143" i="8"/>
  <c r="F143" i="8"/>
  <c r="L143" i="8"/>
  <c r="L142" i="8"/>
  <c r="L141" i="8"/>
  <c r="R141" i="8" s="1"/>
  <c r="S141" i="8" s="1"/>
  <c r="L140" i="8"/>
  <c r="R140" i="8" s="1"/>
  <c r="S140" i="8" s="1"/>
  <c r="L139" i="8"/>
  <c r="R139" i="8" s="1"/>
  <c r="S139" i="8" s="1"/>
  <c r="L138" i="8"/>
  <c r="L137" i="8"/>
  <c r="R137" i="8" s="1"/>
  <c r="S137" i="8" s="1"/>
  <c r="L136" i="8"/>
  <c r="R136" i="8" s="1"/>
  <c r="S136" i="8" s="1"/>
  <c r="L135" i="8"/>
  <c r="R135" i="8" s="1"/>
  <c r="S135" i="8" s="1"/>
  <c r="L134" i="8"/>
  <c r="L133" i="8"/>
  <c r="R133" i="8" s="1"/>
  <c r="S133" i="8" s="1"/>
  <c r="L132" i="8"/>
  <c r="R132" i="8" s="1"/>
  <c r="S132" i="8" s="1"/>
  <c r="L131" i="8"/>
  <c r="R131" i="8" s="1"/>
  <c r="S131" i="8" s="1"/>
  <c r="L130" i="8"/>
  <c r="B129" i="8"/>
  <c r="H129" i="8"/>
  <c r="C129" i="8"/>
  <c r="I129" i="8"/>
  <c r="D129" i="8"/>
  <c r="J129" i="8"/>
  <c r="E129" i="8"/>
  <c r="K129" i="8"/>
  <c r="F129" i="8"/>
  <c r="L129" i="8"/>
  <c r="L128" i="8"/>
  <c r="R128" i="8" s="1"/>
  <c r="S128" i="8" s="1"/>
  <c r="L127" i="8"/>
  <c r="R127" i="8" s="1"/>
  <c r="S127" i="8" s="1"/>
  <c r="L126" i="8"/>
  <c r="L125" i="8"/>
  <c r="R125" i="8" s="1"/>
  <c r="S125" i="8" s="1"/>
  <c r="L124" i="8"/>
  <c r="R124" i="8" s="1"/>
  <c r="S124" i="8" s="1"/>
  <c r="L123" i="8"/>
  <c r="R123" i="8" s="1"/>
  <c r="S123" i="8" s="1"/>
  <c r="L122" i="8"/>
  <c r="L121" i="8"/>
  <c r="R121" i="8" s="1"/>
  <c r="S121" i="8" s="1"/>
  <c r="L120" i="8"/>
  <c r="R120" i="8" s="1"/>
  <c r="S120" i="8" s="1"/>
  <c r="L119" i="8"/>
  <c r="R119" i="8" s="1"/>
  <c r="S119" i="8" s="1"/>
  <c r="L118" i="8"/>
  <c r="L117" i="8"/>
  <c r="R117" i="8" s="1"/>
  <c r="S117" i="8" s="1"/>
  <c r="L116" i="8"/>
  <c r="R116" i="8" s="1"/>
  <c r="S116" i="8" s="1"/>
  <c r="B115" i="8"/>
  <c r="H115" i="8"/>
  <c r="C115" i="8"/>
  <c r="I115" i="8"/>
  <c r="D115" i="8"/>
  <c r="J115" i="8"/>
  <c r="E115" i="8"/>
  <c r="K115" i="8"/>
  <c r="F115" i="8"/>
  <c r="L115" i="8"/>
  <c r="L114" i="8"/>
  <c r="L113" i="8"/>
  <c r="R113" i="8" s="1"/>
  <c r="S113" i="8" s="1"/>
  <c r="L112" i="8"/>
  <c r="R112" i="8" s="1"/>
  <c r="S112" i="8" s="1"/>
  <c r="L111" i="8"/>
  <c r="R111" i="8" s="1"/>
  <c r="S111" i="8" s="1"/>
  <c r="L110" i="8"/>
  <c r="L109" i="8"/>
  <c r="R109" i="8" s="1"/>
  <c r="S109" i="8" s="1"/>
  <c r="L108" i="8"/>
  <c r="R108" i="8" s="1"/>
  <c r="S108" i="8" s="1"/>
  <c r="L107" i="8"/>
  <c r="R107" i="8" s="1"/>
  <c r="S107" i="8" s="1"/>
  <c r="L106" i="8"/>
  <c r="L105" i="8"/>
  <c r="R105" i="8" s="1"/>
  <c r="S105" i="8" s="1"/>
  <c r="L104" i="8"/>
  <c r="R104" i="8" s="1"/>
  <c r="S104" i="8" s="1"/>
  <c r="L103" i="8"/>
  <c r="R103" i="8" s="1"/>
  <c r="S103" i="8" s="1"/>
  <c r="L102" i="8"/>
  <c r="B101" i="8"/>
  <c r="H101" i="8"/>
  <c r="C101" i="8"/>
  <c r="I101" i="8"/>
  <c r="D101" i="8"/>
  <c r="J101" i="8"/>
  <c r="E101" i="8"/>
  <c r="K101" i="8"/>
  <c r="F101" i="8"/>
  <c r="L101" i="8"/>
  <c r="L100" i="8"/>
  <c r="R100" i="8" s="1"/>
  <c r="S100" i="8" s="1"/>
  <c r="L99" i="8"/>
  <c r="R99" i="8" s="1"/>
  <c r="S99" i="8" s="1"/>
  <c r="L98" i="8"/>
  <c r="L97" i="8"/>
  <c r="R97" i="8" s="1"/>
  <c r="S97" i="8" s="1"/>
  <c r="L96" i="8"/>
  <c r="R96" i="8" s="1"/>
  <c r="S96" i="8" s="1"/>
  <c r="L95" i="8"/>
  <c r="R95" i="8" s="1"/>
  <c r="S95" i="8" s="1"/>
  <c r="L94" i="8"/>
  <c r="L93" i="8"/>
  <c r="R93" i="8" s="1"/>
  <c r="S93" i="8" s="1"/>
  <c r="L92" i="8"/>
  <c r="R92" i="8" s="1"/>
  <c r="S92" i="8" s="1"/>
  <c r="L91" i="8"/>
  <c r="R91" i="8" s="1"/>
  <c r="S91" i="8" s="1"/>
  <c r="L90" i="8"/>
  <c r="L89" i="8"/>
  <c r="R89" i="8" s="1"/>
  <c r="S89" i="8" s="1"/>
  <c r="L88" i="8"/>
  <c r="R88" i="8" s="1"/>
  <c r="S88" i="8" s="1"/>
  <c r="B87" i="8"/>
  <c r="H87" i="8"/>
  <c r="C87" i="8"/>
  <c r="I87" i="8"/>
  <c r="D87" i="8"/>
  <c r="J87" i="8"/>
  <c r="E87" i="8"/>
  <c r="K87" i="8"/>
  <c r="F87" i="8"/>
  <c r="L87" i="8"/>
  <c r="L86" i="8"/>
  <c r="L85" i="8"/>
  <c r="R85" i="8" s="1"/>
  <c r="S85" i="8" s="1"/>
  <c r="L84" i="8"/>
  <c r="R84" i="8" s="1"/>
  <c r="S84" i="8" s="1"/>
  <c r="L83" i="8"/>
  <c r="R83" i="8" s="1"/>
  <c r="S83" i="8" s="1"/>
  <c r="L82" i="8"/>
  <c r="L81" i="8"/>
  <c r="R81" i="8" s="1"/>
  <c r="S81" i="8" s="1"/>
  <c r="L80" i="8"/>
  <c r="R80" i="8" s="1"/>
  <c r="S80" i="8" s="1"/>
  <c r="L79" i="8"/>
  <c r="R79" i="8" s="1"/>
  <c r="S79" i="8" s="1"/>
  <c r="L78" i="8"/>
  <c r="L77" i="8"/>
  <c r="R77" i="8" s="1"/>
  <c r="S77" i="8" s="1"/>
  <c r="L76" i="8"/>
  <c r="R76" i="8" s="1"/>
  <c r="S76" i="8" s="1"/>
  <c r="L75" i="8"/>
  <c r="R75" i="8" s="1"/>
  <c r="S75" i="8" s="1"/>
  <c r="L74" i="8"/>
  <c r="B73" i="8"/>
  <c r="H73" i="8"/>
  <c r="C73" i="8"/>
  <c r="I73" i="8"/>
  <c r="D73" i="8"/>
  <c r="J73" i="8"/>
  <c r="E73" i="8"/>
  <c r="K73" i="8"/>
  <c r="F73" i="8"/>
  <c r="L73" i="8"/>
  <c r="L72" i="8"/>
  <c r="R72" i="8" s="1"/>
  <c r="S72" i="8" s="1"/>
  <c r="L71" i="8"/>
  <c r="R71" i="8" s="1"/>
  <c r="S71" i="8" s="1"/>
  <c r="L70" i="8"/>
  <c r="L69" i="8"/>
  <c r="R69" i="8" s="1"/>
  <c r="S69" i="8" s="1"/>
  <c r="L68" i="8"/>
  <c r="R68" i="8" s="1"/>
  <c r="S68" i="8" s="1"/>
  <c r="L67" i="8"/>
  <c r="R67" i="8" s="1"/>
  <c r="S67" i="8" s="1"/>
  <c r="L66" i="8"/>
  <c r="L65" i="8"/>
  <c r="R65" i="8" s="1"/>
  <c r="S65" i="8" s="1"/>
  <c r="L64" i="8"/>
  <c r="R64" i="8" s="1"/>
  <c r="S64" i="8" s="1"/>
  <c r="L63" i="8"/>
  <c r="R63" i="8" s="1"/>
  <c r="S63" i="8" s="1"/>
  <c r="L62" i="8"/>
  <c r="L61" i="8"/>
  <c r="R61" i="8" s="1"/>
  <c r="S61" i="8" s="1"/>
  <c r="L60" i="8"/>
  <c r="R60" i="8" s="1"/>
  <c r="S60" i="8" s="1"/>
  <c r="B59" i="8"/>
  <c r="H59" i="8"/>
  <c r="C59" i="8"/>
  <c r="I59" i="8"/>
  <c r="D59" i="8"/>
  <c r="J59" i="8"/>
  <c r="E59" i="8"/>
  <c r="K59" i="8"/>
  <c r="F59" i="8"/>
  <c r="L59" i="8"/>
  <c r="L58" i="8"/>
  <c r="L57" i="8"/>
  <c r="R57" i="8" s="1"/>
  <c r="S57" i="8" s="1"/>
  <c r="L56" i="8"/>
  <c r="R56" i="8" s="1"/>
  <c r="S56" i="8" s="1"/>
  <c r="L55" i="8"/>
  <c r="R55" i="8" s="1"/>
  <c r="S55" i="8" s="1"/>
  <c r="L54" i="8"/>
  <c r="L53" i="8"/>
  <c r="R53" i="8" s="1"/>
  <c r="S53" i="8" s="1"/>
  <c r="L52" i="8"/>
  <c r="R52" i="8" s="1"/>
  <c r="S52" i="8" s="1"/>
  <c r="L51" i="8"/>
  <c r="R51" i="8" s="1"/>
  <c r="S51" i="8" s="1"/>
  <c r="L50" i="8"/>
  <c r="L49" i="8"/>
  <c r="R49" i="8" s="1"/>
  <c r="S49" i="8" s="1"/>
  <c r="L48" i="8"/>
  <c r="R48" i="8" s="1"/>
  <c r="S48" i="8" s="1"/>
  <c r="L47" i="8"/>
  <c r="R47" i="8" s="1"/>
  <c r="S47" i="8" s="1"/>
  <c r="L46" i="8"/>
  <c r="B45" i="8"/>
  <c r="H45" i="8"/>
  <c r="C45" i="8"/>
  <c r="I45" i="8"/>
  <c r="D45" i="8"/>
  <c r="J45" i="8"/>
  <c r="E45" i="8"/>
  <c r="K45" i="8"/>
  <c r="F45" i="8"/>
  <c r="L45" i="8"/>
  <c r="L44" i="8"/>
  <c r="R44" i="8" s="1"/>
  <c r="S44" i="8" s="1"/>
  <c r="L43" i="8"/>
  <c r="R43" i="8" s="1"/>
  <c r="S43" i="8" s="1"/>
  <c r="L42" i="8"/>
  <c r="L41" i="8"/>
  <c r="R41" i="8" s="1"/>
  <c r="S41" i="8" s="1"/>
  <c r="L40" i="8"/>
  <c r="R40" i="8" s="1"/>
  <c r="S40" i="8" s="1"/>
  <c r="L39" i="8"/>
  <c r="R39" i="8" s="1"/>
  <c r="S39" i="8" s="1"/>
  <c r="L38" i="8"/>
  <c r="L37" i="8"/>
  <c r="R37" i="8" s="1"/>
  <c r="S37" i="8" s="1"/>
  <c r="L36" i="8"/>
  <c r="R36" i="8" s="1"/>
  <c r="S36" i="8" s="1"/>
  <c r="L35" i="8"/>
  <c r="R35" i="8" s="1"/>
  <c r="S35" i="8" s="1"/>
  <c r="L34" i="8"/>
  <c r="L33" i="8"/>
  <c r="R33" i="8" s="1"/>
  <c r="S33" i="8" s="1"/>
  <c r="L32" i="8"/>
  <c r="R32" i="8" s="1"/>
  <c r="S32" i="8" s="1"/>
  <c r="B31" i="8"/>
  <c r="H31" i="8"/>
  <c r="C31" i="8"/>
  <c r="I31" i="8"/>
  <c r="D31" i="8"/>
  <c r="J31" i="8"/>
  <c r="E31" i="8"/>
  <c r="K31" i="8"/>
  <c r="F31" i="8"/>
  <c r="L31" i="8"/>
  <c r="B17" i="8"/>
  <c r="H17" i="8"/>
  <c r="C17" i="8"/>
  <c r="I17" i="8"/>
  <c r="D17" i="8"/>
  <c r="J17" i="8"/>
  <c r="E17" i="8"/>
  <c r="K17" i="8"/>
  <c r="F17" i="8"/>
  <c r="L17" i="8"/>
  <c r="B3" i="8"/>
  <c r="H3" i="8"/>
  <c r="C3" i="8"/>
  <c r="I3" i="8"/>
  <c r="D3" i="8"/>
  <c r="J3" i="8"/>
  <c r="E3" i="8"/>
  <c r="K3" i="8"/>
  <c r="F3" i="8"/>
  <c r="L3" i="8"/>
  <c r="R2" i="8"/>
  <c r="M703" i="8"/>
  <c r="M700" i="8"/>
  <c r="M693" i="8"/>
  <c r="M691" i="8"/>
  <c r="M677" i="8"/>
  <c r="M665" i="8"/>
  <c r="M663" i="8"/>
  <c r="M653" i="8"/>
  <c r="M639" i="8"/>
  <c r="M637" i="8"/>
  <c r="M635" i="8"/>
  <c r="M625" i="8"/>
  <c r="M622" i="8"/>
  <c r="M620" i="8"/>
  <c r="M611" i="8"/>
  <c r="M609" i="8"/>
  <c r="M597" i="8"/>
  <c r="M581" i="8"/>
  <c r="M579" i="8"/>
  <c r="M565" i="8"/>
  <c r="M548" i="8"/>
  <c r="M546" i="8"/>
  <c r="M544" i="8"/>
  <c r="M542" i="8"/>
  <c r="M540" i="8"/>
  <c r="M538" i="8"/>
  <c r="M536" i="8"/>
  <c r="M531" i="8"/>
  <c r="M529" i="8"/>
  <c r="M527" i="8"/>
  <c r="M525" i="8"/>
  <c r="M520" i="8"/>
  <c r="M518" i="8"/>
  <c r="M509" i="8"/>
  <c r="M501" i="8"/>
  <c r="M499" i="8"/>
  <c r="M497" i="8"/>
  <c r="M495" i="8"/>
  <c r="M490" i="8"/>
  <c r="M488" i="8"/>
  <c r="M486" i="8"/>
  <c r="M479" i="8"/>
  <c r="M475" i="8"/>
  <c r="M471" i="8"/>
  <c r="M467" i="8"/>
  <c r="M464" i="8"/>
  <c r="M452" i="8"/>
  <c r="M445" i="8"/>
  <c r="M443" i="8"/>
  <c r="M441" i="8"/>
  <c r="M439" i="8"/>
  <c r="M433" i="8"/>
  <c r="M430" i="8"/>
  <c r="M428" i="8"/>
  <c r="M426" i="8"/>
  <c r="M423" i="8"/>
  <c r="M421" i="8"/>
  <c r="M419" i="8"/>
  <c r="M417" i="8"/>
  <c r="M412" i="8"/>
  <c r="M408" i="8"/>
  <c r="M406" i="8"/>
  <c r="M404" i="8"/>
  <c r="M399" i="8"/>
  <c r="M393" i="8"/>
  <c r="M391" i="8"/>
  <c r="M380" i="8"/>
  <c r="M378" i="8"/>
  <c r="M376" i="8"/>
  <c r="M360" i="8"/>
  <c r="M359" i="8"/>
  <c r="M357" i="8"/>
  <c r="M355" i="8"/>
  <c r="M353" i="8"/>
  <c r="M352" i="8"/>
  <c r="M351" i="8"/>
  <c r="M350" i="8"/>
  <c r="M349" i="8"/>
  <c r="M342" i="8"/>
  <c r="M340" i="8"/>
  <c r="M339" i="8"/>
  <c r="M337" i="8"/>
  <c r="M335" i="8"/>
  <c r="M333" i="8"/>
  <c r="M331" i="8"/>
  <c r="M329" i="8"/>
  <c r="M327" i="8"/>
  <c r="M322" i="8"/>
  <c r="M320" i="8"/>
  <c r="M318" i="8"/>
  <c r="M314" i="8"/>
  <c r="M312" i="8"/>
  <c r="M311" i="8"/>
  <c r="M309" i="8"/>
  <c r="M307" i="8"/>
  <c r="M305" i="8"/>
  <c r="M303" i="8"/>
  <c r="M301" i="8"/>
  <c r="M296" i="8"/>
  <c r="M293" i="8"/>
  <c r="M284" i="8"/>
  <c r="M275" i="8"/>
  <c r="M273" i="8"/>
  <c r="M271" i="8"/>
  <c r="M268" i="8"/>
  <c r="M264" i="8"/>
  <c r="M262" i="8"/>
  <c r="M260" i="8"/>
  <c r="M256" i="8"/>
  <c r="M255" i="8"/>
  <c r="M253" i="8"/>
  <c r="M251" i="8"/>
  <c r="M249" i="8"/>
  <c r="M247" i="8"/>
  <c r="M245" i="8"/>
  <c r="M243" i="8"/>
  <c r="M240" i="8"/>
  <c r="M238" i="8"/>
  <c r="M234" i="8"/>
  <c r="M232" i="8"/>
  <c r="M230" i="8"/>
  <c r="M227" i="8"/>
  <c r="M225" i="8"/>
  <c r="M223" i="8"/>
  <c r="M221" i="8"/>
  <c r="M219" i="8"/>
  <c r="M217" i="8"/>
  <c r="M215" i="8"/>
  <c r="M212" i="8"/>
  <c r="M208" i="8"/>
  <c r="M204" i="8"/>
  <c r="M200" i="8"/>
  <c r="M199" i="8"/>
  <c r="M197" i="8"/>
  <c r="M195" i="8"/>
  <c r="M193" i="8"/>
  <c r="M182" i="8"/>
  <c r="M180" i="8"/>
  <c r="M177" i="8"/>
  <c r="M169" i="8"/>
  <c r="M167" i="8"/>
  <c r="M161" i="8"/>
  <c r="M159" i="8"/>
  <c r="M156" i="8"/>
  <c r="M149" i="8"/>
  <c r="M143" i="8"/>
  <c r="M137" i="8"/>
  <c r="M135" i="8"/>
  <c r="M127" i="8"/>
  <c r="M99" i="8"/>
  <c r="M73" i="8"/>
  <c r="M64" i="8"/>
  <c r="M48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731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45" i="8"/>
  <c r="W9" i="2"/>
  <c r="V9" i="2" s="1"/>
  <c r="W12" i="2"/>
  <c r="W10" i="2"/>
  <c r="Y743" i="2"/>
  <c r="X743" i="2"/>
  <c r="W743" i="2"/>
  <c r="V743" i="2" s="1"/>
  <c r="Y742" i="2"/>
  <c r="W742" i="2"/>
  <c r="V742" i="2" s="1"/>
  <c r="Y741" i="2"/>
  <c r="X741" i="2"/>
  <c r="W741" i="2"/>
  <c r="V741" i="2" s="1"/>
  <c r="W730" i="2"/>
  <c r="V730" i="2" s="1"/>
  <c r="W731" i="2"/>
  <c r="V731" i="2" s="1"/>
  <c r="W732" i="2"/>
  <c r="V732" i="2" s="1"/>
  <c r="W733" i="2"/>
  <c r="V733" i="2" s="1"/>
  <c r="W734" i="2"/>
  <c r="V734" i="2" s="1"/>
  <c r="W735" i="2"/>
  <c r="V735" i="2" s="1"/>
  <c r="W736" i="2"/>
  <c r="V736" i="2" s="1"/>
  <c r="W737" i="2"/>
  <c r="V737" i="2" s="1"/>
  <c r="W738" i="2"/>
  <c r="V738" i="2" s="1"/>
  <c r="W739" i="2"/>
  <c r="V739" i="2" s="1"/>
  <c r="W740" i="2"/>
  <c r="V740" i="2" s="1"/>
  <c r="Y739" i="2"/>
  <c r="X739" i="2"/>
  <c r="Y738" i="2"/>
  <c r="Y737" i="2"/>
  <c r="X737" i="2"/>
  <c r="Y736" i="2"/>
  <c r="Y735" i="2"/>
  <c r="Y734" i="2" s="1"/>
  <c r="X735" i="2"/>
  <c r="Y733" i="2"/>
  <c r="X733" i="2"/>
  <c r="X731" i="2"/>
  <c r="Y729" i="2"/>
  <c r="X729" i="2"/>
  <c r="W729" i="2"/>
  <c r="V729" i="2" s="1"/>
  <c r="Y728" i="2"/>
  <c r="W728" i="2"/>
  <c r="V728" i="2" s="1"/>
  <c r="Y727" i="2"/>
  <c r="X727" i="2"/>
  <c r="W727" i="2"/>
  <c r="V727" i="2" s="1"/>
  <c r="W716" i="2"/>
  <c r="V716" i="2" s="1"/>
  <c r="W717" i="2"/>
  <c r="V717" i="2" s="1"/>
  <c r="W718" i="2"/>
  <c r="V718" i="2" s="1"/>
  <c r="W719" i="2"/>
  <c r="V719" i="2" s="1"/>
  <c r="W720" i="2"/>
  <c r="V720" i="2" s="1"/>
  <c r="W721" i="2"/>
  <c r="V721" i="2" s="1"/>
  <c r="W722" i="2"/>
  <c r="V722" i="2" s="1"/>
  <c r="W723" i="2"/>
  <c r="V723" i="2" s="1"/>
  <c r="W724" i="2"/>
  <c r="V724" i="2" s="1"/>
  <c r="W725" i="2"/>
  <c r="V725" i="2" s="1"/>
  <c r="W726" i="2"/>
  <c r="V726" i="2" s="1"/>
  <c r="Y725" i="2"/>
  <c r="X725" i="2"/>
  <c r="Y724" i="2"/>
  <c r="Y723" i="2"/>
  <c r="X723" i="2"/>
  <c r="Y722" i="2"/>
  <c r="Y721" i="2"/>
  <c r="X721" i="2"/>
  <c r="Y720" i="2"/>
  <c r="Y719" i="2"/>
  <c r="X719" i="2"/>
  <c r="X717" i="2"/>
  <c r="Y715" i="2"/>
  <c r="X715" i="2"/>
  <c r="W715" i="2"/>
  <c r="V715" i="2" s="1"/>
  <c r="Y714" i="2"/>
  <c r="W714" i="2"/>
  <c r="V714" i="2" s="1"/>
  <c r="Y713" i="2"/>
  <c r="X713" i="2"/>
  <c r="W713" i="2"/>
  <c r="V713" i="2" s="1"/>
  <c r="W702" i="2"/>
  <c r="V702" i="2" s="1"/>
  <c r="W703" i="2"/>
  <c r="V703" i="2" s="1"/>
  <c r="W704" i="2"/>
  <c r="V704" i="2" s="1"/>
  <c r="W705" i="2"/>
  <c r="V705" i="2" s="1"/>
  <c r="W706" i="2"/>
  <c r="V706" i="2" s="1"/>
  <c r="W707" i="2"/>
  <c r="V707" i="2" s="1"/>
  <c r="W708" i="2"/>
  <c r="V708" i="2" s="1"/>
  <c r="W709" i="2"/>
  <c r="V709" i="2" s="1"/>
  <c r="W710" i="2"/>
  <c r="V710" i="2" s="1"/>
  <c r="W711" i="2"/>
  <c r="V711" i="2" s="1"/>
  <c r="W712" i="2"/>
  <c r="V712" i="2" s="1"/>
  <c r="Y711" i="2"/>
  <c r="X711" i="2"/>
  <c r="Y710" i="2"/>
  <c r="Y709" i="2"/>
  <c r="X709" i="2"/>
  <c r="Y708" i="2"/>
  <c r="Y707" i="2"/>
  <c r="X707" i="2"/>
  <c r="Y706" i="2"/>
  <c r="Y705" i="2"/>
  <c r="X705" i="2"/>
  <c r="X703" i="2"/>
  <c r="Y701" i="2"/>
  <c r="X701" i="2"/>
  <c r="W701" i="2"/>
  <c r="V701" i="2" s="1"/>
  <c r="Y700" i="2"/>
  <c r="W700" i="2"/>
  <c r="V700" i="2" s="1"/>
  <c r="Y699" i="2"/>
  <c r="X699" i="2"/>
  <c r="W699" i="2"/>
  <c r="V699" i="2" s="1"/>
  <c r="W688" i="2"/>
  <c r="V688" i="2" s="1"/>
  <c r="W689" i="2"/>
  <c r="V689" i="2" s="1"/>
  <c r="W690" i="2"/>
  <c r="V690" i="2" s="1"/>
  <c r="W691" i="2"/>
  <c r="V691" i="2" s="1"/>
  <c r="W692" i="2"/>
  <c r="V692" i="2" s="1"/>
  <c r="W693" i="2"/>
  <c r="V693" i="2" s="1"/>
  <c r="W694" i="2"/>
  <c r="V694" i="2" s="1"/>
  <c r="W695" i="2"/>
  <c r="V695" i="2" s="1"/>
  <c r="W696" i="2"/>
  <c r="V696" i="2" s="1"/>
  <c r="W697" i="2"/>
  <c r="V697" i="2" s="1"/>
  <c r="W698" i="2"/>
  <c r="V698" i="2" s="1"/>
  <c r="Y697" i="2"/>
  <c r="X697" i="2"/>
  <c r="Y696" i="2"/>
  <c r="Y695" i="2"/>
  <c r="X695" i="2"/>
  <c r="Y694" i="2"/>
  <c r="Y693" i="2"/>
  <c r="X693" i="2"/>
  <c r="Y692" i="2"/>
  <c r="Y691" i="2"/>
  <c r="X691" i="2"/>
  <c r="X689" i="2"/>
  <c r="Y687" i="2"/>
  <c r="X687" i="2"/>
  <c r="W687" i="2"/>
  <c r="V687" i="2" s="1"/>
  <c r="Y686" i="2"/>
  <c r="W686" i="2"/>
  <c r="V686" i="2" s="1"/>
  <c r="Y685" i="2"/>
  <c r="X685" i="2"/>
  <c r="W685" i="2"/>
  <c r="V685" i="2" s="1"/>
  <c r="W674" i="2"/>
  <c r="V674" i="2" s="1"/>
  <c r="W675" i="2"/>
  <c r="V675" i="2" s="1"/>
  <c r="W676" i="2"/>
  <c r="V676" i="2" s="1"/>
  <c r="W677" i="2"/>
  <c r="V677" i="2" s="1"/>
  <c r="W678" i="2"/>
  <c r="V678" i="2" s="1"/>
  <c r="W679" i="2"/>
  <c r="V679" i="2" s="1"/>
  <c r="W680" i="2"/>
  <c r="V680" i="2" s="1"/>
  <c r="W681" i="2"/>
  <c r="V681" i="2" s="1"/>
  <c r="W682" i="2"/>
  <c r="V682" i="2" s="1"/>
  <c r="W683" i="2"/>
  <c r="V683" i="2" s="1"/>
  <c r="W684" i="2"/>
  <c r="V684" i="2" s="1"/>
  <c r="Y683" i="2"/>
  <c r="X683" i="2"/>
  <c r="Y682" i="2"/>
  <c r="Y681" i="2"/>
  <c r="X681" i="2"/>
  <c r="Y680" i="2"/>
  <c r="Y679" i="2"/>
  <c r="X679" i="2"/>
  <c r="Y678" i="2"/>
  <c r="Y677" i="2"/>
  <c r="X677" i="2"/>
  <c r="X675" i="2"/>
  <c r="Y673" i="2"/>
  <c r="X673" i="2"/>
  <c r="W673" i="2"/>
  <c r="V673" i="2" s="1"/>
  <c r="Y672" i="2"/>
  <c r="W672" i="2"/>
  <c r="V672" i="2" s="1"/>
  <c r="Y671" i="2"/>
  <c r="X671" i="2"/>
  <c r="W671" i="2"/>
  <c r="V671" i="2" s="1"/>
  <c r="W660" i="2"/>
  <c r="V660" i="2" s="1"/>
  <c r="W661" i="2"/>
  <c r="V661" i="2" s="1"/>
  <c r="W662" i="2"/>
  <c r="V662" i="2" s="1"/>
  <c r="W663" i="2"/>
  <c r="V663" i="2" s="1"/>
  <c r="W664" i="2"/>
  <c r="V664" i="2" s="1"/>
  <c r="W665" i="2"/>
  <c r="V665" i="2" s="1"/>
  <c r="W666" i="2"/>
  <c r="V666" i="2" s="1"/>
  <c r="W667" i="2"/>
  <c r="V667" i="2" s="1"/>
  <c r="W668" i="2"/>
  <c r="V668" i="2" s="1"/>
  <c r="W669" i="2"/>
  <c r="V669" i="2" s="1"/>
  <c r="W670" i="2"/>
  <c r="V670" i="2" s="1"/>
  <c r="Y669" i="2"/>
  <c r="X669" i="2"/>
  <c r="Y668" i="2"/>
  <c r="Y667" i="2"/>
  <c r="X667" i="2"/>
  <c r="Y666" i="2"/>
  <c r="Y665" i="2"/>
  <c r="X665" i="2"/>
  <c r="Y664" i="2"/>
  <c r="Y663" i="2"/>
  <c r="X663" i="2"/>
  <c r="X661" i="2"/>
  <c r="Y659" i="2"/>
  <c r="X659" i="2"/>
  <c r="W659" i="2"/>
  <c r="V659" i="2" s="1"/>
  <c r="Y658" i="2"/>
  <c r="W658" i="2"/>
  <c r="V658" i="2" s="1"/>
  <c r="Y657" i="2"/>
  <c r="X657" i="2"/>
  <c r="W657" i="2"/>
  <c r="V657" i="2" s="1"/>
  <c r="W646" i="2"/>
  <c r="V646" i="2" s="1"/>
  <c r="W647" i="2"/>
  <c r="V647" i="2" s="1"/>
  <c r="W648" i="2"/>
  <c r="V648" i="2" s="1"/>
  <c r="W649" i="2"/>
  <c r="V649" i="2" s="1"/>
  <c r="W650" i="2"/>
  <c r="V650" i="2" s="1"/>
  <c r="W651" i="2"/>
  <c r="V651" i="2" s="1"/>
  <c r="W652" i="2"/>
  <c r="V652" i="2" s="1"/>
  <c r="W653" i="2"/>
  <c r="V653" i="2" s="1"/>
  <c r="W654" i="2"/>
  <c r="V654" i="2" s="1"/>
  <c r="W655" i="2"/>
  <c r="V655" i="2" s="1"/>
  <c r="W656" i="2"/>
  <c r="V656" i="2" s="1"/>
  <c r="Y655" i="2"/>
  <c r="X655" i="2"/>
  <c r="Y654" i="2"/>
  <c r="Y653" i="2"/>
  <c r="X653" i="2"/>
  <c r="Y652" i="2"/>
  <c r="Y651" i="2"/>
  <c r="X651" i="2"/>
  <c r="Y650" i="2"/>
  <c r="Y649" i="2"/>
  <c r="X649" i="2"/>
  <c r="X647" i="2"/>
  <c r="Y645" i="2"/>
  <c r="X645" i="2"/>
  <c r="W645" i="2"/>
  <c r="V645" i="2" s="1"/>
  <c r="Y644" i="2"/>
  <c r="W644" i="2"/>
  <c r="V644" i="2" s="1"/>
  <c r="Y643" i="2"/>
  <c r="X643" i="2"/>
  <c r="W643" i="2"/>
  <c r="V643" i="2" s="1"/>
  <c r="W632" i="2"/>
  <c r="V632" i="2" s="1"/>
  <c r="W633" i="2"/>
  <c r="V633" i="2" s="1"/>
  <c r="W634" i="2"/>
  <c r="V634" i="2" s="1"/>
  <c r="W635" i="2"/>
  <c r="V635" i="2" s="1"/>
  <c r="W636" i="2"/>
  <c r="V636" i="2" s="1"/>
  <c r="W637" i="2"/>
  <c r="W638" i="2"/>
  <c r="V638" i="2" s="1"/>
  <c r="W639" i="2"/>
  <c r="V639" i="2" s="1"/>
  <c r="W640" i="2"/>
  <c r="V640" i="2" s="1"/>
  <c r="W641" i="2"/>
  <c r="V641" i="2" s="1"/>
  <c r="W642" i="2"/>
  <c r="V642" i="2" s="1"/>
  <c r="Y641" i="2"/>
  <c r="X641" i="2"/>
  <c r="Y640" i="2"/>
  <c r="Y639" i="2"/>
  <c r="X639" i="2"/>
  <c r="Y638" i="2"/>
  <c r="Y637" i="2"/>
  <c r="X637" i="2"/>
  <c r="Y636" i="2"/>
  <c r="Y635" i="2"/>
  <c r="X635" i="2"/>
  <c r="X633" i="2"/>
  <c r="Y631" i="2"/>
  <c r="X631" i="2"/>
  <c r="W631" i="2"/>
  <c r="V631" i="2" s="1"/>
  <c r="Y630" i="2"/>
  <c r="W630" i="2"/>
  <c r="V630" i="2" s="1"/>
  <c r="Y629" i="2"/>
  <c r="X629" i="2"/>
  <c r="W629" i="2"/>
  <c r="V629" i="2" s="1"/>
  <c r="W618" i="2"/>
  <c r="V618" i="2" s="1"/>
  <c r="W619" i="2"/>
  <c r="V619" i="2" s="1"/>
  <c r="W620" i="2"/>
  <c r="V620" i="2" s="1"/>
  <c r="W621" i="2"/>
  <c r="V621" i="2" s="1"/>
  <c r="W622" i="2"/>
  <c r="V622" i="2" s="1"/>
  <c r="W623" i="2"/>
  <c r="V623" i="2" s="1"/>
  <c r="W624" i="2"/>
  <c r="V624" i="2" s="1"/>
  <c r="W625" i="2"/>
  <c r="V625" i="2" s="1"/>
  <c r="W626" i="2"/>
  <c r="V626" i="2" s="1"/>
  <c r="W627" i="2"/>
  <c r="V627" i="2" s="1"/>
  <c r="W628" i="2"/>
  <c r="V628" i="2" s="1"/>
  <c r="Y627" i="2"/>
  <c r="X627" i="2"/>
  <c r="Y626" i="2"/>
  <c r="Y625" i="2"/>
  <c r="X625" i="2"/>
  <c r="Y624" i="2"/>
  <c r="Y623" i="2"/>
  <c r="X623" i="2"/>
  <c r="Y622" i="2"/>
  <c r="Y621" i="2"/>
  <c r="X621" i="2"/>
  <c r="X619" i="2"/>
  <c r="Y617" i="2"/>
  <c r="X617" i="2"/>
  <c r="W617" i="2"/>
  <c r="V617" i="2" s="1"/>
  <c r="Y616" i="2"/>
  <c r="W616" i="2"/>
  <c r="Y615" i="2"/>
  <c r="X615" i="2"/>
  <c r="W615" i="2"/>
  <c r="V615" i="2" s="1"/>
  <c r="W604" i="2"/>
  <c r="V604" i="2" s="1"/>
  <c r="W605" i="2"/>
  <c r="V605" i="2" s="1"/>
  <c r="W606" i="2"/>
  <c r="W607" i="2"/>
  <c r="V607" i="2" s="1"/>
  <c r="W608" i="2"/>
  <c r="V608" i="2" s="1"/>
  <c r="W609" i="2"/>
  <c r="V609" i="2" s="1"/>
  <c r="W610" i="2"/>
  <c r="V610" i="2" s="1"/>
  <c r="W611" i="2"/>
  <c r="V611" i="2" s="1"/>
  <c r="W612" i="2"/>
  <c r="V612" i="2" s="1"/>
  <c r="W613" i="2"/>
  <c r="V613" i="2" s="1"/>
  <c r="W614" i="2"/>
  <c r="V614" i="2" s="1"/>
  <c r="Y613" i="2"/>
  <c r="X613" i="2"/>
  <c r="Y612" i="2"/>
  <c r="Y611" i="2"/>
  <c r="X611" i="2"/>
  <c r="Y610" i="2"/>
  <c r="Y609" i="2"/>
  <c r="X609" i="2"/>
  <c r="Y608" i="2"/>
  <c r="Y607" i="2"/>
  <c r="X607" i="2"/>
  <c r="X605" i="2"/>
  <c r="Y603" i="2"/>
  <c r="X603" i="2"/>
  <c r="W603" i="2"/>
  <c r="V603" i="2" s="1"/>
  <c r="Y602" i="2"/>
  <c r="W602" i="2"/>
  <c r="V602" i="2" s="1"/>
  <c r="Y601" i="2"/>
  <c r="X601" i="2"/>
  <c r="W601" i="2"/>
  <c r="V601" i="2" s="1"/>
  <c r="W590" i="2"/>
  <c r="V590" i="2" s="1"/>
  <c r="W591" i="2"/>
  <c r="V591" i="2" s="1"/>
  <c r="W592" i="2"/>
  <c r="V592" i="2" s="1"/>
  <c r="W593" i="2"/>
  <c r="V593" i="2" s="1"/>
  <c r="W594" i="2"/>
  <c r="V594" i="2" s="1"/>
  <c r="W595" i="2"/>
  <c r="V595" i="2" s="1"/>
  <c r="W596" i="2"/>
  <c r="V596" i="2" s="1"/>
  <c r="W597" i="2"/>
  <c r="V597" i="2" s="1"/>
  <c r="W598" i="2"/>
  <c r="V598" i="2" s="1"/>
  <c r="W599" i="2"/>
  <c r="V599" i="2" s="1"/>
  <c r="W600" i="2"/>
  <c r="V600" i="2" s="1"/>
  <c r="Y599" i="2"/>
  <c r="X599" i="2"/>
  <c r="Y598" i="2"/>
  <c r="Y597" i="2"/>
  <c r="X597" i="2"/>
  <c r="Y596" i="2"/>
  <c r="Y595" i="2"/>
  <c r="X595" i="2"/>
  <c r="Y594" i="2"/>
  <c r="Y593" i="2"/>
  <c r="X593" i="2"/>
  <c r="X591" i="2"/>
  <c r="Y589" i="2"/>
  <c r="X589" i="2"/>
  <c r="W589" i="2"/>
  <c r="V589" i="2" s="1"/>
  <c r="Y588" i="2"/>
  <c r="W588" i="2"/>
  <c r="V588" i="2" s="1"/>
  <c r="Y587" i="2"/>
  <c r="X587" i="2"/>
  <c r="W587" i="2"/>
  <c r="V587" i="2" s="1"/>
  <c r="W576" i="2"/>
  <c r="V576" i="2" s="1"/>
  <c r="W577" i="2"/>
  <c r="V577" i="2" s="1"/>
  <c r="W578" i="2"/>
  <c r="V578" i="2" s="1"/>
  <c r="W579" i="2"/>
  <c r="V579" i="2" s="1"/>
  <c r="W580" i="2"/>
  <c r="V580" i="2" s="1"/>
  <c r="W581" i="2"/>
  <c r="V581" i="2" s="1"/>
  <c r="W582" i="2"/>
  <c r="V582" i="2" s="1"/>
  <c r="W583" i="2"/>
  <c r="V583" i="2" s="1"/>
  <c r="W584" i="2"/>
  <c r="V584" i="2" s="1"/>
  <c r="W585" i="2"/>
  <c r="V585" i="2" s="1"/>
  <c r="W586" i="2"/>
  <c r="V586" i="2" s="1"/>
  <c r="Y585" i="2"/>
  <c r="X585" i="2"/>
  <c r="Y584" i="2"/>
  <c r="Y583" i="2"/>
  <c r="X583" i="2"/>
  <c r="Y582" i="2"/>
  <c r="Y581" i="2"/>
  <c r="X581" i="2"/>
  <c r="Y580" i="2"/>
  <c r="Y579" i="2"/>
  <c r="X579" i="2"/>
  <c r="X577" i="2"/>
  <c r="Y575" i="2"/>
  <c r="X575" i="2"/>
  <c r="W575" i="2"/>
  <c r="V575" i="2" s="1"/>
  <c r="Y574" i="2"/>
  <c r="W574" i="2"/>
  <c r="V574" i="2" s="1"/>
  <c r="Y573" i="2"/>
  <c r="X573" i="2"/>
  <c r="W573" i="2"/>
  <c r="V573" i="2" s="1"/>
  <c r="W562" i="2"/>
  <c r="V562" i="2" s="1"/>
  <c r="W563" i="2"/>
  <c r="V563" i="2" s="1"/>
  <c r="W564" i="2"/>
  <c r="V564" i="2" s="1"/>
  <c r="W565" i="2"/>
  <c r="V565" i="2" s="1"/>
  <c r="W566" i="2"/>
  <c r="V566" i="2" s="1"/>
  <c r="W567" i="2"/>
  <c r="V567" i="2" s="1"/>
  <c r="W568" i="2"/>
  <c r="V568" i="2" s="1"/>
  <c r="W569" i="2"/>
  <c r="V569" i="2" s="1"/>
  <c r="W570" i="2"/>
  <c r="V570" i="2" s="1"/>
  <c r="W571" i="2"/>
  <c r="V571" i="2" s="1"/>
  <c r="W572" i="2"/>
  <c r="V572" i="2" s="1"/>
  <c r="Y571" i="2"/>
  <c r="X571" i="2"/>
  <c r="Y570" i="2"/>
  <c r="Y569" i="2"/>
  <c r="X569" i="2"/>
  <c r="Y568" i="2"/>
  <c r="X567" i="2"/>
  <c r="Y565" i="2"/>
  <c r="X565" i="2"/>
  <c r="X563" i="2"/>
  <c r="Y561" i="2"/>
  <c r="X561" i="2"/>
  <c r="W561" i="2"/>
  <c r="V561" i="2" s="1"/>
  <c r="Y560" i="2"/>
  <c r="W560" i="2"/>
  <c r="V560" i="2" s="1"/>
  <c r="Y559" i="2"/>
  <c r="X559" i="2"/>
  <c r="W559" i="2"/>
  <c r="V559" i="2" s="1"/>
  <c r="W548" i="2"/>
  <c r="V548" i="2" s="1"/>
  <c r="W549" i="2"/>
  <c r="V549" i="2" s="1"/>
  <c r="W550" i="2"/>
  <c r="V550" i="2" s="1"/>
  <c r="W551" i="2"/>
  <c r="V551" i="2" s="1"/>
  <c r="W552" i="2"/>
  <c r="V552" i="2" s="1"/>
  <c r="W553" i="2"/>
  <c r="V553" i="2" s="1"/>
  <c r="W554" i="2"/>
  <c r="V554" i="2" s="1"/>
  <c r="W555" i="2"/>
  <c r="V555" i="2" s="1"/>
  <c r="W556" i="2"/>
  <c r="V556" i="2" s="1"/>
  <c r="W557" i="2"/>
  <c r="V557" i="2" s="1"/>
  <c r="W558" i="2"/>
  <c r="V558" i="2" s="1"/>
  <c r="Y557" i="2"/>
  <c r="X557" i="2"/>
  <c r="Y556" i="2"/>
  <c r="Y555" i="2"/>
  <c r="X555" i="2"/>
  <c r="Y554" i="2"/>
  <c r="X553" i="2"/>
  <c r="Y551" i="2"/>
  <c r="X551" i="2"/>
  <c r="X549" i="2"/>
  <c r="Y547" i="2"/>
  <c r="X547" i="2"/>
  <c r="W547" i="2"/>
  <c r="V547" i="2" s="1"/>
  <c r="Y546" i="2"/>
  <c r="W546" i="2"/>
  <c r="V546" i="2" s="1"/>
  <c r="Y545" i="2"/>
  <c r="X545" i="2"/>
  <c r="W545" i="2"/>
  <c r="V545" i="2" s="1"/>
  <c r="W534" i="2"/>
  <c r="V534" i="2" s="1"/>
  <c r="W535" i="2"/>
  <c r="V535" i="2" s="1"/>
  <c r="W536" i="2"/>
  <c r="V536" i="2" s="1"/>
  <c r="W537" i="2"/>
  <c r="V537" i="2" s="1"/>
  <c r="W538" i="2"/>
  <c r="V538" i="2" s="1"/>
  <c r="W539" i="2"/>
  <c r="V539" i="2" s="1"/>
  <c r="W540" i="2"/>
  <c r="V540" i="2" s="1"/>
  <c r="W541" i="2"/>
  <c r="V541" i="2" s="1"/>
  <c r="W542" i="2"/>
  <c r="V542" i="2" s="1"/>
  <c r="W543" i="2"/>
  <c r="V543" i="2" s="1"/>
  <c r="W544" i="2"/>
  <c r="V544" i="2" s="1"/>
  <c r="Y543" i="2"/>
  <c r="X543" i="2"/>
  <c r="Y542" i="2"/>
  <c r="Y541" i="2"/>
  <c r="X541" i="2"/>
  <c r="Y540" i="2"/>
  <c r="X539" i="2"/>
  <c r="Y537" i="2"/>
  <c r="X537" i="2"/>
  <c r="X535" i="2"/>
  <c r="Y533" i="2"/>
  <c r="X533" i="2"/>
  <c r="W533" i="2"/>
  <c r="V533" i="2" s="1"/>
  <c r="Y532" i="2"/>
  <c r="W532" i="2"/>
  <c r="V532" i="2" s="1"/>
  <c r="Y531" i="2"/>
  <c r="X531" i="2"/>
  <c r="W531" i="2"/>
  <c r="V531" i="2" s="1"/>
  <c r="W520" i="2"/>
  <c r="V520" i="2" s="1"/>
  <c r="W521" i="2"/>
  <c r="V521" i="2" s="1"/>
  <c r="W522" i="2"/>
  <c r="V522" i="2" s="1"/>
  <c r="W523" i="2"/>
  <c r="V523" i="2" s="1"/>
  <c r="W524" i="2"/>
  <c r="V524" i="2" s="1"/>
  <c r="W525" i="2"/>
  <c r="V525" i="2" s="1"/>
  <c r="W526" i="2"/>
  <c r="V526" i="2" s="1"/>
  <c r="W527" i="2"/>
  <c r="V527" i="2" s="1"/>
  <c r="W528" i="2"/>
  <c r="V528" i="2" s="1"/>
  <c r="W529" i="2"/>
  <c r="V529" i="2" s="1"/>
  <c r="W530" i="2"/>
  <c r="V530" i="2" s="1"/>
  <c r="Y529" i="2"/>
  <c r="X529" i="2"/>
  <c r="Y528" i="2"/>
  <c r="Y527" i="2"/>
  <c r="X527" i="2"/>
  <c r="Y526" i="2"/>
  <c r="X525" i="2"/>
  <c r="Y523" i="2"/>
  <c r="X523" i="2"/>
  <c r="X521" i="2"/>
  <c r="Y519" i="2"/>
  <c r="X519" i="2"/>
  <c r="W519" i="2"/>
  <c r="V519" i="2" s="1"/>
  <c r="Y518" i="2"/>
  <c r="W518" i="2"/>
  <c r="V518" i="2" s="1"/>
  <c r="Y517" i="2"/>
  <c r="X517" i="2"/>
  <c r="W517" i="2"/>
  <c r="V517" i="2" s="1"/>
  <c r="W506" i="2"/>
  <c r="V506" i="2" s="1"/>
  <c r="W507" i="2"/>
  <c r="V507" i="2" s="1"/>
  <c r="W508" i="2"/>
  <c r="V508" i="2" s="1"/>
  <c r="W509" i="2"/>
  <c r="V509" i="2" s="1"/>
  <c r="W510" i="2"/>
  <c r="V510" i="2" s="1"/>
  <c r="W511" i="2"/>
  <c r="V511" i="2" s="1"/>
  <c r="W512" i="2"/>
  <c r="V512" i="2" s="1"/>
  <c r="W513" i="2"/>
  <c r="V513" i="2" s="1"/>
  <c r="W514" i="2"/>
  <c r="V514" i="2" s="1"/>
  <c r="W515" i="2"/>
  <c r="V515" i="2" s="1"/>
  <c r="W516" i="2"/>
  <c r="V516" i="2" s="1"/>
  <c r="Y515" i="2"/>
  <c r="X515" i="2"/>
  <c r="Y514" i="2"/>
  <c r="Y513" i="2"/>
  <c r="X513" i="2"/>
  <c r="Y512" i="2"/>
  <c r="X511" i="2"/>
  <c r="Y509" i="2"/>
  <c r="X509" i="2"/>
  <c r="X507" i="2"/>
  <c r="Y505" i="2"/>
  <c r="X505" i="2"/>
  <c r="W505" i="2"/>
  <c r="V505" i="2" s="1"/>
  <c r="Y504" i="2"/>
  <c r="W504" i="2"/>
  <c r="V504" i="2" s="1"/>
  <c r="Y503" i="2"/>
  <c r="X503" i="2"/>
  <c r="W503" i="2"/>
  <c r="V503" i="2" s="1"/>
  <c r="W492" i="2"/>
  <c r="V492" i="2" s="1"/>
  <c r="W493" i="2"/>
  <c r="V493" i="2" s="1"/>
  <c r="W494" i="2"/>
  <c r="V494" i="2" s="1"/>
  <c r="W495" i="2"/>
  <c r="V495" i="2" s="1"/>
  <c r="W496" i="2"/>
  <c r="V496" i="2" s="1"/>
  <c r="W497" i="2"/>
  <c r="V497" i="2" s="1"/>
  <c r="W498" i="2"/>
  <c r="V498" i="2" s="1"/>
  <c r="W499" i="2"/>
  <c r="V499" i="2" s="1"/>
  <c r="W500" i="2"/>
  <c r="V500" i="2" s="1"/>
  <c r="W501" i="2"/>
  <c r="V501" i="2" s="1"/>
  <c r="W502" i="2"/>
  <c r="V502" i="2" s="1"/>
  <c r="Y501" i="2"/>
  <c r="X501" i="2"/>
  <c r="Y500" i="2"/>
  <c r="Y499" i="2"/>
  <c r="X499" i="2"/>
  <c r="Y498" i="2"/>
  <c r="X497" i="2"/>
  <c r="Y495" i="2"/>
  <c r="X495" i="2"/>
  <c r="X493" i="2"/>
  <c r="Y491" i="2"/>
  <c r="X491" i="2"/>
  <c r="W491" i="2"/>
  <c r="V491" i="2" s="1"/>
  <c r="Y490" i="2"/>
  <c r="W490" i="2"/>
  <c r="V490" i="2" s="1"/>
  <c r="Y489" i="2"/>
  <c r="X489" i="2"/>
  <c r="W489" i="2"/>
  <c r="V489" i="2" s="1"/>
  <c r="W478" i="2"/>
  <c r="V478" i="2" s="1"/>
  <c r="W479" i="2"/>
  <c r="V479" i="2" s="1"/>
  <c r="W480" i="2"/>
  <c r="V480" i="2" s="1"/>
  <c r="W481" i="2"/>
  <c r="W482" i="2"/>
  <c r="V482" i="2" s="1"/>
  <c r="W483" i="2"/>
  <c r="V483" i="2" s="1"/>
  <c r="W484" i="2"/>
  <c r="V484" i="2" s="1"/>
  <c r="W485" i="2"/>
  <c r="V485" i="2" s="1"/>
  <c r="W486" i="2"/>
  <c r="V486" i="2" s="1"/>
  <c r="W487" i="2"/>
  <c r="V487" i="2" s="1"/>
  <c r="W488" i="2"/>
  <c r="V488" i="2" s="1"/>
  <c r="Y487" i="2"/>
  <c r="X487" i="2"/>
  <c r="Y486" i="2"/>
  <c r="Y485" i="2"/>
  <c r="X485" i="2"/>
  <c r="Y484" i="2"/>
  <c r="Y483" i="2"/>
  <c r="X483" i="2"/>
  <c r="Y482" i="2"/>
  <c r="Y481" i="2"/>
  <c r="X481" i="2"/>
  <c r="X479" i="2"/>
  <c r="Y477" i="2"/>
  <c r="X477" i="2"/>
  <c r="W477" i="2"/>
  <c r="V477" i="2" s="1"/>
  <c r="Y476" i="2"/>
  <c r="W476" i="2"/>
  <c r="V476" i="2" s="1"/>
  <c r="Y475" i="2"/>
  <c r="X475" i="2"/>
  <c r="W475" i="2"/>
  <c r="V475" i="2" s="1"/>
  <c r="W464" i="2"/>
  <c r="V464" i="2" s="1"/>
  <c r="W465" i="2"/>
  <c r="V465" i="2" s="1"/>
  <c r="W466" i="2"/>
  <c r="V466" i="2" s="1"/>
  <c r="W467" i="2"/>
  <c r="V467" i="2" s="1"/>
  <c r="W468" i="2"/>
  <c r="V468" i="2" s="1"/>
  <c r="W469" i="2"/>
  <c r="V469" i="2" s="1"/>
  <c r="W470" i="2"/>
  <c r="V470" i="2" s="1"/>
  <c r="W471" i="2"/>
  <c r="V471" i="2" s="1"/>
  <c r="W472" i="2"/>
  <c r="V472" i="2" s="1"/>
  <c r="W473" i="2"/>
  <c r="V473" i="2" s="1"/>
  <c r="W474" i="2"/>
  <c r="V474" i="2" s="1"/>
  <c r="Y473" i="2"/>
  <c r="X473" i="2"/>
  <c r="Y472" i="2"/>
  <c r="Y471" i="2"/>
  <c r="X471" i="2"/>
  <c r="Y470" i="2"/>
  <c r="Y469" i="2"/>
  <c r="X469" i="2"/>
  <c r="Y468" i="2"/>
  <c r="Y467" i="2"/>
  <c r="X467" i="2"/>
  <c r="X465" i="2"/>
  <c r="Y463" i="2"/>
  <c r="X463" i="2"/>
  <c r="W463" i="2"/>
  <c r="V463" i="2" s="1"/>
  <c r="Y462" i="2"/>
  <c r="W462" i="2"/>
  <c r="V462" i="2" s="1"/>
  <c r="Y461" i="2"/>
  <c r="X461" i="2"/>
  <c r="W461" i="2"/>
  <c r="V461" i="2" s="1"/>
  <c r="W450" i="2"/>
  <c r="V450" i="2" s="1"/>
  <c r="W451" i="2"/>
  <c r="V451" i="2" s="1"/>
  <c r="W452" i="2"/>
  <c r="V452" i="2" s="1"/>
  <c r="W453" i="2"/>
  <c r="V453" i="2" s="1"/>
  <c r="W454" i="2"/>
  <c r="V454" i="2" s="1"/>
  <c r="W455" i="2"/>
  <c r="V455" i="2" s="1"/>
  <c r="W456" i="2"/>
  <c r="V456" i="2" s="1"/>
  <c r="W457" i="2"/>
  <c r="V457" i="2" s="1"/>
  <c r="W458" i="2"/>
  <c r="V458" i="2" s="1"/>
  <c r="W459" i="2"/>
  <c r="V459" i="2" s="1"/>
  <c r="W460" i="2"/>
  <c r="V460" i="2" s="1"/>
  <c r="Y459" i="2"/>
  <c r="X459" i="2"/>
  <c r="Y458" i="2"/>
  <c r="Y457" i="2"/>
  <c r="X457" i="2"/>
  <c r="Y456" i="2"/>
  <c r="X455" i="2"/>
  <c r="Y453" i="2"/>
  <c r="X453" i="2"/>
  <c r="X451" i="2"/>
  <c r="Y449" i="2"/>
  <c r="X449" i="2"/>
  <c r="W449" i="2"/>
  <c r="V449" i="2" s="1"/>
  <c r="Y448" i="2"/>
  <c r="W448" i="2"/>
  <c r="V448" i="2" s="1"/>
  <c r="Y447" i="2"/>
  <c r="X447" i="2"/>
  <c r="W447" i="2"/>
  <c r="V447" i="2" s="1"/>
  <c r="W436" i="2"/>
  <c r="V436" i="2" s="1"/>
  <c r="W437" i="2"/>
  <c r="V437" i="2" s="1"/>
  <c r="W438" i="2"/>
  <c r="V438" i="2" s="1"/>
  <c r="W439" i="2"/>
  <c r="V439" i="2" s="1"/>
  <c r="W440" i="2"/>
  <c r="V440" i="2" s="1"/>
  <c r="W441" i="2"/>
  <c r="V441" i="2" s="1"/>
  <c r="W442" i="2"/>
  <c r="V442" i="2" s="1"/>
  <c r="W443" i="2"/>
  <c r="V443" i="2" s="1"/>
  <c r="W444" i="2"/>
  <c r="V444" i="2" s="1"/>
  <c r="W445" i="2"/>
  <c r="V445" i="2" s="1"/>
  <c r="W446" i="2"/>
  <c r="V446" i="2" s="1"/>
  <c r="Y445" i="2"/>
  <c r="X445" i="2"/>
  <c r="Y444" i="2"/>
  <c r="Y443" i="2"/>
  <c r="X443" i="2"/>
  <c r="Y442" i="2"/>
  <c r="X441" i="2"/>
  <c r="Y439" i="2"/>
  <c r="X439" i="2"/>
  <c r="X437" i="2"/>
  <c r="Y435" i="2"/>
  <c r="X435" i="2"/>
  <c r="W435" i="2"/>
  <c r="V435" i="2" s="1"/>
  <c r="Y434" i="2"/>
  <c r="W434" i="2"/>
  <c r="V434" i="2" s="1"/>
  <c r="Y433" i="2"/>
  <c r="X433" i="2"/>
  <c r="W433" i="2"/>
  <c r="V433" i="2" s="1"/>
  <c r="W422" i="2"/>
  <c r="V422" i="2" s="1"/>
  <c r="W423" i="2"/>
  <c r="V423" i="2" s="1"/>
  <c r="W424" i="2"/>
  <c r="V424" i="2" s="1"/>
  <c r="W425" i="2"/>
  <c r="V425" i="2" s="1"/>
  <c r="W426" i="2"/>
  <c r="V426" i="2" s="1"/>
  <c r="W427" i="2"/>
  <c r="V427" i="2" s="1"/>
  <c r="W428" i="2"/>
  <c r="V428" i="2" s="1"/>
  <c r="W429" i="2"/>
  <c r="V429" i="2" s="1"/>
  <c r="W430" i="2"/>
  <c r="V430" i="2" s="1"/>
  <c r="W431" i="2"/>
  <c r="V431" i="2" s="1"/>
  <c r="W432" i="2"/>
  <c r="V432" i="2" s="1"/>
  <c r="Y431" i="2"/>
  <c r="X431" i="2"/>
  <c r="Y430" i="2"/>
  <c r="Y429" i="2"/>
  <c r="X429" i="2"/>
  <c r="Y428" i="2"/>
  <c r="Y427" i="2"/>
  <c r="X427" i="2"/>
  <c r="Y426" i="2"/>
  <c r="Y425" i="2"/>
  <c r="X425" i="2"/>
  <c r="X423" i="2"/>
  <c r="Y421" i="2"/>
  <c r="X421" i="2"/>
  <c r="W421" i="2"/>
  <c r="V421" i="2" s="1"/>
  <c r="Y420" i="2"/>
  <c r="W420" i="2"/>
  <c r="Y419" i="2"/>
  <c r="X419" i="2"/>
  <c r="W419" i="2"/>
  <c r="V419" i="2" s="1"/>
  <c r="W408" i="2"/>
  <c r="V408" i="2" s="1"/>
  <c r="W409" i="2"/>
  <c r="V409" i="2" s="1"/>
  <c r="W410" i="2"/>
  <c r="V410" i="2" s="1"/>
  <c r="W411" i="2"/>
  <c r="V411" i="2" s="1"/>
  <c r="W412" i="2"/>
  <c r="V412" i="2" s="1"/>
  <c r="W413" i="2"/>
  <c r="V413" i="2" s="1"/>
  <c r="W414" i="2"/>
  <c r="V414" i="2" s="1"/>
  <c r="W415" i="2"/>
  <c r="V415" i="2" s="1"/>
  <c r="W416" i="2"/>
  <c r="V416" i="2" s="1"/>
  <c r="W417" i="2"/>
  <c r="V417" i="2" s="1"/>
  <c r="W418" i="2"/>
  <c r="V418" i="2" s="1"/>
  <c r="Y417" i="2"/>
  <c r="X417" i="2"/>
  <c r="Y416" i="2"/>
  <c r="Y415" i="2"/>
  <c r="X415" i="2"/>
  <c r="Y414" i="2"/>
  <c r="Y413" i="2"/>
  <c r="X413" i="2"/>
  <c r="Y412" i="2"/>
  <c r="Y411" i="2"/>
  <c r="X411" i="2"/>
  <c r="X409" i="2"/>
  <c r="Y407" i="2"/>
  <c r="X407" i="2"/>
  <c r="W407" i="2"/>
  <c r="V407" i="2" s="1"/>
  <c r="Y406" i="2"/>
  <c r="W406" i="2"/>
  <c r="V406" i="2" s="1"/>
  <c r="Y405" i="2"/>
  <c r="X405" i="2"/>
  <c r="W405" i="2"/>
  <c r="V405" i="2" s="1"/>
  <c r="W394" i="2"/>
  <c r="V394" i="2" s="1"/>
  <c r="W395" i="2"/>
  <c r="V395" i="2" s="1"/>
  <c r="W396" i="2"/>
  <c r="V396" i="2" s="1"/>
  <c r="W397" i="2"/>
  <c r="V397" i="2" s="1"/>
  <c r="W398" i="2"/>
  <c r="V398" i="2" s="1"/>
  <c r="W399" i="2"/>
  <c r="W400" i="2"/>
  <c r="V400" i="2" s="1"/>
  <c r="W401" i="2"/>
  <c r="V401" i="2" s="1"/>
  <c r="W402" i="2"/>
  <c r="V402" i="2" s="1"/>
  <c r="W403" i="2"/>
  <c r="V403" i="2" s="1"/>
  <c r="W404" i="2"/>
  <c r="V404" i="2" s="1"/>
  <c r="Y403" i="2"/>
  <c r="X403" i="2"/>
  <c r="Y402" i="2"/>
  <c r="Y401" i="2"/>
  <c r="X401" i="2"/>
  <c r="Y400" i="2"/>
  <c r="X399" i="2"/>
  <c r="Y397" i="2"/>
  <c r="X397" i="2"/>
  <c r="X395" i="2"/>
  <c r="Y393" i="2"/>
  <c r="X393" i="2"/>
  <c r="W393" i="2"/>
  <c r="V393" i="2" s="1"/>
  <c r="Y392" i="2"/>
  <c r="W392" i="2"/>
  <c r="V392" i="2" s="1"/>
  <c r="Y391" i="2"/>
  <c r="X391" i="2"/>
  <c r="W391" i="2"/>
  <c r="V391" i="2" s="1"/>
  <c r="W380" i="2"/>
  <c r="V380" i="2" s="1"/>
  <c r="W381" i="2"/>
  <c r="V381" i="2" s="1"/>
  <c r="W382" i="2"/>
  <c r="V382" i="2" s="1"/>
  <c r="W383" i="2"/>
  <c r="W384" i="2"/>
  <c r="V384" i="2" s="1"/>
  <c r="W385" i="2"/>
  <c r="V385" i="2" s="1"/>
  <c r="W386" i="2"/>
  <c r="V386" i="2" s="1"/>
  <c r="W387" i="2"/>
  <c r="V387" i="2" s="1"/>
  <c r="W388" i="2"/>
  <c r="V388" i="2" s="1"/>
  <c r="W389" i="2"/>
  <c r="V389" i="2" s="1"/>
  <c r="W390" i="2"/>
  <c r="V390" i="2" s="1"/>
  <c r="Y389" i="2"/>
  <c r="X389" i="2"/>
  <c r="Y388" i="2"/>
  <c r="Y387" i="2"/>
  <c r="X387" i="2"/>
  <c r="Y386" i="2"/>
  <c r="X385" i="2"/>
  <c r="Y383" i="2"/>
  <c r="X383" i="2"/>
  <c r="X381" i="2"/>
  <c r="Y379" i="2"/>
  <c r="X379" i="2"/>
  <c r="W379" i="2"/>
  <c r="V379" i="2" s="1"/>
  <c r="Y378" i="2"/>
  <c r="W378" i="2"/>
  <c r="V378" i="2" s="1"/>
  <c r="Y377" i="2"/>
  <c r="X377" i="2"/>
  <c r="W377" i="2"/>
  <c r="V377" i="2" s="1"/>
  <c r="W366" i="2"/>
  <c r="V366" i="2" s="1"/>
  <c r="W367" i="2"/>
  <c r="V367" i="2" s="1"/>
  <c r="W368" i="2"/>
  <c r="V368" i="2" s="1"/>
  <c r="W369" i="2"/>
  <c r="V369" i="2" s="1"/>
  <c r="W370" i="2"/>
  <c r="V370" i="2" s="1"/>
  <c r="W371" i="2"/>
  <c r="V371" i="2" s="1"/>
  <c r="W372" i="2"/>
  <c r="V372" i="2" s="1"/>
  <c r="W373" i="2"/>
  <c r="V373" i="2" s="1"/>
  <c r="W374" i="2"/>
  <c r="V374" i="2" s="1"/>
  <c r="W375" i="2"/>
  <c r="V375" i="2" s="1"/>
  <c r="W376" i="2"/>
  <c r="V376" i="2" s="1"/>
  <c r="Y375" i="2"/>
  <c r="X375" i="2"/>
  <c r="Y374" i="2"/>
  <c r="Y373" i="2"/>
  <c r="X373" i="2"/>
  <c r="Y372" i="2"/>
  <c r="Y371" i="2"/>
  <c r="X371" i="2"/>
  <c r="Y370" i="2"/>
  <c r="Y369" i="2"/>
  <c r="X369" i="2"/>
  <c r="X367" i="2"/>
  <c r="Y365" i="2"/>
  <c r="X365" i="2"/>
  <c r="W365" i="2"/>
  <c r="V365" i="2" s="1"/>
  <c r="Y364" i="2"/>
  <c r="W364" i="2"/>
  <c r="V364" i="2" s="1"/>
  <c r="Y363" i="2"/>
  <c r="X363" i="2"/>
  <c r="W363" i="2"/>
  <c r="V363" i="2" s="1"/>
  <c r="W352" i="2"/>
  <c r="V352" i="2" s="1"/>
  <c r="W353" i="2"/>
  <c r="V353" i="2" s="1"/>
  <c r="W354" i="2"/>
  <c r="V354" i="2" s="1"/>
  <c r="W355" i="2"/>
  <c r="V355" i="2" s="1"/>
  <c r="W356" i="2"/>
  <c r="V356" i="2" s="1"/>
  <c r="W357" i="2"/>
  <c r="V357" i="2" s="1"/>
  <c r="W358" i="2"/>
  <c r="V358" i="2" s="1"/>
  <c r="W359" i="2"/>
  <c r="V359" i="2" s="1"/>
  <c r="W360" i="2"/>
  <c r="V360" i="2" s="1"/>
  <c r="W361" i="2"/>
  <c r="V361" i="2" s="1"/>
  <c r="W362" i="2"/>
  <c r="V362" i="2" s="1"/>
  <c r="Y361" i="2"/>
  <c r="X361" i="2"/>
  <c r="Y360" i="2"/>
  <c r="Y359" i="2"/>
  <c r="X359" i="2"/>
  <c r="Y358" i="2"/>
  <c r="X357" i="2"/>
  <c r="Y355" i="2"/>
  <c r="X355" i="2"/>
  <c r="X353" i="2"/>
  <c r="Y351" i="2"/>
  <c r="X351" i="2"/>
  <c r="W351" i="2"/>
  <c r="V351" i="2" s="1"/>
  <c r="Y350" i="2"/>
  <c r="W350" i="2"/>
  <c r="V350" i="2" s="1"/>
  <c r="Y349" i="2"/>
  <c r="X349" i="2"/>
  <c r="W349" i="2"/>
  <c r="V349" i="2" s="1"/>
  <c r="W338" i="2"/>
  <c r="V338" i="2" s="1"/>
  <c r="W339" i="2"/>
  <c r="V339" i="2" s="1"/>
  <c r="W340" i="2"/>
  <c r="V340" i="2" s="1"/>
  <c r="W341" i="2"/>
  <c r="V341" i="2" s="1"/>
  <c r="W342" i="2"/>
  <c r="V342" i="2" s="1"/>
  <c r="W343" i="2"/>
  <c r="V343" i="2" s="1"/>
  <c r="W344" i="2"/>
  <c r="V344" i="2" s="1"/>
  <c r="W345" i="2"/>
  <c r="V345" i="2" s="1"/>
  <c r="W346" i="2"/>
  <c r="V346" i="2" s="1"/>
  <c r="W347" i="2"/>
  <c r="V347" i="2" s="1"/>
  <c r="W348" i="2"/>
  <c r="V348" i="2" s="1"/>
  <c r="Y347" i="2"/>
  <c r="X347" i="2"/>
  <c r="Y346" i="2"/>
  <c r="Y345" i="2"/>
  <c r="X345" i="2"/>
  <c r="Y344" i="2"/>
  <c r="Y343" i="2"/>
  <c r="X343" i="2"/>
  <c r="Y342" i="2"/>
  <c r="Y341" i="2"/>
  <c r="X341" i="2"/>
  <c r="X339" i="2"/>
  <c r="Y337" i="2"/>
  <c r="X337" i="2"/>
  <c r="W337" i="2"/>
  <c r="V337" i="2" s="1"/>
  <c r="Y336" i="2"/>
  <c r="W336" i="2"/>
  <c r="V336" i="2" s="1"/>
  <c r="Y335" i="2"/>
  <c r="X335" i="2"/>
  <c r="W335" i="2"/>
  <c r="V335" i="2" s="1"/>
  <c r="W324" i="2"/>
  <c r="V324" i="2" s="1"/>
  <c r="W325" i="2"/>
  <c r="V325" i="2" s="1"/>
  <c r="W326" i="2"/>
  <c r="V326" i="2" s="1"/>
  <c r="W327" i="2"/>
  <c r="V327" i="2" s="1"/>
  <c r="W328" i="2"/>
  <c r="V328" i="2" s="1"/>
  <c r="W329" i="2"/>
  <c r="V329" i="2" s="1"/>
  <c r="W330" i="2"/>
  <c r="V330" i="2" s="1"/>
  <c r="W331" i="2"/>
  <c r="V331" i="2" s="1"/>
  <c r="W332" i="2"/>
  <c r="V332" i="2" s="1"/>
  <c r="W333" i="2"/>
  <c r="V333" i="2" s="1"/>
  <c r="W334" i="2"/>
  <c r="V334" i="2" s="1"/>
  <c r="Y333" i="2"/>
  <c r="X333" i="2"/>
  <c r="Y332" i="2"/>
  <c r="Y331" i="2"/>
  <c r="X331" i="2"/>
  <c r="Y330" i="2"/>
  <c r="Y329" i="2"/>
  <c r="X329" i="2"/>
  <c r="Y328" i="2"/>
  <c r="Y327" i="2"/>
  <c r="X327" i="2"/>
  <c r="X325" i="2"/>
  <c r="Y323" i="2"/>
  <c r="X323" i="2"/>
  <c r="W323" i="2"/>
  <c r="V323" i="2" s="1"/>
  <c r="Y322" i="2"/>
  <c r="W322" i="2"/>
  <c r="V322" i="2" s="1"/>
  <c r="Y321" i="2"/>
  <c r="X321" i="2"/>
  <c r="W321" i="2"/>
  <c r="V321" i="2" s="1"/>
  <c r="W310" i="2"/>
  <c r="V310" i="2" s="1"/>
  <c r="W311" i="2"/>
  <c r="V311" i="2" s="1"/>
  <c r="W312" i="2"/>
  <c r="V312" i="2" s="1"/>
  <c r="W313" i="2"/>
  <c r="V313" i="2" s="1"/>
  <c r="W314" i="2"/>
  <c r="V314" i="2" s="1"/>
  <c r="W315" i="2"/>
  <c r="V315" i="2" s="1"/>
  <c r="W316" i="2"/>
  <c r="V316" i="2" s="1"/>
  <c r="W317" i="2"/>
  <c r="V317" i="2" s="1"/>
  <c r="W318" i="2"/>
  <c r="V318" i="2" s="1"/>
  <c r="W319" i="2"/>
  <c r="V319" i="2" s="1"/>
  <c r="W320" i="2"/>
  <c r="V320" i="2" s="1"/>
  <c r="Y319" i="2"/>
  <c r="X319" i="2"/>
  <c r="Y318" i="2"/>
  <c r="Y317" i="2"/>
  <c r="X317" i="2"/>
  <c r="Y316" i="2"/>
  <c r="Y315" i="2"/>
  <c r="X315" i="2"/>
  <c r="Y314" i="2"/>
  <c r="Y313" i="2"/>
  <c r="X313" i="2"/>
  <c r="X311" i="2"/>
  <c r="Y309" i="2"/>
  <c r="X309" i="2"/>
  <c r="W309" i="2"/>
  <c r="V309" i="2" s="1"/>
  <c r="Y308" i="2"/>
  <c r="W308" i="2"/>
  <c r="V308" i="2" s="1"/>
  <c r="Y307" i="2"/>
  <c r="X307" i="2"/>
  <c r="W307" i="2"/>
  <c r="V307" i="2" s="1"/>
  <c r="W296" i="2"/>
  <c r="V296" i="2" s="1"/>
  <c r="W297" i="2"/>
  <c r="V297" i="2" s="1"/>
  <c r="W298" i="2"/>
  <c r="V298" i="2" s="1"/>
  <c r="W299" i="2"/>
  <c r="V299" i="2" s="1"/>
  <c r="W300" i="2"/>
  <c r="V300" i="2" s="1"/>
  <c r="W301" i="2"/>
  <c r="V301" i="2" s="1"/>
  <c r="W302" i="2"/>
  <c r="V302" i="2" s="1"/>
  <c r="W303" i="2"/>
  <c r="V303" i="2" s="1"/>
  <c r="W304" i="2"/>
  <c r="V304" i="2" s="1"/>
  <c r="W305" i="2"/>
  <c r="V305" i="2" s="1"/>
  <c r="W306" i="2"/>
  <c r="V306" i="2" s="1"/>
  <c r="Y305" i="2"/>
  <c r="X305" i="2"/>
  <c r="Y304" i="2"/>
  <c r="Y303" i="2"/>
  <c r="X303" i="2"/>
  <c r="Y302" i="2"/>
  <c r="X301" i="2"/>
  <c r="Y299" i="2"/>
  <c r="X299" i="2"/>
  <c r="X297" i="2"/>
  <c r="Y295" i="2"/>
  <c r="X295" i="2"/>
  <c r="W295" i="2"/>
  <c r="V295" i="2" s="1"/>
  <c r="Y294" i="2"/>
  <c r="W294" i="2"/>
  <c r="V294" i="2" s="1"/>
  <c r="Y293" i="2"/>
  <c r="X293" i="2"/>
  <c r="W293" i="2"/>
  <c r="V293" i="2" s="1"/>
  <c r="W282" i="2"/>
  <c r="V282" i="2" s="1"/>
  <c r="W283" i="2"/>
  <c r="V283" i="2" s="1"/>
  <c r="W284" i="2"/>
  <c r="V284" i="2" s="1"/>
  <c r="W285" i="2"/>
  <c r="V285" i="2" s="1"/>
  <c r="W286" i="2"/>
  <c r="V286" i="2" s="1"/>
  <c r="W287" i="2"/>
  <c r="V287" i="2" s="1"/>
  <c r="W288" i="2"/>
  <c r="V288" i="2" s="1"/>
  <c r="W289" i="2"/>
  <c r="V289" i="2" s="1"/>
  <c r="W290" i="2"/>
  <c r="V290" i="2" s="1"/>
  <c r="W291" i="2"/>
  <c r="V291" i="2" s="1"/>
  <c r="W292" i="2"/>
  <c r="V292" i="2" s="1"/>
  <c r="Y291" i="2"/>
  <c r="X291" i="2"/>
  <c r="Y290" i="2"/>
  <c r="Y289" i="2"/>
  <c r="X289" i="2"/>
  <c r="Y288" i="2"/>
  <c r="Y287" i="2"/>
  <c r="X287" i="2"/>
  <c r="Y286" i="2"/>
  <c r="Y285" i="2"/>
  <c r="X285" i="2"/>
  <c r="X283" i="2"/>
  <c r="Y281" i="2"/>
  <c r="X281" i="2"/>
  <c r="W281" i="2"/>
  <c r="V281" i="2" s="1"/>
  <c r="Y280" i="2"/>
  <c r="W280" i="2"/>
  <c r="V280" i="2" s="1"/>
  <c r="Y279" i="2"/>
  <c r="X279" i="2"/>
  <c r="W279" i="2"/>
  <c r="V279" i="2" s="1"/>
  <c r="W268" i="2"/>
  <c r="V268" i="2" s="1"/>
  <c r="W269" i="2"/>
  <c r="V269" i="2" s="1"/>
  <c r="W270" i="2"/>
  <c r="V270" i="2" s="1"/>
  <c r="W271" i="2"/>
  <c r="V271" i="2" s="1"/>
  <c r="W272" i="2"/>
  <c r="V272" i="2" s="1"/>
  <c r="W273" i="2"/>
  <c r="V273" i="2" s="1"/>
  <c r="W274" i="2"/>
  <c r="V274" i="2" s="1"/>
  <c r="W275" i="2"/>
  <c r="V275" i="2" s="1"/>
  <c r="W276" i="2"/>
  <c r="V276" i="2" s="1"/>
  <c r="W277" i="2"/>
  <c r="V277" i="2" s="1"/>
  <c r="W278" i="2"/>
  <c r="V278" i="2" s="1"/>
  <c r="Y277" i="2"/>
  <c r="X277" i="2"/>
  <c r="Y276" i="2"/>
  <c r="Y275" i="2"/>
  <c r="X275" i="2"/>
  <c r="Y274" i="2"/>
  <c r="Y273" i="2"/>
  <c r="X273" i="2"/>
  <c r="Y272" i="2"/>
  <c r="Y271" i="2"/>
  <c r="X271" i="2"/>
  <c r="X269" i="2"/>
  <c r="Y267" i="2"/>
  <c r="X267" i="2"/>
  <c r="W267" i="2"/>
  <c r="V267" i="2" s="1"/>
  <c r="Y266" i="2"/>
  <c r="W266" i="2"/>
  <c r="V266" i="2" s="1"/>
  <c r="Y265" i="2"/>
  <c r="X265" i="2"/>
  <c r="W265" i="2"/>
  <c r="V265" i="2" s="1"/>
  <c r="W254" i="2"/>
  <c r="V254" i="2" s="1"/>
  <c r="W255" i="2"/>
  <c r="V255" i="2" s="1"/>
  <c r="W256" i="2"/>
  <c r="V256" i="2" s="1"/>
  <c r="W257" i="2"/>
  <c r="V257" i="2" s="1"/>
  <c r="W258" i="2"/>
  <c r="V258" i="2" s="1"/>
  <c r="W259" i="2"/>
  <c r="V259" i="2" s="1"/>
  <c r="W260" i="2"/>
  <c r="V260" i="2" s="1"/>
  <c r="W261" i="2"/>
  <c r="V261" i="2" s="1"/>
  <c r="W262" i="2"/>
  <c r="V262" i="2" s="1"/>
  <c r="W263" i="2"/>
  <c r="V263" i="2" s="1"/>
  <c r="W264" i="2"/>
  <c r="V264" i="2" s="1"/>
  <c r="Y263" i="2"/>
  <c r="X263" i="2"/>
  <c r="Y262" i="2"/>
  <c r="Y261" i="2"/>
  <c r="X261" i="2"/>
  <c r="Y260" i="2"/>
  <c r="X259" i="2"/>
  <c r="Y257" i="2"/>
  <c r="X257" i="2"/>
  <c r="X255" i="2"/>
  <c r="Y253" i="2"/>
  <c r="X253" i="2"/>
  <c r="W253" i="2"/>
  <c r="V253" i="2" s="1"/>
  <c r="Y252" i="2"/>
  <c r="W252" i="2"/>
  <c r="V252" i="2" s="1"/>
  <c r="Y251" i="2"/>
  <c r="X251" i="2"/>
  <c r="W251" i="2"/>
  <c r="V251" i="2" s="1"/>
  <c r="W240" i="2"/>
  <c r="V240" i="2" s="1"/>
  <c r="W241" i="2"/>
  <c r="V241" i="2" s="1"/>
  <c r="W242" i="2"/>
  <c r="V242" i="2" s="1"/>
  <c r="W243" i="2"/>
  <c r="V243" i="2" s="1"/>
  <c r="W244" i="2"/>
  <c r="V244" i="2" s="1"/>
  <c r="W245" i="2"/>
  <c r="V245" i="2" s="1"/>
  <c r="W246" i="2"/>
  <c r="V246" i="2" s="1"/>
  <c r="W247" i="2"/>
  <c r="V247" i="2" s="1"/>
  <c r="W248" i="2"/>
  <c r="V248" i="2" s="1"/>
  <c r="W249" i="2"/>
  <c r="V249" i="2" s="1"/>
  <c r="W250" i="2"/>
  <c r="V250" i="2" s="1"/>
  <c r="Y249" i="2"/>
  <c r="X249" i="2"/>
  <c r="Y248" i="2"/>
  <c r="Y247" i="2"/>
  <c r="X247" i="2"/>
  <c r="Y246" i="2"/>
  <c r="X245" i="2"/>
  <c r="Y243" i="2"/>
  <c r="X243" i="2"/>
  <c r="X241" i="2"/>
  <c r="Y239" i="2"/>
  <c r="X239" i="2"/>
  <c r="W239" i="2"/>
  <c r="V239" i="2" s="1"/>
  <c r="Y238" i="2"/>
  <c r="W238" i="2"/>
  <c r="Y237" i="2"/>
  <c r="X237" i="2"/>
  <c r="W237" i="2"/>
  <c r="V237" i="2" s="1"/>
  <c r="W226" i="2"/>
  <c r="V226" i="2" s="1"/>
  <c r="W227" i="2"/>
  <c r="V227" i="2" s="1"/>
  <c r="W228" i="2"/>
  <c r="V228" i="2" s="1"/>
  <c r="W229" i="2"/>
  <c r="V229" i="2" s="1"/>
  <c r="W230" i="2"/>
  <c r="V230" i="2" s="1"/>
  <c r="W231" i="2"/>
  <c r="V231" i="2" s="1"/>
  <c r="W232" i="2"/>
  <c r="V232" i="2" s="1"/>
  <c r="W233" i="2"/>
  <c r="V233" i="2" s="1"/>
  <c r="W234" i="2"/>
  <c r="V234" i="2" s="1"/>
  <c r="W235" i="2"/>
  <c r="V235" i="2" s="1"/>
  <c r="W236" i="2"/>
  <c r="V236" i="2" s="1"/>
  <c r="Y235" i="2"/>
  <c r="X235" i="2"/>
  <c r="Y234" i="2"/>
  <c r="Y233" i="2"/>
  <c r="X233" i="2"/>
  <c r="Y232" i="2"/>
  <c r="X231" i="2"/>
  <c r="Y229" i="2"/>
  <c r="X229" i="2"/>
  <c r="X227" i="2"/>
  <c r="Y225" i="2"/>
  <c r="X225" i="2"/>
  <c r="W225" i="2"/>
  <c r="V225" i="2" s="1"/>
  <c r="Y224" i="2"/>
  <c r="W224" i="2"/>
  <c r="V224" i="2" s="1"/>
  <c r="Y223" i="2"/>
  <c r="X223" i="2"/>
  <c r="W223" i="2"/>
  <c r="V223" i="2" s="1"/>
  <c r="W212" i="2"/>
  <c r="V212" i="2" s="1"/>
  <c r="W213" i="2"/>
  <c r="V213" i="2" s="1"/>
  <c r="W214" i="2"/>
  <c r="V214" i="2" s="1"/>
  <c r="W215" i="2"/>
  <c r="V215" i="2" s="1"/>
  <c r="W216" i="2"/>
  <c r="V216" i="2" s="1"/>
  <c r="W217" i="2"/>
  <c r="V217" i="2" s="1"/>
  <c r="W218" i="2"/>
  <c r="V218" i="2" s="1"/>
  <c r="W219" i="2"/>
  <c r="V219" i="2" s="1"/>
  <c r="W220" i="2"/>
  <c r="V220" i="2" s="1"/>
  <c r="W221" i="2"/>
  <c r="V221" i="2" s="1"/>
  <c r="W222" i="2"/>
  <c r="V222" i="2" s="1"/>
  <c r="Y221" i="2"/>
  <c r="X221" i="2"/>
  <c r="Y220" i="2"/>
  <c r="Y219" i="2"/>
  <c r="X219" i="2"/>
  <c r="Y218" i="2"/>
  <c r="X217" i="2"/>
  <c r="Y215" i="2"/>
  <c r="X215" i="2"/>
  <c r="X213" i="2"/>
  <c r="Y211" i="2"/>
  <c r="X211" i="2"/>
  <c r="W211" i="2"/>
  <c r="V211" i="2" s="1"/>
  <c r="Y210" i="2"/>
  <c r="W210" i="2"/>
  <c r="V210" i="2" s="1"/>
  <c r="Y209" i="2"/>
  <c r="X209" i="2"/>
  <c r="W209" i="2"/>
  <c r="V209" i="2" s="1"/>
  <c r="W198" i="2"/>
  <c r="V198" i="2" s="1"/>
  <c r="W199" i="2"/>
  <c r="V199" i="2" s="1"/>
  <c r="W200" i="2"/>
  <c r="V200" i="2" s="1"/>
  <c r="W201" i="2"/>
  <c r="V201" i="2" s="1"/>
  <c r="W202" i="2"/>
  <c r="V202" i="2" s="1"/>
  <c r="W203" i="2"/>
  <c r="V203" i="2" s="1"/>
  <c r="W204" i="2"/>
  <c r="V204" i="2" s="1"/>
  <c r="W205" i="2"/>
  <c r="V205" i="2" s="1"/>
  <c r="W206" i="2"/>
  <c r="V206" i="2" s="1"/>
  <c r="W207" i="2"/>
  <c r="V207" i="2" s="1"/>
  <c r="W208" i="2"/>
  <c r="V208" i="2" s="1"/>
  <c r="Y207" i="2"/>
  <c r="X207" i="2"/>
  <c r="Y206" i="2"/>
  <c r="Y205" i="2"/>
  <c r="X205" i="2"/>
  <c r="Y204" i="2"/>
  <c r="Y203" i="2"/>
  <c r="Y202" i="2" s="1"/>
  <c r="X203" i="2"/>
  <c r="Y201" i="2"/>
  <c r="X201" i="2"/>
  <c r="X199" i="2"/>
  <c r="Y197" i="2"/>
  <c r="X197" i="2"/>
  <c r="W197" i="2"/>
  <c r="V197" i="2" s="1"/>
  <c r="Y196" i="2"/>
  <c r="W196" i="2"/>
  <c r="V196" i="2" s="1"/>
  <c r="Y195" i="2"/>
  <c r="X195" i="2"/>
  <c r="W195" i="2"/>
  <c r="V195" i="2" s="1"/>
  <c r="W184" i="2"/>
  <c r="V184" i="2" s="1"/>
  <c r="W185" i="2"/>
  <c r="V185" i="2" s="1"/>
  <c r="W186" i="2"/>
  <c r="V186" i="2" s="1"/>
  <c r="W187" i="2"/>
  <c r="V187" i="2" s="1"/>
  <c r="W188" i="2"/>
  <c r="V188" i="2" s="1"/>
  <c r="W189" i="2"/>
  <c r="V189" i="2" s="1"/>
  <c r="W190" i="2"/>
  <c r="V190" i="2" s="1"/>
  <c r="W191" i="2"/>
  <c r="V191" i="2" s="1"/>
  <c r="W192" i="2"/>
  <c r="V192" i="2" s="1"/>
  <c r="W193" i="2"/>
  <c r="V193" i="2" s="1"/>
  <c r="W194" i="2"/>
  <c r="V194" i="2" s="1"/>
  <c r="Y193" i="2"/>
  <c r="X193" i="2"/>
  <c r="Y192" i="2"/>
  <c r="Y191" i="2"/>
  <c r="X191" i="2"/>
  <c r="Y190" i="2"/>
  <c r="X189" i="2"/>
  <c r="Y187" i="2"/>
  <c r="X187" i="2"/>
  <c r="X185" i="2"/>
  <c r="Y183" i="2"/>
  <c r="X183" i="2"/>
  <c r="W183" i="2"/>
  <c r="V183" i="2" s="1"/>
  <c r="Y182" i="2"/>
  <c r="W182" i="2"/>
  <c r="V182" i="2" s="1"/>
  <c r="Y181" i="2"/>
  <c r="X181" i="2"/>
  <c r="W181" i="2"/>
  <c r="V181" i="2" s="1"/>
  <c r="W170" i="2"/>
  <c r="V170" i="2" s="1"/>
  <c r="W171" i="2"/>
  <c r="V171" i="2" s="1"/>
  <c r="W172" i="2"/>
  <c r="V172" i="2" s="1"/>
  <c r="W173" i="2"/>
  <c r="V173" i="2" s="1"/>
  <c r="W174" i="2"/>
  <c r="V174" i="2" s="1"/>
  <c r="W175" i="2"/>
  <c r="V175" i="2" s="1"/>
  <c r="W176" i="2"/>
  <c r="V176" i="2" s="1"/>
  <c r="W177" i="2"/>
  <c r="V177" i="2" s="1"/>
  <c r="W178" i="2"/>
  <c r="V178" i="2" s="1"/>
  <c r="W179" i="2"/>
  <c r="V179" i="2" s="1"/>
  <c r="W180" i="2"/>
  <c r="V180" i="2" s="1"/>
  <c r="Y179" i="2"/>
  <c r="X179" i="2"/>
  <c r="Y178" i="2"/>
  <c r="Y177" i="2"/>
  <c r="X177" i="2"/>
  <c r="Y176" i="2"/>
  <c r="X175" i="2"/>
  <c r="Y173" i="2"/>
  <c r="X173" i="2"/>
  <c r="X171" i="2"/>
  <c r="Y169" i="2"/>
  <c r="X169" i="2"/>
  <c r="W169" i="2"/>
  <c r="V169" i="2" s="1"/>
  <c r="Y168" i="2"/>
  <c r="W168" i="2"/>
  <c r="V168" i="2" s="1"/>
  <c r="Y167" i="2"/>
  <c r="X167" i="2"/>
  <c r="W167" i="2"/>
  <c r="V167" i="2" s="1"/>
  <c r="W156" i="2"/>
  <c r="V156" i="2" s="1"/>
  <c r="W157" i="2"/>
  <c r="W158" i="2"/>
  <c r="V158" i="2" s="1"/>
  <c r="W159" i="2"/>
  <c r="V159" i="2" s="1"/>
  <c r="W160" i="2"/>
  <c r="V160" i="2" s="1"/>
  <c r="W161" i="2"/>
  <c r="V161" i="2" s="1"/>
  <c r="W162" i="2"/>
  <c r="V162" i="2" s="1"/>
  <c r="W163" i="2"/>
  <c r="V163" i="2" s="1"/>
  <c r="W164" i="2"/>
  <c r="V164" i="2" s="1"/>
  <c r="W165" i="2"/>
  <c r="V165" i="2" s="1"/>
  <c r="W166" i="2"/>
  <c r="V166" i="2" s="1"/>
  <c r="Y165" i="2"/>
  <c r="X165" i="2"/>
  <c r="Y164" i="2"/>
  <c r="Y163" i="2"/>
  <c r="X163" i="2"/>
  <c r="Y162" i="2"/>
  <c r="X161" i="2"/>
  <c r="Y159" i="2"/>
  <c r="X159" i="2"/>
  <c r="X157" i="2"/>
  <c r="Y155" i="2"/>
  <c r="X155" i="2"/>
  <c r="W155" i="2"/>
  <c r="V155" i="2" s="1"/>
  <c r="Y154" i="2"/>
  <c r="W154" i="2"/>
  <c r="V154" i="2" s="1"/>
  <c r="Y153" i="2"/>
  <c r="X153" i="2"/>
  <c r="W153" i="2"/>
  <c r="V153" i="2" s="1"/>
  <c r="W142" i="2"/>
  <c r="V142" i="2" s="1"/>
  <c r="W143" i="2"/>
  <c r="V143" i="2" s="1"/>
  <c r="W144" i="2"/>
  <c r="V144" i="2" s="1"/>
  <c r="W145" i="2"/>
  <c r="V145" i="2" s="1"/>
  <c r="W146" i="2"/>
  <c r="V146" i="2" s="1"/>
  <c r="W147" i="2"/>
  <c r="V147" i="2" s="1"/>
  <c r="W148" i="2"/>
  <c r="V148" i="2" s="1"/>
  <c r="W149" i="2"/>
  <c r="V149" i="2" s="1"/>
  <c r="W150" i="2"/>
  <c r="V150" i="2" s="1"/>
  <c r="W151" i="2"/>
  <c r="V151" i="2" s="1"/>
  <c r="W152" i="2"/>
  <c r="V152" i="2" s="1"/>
  <c r="Y151" i="2"/>
  <c r="X151" i="2"/>
  <c r="Y150" i="2"/>
  <c r="Y149" i="2"/>
  <c r="X149" i="2"/>
  <c r="Y148" i="2"/>
  <c r="Y147" i="2"/>
  <c r="Y146" i="2" s="1"/>
  <c r="X147" i="2"/>
  <c r="Y145" i="2"/>
  <c r="X145" i="2"/>
  <c r="X143" i="2"/>
  <c r="Y141" i="2"/>
  <c r="X141" i="2"/>
  <c r="W141" i="2"/>
  <c r="V141" i="2" s="1"/>
  <c r="Y140" i="2"/>
  <c r="W140" i="2"/>
  <c r="V140" i="2" s="1"/>
  <c r="Y139" i="2"/>
  <c r="X139" i="2"/>
  <c r="W139" i="2"/>
  <c r="V139" i="2" s="1"/>
  <c r="W128" i="2"/>
  <c r="V128" i="2" s="1"/>
  <c r="W129" i="2"/>
  <c r="V129" i="2" s="1"/>
  <c r="W130" i="2"/>
  <c r="V130" i="2" s="1"/>
  <c r="W131" i="2"/>
  <c r="V131" i="2" s="1"/>
  <c r="W132" i="2"/>
  <c r="V132" i="2" s="1"/>
  <c r="W133" i="2"/>
  <c r="V133" i="2" s="1"/>
  <c r="W134" i="2"/>
  <c r="V134" i="2" s="1"/>
  <c r="W135" i="2"/>
  <c r="V135" i="2" s="1"/>
  <c r="W136" i="2"/>
  <c r="V136" i="2" s="1"/>
  <c r="W137" i="2"/>
  <c r="V137" i="2" s="1"/>
  <c r="W138" i="2"/>
  <c r="Y137" i="2"/>
  <c r="X137" i="2"/>
  <c r="Y136" i="2"/>
  <c r="Y135" i="2"/>
  <c r="X135" i="2"/>
  <c r="Y134" i="2"/>
  <c r="X133" i="2"/>
  <c r="Y131" i="2"/>
  <c r="X131" i="2"/>
  <c r="X129" i="2"/>
  <c r="Y127" i="2"/>
  <c r="X127" i="2"/>
  <c r="W127" i="2"/>
  <c r="V127" i="2" s="1"/>
  <c r="Y126" i="2"/>
  <c r="W126" i="2"/>
  <c r="V126" i="2" s="1"/>
  <c r="Y125" i="2"/>
  <c r="X125" i="2"/>
  <c r="W125" i="2"/>
  <c r="V125" i="2" s="1"/>
  <c r="W114" i="2"/>
  <c r="V114" i="2" s="1"/>
  <c r="W115" i="2"/>
  <c r="V115" i="2" s="1"/>
  <c r="W116" i="2"/>
  <c r="V116" i="2" s="1"/>
  <c r="W117" i="2"/>
  <c r="V117" i="2" s="1"/>
  <c r="W118" i="2"/>
  <c r="V118" i="2" s="1"/>
  <c r="W119" i="2"/>
  <c r="V119" i="2" s="1"/>
  <c r="W120" i="2"/>
  <c r="V120" i="2" s="1"/>
  <c r="W121" i="2"/>
  <c r="V121" i="2" s="1"/>
  <c r="W122" i="2"/>
  <c r="V122" i="2" s="1"/>
  <c r="W123" i="2"/>
  <c r="V123" i="2" s="1"/>
  <c r="W124" i="2"/>
  <c r="V124" i="2" s="1"/>
  <c r="Y123" i="2"/>
  <c r="X123" i="2"/>
  <c r="Y122" i="2"/>
  <c r="Y121" i="2"/>
  <c r="X121" i="2"/>
  <c r="Y120" i="2"/>
  <c r="X119" i="2"/>
  <c r="Y117" i="2"/>
  <c r="X117" i="2"/>
  <c r="X115" i="2"/>
  <c r="Y113" i="2"/>
  <c r="X113" i="2"/>
  <c r="W113" i="2"/>
  <c r="V113" i="2" s="1"/>
  <c r="Y112" i="2"/>
  <c r="W112" i="2"/>
  <c r="V112" i="2" s="1"/>
  <c r="Y111" i="2"/>
  <c r="X111" i="2"/>
  <c r="W111" i="2"/>
  <c r="V111" i="2" s="1"/>
  <c r="W100" i="2"/>
  <c r="V100" i="2" s="1"/>
  <c r="W101" i="2"/>
  <c r="V101" i="2" s="1"/>
  <c r="W102" i="2"/>
  <c r="V102" i="2" s="1"/>
  <c r="W103" i="2"/>
  <c r="V103" i="2" s="1"/>
  <c r="W104" i="2"/>
  <c r="V104" i="2" s="1"/>
  <c r="W105" i="2"/>
  <c r="V105" i="2" s="1"/>
  <c r="W106" i="2"/>
  <c r="V106" i="2" s="1"/>
  <c r="W107" i="2"/>
  <c r="V107" i="2" s="1"/>
  <c r="W108" i="2"/>
  <c r="V108" i="2" s="1"/>
  <c r="W109" i="2"/>
  <c r="V109" i="2" s="1"/>
  <c r="W110" i="2"/>
  <c r="V110" i="2" s="1"/>
  <c r="Y109" i="2"/>
  <c r="X109" i="2"/>
  <c r="Y108" i="2"/>
  <c r="Y107" i="2"/>
  <c r="X107" i="2"/>
  <c r="Y106" i="2"/>
  <c r="X105" i="2"/>
  <c r="Y103" i="2"/>
  <c r="X103" i="2"/>
  <c r="X101" i="2"/>
  <c r="Y99" i="2"/>
  <c r="X99" i="2"/>
  <c r="W99" i="2"/>
  <c r="V99" i="2" s="1"/>
  <c r="Y98" i="2"/>
  <c r="W98" i="2"/>
  <c r="V98" i="2" s="1"/>
  <c r="Y97" i="2"/>
  <c r="X97" i="2"/>
  <c r="W97" i="2"/>
  <c r="V97" i="2" s="1"/>
  <c r="W86" i="2"/>
  <c r="V86" i="2" s="1"/>
  <c r="W87" i="2"/>
  <c r="V87" i="2" s="1"/>
  <c r="W88" i="2"/>
  <c r="V88" i="2" s="1"/>
  <c r="W89" i="2"/>
  <c r="V89" i="2" s="1"/>
  <c r="W90" i="2"/>
  <c r="V90" i="2" s="1"/>
  <c r="W91" i="2"/>
  <c r="V91" i="2" s="1"/>
  <c r="W92" i="2"/>
  <c r="V92" i="2" s="1"/>
  <c r="W93" i="2"/>
  <c r="V93" i="2" s="1"/>
  <c r="W94" i="2"/>
  <c r="V94" i="2" s="1"/>
  <c r="W95" i="2"/>
  <c r="V95" i="2" s="1"/>
  <c r="W96" i="2"/>
  <c r="V96" i="2" s="1"/>
  <c r="Y95" i="2"/>
  <c r="X95" i="2"/>
  <c r="Y94" i="2"/>
  <c r="Y93" i="2"/>
  <c r="X93" i="2"/>
  <c r="Y92" i="2"/>
  <c r="Y91" i="2"/>
  <c r="Y90" i="2" s="1"/>
  <c r="X91" i="2"/>
  <c r="Y89" i="2"/>
  <c r="X89" i="2"/>
  <c r="X87" i="2"/>
  <c r="Y85" i="2"/>
  <c r="X85" i="2"/>
  <c r="W85" i="2"/>
  <c r="V85" i="2" s="1"/>
  <c r="Y84" i="2"/>
  <c r="W84" i="2"/>
  <c r="V84" i="2" s="1"/>
  <c r="Y83" i="2"/>
  <c r="X83" i="2"/>
  <c r="W83" i="2"/>
  <c r="V83" i="2" s="1"/>
  <c r="W72" i="2"/>
  <c r="V72" i="2" s="1"/>
  <c r="W73" i="2"/>
  <c r="V73" i="2" s="1"/>
  <c r="W74" i="2"/>
  <c r="V74" i="2" s="1"/>
  <c r="W75" i="2"/>
  <c r="V75" i="2" s="1"/>
  <c r="W76" i="2"/>
  <c r="V76" i="2" s="1"/>
  <c r="W77" i="2"/>
  <c r="V77" i="2" s="1"/>
  <c r="W78" i="2"/>
  <c r="V78" i="2" s="1"/>
  <c r="W79" i="2"/>
  <c r="V79" i="2" s="1"/>
  <c r="W80" i="2"/>
  <c r="V80" i="2" s="1"/>
  <c r="W81" i="2"/>
  <c r="V81" i="2" s="1"/>
  <c r="W82" i="2"/>
  <c r="V82" i="2" s="1"/>
  <c r="Y81" i="2"/>
  <c r="X81" i="2"/>
  <c r="Y80" i="2"/>
  <c r="Y79" i="2"/>
  <c r="X79" i="2"/>
  <c r="Y78" i="2"/>
  <c r="Y77" i="2"/>
  <c r="X77" i="2"/>
  <c r="Y76" i="2"/>
  <c r="Y75" i="2"/>
  <c r="X75" i="2"/>
  <c r="X73" i="2"/>
  <c r="Y71" i="2"/>
  <c r="X71" i="2"/>
  <c r="W71" i="2"/>
  <c r="V71" i="2" s="1"/>
  <c r="Y70" i="2"/>
  <c r="W70" i="2"/>
  <c r="V70" i="2" s="1"/>
  <c r="Y69" i="2"/>
  <c r="X69" i="2"/>
  <c r="W69" i="2"/>
  <c r="V69" i="2" s="1"/>
  <c r="W58" i="2"/>
  <c r="V58" i="2" s="1"/>
  <c r="W59" i="2"/>
  <c r="V59" i="2" s="1"/>
  <c r="W60" i="2"/>
  <c r="V60" i="2" s="1"/>
  <c r="W61" i="2"/>
  <c r="V61" i="2" s="1"/>
  <c r="W62" i="2"/>
  <c r="V62" i="2" s="1"/>
  <c r="W63" i="2"/>
  <c r="V63" i="2" s="1"/>
  <c r="W64" i="2"/>
  <c r="V64" i="2" s="1"/>
  <c r="W65" i="2"/>
  <c r="V65" i="2" s="1"/>
  <c r="W66" i="2"/>
  <c r="V66" i="2" s="1"/>
  <c r="W67" i="2"/>
  <c r="V67" i="2" s="1"/>
  <c r="W68" i="2"/>
  <c r="V68" i="2" s="1"/>
  <c r="Y67" i="2"/>
  <c r="X67" i="2"/>
  <c r="Y66" i="2"/>
  <c r="Y65" i="2"/>
  <c r="X65" i="2"/>
  <c r="Y64" i="2"/>
  <c r="X63" i="2"/>
  <c r="Y61" i="2"/>
  <c r="X61" i="2"/>
  <c r="X59" i="2"/>
  <c r="Y57" i="2"/>
  <c r="X57" i="2"/>
  <c r="W57" i="2"/>
  <c r="V57" i="2" s="1"/>
  <c r="Y56" i="2"/>
  <c r="W56" i="2"/>
  <c r="V56" i="2" s="1"/>
  <c r="Y55" i="2"/>
  <c r="X55" i="2"/>
  <c r="W55" i="2"/>
  <c r="V55" i="2" s="1"/>
  <c r="W44" i="2"/>
  <c r="V44" i="2" s="1"/>
  <c r="W45" i="2"/>
  <c r="W46" i="2"/>
  <c r="V46" i="2" s="1"/>
  <c r="W47" i="2"/>
  <c r="V47" i="2" s="1"/>
  <c r="W48" i="2"/>
  <c r="V48" i="2" s="1"/>
  <c r="W49" i="2"/>
  <c r="V49" i="2" s="1"/>
  <c r="W50" i="2"/>
  <c r="V50" i="2" s="1"/>
  <c r="W51" i="2"/>
  <c r="V51" i="2" s="1"/>
  <c r="W52" i="2"/>
  <c r="V52" i="2" s="1"/>
  <c r="W53" i="2"/>
  <c r="V53" i="2" s="1"/>
  <c r="W54" i="2"/>
  <c r="V54" i="2" s="1"/>
  <c r="Y53" i="2"/>
  <c r="X53" i="2"/>
  <c r="Y52" i="2"/>
  <c r="Y51" i="2"/>
  <c r="X51" i="2"/>
  <c r="Y50" i="2"/>
  <c r="X49" i="2"/>
  <c r="Y47" i="2"/>
  <c r="X47" i="2"/>
  <c r="X45" i="2"/>
  <c r="Y43" i="2"/>
  <c r="X43" i="2"/>
  <c r="W43" i="2"/>
  <c r="V43" i="2" s="1"/>
  <c r="Y42" i="2"/>
  <c r="W42" i="2"/>
  <c r="V42" i="2" s="1"/>
  <c r="Y41" i="2"/>
  <c r="X41" i="2"/>
  <c r="W41" i="2"/>
  <c r="V41" i="2" s="1"/>
  <c r="W30" i="2"/>
  <c r="V30" i="2" s="1"/>
  <c r="W31" i="2"/>
  <c r="V31" i="2" s="1"/>
  <c r="W32" i="2"/>
  <c r="V32" i="2" s="1"/>
  <c r="W33" i="2"/>
  <c r="W34" i="2"/>
  <c r="V34" i="2" s="1"/>
  <c r="W35" i="2"/>
  <c r="V35" i="2" s="1"/>
  <c r="W36" i="2"/>
  <c r="V36" i="2" s="1"/>
  <c r="W37" i="2"/>
  <c r="V37" i="2" s="1"/>
  <c r="W38" i="2"/>
  <c r="V38" i="2" s="1"/>
  <c r="W39" i="2"/>
  <c r="V39" i="2" s="1"/>
  <c r="W40" i="2"/>
  <c r="V40" i="2" s="1"/>
  <c r="Y39" i="2"/>
  <c r="X39" i="2"/>
  <c r="Y38" i="2"/>
  <c r="Y37" i="2"/>
  <c r="X37" i="2"/>
  <c r="Y36" i="2"/>
  <c r="X35" i="2"/>
  <c r="Y33" i="2"/>
  <c r="X33" i="2"/>
  <c r="X31" i="2"/>
  <c r="Y29" i="2"/>
  <c r="X29" i="2"/>
  <c r="W29" i="2"/>
  <c r="V29" i="2" s="1"/>
  <c r="Y28" i="2"/>
  <c r="W28" i="2"/>
  <c r="V28" i="2" s="1"/>
  <c r="Y27" i="2"/>
  <c r="X27" i="2"/>
  <c r="W27" i="2"/>
  <c r="V27" i="2" s="1"/>
  <c r="W16" i="2"/>
  <c r="V16" i="2" s="1"/>
  <c r="W17" i="2"/>
  <c r="V17" i="2" s="1"/>
  <c r="W18" i="2"/>
  <c r="V18" i="2" s="1"/>
  <c r="W19" i="2"/>
  <c r="J12" i="26" s="1"/>
  <c r="N12" i="26" s="1"/>
  <c r="O12" i="26" s="1"/>
  <c r="W20" i="2"/>
  <c r="V20" i="2" s="1"/>
  <c r="W21" i="2"/>
  <c r="V21" i="2" s="1"/>
  <c r="W22" i="2"/>
  <c r="V22" i="2" s="1"/>
  <c r="W23" i="2"/>
  <c r="V23" i="2" s="1"/>
  <c r="W24" i="2"/>
  <c r="V24" i="2" s="1"/>
  <c r="W25" i="2"/>
  <c r="V25" i="2" s="1"/>
  <c r="W26" i="2"/>
  <c r="V26" i="2" s="1"/>
  <c r="Y25" i="2"/>
  <c r="X25" i="2"/>
  <c r="Y24" i="2"/>
  <c r="Y23" i="2"/>
  <c r="X23" i="2"/>
  <c r="Y22" i="2"/>
  <c r="X21" i="2"/>
  <c r="Y19" i="2"/>
  <c r="X19" i="2"/>
  <c r="X17" i="2"/>
  <c r="W14" i="2"/>
  <c r="W13" i="2"/>
  <c r="V13" i="2" s="1"/>
  <c r="W11" i="2"/>
  <c r="V10" i="2"/>
  <c r="W8" i="2"/>
  <c r="V8" i="2" s="1"/>
  <c r="W7" i="2"/>
  <c r="V7" i="2" s="1"/>
  <c r="W6" i="2"/>
  <c r="V6" i="2" s="1"/>
  <c r="W5" i="2"/>
  <c r="V5" i="2" s="1"/>
  <c r="A48" i="29"/>
  <c r="X15" i="2"/>
  <c r="X13" i="2"/>
  <c r="X11" i="2"/>
  <c r="X9" i="2"/>
  <c r="X7" i="2"/>
  <c r="X5" i="2"/>
  <c r="X3" i="2"/>
  <c r="W15" i="2"/>
  <c r="V15" i="2" s="1"/>
  <c r="W4" i="2"/>
  <c r="V4" i="2" s="1"/>
  <c r="W3" i="2"/>
  <c r="W2" i="2"/>
  <c r="V2" i="2" s="1"/>
  <c r="T731" i="8"/>
  <c r="T717" i="8"/>
  <c r="T703" i="8"/>
  <c r="T689" i="8"/>
  <c r="T675" i="8"/>
  <c r="T661" i="8"/>
  <c r="T647" i="8"/>
  <c r="T633" i="8"/>
  <c r="T619" i="8"/>
  <c r="T605" i="8"/>
  <c r="T591" i="8"/>
  <c r="T577" i="8"/>
  <c r="T563" i="8"/>
  <c r="T549" i="8"/>
  <c r="T535" i="8"/>
  <c r="T521" i="8"/>
  <c r="T507" i="8"/>
  <c r="T493" i="8"/>
  <c r="T479" i="8"/>
  <c r="T465" i="8"/>
  <c r="T451" i="8"/>
  <c r="T437" i="8"/>
  <c r="T423" i="8"/>
  <c r="T409" i="8"/>
  <c r="T395" i="8"/>
  <c r="T381" i="8"/>
  <c r="T367" i="8"/>
  <c r="T353" i="8"/>
  <c r="T339" i="8"/>
  <c r="T325" i="8"/>
  <c r="T311" i="8"/>
  <c r="T297" i="8"/>
  <c r="T283" i="8"/>
  <c r="T269" i="8"/>
  <c r="T255" i="8"/>
  <c r="T241" i="8"/>
  <c r="T227" i="8"/>
  <c r="T213" i="8"/>
  <c r="T199" i="8"/>
  <c r="T185" i="8"/>
  <c r="T171" i="8"/>
  <c r="T157" i="8"/>
  <c r="T143" i="8"/>
  <c r="T129" i="8"/>
  <c r="T115" i="8"/>
  <c r="T101" i="8"/>
  <c r="T87" i="8"/>
  <c r="T73" i="8"/>
  <c r="T59" i="8"/>
  <c r="T45" i="8"/>
  <c r="T31" i="8"/>
  <c r="T17" i="8"/>
  <c r="T3" i="8"/>
  <c r="C1" i="2"/>
  <c r="T1" i="22"/>
  <c r="U1" i="22"/>
  <c r="AA731" i="8"/>
  <c r="Z731" i="8" s="1"/>
  <c r="AA717" i="8"/>
  <c r="Z717" i="8" s="1"/>
  <c r="AA703" i="8"/>
  <c r="Z703" i="8" s="1"/>
  <c r="AA689" i="8"/>
  <c r="Z689" i="8" s="1"/>
  <c r="AA675" i="8"/>
  <c r="Z675" i="8" s="1"/>
  <c r="AA661" i="8"/>
  <c r="Z661" i="8" s="1"/>
  <c r="AA647" i="8"/>
  <c r="Z647" i="8" s="1"/>
  <c r="AA633" i="8"/>
  <c r="Z633" i="8" s="1"/>
  <c r="AA619" i="8"/>
  <c r="Z619" i="8" s="1"/>
  <c r="AA605" i="8"/>
  <c r="Z605" i="8" s="1"/>
  <c r="AA591" i="8"/>
  <c r="Z591" i="8" s="1"/>
  <c r="AA577" i="8"/>
  <c r="Z577" i="8" s="1"/>
  <c r="AA563" i="8"/>
  <c r="Z563" i="8" s="1"/>
  <c r="AA549" i="8"/>
  <c r="Z549" i="8" s="1"/>
  <c r="AA535" i="8"/>
  <c r="Z535" i="8" s="1"/>
  <c r="AA521" i="8"/>
  <c r="Z521" i="8" s="1"/>
  <c r="AA507" i="8"/>
  <c r="Z507" i="8" s="1"/>
  <c r="AA493" i="8"/>
  <c r="Z493" i="8" s="1"/>
  <c r="AA479" i="8"/>
  <c r="Z479" i="8" s="1"/>
  <c r="AA465" i="8"/>
  <c r="Z465" i="8" s="1"/>
  <c r="AA451" i="8"/>
  <c r="Z451" i="8" s="1"/>
  <c r="AA437" i="8"/>
  <c r="Z437" i="8" s="1"/>
  <c r="AA3" i="8"/>
  <c r="AA31" i="8"/>
  <c r="Z31" i="8" s="1"/>
  <c r="AA73" i="8"/>
  <c r="Z73" i="8" s="1"/>
  <c r="AA101" i="8"/>
  <c r="Z101" i="8" s="1"/>
  <c r="AA129" i="8"/>
  <c r="Z129" i="8" s="1"/>
  <c r="AA171" i="8"/>
  <c r="Z171" i="8" s="1"/>
  <c r="AA199" i="8"/>
  <c r="Z199" i="8" s="1"/>
  <c r="AA213" i="8"/>
  <c r="Z213" i="8" s="1"/>
  <c r="AA255" i="8"/>
  <c r="Z255" i="8" s="1"/>
  <c r="AA339" i="8"/>
  <c r="Z339" i="8" s="1"/>
  <c r="AA353" i="8"/>
  <c r="Z353" i="8" s="1"/>
  <c r="AA367" i="8"/>
  <c r="Z367" i="8" s="1"/>
  <c r="AA381" i="8"/>
  <c r="Z381" i="8" s="1"/>
  <c r="AA395" i="8"/>
  <c r="Z395" i="8" s="1"/>
  <c r="AA423" i="8"/>
  <c r="Z423" i="8" s="1"/>
  <c r="AA409" i="8"/>
  <c r="Z409" i="8" s="1"/>
  <c r="AA325" i="8"/>
  <c r="Z325" i="8" s="1"/>
  <c r="AA311" i="8"/>
  <c r="Z311" i="8" s="1"/>
  <c r="AA297" i="8"/>
  <c r="Z297" i="8" s="1"/>
  <c r="AA283" i="8"/>
  <c r="Z283" i="8" s="1"/>
  <c r="AA269" i="8"/>
  <c r="Z269" i="8" s="1"/>
  <c r="AA241" i="8"/>
  <c r="Z241" i="8" s="1"/>
  <c r="AA227" i="8"/>
  <c r="Z227" i="8" s="1"/>
  <c r="AA185" i="8"/>
  <c r="Z185" i="8" s="1"/>
  <c r="AA157" i="8"/>
  <c r="Z157" i="8" s="1"/>
  <c r="AA143" i="8"/>
  <c r="Z143" i="8" s="1"/>
  <c r="AA115" i="8"/>
  <c r="Z115" i="8" s="1"/>
  <c r="AA87" i="8"/>
  <c r="Z87" i="8" s="1"/>
  <c r="AA59" i="8"/>
  <c r="Z59" i="8" s="1"/>
  <c r="AA45" i="8"/>
  <c r="Z45" i="8" s="1"/>
  <c r="AA17" i="8"/>
  <c r="S1" i="22"/>
  <c r="P1" i="22"/>
  <c r="B1" i="22"/>
  <c r="G1" i="8"/>
  <c r="M1" i="8" s="1"/>
  <c r="S1" i="8" s="1"/>
  <c r="A53" i="29"/>
  <c r="A52" i="29"/>
  <c r="A51" i="29"/>
  <c r="A50" i="29"/>
  <c r="A49" i="29"/>
  <c r="Z15" i="2"/>
  <c r="Z29" i="2" s="1"/>
  <c r="Z43" i="2" s="1"/>
  <c r="Z57" i="2" s="1"/>
  <c r="Z71" i="2" s="1"/>
  <c r="Z85" i="2" s="1"/>
  <c r="Z99" i="2" s="1"/>
  <c r="Z113" i="2" s="1"/>
  <c r="Z127" i="2" s="1"/>
  <c r="Z141" i="2" s="1"/>
  <c r="Z155" i="2" s="1"/>
  <c r="Z169" i="2" s="1"/>
  <c r="Z183" i="2" s="1"/>
  <c r="Z197" i="2" s="1"/>
  <c r="Z211" i="2" s="1"/>
  <c r="Z225" i="2" s="1"/>
  <c r="Z239" i="2" s="1"/>
  <c r="Z253" i="2" s="1"/>
  <c r="Z267" i="2" s="1"/>
  <c r="Z281" i="2" s="1"/>
  <c r="Z295" i="2" s="1"/>
  <c r="Z309" i="2" s="1"/>
  <c r="Z323" i="2" s="1"/>
  <c r="Z337" i="2" s="1"/>
  <c r="Z351" i="2" s="1"/>
  <c r="Z365" i="2" s="1"/>
  <c r="Z379" i="2" s="1"/>
  <c r="Z393" i="2" s="1"/>
  <c r="Z407" i="2" s="1"/>
  <c r="Z421" i="2" s="1"/>
  <c r="Z435" i="2" s="1"/>
  <c r="Z449" i="2" s="1"/>
  <c r="Z463" i="2" s="1"/>
  <c r="Z477" i="2" s="1"/>
  <c r="Z491" i="2" s="1"/>
  <c r="Z505" i="2" s="1"/>
  <c r="Z519" i="2" s="1"/>
  <c r="Z533" i="2" s="1"/>
  <c r="Z547" i="2" s="1"/>
  <c r="Z561" i="2" s="1"/>
  <c r="Z575" i="2" s="1"/>
  <c r="Z589" i="2" s="1"/>
  <c r="Z603" i="2" s="1"/>
  <c r="Z617" i="2" s="1"/>
  <c r="Z631" i="2" s="1"/>
  <c r="Z645" i="2" s="1"/>
  <c r="Z659" i="2" s="1"/>
  <c r="Z673" i="2" s="1"/>
  <c r="Z687" i="2" s="1"/>
  <c r="Z701" i="2" s="1"/>
  <c r="Z715" i="2" s="1"/>
  <c r="Z729" i="2" s="1"/>
  <c r="Z743" i="2" s="1"/>
  <c r="D3" i="29"/>
  <c r="D20" i="29" s="1"/>
  <c r="Z14" i="2"/>
  <c r="C3" i="29" s="1"/>
  <c r="C20" i="29" s="1"/>
  <c r="A14" i="22"/>
  <c r="V1" i="8"/>
  <c r="B1" i="8"/>
  <c r="A3" i="29" s="1"/>
  <c r="C17" i="29" s="1"/>
  <c r="AE731" i="8"/>
  <c r="AE717" i="8"/>
  <c r="AE703" i="8"/>
  <c r="AE689" i="8"/>
  <c r="AE675" i="8"/>
  <c r="AE661" i="8"/>
  <c r="AE647" i="8"/>
  <c r="AE633" i="8"/>
  <c r="AE619" i="8"/>
  <c r="AE605" i="8"/>
  <c r="AE591" i="8"/>
  <c r="AE577" i="8"/>
  <c r="AE563" i="8"/>
  <c r="AE549" i="8"/>
  <c r="AE535" i="8"/>
  <c r="AE521" i="8"/>
  <c r="AE507" i="8"/>
  <c r="AE493" i="8"/>
  <c r="AE479" i="8"/>
  <c r="AE465" i="8"/>
  <c r="AE451" i="8"/>
  <c r="AE437" i="8"/>
  <c r="AE423" i="8"/>
  <c r="AE409" i="8"/>
  <c r="AE395" i="8"/>
  <c r="AE381" i="8"/>
  <c r="AE367" i="8"/>
  <c r="AE353" i="8"/>
  <c r="AE339" i="8"/>
  <c r="AE325" i="8"/>
  <c r="AE311" i="8"/>
  <c r="AE297" i="8"/>
  <c r="AE283" i="8"/>
  <c r="AE269" i="8"/>
  <c r="AE255" i="8"/>
  <c r="AE241" i="8"/>
  <c r="AE227" i="8"/>
  <c r="AE213" i="8"/>
  <c r="AE199" i="8"/>
  <c r="AE185" i="8"/>
  <c r="AE171" i="8"/>
  <c r="AE157" i="8"/>
  <c r="AE143" i="8"/>
  <c r="AE129" i="8"/>
  <c r="AE115" i="8"/>
  <c r="AE101" i="8"/>
  <c r="AE87" i="8"/>
  <c r="AE73" i="8"/>
  <c r="AE59" i="8"/>
  <c r="AE45" i="8"/>
  <c r="AE31" i="8"/>
  <c r="AE17" i="8"/>
  <c r="AE3" i="8"/>
  <c r="H1" i="8"/>
  <c r="A20" i="29" s="1"/>
  <c r="C32" i="29" s="1"/>
  <c r="Z9" i="2"/>
  <c r="Z23" i="2" s="1"/>
  <c r="Z37" i="2" s="1"/>
  <c r="Z51" i="2" s="1"/>
  <c r="Z65" i="2" s="1"/>
  <c r="Z79" i="2" s="1"/>
  <c r="Z93" i="2" s="1"/>
  <c r="Z107" i="2" s="1"/>
  <c r="Z121" i="2" s="1"/>
  <c r="Z135" i="2" s="1"/>
  <c r="Z149" i="2" s="1"/>
  <c r="Z163" i="2" s="1"/>
  <c r="Z177" i="2" s="1"/>
  <c r="Z191" i="2" s="1"/>
  <c r="Z205" i="2" s="1"/>
  <c r="Z219" i="2" s="1"/>
  <c r="Z233" i="2" s="1"/>
  <c r="Z247" i="2" s="1"/>
  <c r="Z261" i="2" s="1"/>
  <c r="Z275" i="2" s="1"/>
  <c r="Z289" i="2" s="1"/>
  <c r="Z303" i="2" s="1"/>
  <c r="Z317" i="2" s="1"/>
  <c r="Z331" i="2" s="1"/>
  <c r="Z345" i="2" s="1"/>
  <c r="Z359" i="2" s="1"/>
  <c r="Z373" i="2" s="1"/>
  <c r="Z387" i="2" s="1"/>
  <c r="Z401" i="2" s="1"/>
  <c r="Z415" i="2" s="1"/>
  <c r="Z429" i="2" s="1"/>
  <c r="Z443" i="2" s="1"/>
  <c r="Z457" i="2" s="1"/>
  <c r="Z471" i="2" s="1"/>
  <c r="Z485" i="2" s="1"/>
  <c r="Z499" i="2" s="1"/>
  <c r="Z513" i="2" s="1"/>
  <c r="Z527" i="2" s="1"/>
  <c r="Z541" i="2" s="1"/>
  <c r="Z555" i="2" s="1"/>
  <c r="Z569" i="2" s="1"/>
  <c r="Z583" i="2" s="1"/>
  <c r="Z597" i="2" s="1"/>
  <c r="Z611" i="2" s="1"/>
  <c r="Z625" i="2" s="1"/>
  <c r="Z639" i="2" s="1"/>
  <c r="Z653" i="2" s="1"/>
  <c r="Z667" i="2" s="1"/>
  <c r="Z681" i="2" s="1"/>
  <c r="Z695" i="2" s="1"/>
  <c r="Z709" i="2" s="1"/>
  <c r="Z723" i="2" s="1"/>
  <c r="Z737" i="2" s="1"/>
  <c r="A40" i="29"/>
  <c r="F3" i="29"/>
  <c r="F20" i="29" s="1"/>
  <c r="G3" i="29"/>
  <c r="G20" i="29" s="1"/>
  <c r="I3" i="29"/>
  <c r="I20" i="29" s="1"/>
  <c r="H3" i="29"/>
  <c r="H20" i="29" s="1"/>
  <c r="B20" i="29"/>
  <c r="A31" i="29"/>
  <c r="A43" i="29" s="1"/>
  <c r="A32" i="29"/>
  <c r="A33" i="29"/>
  <c r="A38" i="29" s="1"/>
  <c r="A35" i="29"/>
  <c r="AE2" i="8"/>
  <c r="Z1" i="22" s="1"/>
  <c r="W1" i="8"/>
  <c r="AD2" i="8" s="1"/>
  <c r="Y1" i="22" s="1"/>
  <c r="AD3" i="8"/>
  <c r="AD731" i="8"/>
  <c r="AD717" i="8"/>
  <c r="AD703" i="8"/>
  <c r="AD689" i="8"/>
  <c r="AD675" i="8"/>
  <c r="AD661" i="8"/>
  <c r="AD647" i="8"/>
  <c r="AD633" i="8"/>
  <c r="AD619" i="8"/>
  <c r="AD605" i="8"/>
  <c r="AD591" i="8"/>
  <c r="AD577" i="8"/>
  <c r="AD563" i="8"/>
  <c r="AD549" i="8"/>
  <c r="AD535" i="8"/>
  <c r="AD521" i="8"/>
  <c r="AD507" i="8"/>
  <c r="AD493" i="8"/>
  <c r="AD479" i="8"/>
  <c r="AD465" i="8"/>
  <c r="AD451" i="8"/>
  <c r="AD437" i="8"/>
  <c r="AD423" i="8"/>
  <c r="AD409" i="8"/>
  <c r="AD395" i="8"/>
  <c r="AD381" i="8"/>
  <c r="AD367" i="8"/>
  <c r="AD353" i="8"/>
  <c r="AD339" i="8"/>
  <c r="AD325" i="8"/>
  <c r="AD311" i="8"/>
  <c r="AD297" i="8"/>
  <c r="AD283" i="8"/>
  <c r="AD269" i="8"/>
  <c r="AD255" i="8"/>
  <c r="AD241" i="8"/>
  <c r="AD227" i="8"/>
  <c r="AD213" i="8"/>
  <c r="AD199" i="8"/>
  <c r="AD185" i="8"/>
  <c r="AD171" i="8"/>
  <c r="AD157" i="8"/>
  <c r="AD143" i="8"/>
  <c r="AD129" i="8"/>
  <c r="AD115" i="8"/>
  <c r="AD101" i="8"/>
  <c r="AD87" i="8"/>
  <c r="AD73" i="8"/>
  <c r="AD59" i="8"/>
  <c r="AD45" i="8"/>
  <c r="AD31" i="8"/>
  <c r="AD17" i="8"/>
  <c r="AB3" i="8"/>
  <c r="A1" i="8"/>
  <c r="Z13" i="2"/>
  <c r="Z27" i="2" s="1"/>
  <c r="Z41" i="2" s="1"/>
  <c r="Z55" i="2" s="1"/>
  <c r="Z69" i="2" s="1"/>
  <c r="Z83" i="2" s="1"/>
  <c r="Z97" i="2" s="1"/>
  <c r="Z111" i="2" s="1"/>
  <c r="Z125" i="2" s="1"/>
  <c r="Z139" i="2" s="1"/>
  <c r="Z153" i="2" s="1"/>
  <c r="Z167" i="2" s="1"/>
  <c r="Z181" i="2" s="1"/>
  <c r="Z195" i="2" s="1"/>
  <c r="Z209" i="2" s="1"/>
  <c r="Z223" i="2" s="1"/>
  <c r="Z237" i="2" s="1"/>
  <c r="Z251" i="2" s="1"/>
  <c r="Z265" i="2" s="1"/>
  <c r="Z279" i="2" s="1"/>
  <c r="Z293" i="2" s="1"/>
  <c r="Z307" i="2" s="1"/>
  <c r="Z321" i="2" s="1"/>
  <c r="Z335" i="2" s="1"/>
  <c r="Z349" i="2" s="1"/>
  <c r="Z363" i="2" s="1"/>
  <c r="Z377" i="2" s="1"/>
  <c r="Z391" i="2" s="1"/>
  <c r="Z405" i="2" s="1"/>
  <c r="Z419" i="2" s="1"/>
  <c r="Z433" i="2" s="1"/>
  <c r="Z447" i="2" s="1"/>
  <c r="Z461" i="2" s="1"/>
  <c r="Z475" i="2" s="1"/>
  <c r="Z489" i="2" s="1"/>
  <c r="Z503" i="2" s="1"/>
  <c r="Z517" i="2" s="1"/>
  <c r="Z531" i="2" s="1"/>
  <c r="Z545" i="2" s="1"/>
  <c r="Z559" i="2" s="1"/>
  <c r="Z573" i="2" s="1"/>
  <c r="Z587" i="2" s="1"/>
  <c r="Z601" i="2" s="1"/>
  <c r="Z615" i="2" s="1"/>
  <c r="Z629" i="2" s="1"/>
  <c r="Z643" i="2" s="1"/>
  <c r="Z657" i="2" s="1"/>
  <c r="Z671" i="2" s="1"/>
  <c r="Z685" i="2" s="1"/>
  <c r="Z699" i="2" s="1"/>
  <c r="Z713" i="2" s="1"/>
  <c r="Z727" i="2" s="1"/>
  <c r="Z741" i="2" s="1"/>
  <c r="Z26" i="2"/>
  <c r="Z40" i="2" s="1"/>
  <c r="Z54" i="2" s="1"/>
  <c r="Z68" i="2" s="1"/>
  <c r="Z82" i="2" s="1"/>
  <c r="Z96" i="2" s="1"/>
  <c r="Z110" i="2" s="1"/>
  <c r="Z124" i="2" s="1"/>
  <c r="Z138" i="2" s="1"/>
  <c r="Z152" i="2" s="1"/>
  <c r="Z166" i="2" s="1"/>
  <c r="Z180" i="2" s="1"/>
  <c r="Z194" i="2" s="1"/>
  <c r="Z208" i="2" s="1"/>
  <c r="Z222" i="2" s="1"/>
  <c r="Z236" i="2" s="1"/>
  <c r="Z250" i="2" s="1"/>
  <c r="Z264" i="2" s="1"/>
  <c r="Z278" i="2" s="1"/>
  <c r="Z292" i="2" s="1"/>
  <c r="Z306" i="2" s="1"/>
  <c r="Z320" i="2" s="1"/>
  <c r="Z334" i="2" s="1"/>
  <c r="Z348" i="2" s="1"/>
  <c r="Z362" i="2" s="1"/>
  <c r="Z376" i="2" s="1"/>
  <c r="Z390" i="2" s="1"/>
  <c r="Z404" i="2" s="1"/>
  <c r="Z418" i="2" s="1"/>
  <c r="Z432" i="2" s="1"/>
  <c r="Z446" i="2" s="1"/>
  <c r="Z460" i="2" s="1"/>
  <c r="Z474" i="2" s="1"/>
  <c r="Z488" i="2" s="1"/>
  <c r="Z502" i="2" s="1"/>
  <c r="Z516" i="2" s="1"/>
  <c r="Z530" i="2" s="1"/>
  <c r="Z544" i="2" s="1"/>
  <c r="Z558" i="2" s="1"/>
  <c r="Z572" i="2" s="1"/>
  <c r="Z586" i="2" s="1"/>
  <c r="Z600" i="2" s="1"/>
  <c r="Z614" i="2" s="1"/>
  <c r="Z628" i="2" s="1"/>
  <c r="Z642" i="2" s="1"/>
  <c r="Z656" i="2" s="1"/>
  <c r="Z670" i="2" s="1"/>
  <c r="Z684" i="2" s="1"/>
  <c r="Z698" i="2" s="1"/>
  <c r="Z712" i="2" s="1"/>
  <c r="Z726" i="2" s="1"/>
  <c r="Z740" i="2" s="1"/>
  <c r="Z11" i="2"/>
  <c r="Z25" i="2" s="1"/>
  <c r="Z39" i="2" s="1"/>
  <c r="Z53" i="2" s="1"/>
  <c r="Z67" i="2" s="1"/>
  <c r="Z81" i="2" s="1"/>
  <c r="Z95" i="2" s="1"/>
  <c r="Z109" i="2" s="1"/>
  <c r="Z123" i="2" s="1"/>
  <c r="Z137" i="2" s="1"/>
  <c r="Z151" i="2" s="1"/>
  <c r="Z165" i="2" s="1"/>
  <c r="Z179" i="2" s="1"/>
  <c r="Z193" i="2" s="1"/>
  <c r="Z207" i="2" s="1"/>
  <c r="Z221" i="2" s="1"/>
  <c r="Z235" i="2" s="1"/>
  <c r="Z249" i="2" s="1"/>
  <c r="Z263" i="2" s="1"/>
  <c r="Z277" i="2" s="1"/>
  <c r="Z291" i="2" s="1"/>
  <c r="Z305" i="2" s="1"/>
  <c r="Z319" i="2" s="1"/>
  <c r="Z333" i="2" s="1"/>
  <c r="Z347" i="2" s="1"/>
  <c r="Z361" i="2" s="1"/>
  <c r="Z375" i="2" s="1"/>
  <c r="Z389" i="2" s="1"/>
  <c r="Z403" i="2" s="1"/>
  <c r="Z417" i="2" s="1"/>
  <c r="Z431" i="2" s="1"/>
  <c r="Z445" i="2" s="1"/>
  <c r="Z459" i="2" s="1"/>
  <c r="Z473" i="2" s="1"/>
  <c r="Z487" i="2" s="1"/>
  <c r="Z501" i="2" s="1"/>
  <c r="Z515" i="2" s="1"/>
  <c r="Z529" i="2" s="1"/>
  <c r="Z543" i="2" s="1"/>
  <c r="Z557" i="2" s="1"/>
  <c r="Z571" i="2" s="1"/>
  <c r="Z585" i="2" s="1"/>
  <c r="Z599" i="2" s="1"/>
  <c r="Z613" i="2" s="1"/>
  <c r="Z627" i="2" s="1"/>
  <c r="Z641" i="2" s="1"/>
  <c r="Z655" i="2" s="1"/>
  <c r="Z669" i="2" s="1"/>
  <c r="Z683" i="2" s="1"/>
  <c r="Z697" i="2" s="1"/>
  <c r="Z711" i="2" s="1"/>
  <c r="Z725" i="2" s="1"/>
  <c r="Z739" i="2" s="1"/>
  <c r="Z10" i="2"/>
  <c r="Z24" i="2" s="1"/>
  <c r="Z38" i="2" s="1"/>
  <c r="Z52" i="2" s="1"/>
  <c r="Z66" i="2" s="1"/>
  <c r="Z80" i="2" s="1"/>
  <c r="Z94" i="2" s="1"/>
  <c r="Z108" i="2" s="1"/>
  <c r="Z122" i="2" s="1"/>
  <c r="Z136" i="2" s="1"/>
  <c r="Z150" i="2" s="1"/>
  <c r="Z164" i="2" s="1"/>
  <c r="Z178" i="2" s="1"/>
  <c r="Z192" i="2" s="1"/>
  <c r="Z206" i="2" s="1"/>
  <c r="Z220" i="2" s="1"/>
  <c r="Z234" i="2" s="1"/>
  <c r="Z248" i="2" s="1"/>
  <c r="Z262" i="2" s="1"/>
  <c r="Z276" i="2" s="1"/>
  <c r="Z290" i="2" s="1"/>
  <c r="Z304" i="2" s="1"/>
  <c r="Z318" i="2" s="1"/>
  <c r="Z332" i="2" s="1"/>
  <c r="Z346" i="2" s="1"/>
  <c r="Z360" i="2" s="1"/>
  <c r="Z374" i="2" s="1"/>
  <c r="Z388" i="2" s="1"/>
  <c r="Z402" i="2" s="1"/>
  <c r="Z416" i="2" s="1"/>
  <c r="Z430" i="2" s="1"/>
  <c r="Z444" i="2" s="1"/>
  <c r="Z458" i="2" s="1"/>
  <c r="Z472" i="2" s="1"/>
  <c r="Z486" i="2" s="1"/>
  <c r="Z500" i="2" s="1"/>
  <c r="Z514" i="2" s="1"/>
  <c r="Z528" i="2" s="1"/>
  <c r="Z542" i="2" s="1"/>
  <c r="Z556" i="2" s="1"/>
  <c r="Z570" i="2" s="1"/>
  <c r="Z584" i="2" s="1"/>
  <c r="Z598" i="2" s="1"/>
  <c r="Z612" i="2" s="1"/>
  <c r="Z626" i="2" s="1"/>
  <c r="Z640" i="2" s="1"/>
  <c r="Z654" i="2" s="1"/>
  <c r="Z668" i="2" s="1"/>
  <c r="Z682" i="2" s="1"/>
  <c r="Z696" i="2" s="1"/>
  <c r="Z710" i="2" s="1"/>
  <c r="Z724" i="2" s="1"/>
  <c r="Z738" i="2" s="1"/>
  <c r="Z8" i="2"/>
  <c r="Z22" i="2" s="1"/>
  <c r="Z36" i="2" s="1"/>
  <c r="Z50" i="2" s="1"/>
  <c r="Z64" i="2" s="1"/>
  <c r="Z78" i="2" s="1"/>
  <c r="Z92" i="2" s="1"/>
  <c r="Z106" i="2" s="1"/>
  <c r="Z120" i="2" s="1"/>
  <c r="Z134" i="2" s="1"/>
  <c r="Z148" i="2" s="1"/>
  <c r="Z162" i="2" s="1"/>
  <c r="Z176" i="2" s="1"/>
  <c r="Z190" i="2" s="1"/>
  <c r="Z204" i="2" s="1"/>
  <c r="Z218" i="2" s="1"/>
  <c r="Z232" i="2" s="1"/>
  <c r="Z246" i="2" s="1"/>
  <c r="Z260" i="2" s="1"/>
  <c r="Z274" i="2" s="1"/>
  <c r="Z288" i="2" s="1"/>
  <c r="Z302" i="2" s="1"/>
  <c r="Z316" i="2" s="1"/>
  <c r="Z330" i="2" s="1"/>
  <c r="Z344" i="2" s="1"/>
  <c r="Z358" i="2" s="1"/>
  <c r="Z372" i="2" s="1"/>
  <c r="Z386" i="2" s="1"/>
  <c r="Z400" i="2" s="1"/>
  <c r="Z414" i="2" s="1"/>
  <c r="Z428" i="2" s="1"/>
  <c r="Z442" i="2" s="1"/>
  <c r="Z456" i="2" s="1"/>
  <c r="Z470" i="2" s="1"/>
  <c r="Z484" i="2" s="1"/>
  <c r="Z498" i="2" s="1"/>
  <c r="Z512" i="2" s="1"/>
  <c r="Z526" i="2" s="1"/>
  <c r="Z540" i="2" s="1"/>
  <c r="Z554" i="2" s="1"/>
  <c r="Z568" i="2" s="1"/>
  <c r="Z582" i="2" s="1"/>
  <c r="Z596" i="2" s="1"/>
  <c r="Z610" i="2" s="1"/>
  <c r="Z624" i="2" s="1"/>
  <c r="Z638" i="2" s="1"/>
  <c r="Z652" i="2" s="1"/>
  <c r="Z666" i="2" s="1"/>
  <c r="Z680" i="2" s="1"/>
  <c r="Z694" i="2" s="1"/>
  <c r="Z708" i="2" s="1"/>
  <c r="Z722" i="2" s="1"/>
  <c r="Z736" i="2" s="1"/>
  <c r="Z7" i="2"/>
  <c r="Z21" i="2" s="1"/>
  <c r="Z35" i="2" s="1"/>
  <c r="Z49" i="2" s="1"/>
  <c r="Z63" i="2" s="1"/>
  <c r="Z77" i="2" s="1"/>
  <c r="Z91" i="2" s="1"/>
  <c r="Z105" i="2" s="1"/>
  <c r="Z119" i="2" s="1"/>
  <c r="Z133" i="2" s="1"/>
  <c r="Z147" i="2" s="1"/>
  <c r="Z161" i="2" s="1"/>
  <c r="Z175" i="2" s="1"/>
  <c r="Z189" i="2" s="1"/>
  <c r="Z203" i="2" s="1"/>
  <c r="Z217" i="2" s="1"/>
  <c r="Z231" i="2" s="1"/>
  <c r="Z245" i="2" s="1"/>
  <c r="Z259" i="2" s="1"/>
  <c r="Z273" i="2" s="1"/>
  <c r="Z287" i="2" s="1"/>
  <c r="Z301" i="2" s="1"/>
  <c r="Z315" i="2" s="1"/>
  <c r="Z329" i="2" s="1"/>
  <c r="Z343" i="2" s="1"/>
  <c r="Z357" i="2" s="1"/>
  <c r="Z371" i="2" s="1"/>
  <c r="Z385" i="2" s="1"/>
  <c r="Z399" i="2" s="1"/>
  <c r="Z413" i="2" s="1"/>
  <c r="Z427" i="2" s="1"/>
  <c r="Z441" i="2" s="1"/>
  <c r="Z455" i="2" s="1"/>
  <c r="Z469" i="2" s="1"/>
  <c r="Z483" i="2" s="1"/>
  <c r="Z497" i="2" s="1"/>
  <c r="Z511" i="2" s="1"/>
  <c r="Z525" i="2" s="1"/>
  <c r="Z539" i="2" s="1"/>
  <c r="Z553" i="2" s="1"/>
  <c r="Z567" i="2" s="1"/>
  <c r="Z581" i="2" s="1"/>
  <c r="Z595" i="2" s="1"/>
  <c r="Z609" i="2" s="1"/>
  <c r="Z623" i="2" s="1"/>
  <c r="Z637" i="2" s="1"/>
  <c r="Z651" i="2" s="1"/>
  <c r="Z665" i="2" s="1"/>
  <c r="Z679" i="2" s="1"/>
  <c r="Z693" i="2" s="1"/>
  <c r="Z707" i="2" s="1"/>
  <c r="Z721" i="2" s="1"/>
  <c r="Z735" i="2" s="1"/>
  <c r="Z20" i="2"/>
  <c r="Z34" i="2" s="1"/>
  <c r="Z48" i="2" s="1"/>
  <c r="Z62" i="2" s="1"/>
  <c r="Z76" i="2" s="1"/>
  <c r="Z90" i="2" s="1"/>
  <c r="Z104" i="2" s="1"/>
  <c r="Z118" i="2" s="1"/>
  <c r="Z132" i="2" s="1"/>
  <c r="Z146" i="2" s="1"/>
  <c r="Z160" i="2" s="1"/>
  <c r="Z174" i="2" s="1"/>
  <c r="Z188" i="2" s="1"/>
  <c r="Z202" i="2" s="1"/>
  <c r="Z216" i="2" s="1"/>
  <c r="Z230" i="2" s="1"/>
  <c r="Z244" i="2" s="1"/>
  <c r="Z258" i="2" s="1"/>
  <c r="Z272" i="2" s="1"/>
  <c r="Z286" i="2" s="1"/>
  <c r="Z300" i="2" s="1"/>
  <c r="Z314" i="2" s="1"/>
  <c r="Z328" i="2" s="1"/>
  <c r="Z342" i="2" s="1"/>
  <c r="Z356" i="2" s="1"/>
  <c r="Z370" i="2" s="1"/>
  <c r="Z384" i="2" s="1"/>
  <c r="Z398" i="2" s="1"/>
  <c r="Z412" i="2" s="1"/>
  <c r="Z426" i="2" s="1"/>
  <c r="Z440" i="2" s="1"/>
  <c r="Z454" i="2" s="1"/>
  <c r="Z468" i="2" s="1"/>
  <c r="Z482" i="2" s="1"/>
  <c r="Z496" i="2" s="1"/>
  <c r="Z510" i="2" s="1"/>
  <c r="Z524" i="2" s="1"/>
  <c r="Z538" i="2" s="1"/>
  <c r="Z552" i="2" s="1"/>
  <c r="Z566" i="2" s="1"/>
  <c r="Z580" i="2" s="1"/>
  <c r="Z594" i="2" s="1"/>
  <c r="Z608" i="2" s="1"/>
  <c r="Z622" i="2" s="1"/>
  <c r="Z636" i="2" s="1"/>
  <c r="Z650" i="2" s="1"/>
  <c r="Z664" i="2" s="1"/>
  <c r="Z678" i="2" s="1"/>
  <c r="Z692" i="2" s="1"/>
  <c r="Z706" i="2" s="1"/>
  <c r="Z720" i="2" s="1"/>
  <c r="Z734" i="2" s="1"/>
  <c r="Z19" i="2"/>
  <c r="Z33" i="2" s="1"/>
  <c r="Z47" i="2" s="1"/>
  <c r="Z61" i="2" s="1"/>
  <c r="Z75" i="2" s="1"/>
  <c r="Z89" i="2" s="1"/>
  <c r="Z103" i="2" s="1"/>
  <c r="Z117" i="2" s="1"/>
  <c r="Z131" i="2" s="1"/>
  <c r="Z145" i="2" s="1"/>
  <c r="Z159" i="2" s="1"/>
  <c r="Z173" i="2" s="1"/>
  <c r="Z187" i="2" s="1"/>
  <c r="Z201" i="2" s="1"/>
  <c r="Z215" i="2" s="1"/>
  <c r="Z229" i="2" s="1"/>
  <c r="Z243" i="2" s="1"/>
  <c r="Z257" i="2" s="1"/>
  <c r="Z271" i="2" s="1"/>
  <c r="Z285" i="2" s="1"/>
  <c r="Z299" i="2" s="1"/>
  <c r="Z313" i="2" s="1"/>
  <c r="Z327" i="2" s="1"/>
  <c r="Z341" i="2" s="1"/>
  <c r="Z355" i="2" s="1"/>
  <c r="Z369" i="2" s="1"/>
  <c r="Z383" i="2" s="1"/>
  <c r="Z397" i="2" s="1"/>
  <c r="Z411" i="2" s="1"/>
  <c r="Z425" i="2" s="1"/>
  <c r="Z439" i="2" s="1"/>
  <c r="Z453" i="2" s="1"/>
  <c r="Z467" i="2" s="1"/>
  <c r="Z481" i="2" s="1"/>
  <c r="Z495" i="2" s="1"/>
  <c r="Z509" i="2" s="1"/>
  <c r="Z523" i="2" s="1"/>
  <c r="Z537" i="2" s="1"/>
  <c r="Z551" i="2" s="1"/>
  <c r="Z565" i="2" s="1"/>
  <c r="Z579" i="2" s="1"/>
  <c r="Z593" i="2" s="1"/>
  <c r="Z607" i="2" s="1"/>
  <c r="Z621" i="2" s="1"/>
  <c r="Z635" i="2" s="1"/>
  <c r="Z649" i="2" s="1"/>
  <c r="Z663" i="2" s="1"/>
  <c r="Z677" i="2" s="1"/>
  <c r="Z691" i="2" s="1"/>
  <c r="Z705" i="2" s="1"/>
  <c r="Z719" i="2" s="1"/>
  <c r="Z733" i="2" s="1"/>
  <c r="Y14" i="2"/>
  <c r="Y15" i="2"/>
  <c r="Y5" i="2"/>
  <c r="J1" i="22"/>
  <c r="E1" i="22"/>
  <c r="I1" i="22"/>
  <c r="D1" i="22"/>
  <c r="H1" i="22"/>
  <c r="C1" i="22"/>
  <c r="G1" i="22"/>
  <c r="Y11" i="2"/>
  <c r="Y9" i="2"/>
  <c r="Y10" i="2"/>
  <c r="X1" i="22"/>
  <c r="V1" i="22"/>
  <c r="W1" i="22"/>
  <c r="R1" i="22"/>
  <c r="Z1" i="8"/>
  <c r="AB731" i="8"/>
  <c r="AB717" i="8"/>
  <c r="AB703" i="8"/>
  <c r="AB689" i="8"/>
  <c r="AB675" i="8"/>
  <c r="AB661" i="8"/>
  <c r="AB647" i="8"/>
  <c r="AB633" i="8"/>
  <c r="AB619" i="8"/>
  <c r="AB605" i="8"/>
  <c r="AB591" i="8"/>
  <c r="AB577" i="8"/>
  <c r="AB563" i="8"/>
  <c r="AB549" i="8"/>
  <c r="AB535" i="8"/>
  <c r="AB521" i="8"/>
  <c r="AB507" i="8"/>
  <c r="AB493" i="8"/>
  <c r="AB479" i="8"/>
  <c r="AB465" i="8"/>
  <c r="AB451" i="8"/>
  <c r="AB437" i="8"/>
  <c r="AB423" i="8"/>
  <c r="AB409" i="8"/>
  <c r="AB395" i="8"/>
  <c r="AB381" i="8"/>
  <c r="AB367" i="8"/>
  <c r="AB353" i="8"/>
  <c r="AB339" i="8"/>
  <c r="AB325" i="8"/>
  <c r="AB311" i="8"/>
  <c r="AB297" i="8"/>
  <c r="AB283" i="8"/>
  <c r="AB269" i="8"/>
  <c r="AB255" i="8"/>
  <c r="AB241" i="8"/>
  <c r="AB227" i="8"/>
  <c r="AB213" i="8"/>
  <c r="AB199" i="8"/>
  <c r="AB185" i="8"/>
  <c r="AB171" i="8"/>
  <c r="AB157" i="8"/>
  <c r="AB143" i="8"/>
  <c r="AB129" i="8"/>
  <c r="AB115" i="8"/>
  <c r="AB101" i="8"/>
  <c r="AB87" i="8"/>
  <c r="AB73" i="8"/>
  <c r="AB59" i="8"/>
  <c r="AB45" i="8"/>
  <c r="AB31" i="8"/>
  <c r="AB17" i="8"/>
  <c r="AB1" i="8"/>
  <c r="V731" i="8"/>
  <c r="V717" i="8"/>
  <c r="V703" i="8"/>
  <c r="V689" i="8"/>
  <c r="V675" i="8"/>
  <c r="V661" i="8"/>
  <c r="V647" i="8"/>
  <c r="V633" i="8"/>
  <c r="V619" i="8"/>
  <c r="V605" i="8"/>
  <c r="V591" i="8"/>
  <c r="V577" i="8"/>
  <c r="V563" i="8"/>
  <c r="V549" i="8"/>
  <c r="V535" i="8"/>
  <c r="V521" i="8"/>
  <c r="V507" i="8"/>
  <c r="V493" i="8"/>
  <c r="V479" i="8"/>
  <c r="V465" i="8"/>
  <c r="V451" i="8"/>
  <c r="V437" i="8"/>
  <c r="V423" i="8"/>
  <c r="V409" i="8"/>
  <c r="V395" i="8"/>
  <c r="V381" i="8"/>
  <c r="V367" i="8"/>
  <c r="V353" i="8"/>
  <c r="V339" i="8"/>
  <c r="V325" i="8"/>
  <c r="V311" i="8"/>
  <c r="V297" i="8"/>
  <c r="V283" i="8"/>
  <c r="V269" i="8"/>
  <c r="V255" i="8"/>
  <c r="V241" i="8"/>
  <c r="V227" i="8"/>
  <c r="V213" i="8"/>
  <c r="V199" i="8"/>
  <c r="V185" i="8"/>
  <c r="V171" i="8"/>
  <c r="V157" i="8"/>
  <c r="V143" i="8"/>
  <c r="V129" i="8"/>
  <c r="V115" i="8"/>
  <c r="V101" i="8"/>
  <c r="V87" i="8"/>
  <c r="V73" i="8"/>
  <c r="V59" i="8"/>
  <c r="V45" i="8"/>
  <c r="V31" i="8"/>
  <c r="V17" i="8"/>
  <c r="V3" i="8"/>
  <c r="U1" i="8"/>
  <c r="T1" i="8"/>
  <c r="Y1" i="8"/>
  <c r="Q2" i="8"/>
  <c r="P2" i="8"/>
  <c r="O2" i="8"/>
  <c r="N2" i="8"/>
  <c r="N1" i="8"/>
  <c r="B4" i="2"/>
  <c r="B6" i="2" s="1"/>
  <c r="B3" i="2"/>
  <c r="Y731" i="8"/>
  <c r="Y717" i="8"/>
  <c r="Y703" i="8"/>
  <c r="Y689" i="8"/>
  <c r="Y675" i="8"/>
  <c r="Y661" i="8"/>
  <c r="Y647" i="8"/>
  <c r="Y633" i="8"/>
  <c r="Y619" i="8"/>
  <c r="Y605" i="8"/>
  <c r="Y591" i="8"/>
  <c r="Y577" i="8"/>
  <c r="Y563" i="8"/>
  <c r="Y549" i="8"/>
  <c r="Y535" i="8"/>
  <c r="Y521" i="8"/>
  <c r="Y507" i="8"/>
  <c r="Y493" i="8"/>
  <c r="Y479" i="8"/>
  <c r="Y465" i="8"/>
  <c r="Y451" i="8"/>
  <c r="Y437" i="8"/>
  <c r="Y423" i="8"/>
  <c r="Y409" i="8"/>
  <c r="Y395" i="8"/>
  <c r="Y381" i="8"/>
  <c r="Y367" i="8"/>
  <c r="Y353" i="8"/>
  <c r="Y339" i="8"/>
  <c r="Y325" i="8"/>
  <c r="Y311" i="8"/>
  <c r="Y297" i="8"/>
  <c r="Y283" i="8"/>
  <c r="Y269" i="8"/>
  <c r="Y255" i="8"/>
  <c r="Y241" i="8"/>
  <c r="Y227" i="8"/>
  <c r="Y213" i="8"/>
  <c r="Y199" i="8"/>
  <c r="Y185" i="8"/>
  <c r="Y171" i="8"/>
  <c r="Y157" i="8"/>
  <c r="Y143" i="8"/>
  <c r="Y129" i="8"/>
  <c r="Y115" i="8"/>
  <c r="Y101" i="8"/>
  <c r="Y87" i="8"/>
  <c r="Y73" i="8"/>
  <c r="Y59" i="8"/>
  <c r="Y45" i="8"/>
  <c r="Y31" i="8"/>
  <c r="Y17" i="8"/>
  <c r="Y3" i="8"/>
  <c r="AC1" i="8"/>
  <c r="Y8" i="2"/>
  <c r="Y13" i="2"/>
  <c r="A44" i="29"/>
  <c r="E3" i="29"/>
  <c r="E20" i="29" s="1"/>
  <c r="Y684" i="2"/>
  <c r="Z17" i="8" l="1"/>
  <c r="E36" i="29" s="1"/>
  <c r="E37" i="29"/>
  <c r="AC73" i="8"/>
  <c r="V14" i="2"/>
  <c r="N13" i="26"/>
  <c r="O13" i="26" s="1"/>
  <c r="G143" i="8"/>
  <c r="M213" i="8"/>
  <c r="M521" i="8"/>
  <c r="M633" i="8"/>
  <c r="M661" i="8"/>
  <c r="M185" i="8"/>
  <c r="G199" i="8"/>
  <c r="M381" i="8"/>
  <c r="M409" i="8"/>
  <c r="M437" i="8"/>
  <c r="G675" i="8"/>
  <c r="Y7" i="2"/>
  <c r="Y6" i="2" s="1"/>
  <c r="M33" i="8"/>
  <c r="M63" i="8"/>
  <c r="M65" i="8"/>
  <c r="M89" i="8"/>
  <c r="M119" i="8"/>
  <c r="M190" i="8"/>
  <c r="M211" i="8"/>
  <c r="M216" i="8"/>
  <c r="M218" i="8"/>
  <c r="M282" i="8"/>
  <c r="M285" i="8"/>
  <c r="M371" i="8"/>
  <c r="M384" i="8"/>
  <c r="M450" i="8"/>
  <c r="M453" i="8"/>
  <c r="M517" i="8"/>
  <c r="M519" i="8"/>
  <c r="M552" i="8"/>
  <c r="M573" i="8"/>
  <c r="M606" i="8"/>
  <c r="M644" i="8"/>
  <c r="M685" i="8"/>
  <c r="M39" i="8"/>
  <c r="M56" i="8"/>
  <c r="M69" i="8"/>
  <c r="M80" i="8"/>
  <c r="M95" i="8"/>
  <c r="M112" i="8"/>
  <c r="M123" i="8"/>
  <c r="M132" i="8"/>
  <c r="M136" i="8"/>
  <c r="M140" i="8"/>
  <c r="M145" i="8"/>
  <c r="M168" i="8"/>
  <c r="M173" i="8"/>
  <c r="M274" i="8"/>
  <c r="M278" i="8"/>
  <c r="M289" i="8"/>
  <c r="M326" i="8"/>
  <c r="M328" i="8"/>
  <c r="M364" i="8"/>
  <c r="M375" i="8"/>
  <c r="M377" i="8"/>
  <c r="M379" i="8"/>
  <c r="M388" i="8"/>
  <c r="M392" i="8"/>
  <c r="M394" i="8"/>
  <c r="M403" i="8"/>
  <c r="M405" i="8"/>
  <c r="M407" i="8"/>
  <c r="M459" i="8"/>
  <c r="M483" i="8"/>
  <c r="M504" i="8"/>
  <c r="M513" i="8"/>
  <c r="M558" i="8"/>
  <c r="M569" i="8"/>
  <c r="M588" i="8"/>
  <c r="M601" i="8"/>
  <c r="M616" i="8"/>
  <c r="M629" i="8"/>
  <c r="M649" i="8"/>
  <c r="M657" i="8"/>
  <c r="M670" i="8"/>
  <c r="M681" i="8"/>
  <c r="M690" i="8"/>
  <c r="M692" i="8"/>
  <c r="M696" i="8"/>
  <c r="N1" i="22"/>
  <c r="G115" i="8"/>
  <c r="M129" i="8"/>
  <c r="G171" i="8"/>
  <c r="G227" i="8"/>
  <c r="M269" i="8"/>
  <c r="M297" i="8"/>
  <c r="G311" i="8"/>
  <c r="G339" i="8"/>
  <c r="G367" i="8"/>
  <c r="G395" i="8"/>
  <c r="G619" i="8"/>
  <c r="G703" i="8"/>
  <c r="AC325" i="8"/>
  <c r="Y306" i="2"/>
  <c r="AC717" i="8"/>
  <c r="AC731" i="8"/>
  <c r="M37" i="8"/>
  <c r="M41" i="8"/>
  <c r="M52" i="8"/>
  <c r="M61" i="8"/>
  <c r="M67" i="8"/>
  <c r="M71" i="8"/>
  <c r="M76" i="8"/>
  <c r="M84" i="8"/>
  <c r="M93" i="8"/>
  <c r="M97" i="8"/>
  <c r="M104" i="8"/>
  <c r="M117" i="8"/>
  <c r="M121" i="8"/>
  <c r="M125" i="8"/>
  <c r="M147" i="8"/>
  <c r="M155" i="8"/>
  <c r="M175" i="8"/>
  <c r="M179" i="8"/>
  <c r="M181" i="8"/>
  <c r="M183" i="8"/>
  <c r="M188" i="8"/>
  <c r="M192" i="8"/>
  <c r="M201" i="8"/>
  <c r="M257" i="8"/>
  <c r="M267" i="8"/>
  <c r="M280" i="8"/>
  <c r="M287" i="8"/>
  <c r="M291" i="8"/>
  <c r="M295" i="8"/>
  <c r="M310" i="8"/>
  <c r="M317" i="8"/>
  <c r="M319" i="8"/>
  <c r="M321" i="8"/>
  <c r="M323" i="8"/>
  <c r="M345" i="8"/>
  <c r="M362" i="8"/>
  <c r="M369" i="8"/>
  <c r="M373" i="8"/>
  <c r="M382" i="8"/>
  <c r="M386" i="8"/>
  <c r="M397" i="8"/>
  <c r="M401" i="8"/>
  <c r="M410" i="8"/>
  <c r="M414" i="8"/>
  <c r="M418" i="8"/>
  <c r="M420" i="8"/>
  <c r="M422" i="8"/>
  <c r="M425" i="8"/>
  <c r="M427" i="8"/>
  <c r="M429" i="8"/>
  <c r="M431" i="8"/>
  <c r="M435" i="8"/>
  <c r="M438" i="8"/>
  <c r="M440" i="8"/>
  <c r="M442" i="8"/>
  <c r="M444" i="8"/>
  <c r="M448" i="8"/>
  <c r="M455" i="8"/>
  <c r="M463" i="8"/>
  <c r="M481" i="8"/>
  <c r="M485" i="8"/>
  <c r="M502" i="8"/>
  <c r="M506" i="8"/>
  <c r="M511" i="8"/>
  <c r="M515" i="8"/>
  <c r="M522" i="8"/>
  <c r="M526" i="8"/>
  <c r="M528" i="8"/>
  <c r="M530" i="8"/>
  <c r="M534" i="8"/>
  <c r="M537" i="8"/>
  <c r="M539" i="8"/>
  <c r="M541" i="8"/>
  <c r="M543" i="8"/>
  <c r="M545" i="8"/>
  <c r="M547" i="8"/>
  <c r="M550" i="8"/>
  <c r="M556" i="8"/>
  <c r="M560" i="8"/>
  <c r="M567" i="8"/>
  <c r="M571" i="8"/>
  <c r="M575" i="8"/>
  <c r="M593" i="8"/>
  <c r="M599" i="8"/>
  <c r="M603" i="8"/>
  <c r="M608" i="8"/>
  <c r="M610" i="8"/>
  <c r="M614" i="8"/>
  <c r="M618" i="8"/>
  <c r="M621" i="8"/>
  <c r="M623" i="8"/>
  <c r="M627" i="8"/>
  <c r="M631" i="8"/>
  <c r="M634" i="8"/>
  <c r="M636" i="8"/>
  <c r="M638" i="8"/>
  <c r="M642" i="8"/>
  <c r="M646" i="8"/>
  <c r="M651" i="8"/>
  <c r="M655" i="8"/>
  <c r="M659" i="8"/>
  <c r="M662" i="8"/>
  <c r="M664" i="8"/>
  <c r="M668" i="8"/>
  <c r="M672" i="8"/>
  <c r="M679" i="8"/>
  <c r="M683" i="8"/>
  <c r="M687" i="8"/>
  <c r="M698" i="8"/>
  <c r="W2" i="8"/>
  <c r="Z2" i="8" s="1"/>
  <c r="M79" i="8"/>
  <c r="M81" i="8"/>
  <c r="M85" i="8"/>
  <c r="M100" i="8"/>
  <c r="M107" i="8"/>
  <c r="M116" i="8"/>
  <c r="M689" i="8"/>
  <c r="Y712" i="2"/>
  <c r="G689" i="8"/>
  <c r="P493" i="8"/>
  <c r="N535" i="8"/>
  <c r="M675" i="8"/>
  <c r="Y497" i="2"/>
  <c r="Y496" i="2" s="1"/>
  <c r="Y525" i="2"/>
  <c r="Y524" i="2" s="1"/>
  <c r="Y553" i="2"/>
  <c r="Y552" i="2" s="1"/>
  <c r="G647" i="8"/>
  <c r="V637" i="2"/>
  <c r="AC633" i="8" s="1"/>
  <c r="V616" i="2"/>
  <c r="M605" i="8"/>
  <c r="V606" i="2"/>
  <c r="M591" i="8"/>
  <c r="M578" i="8"/>
  <c r="M580" i="8"/>
  <c r="M584" i="8"/>
  <c r="G577" i="8"/>
  <c r="G605" i="8"/>
  <c r="M607" i="8"/>
  <c r="G591" i="8"/>
  <c r="M586" i="8"/>
  <c r="M595" i="8"/>
  <c r="Y399" i="2"/>
  <c r="Y398" i="2" s="1"/>
  <c r="M577" i="8"/>
  <c r="Y217" i="2"/>
  <c r="Y216" i="2" s="1"/>
  <c r="Y301" i="2"/>
  <c r="Y300" i="2" s="1"/>
  <c r="Y357" i="2"/>
  <c r="Y356" i="2" s="1"/>
  <c r="Y385" i="2"/>
  <c r="Y384" i="2" s="1"/>
  <c r="Y441" i="2"/>
  <c r="Y440" i="2" s="1"/>
  <c r="Y455" i="2"/>
  <c r="Y454" i="2" s="1"/>
  <c r="Y511" i="2"/>
  <c r="Y510" i="2" s="1"/>
  <c r="Y539" i="2"/>
  <c r="Y538" i="2" s="1"/>
  <c r="Y567" i="2"/>
  <c r="Y566" i="2" s="1"/>
  <c r="Y250" i="2"/>
  <c r="AC269" i="8"/>
  <c r="AC311" i="8"/>
  <c r="AC591" i="8"/>
  <c r="M555" i="8"/>
  <c r="M557" i="8"/>
  <c r="M559" i="8"/>
  <c r="M561" i="8"/>
  <c r="Q507" i="8"/>
  <c r="M493" i="8"/>
  <c r="Y474" i="2"/>
  <c r="M549" i="8"/>
  <c r="AC535" i="8"/>
  <c r="O507" i="8"/>
  <c r="AC451" i="8"/>
  <c r="AC493" i="8"/>
  <c r="G409" i="8"/>
  <c r="V481" i="2"/>
  <c r="AC479" i="8" s="1"/>
  <c r="AC465" i="8"/>
  <c r="Q451" i="8"/>
  <c r="M465" i="8"/>
  <c r="M457" i="8"/>
  <c r="M461" i="8"/>
  <c r="V420" i="2"/>
  <c r="Y418" i="2" s="1"/>
  <c r="Q423" i="8"/>
  <c r="V383" i="2"/>
  <c r="AC381" i="8" s="1"/>
  <c r="V399" i="2"/>
  <c r="AC395" i="8" s="1"/>
  <c r="M395" i="8"/>
  <c r="R591" i="8"/>
  <c r="P591" i="8"/>
  <c r="Q619" i="8"/>
  <c r="O619" i="8"/>
  <c r="Z28" i="2"/>
  <c r="Z42" i="2" s="1"/>
  <c r="Z56" i="2" s="1"/>
  <c r="Z70" i="2" s="1"/>
  <c r="Z84" i="2" s="1"/>
  <c r="Z98" i="2" s="1"/>
  <c r="Z112" i="2" s="1"/>
  <c r="Z126" i="2" s="1"/>
  <c r="Z140" i="2" s="1"/>
  <c r="Z154" i="2" s="1"/>
  <c r="Z168" i="2" s="1"/>
  <c r="Z182" i="2" s="1"/>
  <c r="Z196" i="2" s="1"/>
  <c r="Z210" i="2" s="1"/>
  <c r="Z224" i="2" s="1"/>
  <c r="Z238" i="2" s="1"/>
  <c r="Z252" i="2" s="1"/>
  <c r="Z266" i="2" s="1"/>
  <c r="Z280" i="2" s="1"/>
  <c r="Z294" i="2" s="1"/>
  <c r="Z308" i="2" s="1"/>
  <c r="Z322" i="2" s="1"/>
  <c r="Z336" i="2" s="1"/>
  <c r="Z350" i="2" s="1"/>
  <c r="Z364" i="2" s="1"/>
  <c r="Z378" i="2" s="1"/>
  <c r="Z392" i="2" s="1"/>
  <c r="Z406" i="2" s="1"/>
  <c r="Z420" i="2" s="1"/>
  <c r="Z434" i="2" s="1"/>
  <c r="Z448" i="2" s="1"/>
  <c r="Z462" i="2" s="1"/>
  <c r="Z476" i="2" s="1"/>
  <c r="Z490" i="2" s="1"/>
  <c r="Z504" i="2" s="1"/>
  <c r="Z518" i="2" s="1"/>
  <c r="Z532" i="2" s="1"/>
  <c r="Z546" i="2" s="1"/>
  <c r="Z560" i="2" s="1"/>
  <c r="Z574" i="2" s="1"/>
  <c r="Z588" i="2" s="1"/>
  <c r="Z602" i="2" s="1"/>
  <c r="Z616" i="2" s="1"/>
  <c r="Z630" i="2" s="1"/>
  <c r="Z644" i="2" s="1"/>
  <c r="Z658" i="2" s="1"/>
  <c r="Z672" i="2" s="1"/>
  <c r="Z686" i="2" s="1"/>
  <c r="Z700" i="2" s="1"/>
  <c r="Z714" i="2" s="1"/>
  <c r="Z728" i="2" s="1"/>
  <c r="Z742" i="2" s="1"/>
  <c r="Y231" i="2"/>
  <c r="Y230" i="2" s="1"/>
  <c r="Y259" i="2"/>
  <c r="Y258" i="2" s="1"/>
  <c r="O353" i="8"/>
  <c r="M367" i="8"/>
  <c r="O367" i="8"/>
  <c r="AC353" i="8"/>
  <c r="Y362" i="2"/>
  <c r="M298" i="8"/>
  <c r="M302" i="8"/>
  <c r="M304" i="8"/>
  <c r="G297" i="8"/>
  <c r="Y245" i="2"/>
  <c r="Y244" i="2" s="1"/>
  <c r="G241" i="8"/>
  <c r="M241" i="8"/>
  <c r="M237" i="8"/>
  <c r="M239" i="8"/>
  <c r="V238" i="2"/>
  <c r="Y236" i="2" s="1"/>
  <c r="O675" i="8"/>
  <c r="G213" i="8"/>
  <c r="M206" i="8"/>
  <c r="Y189" i="2"/>
  <c r="Y188" i="2" s="1"/>
  <c r="AC185" i="8"/>
  <c r="Y194" i="2"/>
  <c r="G185" i="8"/>
  <c r="Y21" i="2"/>
  <c r="Y20" i="2" s="1"/>
  <c r="Y63" i="2"/>
  <c r="Y62" i="2" s="1"/>
  <c r="Y119" i="2"/>
  <c r="Y118" i="2" s="1"/>
  <c r="Y175" i="2"/>
  <c r="Y174" i="2" s="1"/>
  <c r="AC171" i="8"/>
  <c r="M151" i="8"/>
  <c r="M157" i="8"/>
  <c r="M153" i="8"/>
  <c r="M160" i="8"/>
  <c r="M164" i="8"/>
  <c r="M17" i="8"/>
  <c r="M31" i="8"/>
  <c r="M59" i="8"/>
  <c r="G101" i="8"/>
  <c r="G129" i="8"/>
  <c r="G157" i="8"/>
  <c r="N619" i="8"/>
  <c r="L1" i="22"/>
  <c r="X2" i="8"/>
  <c r="AA2" i="8" s="1"/>
  <c r="M40" i="8"/>
  <c r="M44" i="8"/>
  <c r="M51" i="8"/>
  <c r="M53" i="8"/>
  <c r="M72" i="8"/>
  <c r="M88" i="8"/>
  <c r="M92" i="8"/>
  <c r="M111" i="8"/>
  <c r="M113" i="8"/>
  <c r="M124" i="8"/>
  <c r="M148" i="8"/>
  <c r="M172" i="8"/>
  <c r="Q269" i="8"/>
  <c r="O269" i="8"/>
  <c r="V157" i="2"/>
  <c r="AC157" i="8" s="1"/>
  <c r="Y161" i="2"/>
  <c r="Y160" i="2" s="1"/>
  <c r="N507" i="8"/>
  <c r="O283" i="8"/>
  <c r="M283" i="8"/>
  <c r="G73" i="8"/>
  <c r="M87" i="8"/>
  <c r="M115" i="8"/>
  <c r="O143" i="8"/>
  <c r="M171" i="8"/>
  <c r="M325" i="8"/>
  <c r="M451" i="8"/>
  <c r="M563" i="8"/>
  <c r="M647" i="8"/>
  <c r="Q717" i="8"/>
  <c r="O717" i="8"/>
  <c r="Z3" i="8"/>
  <c r="M32" i="8"/>
  <c r="M36" i="8"/>
  <c r="M47" i="8"/>
  <c r="M49" i="8"/>
  <c r="M55" i="8"/>
  <c r="M57" i="8"/>
  <c r="M60" i="8"/>
  <c r="M68" i="8"/>
  <c r="M77" i="8"/>
  <c r="M96" i="8"/>
  <c r="M103" i="8"/>
  <c r="M105" i="8"/>
  <c r="M109" i="8"/>
  <c r="M120" i="8"/>
  <c r="M128" i="8"/>
  <c r="M131" i="8"/>
  <c r="M133" i="8"/>
  <c r="M139" i="8"/>
  <c r="M141" i="8"/>
  <c r="M144" i="8"/>
  <c r="M152" i="8"/>
  <c r="M163" i="8"/>
  <c r="M165" i="8"/>
  <c r="M176" i="8"/>
  <c r="M187" i="8"/>
  <c r="M189" i="8"/>
  <c r="M191" i="8"/>
  <c r="M196" i="8"/>
  <c r="M198" i="8"/>
  <c r="M203" i="8"/>
  <c r="M205" i="8"/>
  <c r="M207" i="8"/>
  <c r="M209" i="8"/>
  <c r="M222" i="8"/>
  <c r="M224" i="8"/>
  <c r="M226" i="8"/>
  <c r="M229" i="8"/>
  <c r="M231" i="8"/>
  <c r="M233" i="8"/>
  <c r="M235" i="8"/>
  <c r="M242" i="8"/>
  <c r="M244" i="8"/>
  <c r="M246" i="8"/>
  <c r="M248" i="8"/>
  <c r="M250" i="8"/>
  <c r="M252" i="8"/>
  <c r="M254" i="8"/>
  <c r="M259" i="8"/>
  <c r="M261" i="8"/>
  <c r="M263" i="8"/>
  <c r="M265" i="8"/>
  <c r="M270" i="8"/>
  <c r="M272" i="8"/>
  <c r="M277" i="8"/>
  <c r="M279" i="8"/>
  <c r="M281" i="8"/>
  <c r="M288" i="8"/>
  <c r="M290" i="8"/>
  <c r="M292" i="8"/>
  <c r="M299" i="8"/>
  <c r="M306" i="8"/>
  <c r="M313" i="8"/>
  <c r="M315" i="8"/>
  <c r="M332" i="8"/>
  <c r="M334" i="8"/>
  <c r="M336" i="8"/>
  <c r="M341" i="8"/>
  <c r="M343" i="8"/>
  <c r="M347" i="8"/>
  <c r="M354" i="8"/>
  <c r="M356" i="8"/>
  <c r="M361" i="8"/>
  <c r="M363" i="8"/>
  <c r="M365" i="8"/>
  <c r="M368" i="8"/>
  <c r="M370" i="8"/>
  <c r="M372" i="8"/>
  <c r="M383" i="8"/>
  <c r="M385" i="8"/>
  <c r="M387" i="8"/>
  <c r="M389" i="8"/>
  <c r="M396" i="8"/>
  <c r="M411" i="8"/>
  <c r="M413" i="8"/>
  <c r="M415" i="8"/>
  <c r="M434" i="8"/>
  <c r="M436" i="8"/>
  <c r="M447" i="8"/>
  <c r="M449" i="8"/>
  <c r="M456" i="8"/>
  <c r="M458" i="8"/>
  <c r="M460" i="8"/>
  <c r="M469" i="8"/>
  <c r="M473" i="8"/>
  <c r="M477" i="8"/>
  <c r="M480" i="8"/>
  <c r="M482" i="8"/>
  <c r="M487" i="8"/>
  <c r="M489" i="8"/>
  <c r="M491" i="8"/>
  <c r="M494" i="8"/>
  <c r="M496" i="8"/>
  <c r="M498" i="8"/>
  <c r="M503" i="8"/>
  <c r="M505" i="8"/>
  <c r="M507" i="8"/>
  <c r="M510" i="8"/>
  <c r="M512" i="8"/>
  <c r="M514" i="8"/>
  <c r="M523" i="8"/>
  <c r="M533" i="8"/>
  <c r="M535" i="8"/>
  <c r="M551" i="8"/>
  <c r="M553" i="8"/>
  <c r="M566" i="8"/>
  <c r="M568" i="8"/>
  <c r="M570" i="8"/>
  <c r="M572" i="8"/>
  <c r="M574" i="8"/>
  <c r="M576" i="8"/>
  <c r="M583" i="8"/>
  <c r="M585" i="8"/>
  <c r="M587" i="8"/>
  <c r="M589" i="8"/>
  <c r="M592" i="8"/>
  <c r="M594" i="8"/>
  <c r="M596" i="8"/>
  <c r="M598" i="8"/>
  <c r="M600" i="8"/>
  <c r="M602" i="8"/>
  <c r="M604" i="8"/>
  <c r="M613" i="8"/>
  <c r="M615" i="8"/>
  <c r="M617" i="8"/>
  <c r="M619" i="8"/>
  <c r="M641" i="8"/>
  <c r="M643" i="8"/>
  <c r="M645" i="8"/>
  <c r="M650" i="8"/>
  <c r="M652" i="8"/>
  <c r="M654" i="8"/>
  <c r="M656" i="8"/>
  <c r="M658" i="8"/>
  <c r="M660" i="8"/>
  <c r="M667" i="8"/>
  <c r="M669" i="8"/>
  <c r="M671" i="8"/>
  <c r="M673" i="8"/>
  <c r="M676" i="8"/>
  <c r="M678" i="8"/>
  <c r="M680" i="8"/>
  <c r="M682" i="8"/>
  <c r="M684" i="8"/>
  <c r="M686" i="8"/>
  <c r="M688" i="8"/>
  <c r="M695" i="8"/>
  <c r="M697" i="8"/>
  <c r="M699" i="8"/>
  <c r="M701" i="8"/>
  <c r="R73" i="8"/>
  <c r="Q73" i="8"/>
  <c r="R185" i="8"/>
  <c r="Q185" i="8"/>
  <c r="P185" i="8"/>
  <c r="O199" i="8"/>
  <c r="Q227" i="8"/>
  <c r="R381" i="8"/>
  <c r="Q381" i="8"/>
  <c r="R409" i="8"/>
  <c r="Q409" i="8"/>
  <c r="P409" i="8"/>
  <c r="O521" i="8"/>
  <c r="R577" i="8"/>
  <c r="Q661" i="8"/>
  <c r="R689" i="8"/>
  <c r="P689" i="8"/>
  <c r="O689" i="8"/>
  <c r="N689" i="8"/>
  <c r="Q731" i="8"/>
  <c r="Y82" i="2"/>
  <c r="O115" i="8"/>
  <c r="Q143" i="8"/>
  <c r="P143" i="8"/>
  <c r="Q171" i="8"/>
  <c r="O171" i="8"/>
  <c r="Q213" i="8"/>
  <c r="O213" i="8"/>
  <c r="Q311" i="8"/>
  <c r="Q437" i="8"/>
  <c r="P437" i="8"/>
  <c r="O437" i="8"/>
  <c r="O731" i="8"/>
  <c r="Y35" i="2"/>
  <c r="Y34" i="2" s="1"/>
  <c r="Y133" i="2"/>
  <c r="Y132" i="2" s="1"/>
  <c r="M101" i="8"/>
  <c r="Q591" i="8"/>
  <c r="N717" i="8"/>
  <c r="V138" i="2"/>
  <c r="AC129" i="8" s="1"/>
  <c r="Y105" i="2"/>
  <c r="Y104" i="2" s="1"/>
  <c r="M108" i="8"/>
  <c r="Q101" i="8"/>
  <c r="O31" i="8"/>
  <c r="O59" i="8"/>
  <c r="Q129" i="8"/>
  <c r="Q157" i="8"/>
  <c r="O157" i="8"/>
  <c r="N157" i="8"/>
  <c r="O241" i="8"/>
  <c r="R297" i="8"/>
  <c r="Q297" i="8"/>
  <c r="P297" i="8"/>
  <c r="O297" i="8"/>
  <c r="N297" i="8"/>
  <c r="O423" i="8"/>
  <c r="N423" i="8"/>
  <c r="O451" i="8"/>
  <c r="Q465" i="8"/>
  <c r="O465" i="8"/>
  <c r="N465" i="8"/>
  <c r="N549" i="8"/>
  <c r="Q563" i="8"/>
  <c r="O563" i="8"/>
  <c r="N563" i="8"/>
  <c r="P633" i="8"/>
  <c r="N633" i="8"/>
  <c r="R647" i="8"/>
  <c r="Y49" i="2"/>
  <c r="Y48" i="2" s="1"/>
  <c r="O87" i="8"/>
  <c r="O339" i="8"/>
  <c r="O395" i="8"/>
  <c r="AC423" i="8"/>
  <c r="R45" i="8"/>
  <c r="O227" i="8"/>
  <c r="N227" i="8"/>
  <c r="Q255" i="8"/>
  <c r="O255" i="8"/>
  <c r="N255" i="8"/>
  <c r="Q283" i="8"/>
  <c r="P283" i="8"/>
  <c r="O311" i="8"/>
  <c r="N311" i="8"/>
  <c r="O409" i="8"/>
  <c r="N409" i="8"/>
  <c r="P451" i="8"/>
  <c r="Q521" i="8"/>
  <c r="P521" i="8"/>
  <c r="R535" i="8"/>
  <c r="P535" i="8"/>
  <c r="O535" i="8"/>
  <c r="R549" i="8"/>
  <c r="P549" i="8"/>
  <c r="O549" i="8"/>
  <c r="N647" i="8"/>
  <c r="R661" i="8"/>
  <c r="P703" i="8"/>
  <c r="N703" i="8"/>
  <c r="R101" i="8"/>
  <c r="R129" i="8"/>
  <c r="Q353" i="8"/>
  <c r="P353" i="8"/>
  <c r="Q395" i="8"/>
  <c r="P395" i="8"/>
  <c r="N493" i="8"/>
  <c r="N577" i="8"/>
  <c r="Q605" i="8"/>
  <c r="P605" i="8"/>
  <c r="O605" i="8"/>
  <c r="Q45" i="8"/>
  <c r="V45" i="2"/>
  <c r="Y54" i="2" s="1"/>
  <c r="V33" i="2"/>
  <c r="AC31" i="8" s="1"/>
  <c r="Y292" i="2"/>
  <c r="Y320" i="2"/>
  <c r="AC339" i="8"/>
  <c r="AC367" i="8"/>
  <c r="R3" i="8"/>
  <c r="Q31" i="8"/>
  <c r="P31" i="8"/>
  <c r="O45" i="8"/>
  <c r="N45" i="8"/>
  <c r="Q59" i="8"/>
  <c r="P59" i="8"/>
  <c r="O73" i="8"/>
  <c r="N73" i="8"/>
  <c r="Q87" i="8"/>
  <c r="P87" i="8"/>
  <c r="O101" i="8"/>
  <c r="N101" i="8"/>
  <c r="Q115" i="8"/>
  <c r="P115" i="8"/>
  <c r="O129" i="8"/>
  <c r="N129" i="8"/>
  <c r="P171" i="8"/>
  <c r="R213" i="8"/>
  <c r="Q241" i="8"/>
  <c r="P241" i="8"/>
  <c r="R255" i="8"/>
  <c r="N269" i="8"/>
  <c r="R157" i="8"/>
  <c r="Q199" i="8"/>
  <c r="P199" i="8"/>
  <c r="N213" i="8"/>
  <c r="R227" i="8"/>
  <c r="R269" i="8"/>
  <c r="R311" i="8"/>
  <c r="P577" i="8"/>
  <c r="O577" i="8"/>
  <c r="N591" i="8"/>
  <c r="R633" i="8"/>
  <c r="Q633" i="8"/>
  <c r="P647" i="8"/>
  <c r="O647" i="8"/>
  <c r="O661" i="8"/>
  <c r="N661" i="8"/>
  <c r="Q675" i="8"/>
  <c r="P675" i="8"/>
  <c r="R703" i="8"/>
  <c r="Q703" i="8"/>
  <c r="R717" i="8"/>
  <c r="P731" i="8"/>
  <c r="Q339" i="8"/>
  <c r="P339" i="8"/>
  <c r="Q367" i="8"/>
  <c r="P367" i="8"/>
  <c r="O381" i="8"/>
  <c r="N381" i="8"/>
  <c r="R423" i="8"/>
  <c r="R465" i="8"/>
  <c r="R493" i="8"/>
  <c r="Q493" i="8"/>
  <c r="R507" i="8"/>
  <c r="R563" i="8"/>
  <c r="R619" i="8"/>
  <c r="W17" i="8"/>
  <c r="D17" i="29" s="1"/>
  <c r="AC87" i="8"/>
  <c r="AC101" i="8"/>
  <c r="Y124" i="2"/>
  <c r="AC143" i="8"/>
  <c r="Y180" i="2"/>
  <c r="Y208" i="2"/>
  <c r="AC227" i="8"/>
  <c r="AC241" i="8"/>
  <c r="Y264" i="2"/>
  <c r="Y278" i="2"/>
  <c r="Y334" i="2"/>
  <c r="AC549" i="8"/>
  <c r="AC563" i="8"/>
  <c r="AC661" i="8"/>
  <c r="Y740" i="2"/>
  <c r="AC59" i="8"/>
  <c r="AC213" i="8"/>
  <c r="AC297" i="8"/>
  <c r="AC437" i="8"/>
  <c r="Y460" i="2"/>
  <c r="AC507" i="8"/>
  <c r="AC521" i="8"/>
  <c r="AC577" i="8"/>
  <c r="AC619" i="8"/>
  <c r="AC647" i="8"/>
  <c r="AC675" i="8"/>
  <c r="AC689" i="8"/>
  <c r="AC703" i="8"/>
  <c r="Y726" i="2"/>
  <c r="Y670" i="2"/>
  <c r="Y446" i="2"/>
  <c r="Y222" i="2"/>
  <c r="Y110" i="2"/>
  <c r="AC199" i="8"/>
  <c r="AC255" i="8"/>
  <c r="AC283" i="8"/>
  <c r="AC115" i="8"/>
  <c r="Y698" i="2"/>
  <c r="Y432" i="2"/>
  <c r="Y376" i="2"/>
  <c r="Y348" i="2"/>
  <c r="Y152" i="2"/>
  <c r="Y96" i="2"/>
  <c r="Y68" i="2"/>
  <c r="V19" i="2"/>
  <c r="AC17" i="8" s="1"/>
  <c r="V3" i="2"/>
  <c r="V11" i="2"/>
  <c r="V12" i="2"/>
  <c r="Q3" i="8"/>
  <c r="G17" i="8"/>
  <c r="R17" i="8"/>
  <c r="P17" i="8"/>
  <c r="O17" i="8"/>
  <c r="N17" i="8"/>
  <c r="O3" i="8"/>
  <c r="N3" i="8"/>
  <c r="B5" i="2"/>
  <c r="R34" i="8"/>
  <c r="S34" i="8" s="1"/>
  <c r="M34" i="8"/>
  <c r="R42" i="8"/>
  <c r="S42" i="8" s="1"/>
  <c r="M42" i="8"/>
  <c r="R46" i="8"/>
  <c r="S46" i="8" s="1"/>
  <c r="M46" i="8"/>
  <c r="R54" i="8"/>
  <c r="S54" i="8" s="1"/>
  <c r="M54" i="8"/>
  <c r="R62" i="8"/>
  <c r="S62" i="8" s="1"/>
  <c r="M62" i="8"/>
  <c r="R70" i="8"/>
  <c r="S70" i="8" s="1"/>
  <c r="M70" i="8"/>
  <c r="R74" i="8"/>
  <c r="S74" i="8" s="1"/>
  <c r="M74" i="8"/>
  <c r="R82" i="8"/>
  <c r="S82" i="8" s="1"/>
  <c r="M82" i="8"/>
  <c r="R90" i="8"/>
  <c r="S90" i="8" s="1"/>
  <c r="M90" i="8"/>
  <c r="R98" i="8"/>
  <c r="S98" i="8" s="1"/>
  <c r="M98" i="8"/>
  <c r="R102" i="8"/>
  <c r="S102" i="8" s="1"/>
  <c r="M102" i="8"/>
  <c r="R110" i="8"/>
  <c r="S110" i="8" s="1"/>
  <c r="M110" i="8"/>
  <c r="R118" i="8"/>
  <c r="S118" i="8" s="1"/>
  <c r="M118" i="8"/>
  <c r="R126" i="8"/>
  <c r="S126" i="8" s="1"/>
  <c r="M126" i="8"/>
  <c r="R130" i="8"/>
  <c r="S130" i="8" s="1"/>
  <c r="M130" i="8"/>
  <c r="R138" i="8"/>
  <c r="S138" i="8" s="1"/>
  <c r="M138" i="8"/>
  <c r="R146" i="8"/>
  <c r="S146" i="8" s="1"/>
  <c r="M146" i="8"/>
  <c r="R154" i="8"/>
  <c r="S154" i="8" s="1"/>
  <c r="M154" i="8"/>
  <c r="R158" i="8"/>
  <c r="S158" i="8" s="1"/>
  <c r="M158" i="8"/>
  <c r="R166" i="8"/>
  <c r="S166" i="8" s="1"/>
  <c r="M166" i="8"/>
  <c r="R174" i="8"/>
  <c r="S174" i="8" s="1"/>
  <c r="M174" i="8"/>
  <c r="R220" i="8"/>
  <c r="S220" i="8" s="1"/>
  <c r="M220" i="8"/>
  <c r="R228" i="8"/>
  <c r="S228" i="8" s="1"/>
  <c r="M228" i="8"/>
  <c r="R236" i="8"/>
  <c r="S236" i="8" s="1"/>
  <c r="M236" i="8"/>
  <c r="R258" i="8"/>
  <c r="S258" i="8" s="1"/>
  <c r="M258" i="8"/>
  <c r="R266" i="8"/>
  <c r="S266" i="8" s="1"/>
  <c r="M266" i="8"/>
  <c r="R276" i="8"/>
  <c r="S276" i="8" s="1"/>
  <c r="M276" i="8"/>
  <c r="Y502" i="2"/>
  <c r="Y530" i="2"/>
  <c r="Y558" i="2"/>
  <c r="Y572" i="2"/>
  <c r="Y586" i="2"/>
  <c r="Y600" i="2"/>
  <c r="Y656" i="2"/>
  <c r="M35" i="8"/>
  <c r="M43" i="8"/>
  <c r="M45" i="8"/>
  <c r="M75" i="8"/>
  <c r="M83" i="8"/>
  <c r="M91" i="8"/>
  <c r="G31" i="8"/>
  <c r="G59" i="8"/>
  <c r="G87" i="8"/>
  <c r="R38" i="8"/>
  <c r="S38" i="8" s="1"/>
  <c r="M38" i="8"/>
  <c r="R50" i="8"/>
  <c r="S50" i="8" s="1"/>
  <c r="M50" i="8"/>
  <c r="R58" i="8"/>
  <c r="S58" i="8" s="1"/>
  <c r="M58" i="8"/>
  <c r="R66" i="8"/>
  <c r="S66" i="8" s="1"/>
  <c r="M66" i="8"/>
  <c r="R78" i="8"/>
  <c r="S78" i="8" s="1"/>
  <c r="M78" i="8"/>
  <c r="R86" i="8"/>
  <c r="S86" i="8" s="1"/>
  <c r="M86" i="8"/>
  <c r="R94" i="8"/>
  <c r="S94" i="8" s="1"/>
  <c r="M94" i="8"/>
  <c r="R106" i="8"/>
  <c r="S106" i="8" s="1"/>
  <c r="M106" i="8"/>
  <c r="R114" i="8"/>
  <c r="S114" i="8" s="1"/>
  <c r="M114" i="8"/>
  <c r="R122" i="8"/>
  <c r="S122" i="8" s="1"/>
  <c r="M122" i="8"/>
  <c r="R134" i="8"/>
  <c r="S134" i="8" s="1"/>
  <c r="M134" i="8"/>
  <c r="R142" i="8"/>
  <c r="S142" i="8" s="1"/>
  <c r="M142" i="8"/>
  <c r="R150" i="8"/>
  <c r="S150" i="8" s="1"/>
  <c r="M150" i="8"/>
  <c r="R162" i="8"/>
  <c r="S162" i="8" s="1"/>
  <c r="M162" i="8"/>
  <c r="R170" i="8"/>
  <c r="S170" i="8" s="1"/>
  <c r="M170" i="8"/>
  <c r="R178" i="8"/>
  <c r="S178" i="8" s="1"/>
  <c r="M178" i="8"/>
  <c r="R184" i="8"/>
  <c r="S184" i="8" s="1"/>
  <c r="M184" i="8"/>
  <c r="R186" i="8"/>
  <c r="S186" i="8" s="1"/>
  <c r="M186" i="8"/>
  <c r="R194" i="8"/>
  <c r="S194" i="8" s="1"/>
  <c r="M194" i="8"/>
  <c r="R202" i="8"/>
  <c r="S202" i="8" s="1"/>
  <c r="M202" i="8"/>
  <c r="R210" i="8"/>
  <c r="S210" i="8" s="1"/>
  <c r="M210" i="8"/>
  <c r="R214" i="8"/>
  <c r="S214" i="8" s="1"/>
  <c r="M214" i="8"/>
  <c r="R286" i="8"/>
  <c r="S286" i="8" s="1"/>
  <c r="M286" i="8"/>
  <c r="R294" i="8"/>
  <c r="S294" i="8" s="1"/>
  <c r="M294" i="8"/>
  <c r="R300" i="8"/>
  <c r="S300" i="8" s="1"/>
  <c r="M300" i="8"/>
  <c r="R308" i="8"/>
  <c r="S308" i="8" s="1"/>
  <c r="M308" i="8"/>
  <c r="R316" i="8"/>
  <c r="S316" i="8" s="1"/>
  <c r="M316" i="8"/>
  <c r="R324" i="8"/>
  <c r="S324" i="8" s="1"/>
  <c r="M324" i="8"/>
  <c r="R330" i="8"/>
  <c r="S330" i="8" s="1"/>
  <c r="M330" i="8"/>
  <c r="R338" i="8"/>
  <c r="S338" i="8" s="1"/>
  <c r="M338" i="8"/>
  <c r="R344" i="8"/>
  <c r="S344" i="8" s="1"/>
  <c r="M344" i="8"/>
  <c r="R346" i="8"/>
  <c r="S346" i="8" s="1"/>
  <c r="M346" i="8"/>
  <c r="R348" i="8"/>
  <c r="S348" i="8" s="1"/>
  <c r="M348" i="8"/>
  <c r="R358" i="8"/>
  <c r="S358" i="8" s="1"/>
  <c r="M358" i="8"/>
  <c r="R366" i="8"/>
  <c r="S366" i="8" s="1"/>
  <c r="M366" i="8"/>
  <c r="R374" i="8"/>
  <c r="S374" i="8" s="1"/>
  <c r="M374" i="8"/>
  <c r="R390" i="8"/>
  <c r="S390" i="8" s="1"/>
  <c r="M390" i="8"/>
  <c r="R398" i="8"/>
  <c r="S398" i="8" s="1"/>
  <c r="M398" i="8"/>
  <c r="R400" i="8"/>
  <c r="S400" i="8" s="1"/>
  <c r="M400" i="8"/>
  <c r="R402" i="8"/>
  <c r="S402" i="8" s="1"/>
  <c r="M402" i="8"/>
  <c r="R416" i="8"/>
  <c r="S416" i="8" s="1"/>
  <c r="M416" i="8"/>
  <c r="R424" i="8"/>
  <c r="S424" i="8" s="1"/>
  <c r="M424" i="8"/>
  <c r="R432" i="8"/>
  <c r="S432" i="8" s="1"/>
  <c r="M432" i="8"/>
  <c r="R446" i="8"/>
  <c r="S446" i="8" s="1"/>
  <c r="M446" i="8"/>
  <c r="R454" i="8"/>
  <c r="S454" i="8" s="1"/>
  <c r="M454" i="8"/>
  <c r="R462" i="8"/>
  <c r="S462" i="8" s="1"/>
  <c r="M462" i="8"/>
  <c r="Y516" i="2"/>
  <c r="Y544" i="2"/>
  <c r="Y628" i="2"/>
  <c r="G3" i="8"/>
  <c r="M717" i="8"/>
  <c r="M466" i="8"/>
  <c r="M468" i="8"/>
  <c r="M470" i="8"/>
  <c r="M472" i="8"/>
  <c r="M474" i="8"/>
  <c r="M476" i="8"/>
  <c r="M478" i="8"/>
  <c r="M484" i="8"/>
  <c r="M492" i="8"/>
  <c r="M500" i="8"/>
  <c r="M508" i="8"/>
  <c r="M516" i="8"/>
  <c r="M524" i="8"/>
  <c r="M532" i="8"/>
  <c r="M554" i="8"/>
  <c r="M562" i="8"/>
  <c r="M564" i="8"/>
  <c r="M582" i="8"/>
  <c r="M590" i="8"/>
  <c r="M612" i="8"/>
  <c r="M624" i="8"/>
  <c r="M626" i="8"/>
  <c r="M628" i="8"/>
  <c r="M630" i="8"/>
  <c r="M632" i="8"/>
  <c r="M640" i="8"/>
  <c r="M648" i="8"/>
  <c r="M666" i="8"/>
  <c r="M674" i="8"/>
  <c r="M694" i="8"/>
  <c r="M702" i="8"/>
  <c r="P3" i="8"/>
  <c r="Q17" i="8"/>
  <c r="R31" i="8"/>
  <c r="N31" i="8"/>
  <c r="P45" i="8"/>
  <c r="R59" i="8"/>
  <c r="N59" i="8"/>
  <c r="P73" i="8"/>
  <c r="R87" i="8"/>
  <c r="N87" i="8"/>
  <c r="P101" i="8"/>
  <c r="R115" i="8"/>
  <c r="N115" i="8"/>
  <c r="P129" i="8"/>
  <c r="R143" i="8"/>
  <c r="N143" i="8"/>
  <c r="P157" i="8"/>
  <c r="R171" i="8"/>
  <c r="N171" i="8"/>
  <c r="O185" i="8"/>
  <c r="N185" i="8"/>
  <c r="R199" i="8"/>
  <c r="N199" i="8"/>
  <c r="P213" i="8"/>
  <c r="P227" i="8"/>
  <c r="R241" i="8"/>
  <c r="N241" i="8"/>
  <c r="P255" i="8"/>
  <c r="P269" i="8"/>
  <c r="R283" i="8"/>
  <c r="N283" i="8"/>
  <c r="P311" i="8"/>
  <c r="R325" i="8"/>
  <c r="Q325" i="8"/>
  <c r="P325" i="8"/>
  <c r="O325" i="8"/>
  <c r="N325" i="8"/>
  <c r="R339" i="8"/>
  <c r="N339" i="8"/>
  <c r="R353" i="8"/>
  <c r="N353" i="8"/>
  <c r="R367" i="8"/>
  <c r="N367" i="8"/>
  <c r="P381" i="8"/>
  <c r="R395" i="8"/>
  <c r="N395" i="8"/>
  <c r="P423" i="8"/>
  <c r="R437" i="8"/>
  <c r="N437" i="8"/>
  <c r="R451" i="8"/>
  <c r="N451" i="8"/>
  <c r="P465" i="8"/>
  <c r="R479" i="8"/>
  <c r="Q479" i="8"/>
  <c r="P479" i="8"/>
  <c r="O479" i="8"/>
  <c r="N479" i="8"/>
  <c r="O493" i="8"/>
  <c r="P507" i="8"/>
  <c r="S507" i="8" s="1"/>
  <c r="U507" i="8" s="1"/>
  <c r="R521" i="8"/>
  <c r="N521" i="8"/>
  <c r="Q535" i="8"/>
  <c r="Q549" i="8"/>
  <c r="P563" i="8"/>
  <c r="Q577" i="8"/>
  <c r="O591" i="8"/>
  <c r="R605" i="8"/>
  <c r="N605" i="8"/>
  <c r="P619" i="8"/>
  <c r="O633" i="8"/>
  <c r="Q647" i="8"/>
  <c r="P661" i="8"/>
  <c r="R675" i="8"/>
  <c r="N675" i="8"/>
  <c r="Q689" i="8"/>
  <c r="O703" i="8"/>
  <c r="P717" i="8"/>
  <c r="R731" i="8"/>
  <c r="N731" i="8"/>
  <c r="A3" i="8"/>
  <c r="M3" i="8"/>
  <c r="B8" i="2"/>
  <c r="B7" i="2"/>
  <c r="X2" i="22" l="1"/>
  <c r="X6" i="22"/>
  <c r="X10" i="22"/>
  <c r="X3" i="22"/>
  <c r="X7" i="22"/>
  <c r="X11" i="22"/>
  <c r="X4" i="22"/>
  <c r="X8" i="22"/>
  <c r="X12" i="22"/>
  <c r="X5" i="22"/>
  <c r="X9" i="22"/>
  <c r="X13" i="22"/>
  <c r="D32" i="29"/>
  <c r="Y40" i="2"/>
  <c r="AC45" i="8"/>
  <c r="Y138" i="2"/>
  <c r="Y404" i="2"/>
  <c r="Y614" i="2"/>
  <c r="Y390" i="2"/>
  <c r="AC605" i="8"/>
  <c r="Y642" i="2"/>
  <c r="AC409" i="8"/>
  <c r="Y166" i="2"/>
  <c r="S619" i="8"/>
  <c r="U619" i="8" s="1"/>
  <c r="S717" i="8"/>
  <c r="U717" i="8" s="1"/>
  <c r="S689" i="8"/>
  <c r="U689" i="8" s="1"/>
  <c r="S549" i="8"/>
  <c r="U549" i="8" s="1"/>
  <c r="S423" i="8"/>
  <c r="U423" i="8" s="1"/>
  <c r="Y488" i="2"/>
  <c r="S591" i="8"/>
  <c r="U591" i="8" s="1"/>
  <c r="S535" i="8"/>
  <c r="U535" i="8" s="1"/>
  <c r="S255" i="8"/>
  <c r="U255" i="8" s="1"/>
  <c r="S129" i="8"/>
  <c r="U129" i="8" s="1"/>
  <c r="S73" i="8"/>
  <c r="U73" i="8" s="1"/>
  <c r="S647" i="8"/>
  <c r="U647" i="8" s="1"/>
  <c r="S577" i="8"/>
  <c r="U577" i="8" s="1"/>
  <c r="S269" i="8"/>
  <c r="U269" i="8" s="1"/>
  <c r="S213" i="8"/>
  <c r="U213" i="8" s="1"/>
  <c r="S339" i="8"/>
  <c r="U339" i="8" s="1"/>
  <c r="S171" i="8"/>
  <c r="U171" i="8" s="1"/>
  <c r="S731" i="8"/>
  <c r="U731" i="8" s="1"/>
  <c r="S521" i="8"/>
  <c r="U521" i="8" s="1"/>
  <c r="S479" i="8"/>
  <c r="U479" i="8" s="1"/>
  <c r="S451" i="8"/>
  <c r="U451" i="8" s="1"/>
  <c r="S437" i="8"/>
  <c r="U437" i="8" s="1"/>
  <c r="S395" i="8"/>
  <c r="U395" i="8" s="1"/>
  <c r="S367" i="8"/>
  <c r="U367" i="8" s="1"/>
  <c r="S353" i="8"/>
  <c r="U353" i="8" s="1"/>
  <c r="S325" i="8"/>
  <c r="U325" i="8" s="1"/>
  <c r="S283" i="8"/>
  <c r="U283" i="8" s="1"/>
  <c r="S241" i="8"/>
  <c r="U241" i="8" s="1"/>
  <c r="S199" i="8"/>
  <c r="U199" i="8" s="1"/>
  <c r="S185" i="8"/>
  <c r="U185" i="8" s="1"/>
  <c r="S143" i="8"/>
  <c r="U143" i="8" s="1"/>
  <c r="S3" i="8"/>
  <c r="U3" i="8" s="1"/>
  <c r="S45" i="8"/>
  <c r="U45" i="8" s="1"/>
  <c r="S311" i="8"/>
  <c r="U311" i="8" s="1"/>
  <c r="S227" i="8"/>
  <c r="U227" i="8" s="1"/>
  <c r="S633" i="8"/>
  <c r="U633" i="8" s="1"/>
  <c r="S157" i="8"/>
  <c r="U157" i="8" s="1"/>
  <c r="S115" i="8"/>
  <c r="U115" i="8" s="1"/>
  <c r="S87" i="8"/>
  <c r="U87" i="8" s="1"/>
  <c r="S101" i="8"/>
  <c r="U101" i="8" s="1"/>
  <c r="S703" i="8"/>
  <c r="U703" i="8" s="1"/>
  <c r="S661" i="8"/>
  <c r="U661" i="8" s="1"/>
  <c r="S563" i="8"/>
  <c r="U563" i="8" s="1"/>
  <c r="S493" i="8"/>
  <c r="U493" i="8" s="1"/>
  <c r="S465" i="8"/>
  <c r="U465" i="8" s="1"/>
  <c r="S381" i="8"/>
  <c r="U381" i="8" s="1"/>
  <c r="S59" i="8"/>
  <c r="U59" i="8" s="1"/>
  <c r="S409" i="8"/>
  <c r="U409" i="8" s="1"/>
  <c r="S297" i="8"/>
  <c r="U297" i="8" s="1"/>
  <c r="S31" i="8"/>
  <c r="U31" i="8" s="1"/>
  <c r="Y26" i="2"/>
  <c r="S17" i="8"/>
  <c r="U17" i="8" s="1"/>
  <c r="B44" i="29" s="1"/>
  <c r="Y12" i="2"/>
  <c r="AC3" i="8"/>
  <c r="S675" i="8"/>
  <c r="U675" i="8" s="1"/>
  <c r="S605" i="8"/>
  <c r="U605" i="8" s="1"/>
  <c r="A17" i="8"/>
  <c r="B9" i="2"/>
  <c r="B10" i="2"/>
  <c r="A31" i="8" l="1"/>
  <c r="B12" i="2"/>
  <c r="B11" i="2"/>
  <c r="A45" i="8" l="1"/>
  <c r="B13" i="2"/>
  <c r="B14" i="2"/>
  <c r="A59" i="8" l="1"/>
  <c r="B15" i="2"/>
  <c r="B16" i="2"/>
  <c r="A73" i="8" l="1"/>
  <c r="B18" i="2"/>
  <c r="B17" i="2"/>
  <c r="A87" i="8" l="1"/>
  <c r="B20" i="2"/>
  <c r="B19" i="2"/>
  <c r="A101" i="8" l="1"/>
  <c r="B21" i="2"/>
  <c r="B22" i="2"/>
  <c r="B23" i="2" l="1"/>
  <c r="B24" i="2"/>
  <c r="B25" i="2" l="1"/>
  <c r="B26" i="2"/>
  <c r="B27" i="2" l="1"/>
  <c r="B28" i="2"/>
  <c r="B29" i="2" l="1"/>
  <c r="B30" i="2"/>
  <c r="B31" i="2" l="1"/>
  <c r="B32" i="2"/>
  <c r="B33" i="2" l="1"/>
  <c r="B34" i="2"/>
  <c r="B36" i="2" l="1"/>
  <c r="B35" i="2"/>
  <c r="B37" i="2" l="1"/>
  <c r="B38" i="2"/>
  <c r="B39" i="2" l="1"/>
  <c r="B40" i="2"/>
  <c r="B41" i="2" l="1"/>
  <c r="B42" i="2"/>
  <c r="B43" i="2" l="1"/>
  <c r="B44" i="2"/>
  <c r="B45" i="2" l="1"/>
  <c r="B46" i="2"/>
  <c r="B48" i="2" l="1"/>
  <c r="B47" i="2"/>
  <c r="B50" i="2" l="1"/>
  <c r="B49" i="2"/>
  <c r="B52" i="2" l="1"/>
  <c r="B51" i="2"/>
  <c r="B54" i="2" l="1"/>
  <c r="B53" i="2"/>
  <c r="B56" i="2" l="1"/>
  <c r="B55" i="2"/>
  <c r="B58" i="2" l="1"/>
  <c r="B57" i="2"/>
  <c r="B60" i="2" l="1"/>
  <c r="B59" i="2"/>
  <c r="B62" i="2" l="1"/>
  <c r="B61" i="2"/>
  <c r="B64" i="2" l="1"/>
  <c r="B63" i="2"/>
  <c r="B66" i="2" l="1"/>
  <c r="B65" i="2"/>
  <c r="B68" i="2" l="1"/>
  <c r="B67" i="2"/>
  <c r="B70" i="2" l="1"/>
  <c r="B69" i="2"/>
  <c r="B72" i="2" l="1"/>
  <c r="B71" i="2"/>
  <c r="B74" i="2" l="1"/>
  <c r="B73" i="2"/>
  <c r="B76" i="2" l="1"/>
  <c r="B75" i="2"/>
  <c r="B78" i="2" l="1"/>
  <c r="B77" i="2"/>
  <c r="B80" i="2" l="1"/>
  <c r="B79" i="2"/>
  <c r="B82" i="2" l="1"/>
  <c r="B81" i="2"/>
  <c r="B84" i="2" l="1"/>
  <c r="B83" i="2"/>
  <c r="B86" i="2" l="1"/>
  <c r="B85" i="2"/>
  <c r="B88" i="2" l="1"/>
  <c r="B87" i="2"/>
  <c r="B89" i="2" l="1"/>
  <c r="B90" i="2"/>
  <c r="B91" i="2" l="1"/>
  <c r="B92" i="2"/>
  <c r="B93" i="2" l="1"/>
  <c r="B94" i="2"/>
  <c r="B95" i="2" l="1"/>
  <c r="B96" i="2"/>
  <c r="B97" i="2" l="1"/>
  <c r="B98" i="2"/>
  <c r="B99" i="2" l="1"/>
  <c r="B100" i="2"/>
  <c r="B101" i="2" l="1"/>
  <c r="B102" i="2"/>
  <c r="B103" i="2" l="1"/>
  <c r="B104" i="2"/>
  <c r="B105" i="2" l="1"/>
  <c r="B106" i="2"/>
  <c r="B107" i="2" l="1"/>
  <c r="B108" i="2"/>
  <c r="B109" i="2" l="1"/>
  <c r="B110" i="2"/>
  <c r="B111" i="2" l="1"/>
  <c r="B112" i="2"/>
  <c r="B113" i="2" l="1"/>
  <c r="B114" i="2"/>
  <c r="B116" i="2" l="1"/>
  <c r="B115" i="2"/>
  <c r="B118" i="2" l="1"/>
  <c r="B117" i="2"/>
  <c r="B120" i="2" l="1"/>
  <c r="A115" i="8" s="1"/>
  <c r="B119" i="2"/>
  <c r="B122" i="2" l="1"/>
  <c r="B121" i="2"/>
  <c r="B124" i="2" l="1"/>
  <c r="B123" i="2"/>
  <c r="B126" i="2" l="1"/>
  <c r="B125" i="2"/>
  <c r="B128" i="2" l="1"/>
  <c r="B127" i="2"/>
  <c r="B130" i="2" l="1"/>
  <c r="B129" i="2"/>
  <c r="B132" i="2" l="1"/>
  <c r="B131" i="2"/>
  <c r="B134" i="2" l="1"/>
  <c r="B133" i="2"/>
  <c r="A129" i="8" l="1"/>
  <c r="B136" i="2"/>
  <c r="B135" i="2"/>
  <c r="A156" i="2" l="1"/>
  <c r="A143" i="8"/>
  <c r="B138" i="2"/>
  <c r="B137" i="2"/>
  <c r="A157" i="8" l="1"/>
  <c r="A170" i="2"/>
  <c r="B140" i="2"/>
  <c r="B139" i="2"/>
  <c r="A171" i="8" l="1"/>
  <c r="A184" i="2"/>
  <c r="B142" i="2"/>
  <c r="B141" i="2"/>
  <c r="A198" i="2" l="1"/>
  <c r="A185" i="8"/>
  <c r="B144" i="2"/>
  <c r="B143" i="2"/>
  <c r="A199" i="8" l="1"/>
  <c r="A212" i="2"/>
  <c r="B146" i="2"/>
  <c r="B145" i="2"/>
  <c r="A226" i="2" l="1"/>
  <c r="A213" i="8"/>
  <c r="B148" i="2"/>
  <c r="B147" i="2"/>
  <c r="A227" i="8" l="1"/>
  <c r="A240" i="2"/>
  <c r="B150" i="2"/>
  <c r="B149" i="2"/>
  <c r="A254" i="2" l="1"/>
  <c r="A241" i="8"/>
  <c r="B152" i="2"/>
  <c r="B151" i="2"/>
  <c r="A255" i="8" l="1"/>
  <c r="A268" i="2"/>
  <c r="B154" i="2"/>
  <c r="B153" i="2"/>
  <c r="A282" i="2" l="1"/>
  <c r="A269" i="8"/>
  <c r="B156" i="2"/>
  <c r="B155" i="2"/>
  <c r="A283" i="8" l="1"/>
  <c r="A296" i="2"/>
  <c r="B158" i="2"/>
  <c r="B157" i="2"/>
  <c r="A310" i="2" l="1"/>
  <c r="A297" i="8"/>
  <c r="B160" i="2"/>
  <c r="B159" i="2"/>
  <c r="A311" i="8" l="1"/>
  <c r="A324" i="2"/>
  <c r="B162" i="2"/>
  <c r="B161" i="2"/>
  <c r="A338" i="2" l="1"/>
  <c r="A325" i="8"/>
  <c r="B164" i="2"/>
  <c r="B163" i="2"/>
  <c r="A339" i="8" l="1"/>
  <c r="A352" i="2"/>
  <c r="B166" i="2"/>
  <c r="B165" i="2"/>
  <c r="A366" i="2" l="1"/>
  <c r="A353" i="8"/>
  <c r="B168" i="2"/>
  <c r="B167" i="2"/>
  <c r="A367" i="8" l="1"/>
  <c r="A380" i="2"/>
  <c r="B170" i="2"/>
  <c r="B169" i="2"/>
  <c r="A394" i="2" l="1"/>
  <c r="A381" i="8"/>
  <c r="B172" i="2"/>
  <c r="B171" i="2"/>
  <c r="A395" i="8" l="1"/>
  <c r="A408" i="2"/>
  <c r="B174" i="2"/>
  <c r="B173" i="2"/>
  <c r="A422" i="2" l="1"/>
  <c r="A409" i="8"/>
  <c r="B176" i="2"/>
  <c r="B175" i="2"/>
  <c r="A423" i="8" l="1"/>
  <c r="A436" i="2"/>
  <c r="B178" i="2"/>
  <c r="B177" i="2"/>
  <c r="A450" i="2" l="1"/>
  <c r="A437" i="8"/>
  <c r="B180" i="2"/>
  <c r="B179" i="2"/>
  <c r="A451" i="8" l="1"/>
  <c r="A464" i="2"/>
  <c r="B182" i="2"/>
  <c r="B181" i="2"/>
  <c r="A478" i="2" l="1"/>
  <c r="A465" i="8"/>
  <c r="B184" i="2"/>
  <c r="B183" i="2"/>
  <c r="A479" i="8" l="1"/>
  <c r="A492" i="2"/>
  <c r="B186" i="2"/>
  <c r="B185" i="2"/>
  <c r="A506" i="2" l="1"/>
  <c r="A493" i="8"/>
  <c r="B188" i="2"/>
  <c r="B187" i="2"/>
  <c r="A507" i="8" l="1"/>
  <c r="A520" i="2"/>
  <c r="B190" i="2"/>
  <c r="B189" i="2"/>
  <c r="A534" i="2" l="1"/>
  <c r="A521" i="8"/>
  <c r="B192" i="2"/>
  <c r="B191" i="2"/>
  <c r="A535" i="8" l="1"/>
  <c r="A548" i="2"/>
  <c r="B194" i="2"/>
  <c r="B193" i="2"/>
  <c r="A562" i="2" l="1"/>
  <c r="A549" i="8"/>
  <c r="B196" i="2"/>
  <c r="B195" i="2"/>
  <c r="A563" i="8" l="1"/>
  <c r="A576" i="2"/>
  <c r="B198" i="2"/>
  <c r="B197" i="2"/>
  <c r="A590" i="2" l="1"/>
  <c r="A577" i="8"/>
  <c r="B200" i="2"/>
  <c r="B199" i="2"/>
  <c r="A591" i="8" l="1"/>
  <c r="A604" i="2"/>
  <c r="B202" i="2"/>
  <c r="B201" i="2"/>
  <c r="A605" i="8" l="1"/>
  <c r="A618" i="2"/>
  <c r="B204" i="2"/>
  <c r="B203" i="2"/>
  <c r="A619" i="8" l="1"/>
  <c r="A632" i="2"/>
  <c r="B206" i="2"/>
  <c r="B205" i="2"/>
  <c r="A646" i="2" l="1"/>
  <c r="A633" i="8"/>
  <c r="B208" i="2"/>
  <c r="B207" i="2"/>
  <c r="A647" i="8" l="1"/>
  <c r="A660" i="2"/>
  <c r="B210" i="2"/>
  <c r="B209" i="2"/>
  <c r="A674" i="2" l="1"/>
  <c r="A661" i="8"/>
  <c r="B212" i="2"/>
  <c r="B211" i="2"/>
  <c r="A675" i="8" l="1"/>
  <c r="A688" i="2"/>
  <c r="B214" i="2"/>
  <c r="B213" i="2"/>
  <c r="A702" i="2" l="1"/>
  <c r="A689" i="8"/>
  <c r="B216" i="2"/>
  <c r="B215" i="2"/>
  <c r="A716" i="2" l="1"/>
  <c r="A703" i="8"/>
  <c r="B218" i="2"/>
  <c r="B217" i="2"/>
  <c r="A717" i="8" l="1"/>
  <c r="A730" i="2"/>
  <c r="A731" i="8" s="1"/>
  <c r="B220" i="2"/>
  <c r="B219" i="2"/>
  <c r="B222" i="2" l="1"/>
  <c r="B221" i="2"/>
  <c r="B224" i="2" l="1"/>
  <c r="B223" i="2"/>
  <c r="B226" i="2" l="1"/>
  <c r="B225" i="2"/>
  <c r="B228" i="2" l="1"/>
  <c r="B227" i="2"/>
  <c r="B230" i="2" l="1"/>
  <c r="B229" i="2"/>
  <c r="B232" i="2" l="1"/>
  <c r="B231" i="2"/>
  <c r="B234" i="2" l="1"/>
  <c r="B233" i="2"/>
  <c r="B236" i="2" l="1"/>
  <c r="B235" i="2"/>
  <c r="B238" i="2" l="1"/>
  <c r="B237" i="2"/>
  <c r="B240" i="2" l="1"/>
  <c r="B239" i="2"/>
  <c r="B242" i="2" l="1"/>
  <c r="B241" i="2"/>
  <c r="B244" i="2" l="1"/>
  <c r="B243" i="2"/>
  <c r="B246" i="2" l="1"/>
  <c r="B245" i="2"/>
  <c r="B248" i="2" l="1"/>
  <c r="B247" i="2"/>
  <c r="B250" i="2" l="1"/>
  <c r="B249" i="2"/>
  <c r="B252" i="2" l="1"/>
  <c r="B251" i="2"/>
  <c r="B254" i="2" l="1"/>
  <c r="B253" i="2"/>
  <c r="B256" i="2" l="1"/>
  <c r="B255" i="2"/>
  <c r="B258" i="2" l="1"/>
  <c r="B257" i="2"/>
  <c r="B260" i="2" l="1"/>
  <c r="B259" i="2"/>
  <c r="B262" i="2" l="1"/>
  <c r="B261" i="2"/>
  <c r="B264" i="2" l="1"/>
  <c r="B263" i="2"/>
  <c r="B266" i="2" l="1"/>
  <c r="B265" i="2"/>
  <c r="B268" i="2" l="1"/>
  <c r="B267" i="2"/>
  <c r="B270" i="2" l="1"/>
  <c r="B269" i="2"/>
  <c r="B272" i="2" l="1"/>
  <c r="B271" i="2"/>
  <c r="B274" i="2" l="1"/>
  <c r="B273" i="2"/>
  <c r="B276" i="2" l="1"/>
  <c r="B275" i="2"/>
  <c r="B278" i="2" l="1"/>
  <c r="B277" i="2"/>
  <c r="B280" i="2" l="1"/>
  <c r="B279" i="2"/>
  <c r="B282" i="2" l="1"/>
  <c r="B281" i="2"/>
  <c r="B284" i="2" l="1"/>
  <c r="B283" i="2"/>
  <c r="B286" i="2" l="1"/>
  <c r="B285" i="2"/>
  <c r="B288" i="2" l="1"/>
  <c r="B287" i="2"/>
  <c r="B290" i="2" l="1"/>
  <c r="B289" i="2"/>
  <c r="B292" i="2" l="1"/>
  <c r="B291" i="2"/>
  <c r="B294" i="2" l="1"/>
  <c r="B293" i="2"/>
  <c r="B296" i="2" l="1"/>
  <c r="B295" i="2"/>
  <c r="B298" i="2" l="1"/>
  <c r="B297" i="2"/>
  <c r="B300" i="2" l="1"/>
  <c r="B299" i="2"/>
  <c r="B302" i="2" l="1"/>
  <c r="B301" i="2"/>
  <c r="B304" i="2" l="1"/>
  <c r="B303" i="2"/>
  <c r="B306" i="2" l="1"/>
  <c r="B305" i="2"/>
  <c r="B308" i="2" l="1"/>
  <c r="B307" i="2"/>
  <c r="B310" i="2" l="1"/>
  <c r="B309" i="2"/>
  <c r="B312" i="2" l="1"/>
  <c r="B311" i="2"/>
  <c r="B314" i="2" l="1"/>
  <c r="B313" i="2"/>
  <c r="B316" i="2" l="1"/>
  <c r="B315" i="2"/>
  <c r="B318" i="2" l="1"/>
  <c r="B317" i="2"/>
  <c r="B320" i="2" l="1"/>
  <c r="B319" i="2"/>
  <c r="B322" i="2" l="1"/>
  <c r="B321" i="2"/>
  <c r="B324" i="2" l="1"/>
  <c r="B323" i="2"/>
  <c r="B326" i="2" l="1"/>
  <c r="B325" i="2"/>
  <c r="B328" i="2" l="1"/>
  <c r="B327" i="2"/>
  <c r="B330" i="2" l="1"/>
  <c r="B329" i="2"/>
  <c r="B332" i="2" l="1"/>
  <c r="B331" i="2"/>
  <c r="B334" i="2" l="1"/>
  <c r="B333" i="2"/>
  <c r="B336" i="2" l="1"/>
  <c r="B335" i="2"/>
  <c r="B338" i="2" l="1"/>
  <c r="B337" i="2"/>
  <c r="B340" i="2" l="1"/>
  <c r="B339" i="2"/>
  <c r="B342" i="2" l="1"/>
  <c r="B341" i="2"/>
  <c r="B344" i="2" l="1"/>
  <c r="B343" i="2"/>
  <c r="B346" i="2" l="1"/>
  <c r="B345" i="2"/>
  <c r="B348" i="2" l="1"/>
  <c r="B347" i="2"/>
  <c r="B350" i="2" l="1"/>
  <c r="B349" i="2"/>
  <c r="B352" i="2" l="1"/>
  <c r="B351" i="2"/>
  <c r="B354" i="2" l="1"/>
  <c r="B353" i="2"/>
  <c r="B356" i="2" l="1"/>
  <c r="B355" i="2"/>
  <c r="B358" i="2" l="1"/>
  <c r="B357" i="2"/>
  <c r="B360" i="2" l="1"/>
  <c r="B359" i="2"/>
  <c r="B362" i="2" l="1"/>
  <c r="B361" i="2"/>
  <c r="B364" i="2" l="1"/>
  <c r="B363" i="2"/>
  <c r="B366" i="2" l="1"/>
  <c r="B365" i="2"/>
  <c r="B368" i="2" l="1"/>
  <c r="B367" i="2"/>
  <c r="B370" i="2" l="1"/>
  <c r="B369" i="2"/>
  <c r="B372" i="2" l="1"/>
  <c r="B371" i="2"/>
  <c r="B374" i="2" l="1"/>
  <c r="B373" i="2"/>
  <c r="B376" i="2" l="1"/>
  <c r="B375" i="2"/>
  <c r="B378" i="2" l="1"/>
  <c r="B377" i="2"/>
  <c r="B380" i="2" l="1"/>
  <c r="B379" i="2"/>
  <c r="B382" i="2" l="1"/>
  <c r="B381" i="2"/>
  <c r="B384" i="2" l="1"/>
  <c r="B383" i="2"/>
  <c r="B386" i="2" l="1"/>
  <c r="B385" i="2"/>
  <c r="B388" i="2" l="1"/>
  <c r="B387" i="2"/>
  <c r="B390" i="2" l="1"/>
  <c r="B389" i="2"/>
  <c r="B392" i="2" l="1"/>
  <c r="B391" i="2"/>
  <c r="B394" i="2" l="1"/>
  <c r="B393" i="2"/>
  <c r="B396" i="2" l="1"/>
  <c r="B395" i="2"/>
  <c r="B398" i="2" l="1"/>
  <c r="B397" i="2"/>
  <c r="B400" i="2" l="1"/>
  <c r="B399" i="2"/>
  <c r="B402" i="2" l="1"/>
  <c r="B401" i="2"/>
  <c r="B404" i="2" l="1"/>
  <c r="B403" i="2"/>
  <c r="B406" i="2" l="1"/>
  <c r="B405" i="2"/>
  <c r="B408" i="2" l="1"/>
  <c r="B407" i="2"/>
  <c r="B410" i="2" l="1"/>
  <c r="B409" i="2"/>
  <c r="B412" i="2" l="1"/>
  <c r="B411" i="2"/>
  <c r="B414" i="2" l="1"/>
  <c r="B413" i="2"/>
  <c r="B416" i="2" l="1"/>
  <c r="B415" i="2"/>
  <c r="B418" i="2" l="1"/>
  <c r="B417" i="2"/>
  <c r="B420" i="2" l="1"/>
  <c r="B419" i="2"/>
  <c r="B422" i="2" l="1"/>
  <c r="B421" i="2"/>
  <c r="B424" i="2" l="1"/>
  <c r="B423" i="2"/>
  <c r="B426" i="2" l="1"/>
  <c r="B425" i="2"/>
  <c r="B428" i="2" l="1"/>
  <c r="B427" i="2"/>
  <c r="B430" i="2" l="1"/>
  <c r="B429" i="2"/>
  <c r="B432" i="2" l="1"/>
  <c r="B431" i="2"/>
  <c r="B434" i="2" l="1"/>
  <c r="B433" i="2"/>
  <c r="B436" i="2" l="1"/>
  <c r="B435" i="2"/>
  <c r="B438" i="2" l="1"/>
  <c r="B437" i="2"/>
  <c r="B440" i="2" l="1"/>
  <c r="B439" i="2"/>
  <c r="B442" i="2" l="1"/>
  <c r="B441" i="2"/>
  <c r="B444" i="2" l="1"/>
  <c r="B443" i="2"/>
  <c r="B446" i="2" l="1"/>
  <c r="B445" i="2"/>
  <c r="B448" i="2" l="1"/>
  <c r="B447" i="2"/>
  <c r="B450" i="2" l="1"/>
  <c r="B449" i="2"/>
  <c r="B452" i="2" l="1"/>
  <c r="B451" i="2"/>
  <c r="B454" i="2" l="1"/>
  <c r="B453" i="2"/>
  <c r="B456" i="2" l="1"/>
  <c r="B455" i="2"/>
  <c r="B458" i="2" l="1"/>
  <c r="B457" i="2"/>
  <c r="B460" i="2" l="1"/>
  <c r="B459" i="2"/>
  <c r="B462" i="2" l="1"/>
  <c r="B461" i="2"/>
  <c r="B464" i="2" l="1"/>
  <c r="B463" i="2"/>
  <c r="B466" i="2" l="1"/>
  <c r="B465" i="2"/>
  <c r="B468" i="2" l="1"/>
  <c r="B467" i="2"/>
  <c r="B470" i="2" l="1"/>
  <c r="B469" i="2"/>
  <c r="B472" i="2" l="1"/>
  <c r="B471" i="2"/>
  <c r="B474" i="2" l="1"/>
  <c r="B473" i="2"/>
  <c r="B476" i="2" l="1"/>
  <c r="B475" i="2"/>
  <c r="B477" i="2" l="1"/>
  <c r="B478" i="2"/>
  <c r="B479" i="2" l="1"/>
  <c r="B480" i="2"/>
  <c r="B481" i="2" l="1"/>
  <c r="B482" i="2"/>
  <c r="B483" i="2" l="1"/>
  <c r="B484" i="2"/>
  <c r="B485" i="2" l="1"/>
  <c r="B486" i="2"/>
  <c r="B487" i="2" l="1"/>
  <c r="B488" i="2"/>
  <c r="B489" i="2" l="1"/>
  <c r="B490" i="2"/>
  <c r="B491" i="2" l="1"/>
  <c r="B492" i="2"/>
  <c r="B493" i="2" l="1"/>
  <c r="B494" i="2"/>
  <c r="A21" i="30" l="1"/>
  <c r="C3" i="30"/>
  <c r="A20" i="30"/>
  <c r="B495" i="2"/>
  <c r="B496" i="2"/>
  <c r="B497" i="2" l="1"/>
  <c r="B498" i="2"/>
  <c r="B499" i="2" l="1"/>
  <c r="B500" i="2"/>
  <c r="B501" i="2" l="1"/>
  <c r="B502" i="2"/>
  <c r="B503" i="2" l="1"/>
  <c r="B504" i="2"/>
  <c r="B505" i="2" l="1"/>
  <c r="B506" i="2"/>
  <c r="B507" i="2" l="1"/>
  <c r="B508" i="2"/>
  <c r="B509" i="2" l="1"/>
  <c r="B510" i="2"/>
  <c r="B511" i="2" l="1"/>
  <c r="B512" i="2"/>
  <c r="B513" i="2" l="1"/>
  <c r="B514" i="2"/>
  <c r="B516" i="2" l="1"/>
  <c r="B515" i="2"/>
  <c r="B518" i="2" l="1"/>
  <c r="B517" i="2"/>
  <c r="B520" i="2" l="1"/>
  <c r="B519" i="2"/>
  <c r="B522" i="2" l="1"/>
  <c r="B521" i="2"/>
  <c r="B524" i="2" l="1"/>
  <c r="B523" i="2"/>
  <c r="B526" i="2" l="1"/>
  <c r="B525" i="2"/>
  <c r="B528" i="2" l="1"/>
  <c r="B527" i="2"/>
  <c r="B530" i="2" l="1"/>
  <c r="B529" i="2"/>
  <c r="B532" i="2" l="1"/>
  <c r="B531" i="2"/>
  <c r="B534" i="2" l="1"/>
  <c r="B533" i="2"/>
  <c r="B536" i="2" l="1"/>
  <c r="B535" i="2"/>
  <c r="B538" i="2" l="1"/>
  <c r="B537" i="2"/>
  <c r="B540" i="2" l="1"/>
  <c r="B539" i="2"/>
  <c r="B542" i="2" l="1"/>
  <c r="B541" i="2"/>
  <c r="B544" i="2" l="1"/>
  <c r="B543" i="2"/>
  <c r="B546" i="2" l="1"/>
  <c r="B545" i="2"/>
  <c r="B548" i="2" l="1"/>
  <c r="B547" i="2"/>
  <c r="B550" i="2" l="1"/>
  <c r="B549" i="2"/>
  <c r="B552" i="2" l="1"/>
  <c r="B551" i="2"/>
  <c r="B554" i="2" l="1"/>
  <c r="B553" i="2"/>
  <c r="B556" i="2" l="1"/>
  <c r="B555" i="2"/>
  <c r="B558" i="2" l="1"/>
  <c r="B557" i="2"/>
  <c r="B560" i="2" l="1"/>
  <c r="B559" i="2"/>
  <c r="B562" i="2" l="1"/>
  <c r="B561" i="2"/>
  <c r="B564" i="2" l="1"/>
  <c r="B563" i="2"/>
  <c r="B566" i="2" l="1"/>
  <c r="B565" i="2"/>
  <c r="B568" i="2" l="1"/>
  <c r="B567" i="2"/>
  <c r="B570" i="2" l="1"/>
  <c r="B569" i="2"/>
  <c r="B572" i="2" l="1"/>
  <c r="B571" i="2"/>
  <c r="B574" i="2" l="1"/>
  <c r="B573" i="2"/>
  <c r="B576" i="2" l="1"/>
  <c r="B575" i="2"/>
  <c r="B578" i="2" l="1"/>
  <c r="B577" i="2"/>
  <c r="B580" i="2" l="1"/>
  <c r="B579" i="2"/>
  <c r="B582" i="2" l="1"/>
  <c r="B581" i="2"/>
  <c r="B584" i="2" l="1"/>
  <c r="B583" i="2"/>
  <c r="B586" i="2" l="1"/>
  <c r="B585" i="2"/>
  <c r="B588" i="2" l="1"/>
  <c r="B587" i="2"/>
  <c r="B590" i="2" l="1"/>
  <c r="B589" i="2"/>
  <c r="B592" i="2" l="1"/>
  <c r="B591" i="2"/>
  <c r="B594" i="2" l="1"/>
  <c r="B593" i="2"/>
  <c r="B596" i="2" l="1"/>
  <c r="B595" i="2"/>
  <c r="B598" i="2" l="1"/>
  <c r="B597" i="2"/>
  <c r="B600" i="2" l="1"/>
  <c r="B599" i="2"/>
  <c r="B602" i="2" l="1"/>
  <c r="B601" i="2"/>
  <c r="B604" i="2" l="1"/>
  <c r="B603" i="2"/>
  <c r="B606" i="2" l="1"/>
  <c r="B605" i="2"/>
  <c r="B608" i="2" l="1"/>
  <c r="B607" i="2"/>
  <c r="B610" i="2" l="1"/>
  <c r="B609" i="2"/>
  <c r="B612" i="2" l="1"/>
  <c r="B611" i="2"/>
  <c r="B614" i="2" l="1"/>
  <c r="B613" i="2"/>
  <c r="B616" i="2" l="1"/>
  <c r="B615" i="2"/>
  <c r="B618" i="2" l="1"/>
  <c r="B617" i="2"/>
  <c r="B620" i="2" l="1"/>
  <c r="B619" i="2"/>
  <c r="B622" i="2" l="1"/>
  <c r="B621" i="2"/>
  <c r="B624" i="2" l="1"/>
  <c r="B623" i="2"/>
  <c r="B626" i="2" l="1"/>
  <c r="B625" i="2"/>
  <c r="B628" i="2" l="1"/>
  <c r="B627" i="2"/>
  <c r="B630" i="2" l="1"/>
  <c r="B629" i="2"/>
  <c r="B632" i="2" l="1"/>
  <c r="B631" i="2"/>
  <c r="B634" i="2" l="1"/>
  <c r="B633" i="2"/>
  <c r="B636" i="2" l="1"/>
  <c r="B635" i="2"/>
  <c r="B638" i="2" l="1"/>
  <c r="B637" i="2"/>
  <c r="B640" i="2" l="1"/>
  <c r="B639" i="2"/>
  <c r="B642" i="2" l="1"/>
  <c r="B641" i="2"/>
  <c r="B644" i="2" l="1"/>
  <c r="B643" i="2"/>
  <c r="B646" i="2" l="1"/>
  <c r="B645" i="2"/>
  <c r="B648" i="2" l="1"/>
  <c r="B647" i="2"/>
  <c r="B650" i="2" l="1"/>
  <c r="B649" i="2"/>
  <c r="B652" i="2" l="1"/>
  <c r="B651" i="2"/>
  <c r="B654" i="2" l="1"/>
  <c r="B653" i="2"/>
  <c r="B656" i="2" l="1"/>
  <c r="B655" i="2"/>
  <c r="B658" i="2" l="1"/>
  <c r="B657" i="2"/>
  <c r="B660" i="2" l="1"/>
  <c r="B659" i="2"/>
  <c r="B662" i="2" l="1"/>
  <c r="B661" i="2"/>
  <c r="B664" i="2" l="1"/>
  <c r="B663" i="2"/>
  <c r="B666" i="2" l="1"/>
  <c r="B665" i="2"/>
  <c r="B668" i="2" l="1"/>
  <c r="B667" i="2"/>
  <c r="B670" i="2" l="1"/>
  <c r="B669" i="2"/>
  <c r="B672" i="2" l="1"/>
  <c r="B671" i="2"/>
  <c r="B674" i="2" l="1"/>
  <c r="B673" i="2"/>
  <c r="B676" i="2" l="1"/>
  <c r="B675" i="2"/>
  <c r="B678" i="2" l="1"/>
  <c r="B677" i="2"/>
  <c r="B680" i="2" l="1"/>
  <c r="B679" i="2"/>
  <c r="B682" i="2" l="1"/>
  <c r="B681" i="2"/>
  <c r="B684" i="2" l="1"/>
  <c r="B683" i="2"/>
  <c r="B686" i="2" l="1"/>
  <c r="B685" i="2"/>
  <c r="B688" i="2" l="1"/>
  <c r="B687" i="2"/>
  <c r="B690" i="2" l="1"/>
  <c r="B689" i="2"/>
  <c r="B692" i="2" l="1"/>
  <c r="B691" i="2"/>
  <c r="B694" i="2" l="1"/>
  <c r="B693" i="2"/>
  <c r="B696" i="2" l="1"/>
  <c r="B695" i="2"/>
  <c r="B698" i="2" l="1"/>
  <c r="B697" i="2"/>
  <c r="B700" i="2" l="1"/>
  <c r="B699" i="2"/>
  <c r="B702" i="2" l="1"/>
  <c r="B701" i="2"/>
  <c r="B704" i="2" l="1"/>
  <c r="B703" i="2"/>
  <c r="B706" i="2" l="1"/>
  <c r="B705" i="2"/>
  <c r="B708" i="2" l="1"/>
  <c r="B707" i="2"/>
  <c r="B710" i="2" l="1"/>
  <c r="B709" i="2"/>
  <c r="B712" i="2" l="1"/>
  <c r="B711" i="2"/>
  <c r="B714" i="2" l="1"/>
  <c r="B713" i="2"/>
  <c r="B716" i="2" l="1"/>
  <c r="B715" i="2"/>
  <c r="B718" i="2" l="1"/>
  <c r="B717" i="2"/>
  <c r="B720" i="2" l="1"/>
  <c r="B719" i="2"/>
  <c r="B722" i="2" l="1"/>
  <c r="B721" i="2"/>
  <c r="B724" i="2" l="1"/>
  <c r="B723" i="2"/>
  <c r="B726" i="2" l="1"/>
  <c r="B725" i="2"/>
  <c r="B728" i="2" l="1"/>
  <c r="B727" i="2"/>
  <c r="B730" i="2" l="1"/>
  <c r="B729" i="2"/>
  <c r="B732" i="2" l="1"/>
  <c r="B731" i="2"/>
  <c r="B734" i="2" l="1"/>
  <c r="B733" i="2"/>
  <c r="B736" i="2" l="1"/>
  <c r="B735" i="2"/>
  <c r="B738" i="2" l="1"/>
  <c r="B737" i="2"/>
  <c r="B740" i="2" l="1"/>
  <c r="B739" i="2"/>
  <c r="B742" i="2" l="1"/>
  <c r="B743" i="2" s="1"/>
  <c r="B741" i="2"/>
  <c r="N10" i="22" l="1"/>
  <c r="E6" i="29"/>
  <c r="L10" i="22"/>
  <c r="L13" i="22"/>
  <c r="E8" i="29"/>
  <c r="N6" i="22"/>
  <c r="E5" i="29"/>
  <c r="L9" i="22"/>
  <c r="G14" i="22"/>
  <c r="E22" i="29"/>
  <c r="L7" i="22"/>
  <c r="L5" i="22"/>
  <c r="L4" i="22"/>
  <c r="E14" i="29"/>
  <c r="Y14" i="22"/>
  <c r="Y15" i="22" s="1"/>
  <c r="E23" i="29"/>
  <c r="E15" i="29"/>
  <c r="E11" i="29"/>
  <c r="E4" i="29"/>
  <c r="E7" i="29"/>
  <c r="N2" i="22"/>
  <c r="E26" i="29"/>
  <c r="E12" i="29"/>
  <c r="N4" i="22"/>
  <c r="E25" i="29"/>
  <c r="S14" i="22"/>
  <c r="S15" i="22" s="1"/>
  <c r="N8" i="22"/>
  <c r="N11" i="22"/>
  <c r="J31" i="29"/>
  <c r="L12" i="22" l="1"/>
  <c r="L6" i="22"/>
  <c r="N7" i="22"/>
  <c r="E27" i="29"/>
  <c r="U14" i="22"/>
  <c r="U15" i="22" s="1"/>
  <c r="J14" i="22"/>
  <c r="D16" i="29"/>
  <c r="D18" i="29" s="1"/>
  <c r="F16" i="29"/>
  <c r="H31" i="29"/>
  <c r="I16" i="29"/>
  <c r="F14" i="22"/>
  <c r="C16" i="29"/>
  <c r="C18" i="29" s="1"/>
  <c r="N9" i="22"/>
  <c r="R9" i="22" s="1"/>
  <c r="E29" i="29"/>
  <c r="H16" i="29"/>
  <c r="W14" i="22"/>
  <c r="W15" i="22" s="1"/>
  <c r="N12" i="22"/>
  <c r="D14" i="22"/>
  <c r="Z14" i="22"/>
  <c r="Z15" i="22" s="1"/>
  <c r="E30" i="29"/>
  <c r="E13" i="29"/>
  <c r="T14" i="22"/>
  <c r="T15" i="22" s="1"/>
  <c r="B14" i="22"/>
  <c r="E28" i="29"/>
  <c r="N13" i="22"/>
  <c r="E10" i="29"/>
  <c r="N5" i="22"/>
  <c r="R5" i="22" s="1"/>
  <c r="K14" i="22"/>
  <c r="D31" i="29"/>
  <c r="D33" i="29" s="1"/>
  <c r="J16" i="29"/>
  <c r="P14" i="22"/>
  <c r="I14" i="22"/>
  <c r="V14" i="22"/>
  <c r="V15" i="22" s="1"/>
  <c r="E14" i="22"/>
  <c r="F31" i="29"/>
  <c r="I31" i="29"/>
  <c r="G16" i="29"/>
  <c r="L11" i="22"/>
  <c r="R11" i="22" s="1"/>
  <c r="C14" i="22"/>
  <c r="L2" i="22"/>
  <c r="R2" i="22" s="1"/>
  <c r="M2" i="22" s="1"/>
  <c r="L8" i="22"/>
  <c r="R8" i="22" s="1"/>
  <c r="E9" i="29"/>
  <c r="G31" i="29"/>
  <c r="L3" i="22"/>
  <c r="E24" i="29"/>
  <c r="X14" i="22"/>
  <c r="X15" i="22" s="1"/>
  <c r="C31" i="29"/>
  <c r="C33" i="29" s="1"/>
  <c r="H14" i="22"/>
  <c r="N3" i="22"/>
  <c r="R10" i="22"/>
  <c r="R6" i="22"/>
  <c r="R13" i="22"/>
  <c r="O13" i="22" s="1"/>
  <c r="R7" i="22"/>
  <c r="R4" i="22"/>
  <c r="R12" i="22"/>
  <c r="E31" i="29" l="1"/>
  <c r="E33" i="29" s="1"/>
  <c r="E16" i="29"/>
  <c r="K4" i="29" s="1"/>
  <c r="R3" i="22"/>
  <c r="B37" i="29" s="1"/>
  <c r="L14" i="22"/>
  <c r="N14" i="22"/>
  <c r="M13" i="22"/>
  <c r="Q13" i="22"/>
  <c r="M12" i="22"/>
  <c r="Q12" i="22"/>
  <c r="O12" i="22"/>
  <c r="M11" i="22"/>
  <c r="Q11" i="22"/>
  <c r="O11" i="22"/>
  <c r="M10" i="22"/>
  <c r="Q10" i="22"/>
  <c r="O10" i="22"/>
  <c r="M9" i="22"/>
  <c r="Q9" i="22"/>
  <c r="O9" i="22"/>
  <c r="M8" i="22"/>
  <c r="Q8" i="22"/>
  <c r="O8" i="22"/>
  <c r="M7" i="22"/>
  <c r="Q7" i="22"/>
  <c r="O7" i="22"/>
  <c r="M6" i="22"/>
  <c r="Q6" i="22"/>
  <c r="O6" i="22"/>
  <c r="M5" i="22"/>
  <c r="Q5" i="22"/>
  <c r="O5" i="22"/>
  <c r="M4" i="22"/>
  <c r="Q4" i="22"/>
  <c r="O4" i="22"/>
  <c r="M3" i="22"/>
  <c r="Q3" i="22"/>
  <c r="O3" i="22"/>
  <c r="K5" i="29"/>
  <c r="K11" i="29"/>
  <c r="K14" i="29"/>
  <c r="Q2" i="22"/>
  <c r="I17" i="29"/>
  <c r="F17" i="29"/>
  <c r="H17" i="29"/>
  <c r="K13" i="29"/>
  <c r="O2" i="22"/>
  <c r="K8" i="29"/>
  <c r="K10" i="29" l="1"/>
  <c r="J32" i="29"/>
  <c r="K23" i="29"/>
  <c r="K27" i="29"/>
  <c r="K30" i="29"/>
  <c r="K29" i="29"/>
  <c r="E17" i="29"/>
  <c r="F32" i="29"/>
  <c r="G32" i="29"/>
  <c r="K25" i="29"/>
  <c r="K28" i="29"/>
  <c r="I32" i="29"/>
  <c r="K22" i="29"/>
  <c r="H32" i="29"/>
  <c r="K26" i="29"/>
  <c r="K21" i="29"/>
  <c r="K24" i="29"/>
  <c r="J17" i="29"/>
  <c r="G17" i="29"/>
  <c r="K12" i="29"/>
  <c r="K7" i="29"/>
  <c r="K6" i="29"/>
  <c r="B45" i="29"/>
  <c r="K15" i="29"/>
  <c r="B36" i="29"/>
  <c r="E32" i="29"/>
  <c r="K9" i="29"/>
  <c r="E18" i="29"/>
  <c r="B38" i="29" s="1"/>
  <c r="R14" i="22"/>
  <c r="O14" i="22" s="1"/>
  <c r="M14" i="22" l="1"/>
  <c r="Q14" i="22"/>
  <c r="R15" i="22"/>
</calcChain>
</file>

<file path=xl/comments1.xml><?xml version="1.0" encoding="utf-8"?>
<comments xmlns="http://schemas.openxmlformats.org/spreadsheetml/2006/main">
  <authors>
    <author>Claus Hallingdal Bloch</author>
  </authors>
  <commentList>
    <comment ref="A37" authorId="0">
      <text>
        <r>
          <rPr>
            <b/>
            <sz val="8"/>
            <color indexed="81"/>
            <rFont val="Tahoma"/>
            <family val="2"/>
          </rPr>
          <t xml:space="preserve">Bemærk: </t>
        </r>
        <r>
          <rPr>
            <sz val="8"/>
            <color indexed="81"/>
            <rFont val="Tahoma"/>
            <family val="2"/>
          </rPr>
          <t>Så snart du har startet på en ny måned tæller denne med, og vil derfor trække gennemsnittet ned.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4" authorId="0">
      <text>
        <r>
          <rPr>
            <sz val="8"/>
            <color indexed="81"/>
            <rFont val="Tahoma"/>
            <family val="2"/>
          </rPr>
          <t>(en træning på 2 timer giver X gange mere end 2 træninger á 1 time)</t>
        </r>
      </text>
    </comment>
  </commentList>
</comments>
</file>

<file path=xl/sharedStrings.xml><?xml version="1.0" encoding="utf-8"?>
<sst xmlns="http://schemas.openxmlformats.org/spreadsheetml/2006/main" count="337" uniqueCount="292">
  <si>
    <t>Tidligere år</t>
  </si>
  <si>
    <t>Dette år</t>
  </si>
  <si>
    <t>mot</t>
  </si>
  <si>
    <t>Asics DS Trainer</t>
  </si>
  <si>
    <t>ds</t>
  </si>
  <si>
    <t>ino</t>
  </si>
  <si>
    <t>"Skoalder"</t>
  </si>
  <si>
    <t>km</t>
  </si>
  <si>
    <t>motionsredskaber</t>
  </si>
  <si>
    <t>Løb</t>
  </si>
  <si>
    <t>Underlag</t>
  </si>
  <si>
    <t>O-teknik</t>
  </si>
  <si>
    <t>Terræntur</t>
  </si>
  <si>
    <t>tt</t>
  </si>
  <si>
    <t>Kommentarer</t>
  </si>
  <si>
    <t>Dagsform</t>
  </si>
  <si>
    <t>Belastning</t>
  </si>
  <si>
    <t>Uge</t>
  </si>
  <si>
    <t>Dato</t>
  </si>
  <si>
    <t>Høj</t>
  </si>
  <si>
    <t>Moderat</t>
  </si>
  <si>
    <t>Lav</t>
  </si>
  <si>
    <t>Alternativ</t>
  </si>
  <si>
    <t>Styrke</t>
  </si>
  <si>
    <t>Tr.metode</t>
  </si>
  <si>
    <t>Total</t>
  </si>
  <si>
    <t>Total, ugentligt</t>
  </si>
  <si>
    <t>Måned</t>
  </si>
  <si>
    <t>Nov.</t>
  </si>
  <si>
    <t>Dec.</t>
  </si>
  <si>
    <t>Jan.</t>
  </si>
  <si>
    <t>Feb.</t>
  </si>
  <si>
    <t>Mar.</t>
  </si>
  <si>
    <t>Apr.</t>
  </si>
  <si>
    <t>Maj</t>
  </si>
  <si>
    <t>Juni</t>
  </si>
  <si>
    <t>Juli</t>
  </si>
  <si>
    <t>Aug.</t>
  </si>
  <si>
    <t>Sep.</t>
  </si>
  <si>
    <t>Okt.</t>
  </si>
  <si>
    <t>Belastningsfaktorer for:</t>
  </si>
  <si>
    <t>times træning</t>
  </si>
  <si>
    <t>Træningspas</t>
  </si>
  <si>
    <t>Pas</t>
  </si>
  <si>
    <t>Kredsløbs- belastning</t>
  </si>
  <si>
    <t>Maks.</t>
  </si>
  <si>
    <t>sty</t>
  </si>
  <si>
    <t>int</t>
  </si>
  <si>
    <t>liv</t>
  </si>
  <si>
    <t>inl</t>
  </si>
  <si>
    <t>Nordisk</t>
  </si>
  <si>
    <t>År</t>
  </si>
  <si>
    <t>Model</t>
  </si>
  <si>
    <t>Kode</t>
  </si>
  <si>
    <t>Pris DKK</t>
  </si>
  <si>
    <t>Første tur</t>
  </si>
  <si>
    <t>Sidste tur</t>
  </si>
  <si>
    <t>Km</t>
  </si>
  <si>
    <t>Tid</t>
  </si>
  <si>
    <t>Købsdato</t>
  </si>
  <si>
    <t>Butik</t>
  </si>
  <si>
    <t>Løberen</t>
  </si>
  <si>
    <t>Sko</t>
  </si>
  <si>
    <t>I alt</t>
  </si>
  <si>
    <t>Kontinentalt</t>
  </si>
  <si>
    <t>rul</t>
  </si>
  <si>
    <t>mtb</t>
  </si>
  <si>
    <t>styrketræning</t>
  </si>
  <si>
    <t>cykling</t>
  </si>
  <si>
    <t>cyk</t>
  </si>
  <si>
    <t>langrend</t>
  </si>
  <si>
    <t>lan</t>
  </si>
  <si>
    <t>svømning</t>
  </si>
  <si>
    <t>svø</t>
  </si>
  <si>
    <t>rulleski</t>
  </si>
  <si>
    <t>mountainbike</t>
  </si>
  <si>
    <t>løb i vand</t>
  </si>
  <si>
    <t>% af løb</t>
  </si>
  <si>
    <t>Snit per uge</t>
  </si>
  <si>
    <t>Årstotal</t>
  </si>
  <si>
    <t>Snit per måned</t>
  </si>
  <si>
    <t>Str. UK</t>
  </si>
  <si>
    <t>Høj løb</t>
  </si>
  <si>
    <t>Lav løb</t>
  </si>
  <si>
    <t>Mod. løb</t>
  </si>
  <si>
    <t>Maks. løb</t>
  </si>
  <si>
    <t>Høj alt.</t>
  </si>
  <si>
    <t>Lav alt.</t>
  </si>
  <si>
    <t>Mod. alt.</t>
  </si>
  <si>
    <t>Maks. alt.</t>
  </si>
  <si>
    <t>Planlagt træning</t>
  </si>
  <si>
    <t>Planlagt</t>
  </si>
  <si>
    <t>Stigning</t>
  </si>
  <si>
    <t>Gennemsnit</t>
  </si>
  <si>
    <t>Fork.</t>
  </si>
  <si>
    <t>Andel</t>
  </si>
  <si>
    <t>Intervaltræning</t>
  </si>
  <si>
    <t>Langtur</t>
  </si>
  <si>
    <t>lt</t>
  </si>
  <si>
    <t>Bakketur</t>
  </si>
  <si>
    <t>bt</t>
  </si>
  <si>
    <t>Distancetræning</t>
  </si>
  <si>
    <t>dt</t>
  </si>
  <si>
    <t>O-teknisk træning kontinentalt</t>
  </si>
  <si>
    <t>otk</t>
  </si>
  <si>
    <t>O-teknisk træning nordisk</t>
  </si>
  <si>
    <t>otn</t>
  </si>
  <si>
    <t>O-teknisk konkurrence kontinentalt</t>
  </si>
  <si>
    <t>okk</t>
  </si>
  <si>
    <t>O-teknisk konkurrence nordisk</t>
  </si>
  <si>
    <t>okn</t>
  </si>
  <si>
    <t>Joggetur</t>
  </si>
  <si>
    <t>jog</t>
  </si>
  <si>
    <t>% af træningtid</t>
  </si>
  <si>
    <t>Total træning</t>
  </si>
  <si>
    <t>Træningslængdefaktor:</t>
  </si>
  <si>
    <t>-</t>
  </si>
  <si>
    <t>Svært lav</t>
  </si>
  <si>
    <t>Sv. lav alt.</t>
  </si>
  <si>
    <t>Sv. lav løb</t>
  </si>
  <si>
    <t>S</t>
  </si>
  <si>
    <t>Maksuge, km</t>
  </si>
  <si>
    <t>1 tæge fast kl. 7 under v knæ</t>
  </si>
  <si>
    <t xml:space="preserve"> [dette ark kan slettes uden at påvirke de andre ark i træningsdagbogen]</t>
  </si>
  <si>
    <t>Drop din gamle sure træningsdagbog med bussemænd, kagekrummer og ulæselig håndskrift. Bliv dus med din computer, og lad</t>
  </si>
  <si>
    <t>den gøre det besværlige regne- og graftegnearbejde. Drop bøvlet med kopiering til din træner og bliv også dus med Internet - send</t>
  </si>
  <si>
    <t>din træning via e-mail!</t>
  </si>
  <si>
    <t>Der er delte meninger om træningsdagbøger. For nogle er det selve træningsdagbogen, der sørger for, at de kommer ud at løbe,</t>
  </si>
  <si>
    <t>for andre er skriblerierne et vigtigt redskab på vejen mod bedre præstationer.</t>
  </si>
  <si>
    <t>Fordelene og mulighederne er mange med den elektroniske træningsdagbog:</t>
  </si>
  <si>
    <r>
      <t>·</t>
    </r>
    <r>
      <rPr>
        <sz val="10"/>
        <rFont val="Arial"/>
        <family val="2"/>
      </rPr>
      <t xml:space="preserve"> Automatisk summering på uge-, måneds-, og årsbasis.</t>
    </r>
  </si>
  <si>
    <r>
      <t>·</t>
    </r>
    <r>
      <rPr>
        <sz val="10"/>
        <rFont val="Arial"/>
        <family val="2"/>
      </rPr>
      <t xml:space="preserve"> Løbende tegning af søjlediagrammer på uge- og månedsbasis.</t>
    </r>
  </si>
  <si>
    <r>
      <t>·</t>
    </r>
    <r>
      <rPr>
        <sz val="10"/>
        <rFont val="Arial"/>
        <family val="2"/>
      </rPr>
      <t xml:space="preserve"> Søjlediagrammer over o-teknisk træning, bakketræning, belastning og dagsform.</t>
    </r>
  </si>
  <si>
    <r>
      <t>·</t>
    </r>
    <r>
      <rPr>
        <sz val="10"/>
        <rFont val="Arial"/>
        <family val="2"/>
      </rPr>
      <t xml:space="preserve"> Ligner sandsynligvis din gamle træningsdagbog og er bygget op efter samme princip.</t>
    </r>
  </si>
  <si>
    <r>
      <t>·</t>
    </r>
    <r>
      <rPr>
        <sz val="10"/>
        <rFont val="Arial"/>
        <family val="2"/>
      </rPr>
      <t xml:space="preserve"> Kan justeres efter dit eget behov. Er du en nørd, kan den videreudvikles i det uendelige.</t>
    </r>
  </si>
  <si>
    <r>
      <t>·</t>
    </r>
    <r>
      <rPr>
        <sz val="10"/>
        <rFont val="Arial"/>
        <family val="2"/>
      </rPr>
      <t xml:space="preserve"> Et helt år er samlet i samme fil og den kan sendes til din træner via e-mail.</t>
    </r>
  </si>
  <si>
    <t>Har du forslag til forbedringer, kan du sende dem til Claus Bloch (webmaster@orientering.dk). Fejl i dagbogen kan ligeledes også</t>
  </si>
  <si>
    <t>til denne adresse.</t>
  </si>
  <si>
    <t>Vejledning</t>
  </si>
  <si>
    <t>Den første uge i træningsdagbog er udfyldt for at give dig en idé om hvad du skal skrive. Læs nedenstående for at få en mere</t>
  </si>
  <si>
    <t>uddybende beskrivelse af de enkelte rubrikker i træningsdagbogen.</t>
  </si>
  <si>
    <t>Tip</t>
  </si>
  <si>
    <t>Brug tasterne CTRL + Page Up og CTRL + PageDown for at skifte mellem de forskellige regneark.</t>
  </si>
  <si>
    <t>Maksimal intensitet</t>
  </si>
  <si>
    <t xml:space="preserve"> - her skriver du anaerob træning, dvs. intervaller o.a.</t>
  </si>
  <si>
    <t>Høj intensitet</t>
  </si>
  <si>
    <t xml:space="preserve"> - her skriver du typisk o-konkurrencer</t>
  </si>
  <si>
    <t>Moderat intensitet</t>
  </si>
  <si>
    <t xml:space="preserve"> - her skriver du for eksempel distancetræninger</t>
  </si>
  <si>
    <t>Lav intensitet</t>
  </si>
  <si>
    <t xml:space="preserve"> - her skriver du terrænture m.m.</t>
  </si>
  <si>
    <t>Svært lav intensitet</t>
  </si>
  <si>
    <t xml:space="preserve"> - her skriver du joggeture m.m.</t>
  </si>
  <si>
    <r>
      <t xml:space="preserve">Udfyldning af rubrikkerne er subjektiv og derfor personlig. For hver træning er det </t>
    </r>
    <r>
      <rPr>
        <i/>
        <sz val="10"/>
        <rFont val="Arial"/>
        <family val="2"/>
      </rPr>
      <t>din</t>
    </r>
    <r>
      <rPr>
        <sz val="10"/>
        <rFont val="Arial"/>
        <family val="2"/>
      </rPr>
      <t xml:space="preserve"> vurdering som er den bedste. Du kan dog få</t>
    </r>
  </si>
  <si>
    <r>
      <t xml:space="preserve">hjælp til udfyldelsen ved for eksempel at træne med </t>
    </r>
    <r>
      <rPr>
        <b/>
        <sz val="10"/>
        <rFont val="Arial"/>
        <family val="2"/>
      </rPr>
      <t>pulsur</t>
    </r>
    <r>
      <rPr>
        <sz val="10"/>
        <rFont val="Arial"/>
        <family val="2"/>
      </rPr>
      <t>. Hvis du kender din minimum og maksimum puls kan du udregne dine</t>
    </r>
  </si>
  <si>
    <t>egne pulsområder ved at bruge dette eksempel:</t>
  </si>
  <si>
    <t>NN har en min puls på 40 slag i minuttet og en max puls på 190 slag i minuttet. Generelt bruges følgende inddelinger af</t>
  </si>
  <si>
    <t>intensiteterne: Over 90% af maks. hjertefrekvens (maksimal intensitet), 80-90% (høj), 67-80% (moderat), 50-67% (lav) og 40-50% (sv. lav).</t>
  </si>
  <si>
    <t>Formlen for områderne er: Arbejdspuls = hvilepuls + (max puls - hvile puls) x intensitet i %. For NN betyder det at følgende grænser:</t>
  </si>
  <si>
    <t>Maksimal intensitet:</t>
  </si>
  <si>
    <t>40+((190-40)x90)/100 = 175 slag</t>
  </si>
  <si>
    <t>Høj intensitet:</t>
  </si>
  <si>
    <t>40+((190-40)x80)/100 = 160 slag</t>
  </si>
  <si>
    <t>Moderat intensitet:</t>
  </si>
  <si>
    <t>40+((190-40)x67)/100 = 140 slag</t>
  </si>
  <si>
    <t>Lav intensitet:</t>
  </si>
  <si>
    <t>40+((190-40)x50)/100 = 115 slag</t>
  </si>
  <si>
    <t>Svært lav intensitet:</t>
  </si>
  <si>
    <t>40+((190-40)x40)/100 = 100 slag</t>
  </si>
  <si>
    <t>De fleste pulsure kan indstilles i pulsområder/zoner og herved kan du få et tal for hvor meget du har trænet i de fire intensiteter.</t>
  </si>
  <si>
    <t>Her kan du notere forventede antal pas og tid samt en kort beskrivelse af den planlagte træning.</t>
  </si>
  <si>
    <t>Hvis du IKKE vil benytte dig af kolonnerne for planlagt træning kan du skjule de tre kolonner. Dette gøres ved først at gå ind under</t>
  </si>
  <si>
    <t>Funktioner-&gt;Beskyttelse-&gt;Fjern arkbeskyttelse… Derefter går du ind i Funktioner-&gt;Beskyttelse-&gt;Tillad brugere at redigere områder…</t>
  </si>
  <si>
    <t>og sletter det to områder. Nu kan du så gå ind i Funktioner-&gt;Instillinger og markere Række- og kolonneoverskrifter. Endelig kan du</t>
  </si>
  <si>
    <t>markere kollonerne D-F og vælge Vindue-&gt;Skjul.</t>
  </si>
  <si>
    <t>Alternativ træning</t>
  </si>
  <si>
    <t>Her sætter du et x hvis du har trænet alt andet end løb. Tiden skrives i intensiteterne.</t>
  </si>
  <si>
    <t>Styrketræning</t>
  </si>
  <si>
    <t>Her skriver du hvor lang tid du har brugt på styrketræning eller bevægeligheds- / smidighedstræning.</t>
  </si>
  <si>
    <t>Træningsmetode</t>
  </si>
  <si>
    <t>Her skriver du hvilken type af træning du har lavet. Brug for eksempel forkortelserne løb, cyk, svø, rul, ski, sty osv.</t>
  </si>
  <si>
    <t>Bruger du den avancerede version af træningsdagbogen kan du skrive dine personlige forkortelser i arket "DataÅr" således at</t>
  </si>
  <si>
    <t>den årlige træning kan summeres automatisk.</t>
  </si>
  <si>
    <t>I forbindelse med skadeforebyggelse er det vigtigt at tænke på og holde øje med belastningen for fødder og led. Løb på asfalt er</t>
  </si>
  <si>
    <t>selvfølgelig mere belastende end løb på en blød skovbund. Derudover giver underlaget også et billede af træningens belastning.</t>
  </si>
  <si>
    <t>Brug for eksempel følgende forkortelser: v (vej), S (store skovstier/grusveje), s (små stier), t (terræn), T (tungt terræn) og</t>
  </si>
  <si>
    <t>kombinationer af disse. Har et underlag været dominerende kan du skrive dette først eller med streg under.</t>
  </si>
  <si>
    <t>Bakker</t>
  </si>
  <si>
    <t>Denne kolonne udfyldes med et tal i skalaen 0-5. Du kan godt bruge decimaler (for eksempel 2,4) - decimalerne bliver ikke vist,</t>
  </si>
  <si>
    <r>
      <t xml:space="preserve">men der tages hensyn til dem når der summeres på ugebasis og vises på regnearket </t>
    </r>
    <r>
      <rPr>
        <i/>
        <sz val="10"/>
        <rFont val="Arial"/>
        <family val="2"/>
      </rPr>
      <t>Bakker</t>
    </r>
    <r>
      <rPr>
        <sz val="10"/>
        <rFont val="Arial"/>
        <family val="2"/>
      </rPr>
      <t>. Intervaller på Himmelbjerget vil</t>
    </r>
  </si>
  <si>
    <t>typisk være en kategori 5 og byløb i København vil være en kategori tæt på 0. Du kan bruge tallet i en vurdering af ugens</t>
  </si>
  <si>
    <t>totalbelastning.</t>
  </si>
  <si>
    <t>Her skriver du hvor lang tid af din samlede træningstid som var orienteringsteknik. Jo større en procentdel af din træning som er</t>
  </si>
  <si>
    <t>o-teknik, des bedre orienteringsløber bliver du!  Tiden for din o-tekniske træning medregnes ikke i det totale timeantal, men</t>
  </si>
  <si>
    <r>
      <t xml:space="preserve">summeres på regnearket </t>
    </r>
    <r>
      <rPr>
        <i/>
        <sz val="10"/>
        <rFont val="Arial"/>
        <family val="2"/>
      </rPr>
      <t>O-teknik</t>
    </r>
    <r>
      <rPr>
        <sz val="10"/>
        <rFont val="Arial"/>
        <family val="2"/>
      </rPr>
      <t xml:space="preserve">. På </t>
    </r>
    <r>
      <rPr>
        <i/>
        <sz val="10"/>
        <rFont val="Arial"/>
        <family val="2"/>
      </rPr>
      <t>Data</t>
    </r>
    <r>
      <rPr>
        <sz val="10"/>
        <rFont val="Arial"/>
        <family val="2"/>
      </rPr>
      <t>-arket kan du se det totale antal timer som du har trænet i løbet af året.</t>
    </r>
  </si>
  <si>
    <t xml:space="preserve">Bruger du den avancerede version af træningsdagbogen er orienteringsteknisk træning opdelt i de to terræntyper Kontinentalt </t>
  </si>
  <si>
    <t xml:space="preserve">og Nordisk fordi der er stor forskel mellem de to typer. Løb i kontinentalt terræn er forholdsvis hurtigt og vejvalgspræget, mens </t>
  </si>
  <si>
    <t>løb i nordisk terræn generelt er langsommere og mere teknisk krævende.</t>
  </si>
  <si>
    <t>Denne kolonne udfyldes med et tal i skalaen 1-5, hvor 3 er middel. Det vil sige at har du følt dig flyvende og stærk kan du skrive</t>
  </si>
  <si>
    <t>5 og var du træt og lidt småsyg kan du skrive 1. Brug gerne decimaler; Hvis du for eksempel mener, at dagsformen var lidt under</t>
  </si>
  <si>
    <r>
      <t xml:space="preserve">middel, så kan du skrive 2,9 o.lign. Den summeres og vises på regnearket </t>
    </r>
    <r>
      <rPr>
        <i/>
        <sz val="10"/>
        <rFont val="Arial"/>
        <family val="2"/>
      </rPr>
      <t>Dagsform</t>
    </r>
    <r>
      <rPr>
        <sz val="10"/>
        <rFont val="Arial"/>
        <family val="2"/>
      </rPr>
      <t>. Dagsform kan bruges til både, at ses i</t>
    </r>
  </si>
  <si>
    <t>forhold til ugens belastning og som et billede af formudvikling.</t>
  </si>
  <si>
    <t>I rubrikken for den enkelte dag bør du beskrive din træning. Oplysninger om hvilken type træning du har lavet og hvordan du har</t>
  </si>
  <si>
    <t>følt dig er meget vigtigt at få med. For senere at kunne analysere træningsudvikling, formudvikling, skader o.l. er det vigtigt at du</t>
  </si>
  <si>
    <t>skriver så udførlige kommentarer som pladsen tillader.</t>
  </si>
  <si>
    <t>Kredsløbsbelastning</t>
  </si>
  <si>
    <r>
      <t xml:space="preserve">Denne kolonne skal opfattes som </t>
    </r>
    <r>
      <rPr>
        <i/>
        <sz val="10"/>
        <rFont val="Arial"/>
        <family val="2"/>
      </rPr>
      <t>oplevet træningsbelastning</t>
    </r>
    <r>
      <rPr>
        <sz val="10"/>
        <rFont val="Arial"/>
        <family val="2"/>
      </rPr>
      <t xml:space="preserve"> og udfyldes automatisk afhængigt af den tid du har trænet i hver</t>
    </r>
  </si>
  <si>
    <r>
      <t xml:space="preserve">af de fire træningsintensiteter og alternativ træning. Den summeres og vises på regnearket </t>
    </r>
    <r>
      <rPr>
        <i/>
        <sz val="10"/>
        <rFont val="Arial"/>
        <family val="2"/>
      </rPr>
      <t>Belastning</t>
    </r>
    <r>
      <rPr>
        <sz val="10"/>
        <rFont val="Arial"/>
        <family val="2"/>
      </rPr>
      <t>. Belastningen viser</t>
    </r>
  </si>
  <si>
    <t>generelt hvor hård din træningsuge har været.</t>
  </si>
  <si>
    <t>DataSko</t>
  </si>
  <si>
    <t>Her kan du holde styr på dine sko - hvor lang tid holder de, hvor gamle er de, skal de snart skiftes ud osv.</t>
  </si>
  <si>
    <r>
      <t>Husk:</t>
    </r>
    <r>
      <rPr>
        <sz val="10"/>
        <rFont val="Arial"/>
        <family val="2"/>
      </rPr>
      <t xml:space="preserve"> En dag uden træning er en dag uden mening!</t>
    </r>
  </si>
  <si>
    <t>God fornøjelse.</t>
  </si>
  <si>
    <t>tw</t>
  </si>
  <si>
    <t>ol</t>
  </si>
  <si>
    <t>Inliners</t>
  </si>
  <si>
    <t>UK 10</t>
  </si>
  <si>
    <t>01.01.2004</t>
  </si>
  <si>
    <t>Sportsmaster</t>
  </si>
  <si>
    <t>Inov8</t>
  </si>
  <si>
    <t>US 10,5</t>
  </si>
  <si>
    <t>01.01.2005</t>
  </si>
  <si>
    <t>Mizuno Nirvana 4</t>
  </si>
  <si>
    <t>nir</t>
  </si>
  <si>
    <t>01.01.2006</t>
  </si>
  <si>
    <t>New Balance 1061</t>
  </si>
  <si>
    <t>01.01.2007</t>
  </si>
  <si>
    <t>Salomon Speedcross 2</t>
  </si>
  <si>
    <t>ss2</t>
  </si>
  <si>
    <t>01.01.2008</t>
  </si>
  <si>
    <t>New Balance 1063</t>
  </si>
  <si>
    <t>01.01.2009</t>
  </si>
  <si>
    <t>VJ Sarva Grip 2005</t>
  </si>
  <si>
    <t>gs</t>
  </si>
  <si>
    <t>Jukola</t>
  </si>
  <si>
    <t>VJ Twister 2009</t>
  </si>
  <si>
    <t>Olway Tiger FLX</t>
  </si>
  <si>
    <t>Ovenstående sko-data er eksempler og kan bare ændres til dine egne sko</t>
  </si>
  <si>
    <t>L</t>
  </si>
  <si>
    <t>F</t>
  </si>
  <si>
    <t>Grundlovsdag</t>
  </si>
  <si>
    <t>T</t>
  </si>
  <si>
    <t>2. Pinsedag</t>
  </si>
  <si>
    <t>O</t>
  </si>
  <si>
    <t>Pinsedag</t>
  </si>
  <si>
    <t>M</t>
  </si>
  <si>
    <t>Nytårsaftensdag</t>
  </si>
  <si>
    <t>Kr. Himmelfart</t>
  </si>
  <si>
    <t>2. Juledag</t>
  </si>
  <si>
    <t>St. Bededag</t>
  </si>
  <si>
    <t>1. Juledag</t>
  </si>
  <si>
    <t>2. Påskedag</t>
  </si>
  <si>
    <t>Juleaftensdag</t>
  </si>
  <si>
    <t>Påskedag</t>
  </si>
  <si>
    <t>Langfredag</t>
  </si>
  <si>
    <t>Skærtorsdag</t>
  </si>
  <si>
    <t>Nytårsdag</t>
  </si>
  <si>
    <t>HELLIGDAGE M.V. FOR ÅRET</t>
  </si>
  <si>
    <t>DECEMBER</t>
  </si>
  <si>
    <t>NOVEMBER</t>
  </si>
  <si>
    <t>OKTOBER</t>
  </si>
  <si>
    <t>SEPTEMBER</t>
  </si>
  <si>
    <t>AUGUST</t>
  </si>
  <si>
    <t>JULI</t>
  </si>
  <si>
    <t>Nytår</t>
  </si>
  <si>
    <t>JUNI</t>
  </si>
  <si>
    <t>MAJ</t>
  </si>
  <si>
    <t>APRIL</t>
  </si>
  <si>
    <t>MARTS</t>
  </si>
  <si>
    <t>FEBRUAR</t>
  </si>
  <si>
    <t>JANUAR</t>
  </si>
  <si>
    <t>De fem træningsintensiteter</t>
  </si>
  <si>
    <t xml:space="preserve">Træningsdagbogen opdeler træningen i fem intensiteter: Maksimal, høj, moderat, lav og svært lav. Du udfylder din træningstid ved </t>
  </si>
  <si>
    <t>at skrive i formatet [timer:minutter] for eksempel 1:05 for 65 minutters træning. Eksempler på brug af de fem kategorier:</t>
  </si>
  <si>
    <t>DM Mellem Mols Bjerge</t>
  </si>
  <si>
    <t>DM Stafet Gribskov Nord</t>
  </si>
  <si>
    <t>DM Lang Gribskov Nord</t>
  </si>
  <si>
    <t>DM Hold Svanninge Bjerge</t>
  </si>
  <si>
    <t>DM Sprint Haderslev</t>
  </si>
  <si>
    <t>FM Mix Sprint Stafet Haderslev</t>
  </si>
  <si>
    <t>DM Ultralang Rømø</t>
  </si>
  <si>
    <t>4.6</t>
  </si>
  <si>
    <t>Lars H</t>
  </si>
  <si>
    <t>Opstart på styrke, meget stille og roligt</t>
  </si>
  <si>
    <t>Rolig joggetur, er stadig lidt krads i halsen, men so be it</t>
  </si>
  <si>
    <t>Find evt. på noget</t>
  </si>
  <si>
    <t>Løbetur</t>
  </si>
  <si>
    <t>Afhængig af hvor frisk du er, kan du overveje at løbe sprinter</t>
  </si>
  <si>
    <t>Bare jog</t>
  </si>
  <si>
    <t>Stille og roligt i gang! Husk core! Træn ben</t>
  </si>
  <si>
    <t>Stille og roligt i gang! Husk core! Træn overkroppen</t>
  </si>
  <si>
    <t>Stille og roligt i gang! Husk core! Træn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</si>
</sst>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"/>
    <numFmt numFmtId="165" formatCode="dd/mm"/>
    <numFmt numFmtId="166" formatCode="[h]:mm"/>
    <numFmt numFmtId="167" formatCode="d/mm"/>
    <numFmt numFmtId="168" formatCode="dd\.mm\.yyyy;@"/>
    <numFmt numFmtId="169" formatCode="0.0%"/>
    <numFmt numFmtId="170" formatCode="0\ %"/>
    <numFmt numFmtId="171" formatCode="dd\.mm\.yy"/>
    <numFmt numFmtId="172" formatCode="d"/>
  </numFmts>
  <fonts count="3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8"/>
      <color indexed="9"/>
      <name val="Times New Roman"/>
      <family val="1"/>
    </font>
    <font>
      <sz val="10"/>
      <name val="Arial"/>
      <family val="2"/>
    </font>
    <font>
      <b/>
      <i/>
      <sz val="8"/>
      <name val="Arial"/>
      <family val="2"/>
    </font>
    <font>
      <i/>
      <sz val="8"/>
      <color indexed="9"/>
      <name val="Arial"/>
      <family val="2"/>
    </font>
    <font>
      <i/>
      <sz val="8"/>
      <name val="Arial"/>
      <family val="2"/>
    </font>
    <font>
      <sz val="8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15"/>
      <color indexed="10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i/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i/>
      <sz val="10"/>
      <color indexed="10"/>
      <name val="Arial"/>
      <family val="2"/>
    </font>
    <font>
      <sz val="10"/>
      <color indexed="40"/>
      <name val="Arial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9"/>
      <name val="Times New Roman"/>
      <family val="1"/>
    </font>
    <font>
      <b/>
      <sz val="10"/>
      <color indexed="9"/>
      <name val="Times New Roman"/>
      <family val="1"/>
    </font>
    <font>
      <b/>
      <i/>
      <sz val="56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indexed="48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9" fillId="0" borderId="0"/>
    <xf numFmtId="0" fontId="12" fillId="0" borderId="0"/>
  </cellStyleXfs>
  <cellXfs count="447">
    <xf numFmtId="0" fontId="0" fillId="0" borderId="0" xfId="0"/>
    <xf numFmtId="166" fontId="8" fillId="0" borderId="1" xfId="0" applyNumberFormat="1" applyFont="1" applyBorder="1" applyAlignment="1" applyProtection="1">
      <alignment horizontal="center"/>
      <protection locked="0"/>
    </xf>
    <xf numFmtId="20" fontId="8" fillId="0" borderId="1" xfId="0" applyNumberFormat="1" applyFont="1" applyBorder="1" applyAlignment="1" applyProtection="1">
      <alignment horizontal="center"/>
      <protection locked="0"/>
    </xf>
    <xf numFmtId="1" fontId="8" fillId="0" borderId="1" xfId="0" applyNumberFormat="1" applyFont="1" applyBorder="1" applyAlignment="1" applyProtection="1">
      <alignment horizontal="center"/>
      <protection locked="0"/>
    </xf>
    <xf numFmtId="166" fontId="8" fillId="0" borderId="2" xfId="0" applyNumberFormat="1" applyFont="1" applyBorder="1" applyAlignment="1" applyProtection="1">
      <alignment horizontal="center"/>
      <protection locked="0"/>
    </xf>
    <xf numFmtId="20" fontId="8" fillId="0" borderId="2" xfId="0" applyNumberFormat="1" applyFont="1" applyBorder="1" applyAlignment="1" applyProtection="1">
      <alignment horizontal="center"/>
      <protection locked="0"/>
    </xf>
    <xf numFmtId="1" fontId="8" fillId="0" borderId="2" xfId="0" applyNumberFormat="1" applyFont="1" applyBorder="1" applyAlignment="1" applyProtection="1">
      <alignment horizontal="center"/>
      <protection locked="0"/>
    </xf>
    <xf numFmtId="166" fontId="8" fillId="0" borderId="3" xfId="0" applyNumberFormat="1" applyFont="1" applyBorder="1" applyAlignment="1" applyProtection="1">
      <alignment horizontal="center"/>
      <protection locked="0"/>
    </xf>
    <xf numFmtId="20" fontId="8" fillId="0" borderId="3" xfId="0" applyNumberFormat="1" applyFont="1" applyBorder="1" applyAlignment="1" applyProtection="1">
      <alignment horizontal="center"/>
      <protection locked="0"/>
    </xf>
    <xf numFmtId="1" fontId="8" fillId="0" borderId="3" xfId="0" applyNumberFormat="1" applyFont="1" applyBorder="1" applyAlignment="1" applyProtection="1">
      <alignment horizontal="center"/>
      <protection locked="0"/>
    </xf>
    <xf numFmtId="166" fontId="8" fillId="0" borderId="4" xfId="0" applyNumberFormat="1" applyFont="1" applyBorder="1" applyAlignment="1" applyProtection="1">
      <alignment horizontal="center"/>
      <protection locked="0"/>
    </xf>
    <xf numFmtId="20" fontId="8" fillId="0" borderId="4" xfId="0" applyNumberFormat="1" applyFont="1" applyBorder="1" applyAlignment="1" applyProtection="1">
      <alignment horizontal="center"/>
      <protection locked="0"/>
    </xf>
    <xf numFmtId="1" fontId="8" fillId="0" borderId="4" xfId="0" applyNumberFormat="1" applyFont="1" applyBorder="1" applyAlignment="1" applyProtection="1">
      <alignment horizontal="center"/>
      <protection locked="0"/>
    </xf>
    <xf numFmtId="166" fontId="8" fillId="0" borderId="5" xfId="0" applyNumberFormat="1" applyFont="1" applyBorder="1" applyAlignment="1" applyProtection="1">
      <alignment horizontal="center"/>
      <protection locked="0"/>
    </xf>
    <xf numFmtId="20" fontId="8" fillId="0" borderId="5" xfId="0" applyNumberFormat="1" applyFont="1" applyBorder="1" applyAlignment="1" applyProtection="1">
      <alignment horizontal="center"/>
      <protection locked="0"/>
    </xf>
    <xf numFmtId="1" fontId="8" fillId="0" borderId="5" xfId="0" applyNumberFormat="1" applyFont="1" applyBorder="1" applyAlignment="1" applyProtection="1">
      <alignment horizontal="center"/>
      <protection locked="0"/>
    </xf>
    <xf numFmtId="20" fontId="2" fillId="0" borderId="0" xfId="0" applyNumberFormat="1" applyFont="1" applyProtection="1">
      <protection locked="0"/>
    </xf>
    <xf numFmtId="20" fontId="0" fillId="0" borderId="0" xfId="0" applyNumberFormat="1" applyProtection="1">
      <protection locked="0"/>
    </xf>
    <xf numFmtId="166" fontId="9" fillId="0" borderId="0" xfId="0" applyNumberFormat="1" applyFont="1" applyAlignment="1" applyProtection="1">
      <alignment horizontal="center"/>
      <protection locked="0"/>
    </xf>
    <xf numFmtId="20" fontId="9" fillId="0" borderId="0" xfId="0" applyNumberFormat="1" applyFont="1" applyAlignment="1" applyProtection="1">
      <alignment horizontal="center"/>
      <protection locked="0"/>
    </xf>
    <xf numFmtId="20" fontId="9" fillId="0" borderId="0" xfId="0" applyNumberFormat="1" applyFont="1" applyProtection="1"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2" fillId="0" borderId="0" xfId="0" applyNumberFormat="1" applyFont="1" applyAlignment="1" applyProtection="1">
      <alignment horizontal="center"/>
      <protection locked="0"/>
    </xf>
    <xf numFmtId="49" fontId="0" fillId="0" borderId="0" xfId="0" applyNumberFormat="1" applyBorder="1" applyProtection="1">
      <protection locked="0"/>
    </xf>
    <xf numFmtId="1" fontId="1" fillId="0" borderId="0" xfId="0" applyNumberFormat="1" applyFont="1" applyFill="1" applyAlignment="1" applyProtection="1">
      <alignment horizontal="center"/>
      <protection locked="0"/>
    </xf>
    <xf numFmtId="165" fontId="0" fillId="0" borderId="0" xfId="0" applyNumberFormat="1" applyFill="1" applyAlignment="1" applyProtection="1">
      <alignment horizontal="center"/>
      <protection locked="0"/>
    </xf>
    <xf numFmtId="164" fontId="8" fillId="0" borderId="0" xfId="0" applyNumberFormat="1" applyFont="1" applyBorder="1" applyAlignment="1" applyProtection="1">
      <alignment horizontal="center"/>
      <protection locked="0"/>
    </xf>
    <xf numFmtId="166" fontId="9" fillId="0" borderId="0" xfId="0" applyNumberFormat="1" applyFont="1" applyFill="1" applyAlignment="1" applyProtection="1">
      <alignment horizontal="center"/>
      <protection locked="0"/>
    </xf>
    <xf numFmtId="166" fontId="8" fillId="0" borderId="0" xfId="0" applyNumberFormat="1" applyFont="1" applyProtection="1">
      <protection locked="0"/>
    </xf>
    <xf numFmtId="166" fontId="5" fillId="0" borderId="0" xfId="0" applyNumberFormat="1" applyFont="1" applyFill="1" applyProtection="1">
      <protection locked="0"/>
    </xf>
    <xf numFmtId="166" fontId="0" fillId="0" borderId="0" xfId="0" applyNumberFormat="1" applyFill="1" applyAlignment="1" applyProtection="1">
      <alignment horizontal="center"/>
      <protection locked="0"/>
    </xf>
    <xf numFmtId="166" fontId="2" fillId="0" borderId="0" xfId="0" applyNumberFormat="1" applyFont="1" applyProtection="1"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Border="1" applyAlignment="1" applyProtection="1">
      <alignment textRotation="90"/>
      <protection locked="0"/>
    </xf>
    <xf numFmtId="0" fontId="2" fillId="0" borderId="0" xfId="0" applyFont="1" applyProtection="1">
      <protection locked="0"/>
    </xf>
    <xf numFmtId="0" fontId="2" fillId="0" borderId="6" xfId="0" applyFont="1" applyBorder="1" applyProtection="1">
      <protection locked="0"/>
    </xf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10" fillId="0" borderId="0" xfId="0" applyFont="1" applyAlignment="1" applyProtection="1">
      <alignment textRotation="90"/>
      <protection locked="0"/>
    </xf>
    <xf numFmtId="20" fontId="2" fillId="0" borderId="0" xfId="0" applyNumberFormat="1" applyFont="1" applyBorder="1" applyProtection="1">
      <protection locked="0"/>
    </xf>
    <xf numFmtId="20" fontId="0" fillId="0" borderId="0" xfId="0" applyNumberFormat="1" applyBorder="1" applyProtection="1">
      <protection locked="0"/>
    </xf>
    <xf numFmtId="166" fontId="7" fillId="0" borderId="0" xfId="0" applyNumberFormat="1" applyFont="1" applyFill="1" applyBorder="1" applyAlignment="1" applyProtection="1">
      <protection locked="0"/>
    </xf>
    <xf numFmtId="0" fontId="10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166" fontId="2" fillId="0" borderId="0" xfId="0" applyNumberFormat="1" applyFont="1" applyFill="1"/>
    <xf numFmtId="0" fontId="2" fillId="0" borderId="0" xfId="0" applyFont="1" applyFill="1" applyAlignment="1">
      <alignment horizontal="left"/>
    </xf>
    <xf numFmtId="164" fontId="2" fillId="0" borderId="0" xfId="0" applyNumberFormat="1" applyFont="1" applyFill="1"/>
    <xf numFmtId="168" fontId="2" fillId="0" borderId="0" xfId="0" applyNumberFormat="1" applyFont="1" applyFill="1"/>
    <xf numFmtId="0" fontId="5" fillId="0" borderId="0" xfId="0" applyFont="1" applyFill="1"/>
    <xf numFmtId="0" fontId="5" fillId="2" borderId="7" xfId="0" applyFont="1" applyFill="1" applyBorder="1"/>
    <xf numFmtId="0" fontId="5" fillId="2" borderId="8" xfId="0" applyFont="1" applyFill="1" applyBorder="1"/>
    <xf numFmtId="0" fontId="5" fillId="2" borderId="9" xfId="0" applyFont="1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5" fillId="2" borderId="12" xfId="0" applyFont="1" applyFill="1" applyBorder="1" applyProtection="1">
      <protection locked="0"/>
    </xf>
    <xf numFmtId="0" fontId="5" fillId="2" borderId="8" xfId="0" applyFont="1" applyFill="1" applyBorder="1" applyProtection="1">
      <protection locked="0"/>
    </xf>
    <xf numFmtId="0" fontId="10" fillId="2" borderId="13" xfId="0" applyFont="1" applyFill="1" applyBorder="1" applyProtection="1">
      <protection locked="0"/>
    </xf>
    <xf numFmtId="0" fontId="5" fillId="2" borderId="3" xfId="0" applyFont="1" applyFill="1" applyBorder="1" applyAlignment="1" applyProtection="1">
      <alignment horizontal="left"/>
      <protection locked="0"/>
    </xf>
    <xf numFmtId="0" fontId="5" fillId="2" borderId="4" xfId="0" applyFont="1" applyFill="1" applyBorder="1" applyAlignment="1" applyProtection="1">
      <alignment horizontal="left"/>
      <protection locked="0"/>
    </xf>
    <xf numFmtId="0" fontId="5" fillId="2" borderId="2" xfId="0" applyFont="1" applyFill="1" applyBorder="1" applyAlignment="1" applyProtection="1">
      <alignment horizontal="left"/>
      <protection locked="0"/>
    </xf>
    <xf numFmtId="1" fontId="5" fillId="2" borderId="12" xfId="0" applyNumberFormat="1" applyFont="1" applyFill="1" applyBorder="1" applyAlignment="1" applyProtection="1">
      <alignment textRotation="90"/>
      <protection locked="0"/>
    </xf>
    <xf numFmtId="1" fontId="5" fillId="2" borderId="8" xfId="0" applyNumberFormat="1" applyFont="1" applyFill="1" applyBorder="1" applyAlignment="1" applyProtection="1">
      <alignment textRotation="90"/>
      <protection locked="0"/>
    </xf>
    <xf numFmtId="49" fontId="5" fillId="2" borderId="8" xfId="0" applyNumberFormat="1" applyFont="1" applyFill="1" applyBorder="1" applyAlignment="1" applyProtection="1">
      <alignment textRotation="90"/>
      <protection locked="0"/>
    </xf>
    <xf numFmtId="1" fontId="5" fillId="2" borderId="9" xfId="0" applyNumberFormat="1" applyFont="1" applyFill="1" applyBorder="1" applyAlignment="1" applyProtection="1">
      <alignment textRotation="90"/>
      <protection locked="0"/>
    </xf>
    <xf numFmtId="1" fontId="5" fillId="2" borderId="10" xfId="0" applyNumberFormat="1" applyFont="1" applyFill="1" applyBorder="1" applyAlignment="1" applyProtection="1">
      <alignment textRotation="90"/>
      <protection locked="0"/>
    </xf>
    <xf numFmtId="49" fontId="5" fillId="2" borderId="9" xfId="0" applyNumberFormat="1" applyFont="1" applyFill="1" applyBorder="1" applyAlignment="1" applyProtection="1">
      <alignment textRotation="90"/>
      <protection locked="0"/>
    </xf>
    <xf numFmtId="49" fontId="5" fillId="2" borderId="10" xfId="0" applyNumberFormat="1" applyFont="1" applyFill="1" applyBorder="1" applyAlignment="1" applyProtection="1">
      <alignment textRotation="90"/>
      <protection locked="0"/>
    </xf>
    <xf numFmtId="0" fontId="2" fillId="0" borderId="0" xfId="0" applyFont="1" applyProtection="1"/>
    <xf numFmtId="166" fontId="2" fillId="0" borderId="14" xfId="0" applyNumberFormat="1" applyFont="1" applyBorder="1" applyAlignment="1" applyProtection="1">
      <alignment horizontal="center"/>
    </xf>
    <xf numFmtId="0" fontId="2" fillId="0" borderId="9" xfId="0" applyFont="1" applyBorder="1" applyProtection="1"/>
    <xf numFmtId="166" fontId="2" fillId="0" borderId="0" xfId="0" applyNumberFormat="1" applyFont="1" applyBorder="1" applyProtection="1"/>
    <xf numFmtId="0" fontId="2" fillId="0" borderId="0" xfId="0" applyFont="1" applyAlignment="1" applyProtection="1">
      <alignment wrapText="1"/>
    </xf>
    <xf numFmtId="49" fontId="0" fillId="2" borderId="0" xfId="0" applyNumberFormat="1" applyFill="1" applyBorder="1" applyAlignment="1" applyProtection="1">
      <alignment horizontal="center" vertical="center"/>
    </xf>
    <xf numFmtId="166" fontId="8" fillId="0" borderId="1" xfId="0" applyNumberFormat="1" applyFont="1" applyFill="1" applyBorder="1" applyAlignment="1" applyProtection="1">
      <alignment horizontal="center"/>
    </xf>
    <xf numFmtId="166" fontId="8" fillId="0" borderId="15" xfId="0" applyNumberFormat="1" applyFont="1" applyFill="1" applyBorder="1" applyAlignment="1" applyProtection="1">
      <alignment horizontal="center"/>
    </xf>
    <xf numFmtId="166" fontId="8" fillId="2" borderId="0" xfId="0" applyNumberFormat="1" applyFont="1" applyFill="1" applyProtection="1"/>
    <xf numFmtId="166" fontId="7" fillId="2" borderId="0" xfId="0" applyNumberFormat="1" applyFont="1" applyFill="1" applyProtection="1"/>
    <xf numFmtId="20" fontId="2" fillId="2" borderId="0" xfId="0" applyNumberFormat="1" applyFont="1" applyFill="1" applyProtection="1"/>
    <xf numFmtId="164" fontId="8" fillId="0" borderId="2" xfId="0" applyNumberFormat="1" applyFont="1" applyBorder="1" applyAlignment="1" applyProtection="1">
      <alignment horizontal="center"/>
    </xf>
    <xf numFmtId="166" fontId="8" fillId="0" borderId="2" xfId="0" applyNumberFormat="1" applyFont="1" applyFill="1" applyBorder="1" applyAlignment="1" applyProtection="1">
      <alignment horizontal="center"/>
    </xf>
    <xf numFmtId="166" fontId="8" fillId="0" borderId="16" xfId="0" applyNumberFormat="1" applyFont="1" applyFill="1" applyBorder="1" applyAlignment="1" applyProtection="1">
      <alignment horizontal="center"/>
    </xf>
    <xf numFmtId="164" fontId="8" fillId="0" borderId="4" xfId="0" applyNumberFormat="1" applyFont="1" applyBorder="1" applyAlignment="1" applyProtection="1">
      <alignment horizontal="center"/>
    </xf>
    <xf numFmtId="166" fontId="8" fillId="0" borderId="3" xfId="0" applyNumberFormat="1" applyFont="1" applyFill="1" applyBorder="1" applyAlignment="1" applyProtection="1">
      <alignment horizontal="center"/>
    </xf>
    <xf numFmtId="166" fontId="8" fillId="0" borderId="17" xfId="0" applyNumberFormat="1" applyFont="1" applyFill="1" applyBorder="1" applyAlignment="1" applyProtection="1">
      <alignment horizontal="center"/>
    </xf>
    <xf numFmtId="166" fontId="7" fillId="0" borderId="18" xfId="0" applyNumberFormat="1" applyFont="1" applyFill="1" applyBorder="1" applyProtection="1"/>
    <xf numFmtId="166" fontId="7" fillId="0" borderId="19" xfId="0" applyNumberFormat="1" applyFont="1" applyFill="1" applyBorder="1" applyAlignment="1" applyProtection="1"/>
    <xf numFmtId="166" fontId="7" fillId="0" borderId="20" xfId="0" applyNumberFormat="1" applyFont="1" applyFill="1" applyBorder="1" applyProtection="1"/>
    <xf numFmtId="20" fontId="0" fillId="2" borderId="0" xfId="0" applyNumberFormat="1" applyFill="1" applyProtection="1"/>
    <xf numFmtId="166" fontId="7" fillId="0" borderId="19" xfId="0" applyNumberFormat="1" applyFont="1" applyFill="1" applyBorder="1" applyProtection="1"/>
    <xf numFmtId="1" fontId="7" fillId="0" borderId="21" xfId="0" applyNumberFormat="1" applyFont="1" applyFill="1" applyBorder="1" applyProtection="1"/>
    <xf numFmtId="166" fontId="7" fillId="0" borderId="17" xfId="0" applyNumberFormat="1" applyFont="1" applyFill="1" applyBorder="1" applyProtection="1"/>
    <xf numFmtId="166" fontId="8" fillId="0" borderId="22" xfId="0" applyNumberFormat="1" applyFont="1" applyFill="1" applyBorder="1" applyAlignment="1" applyProtection="1">
      <alignment horizontal="center"/>
    </xf>
    <xf numFmtId="166" fontId="8" fillId="0" borderId="5" xfId="0" applyNumberFormat="1" applyFont="1" applyFill="1" applyBorder="1" applyAlignment="1" applyProtection="1">
      <alignment horizontal="center"/>
    </xf>
    <xf numFmtId="166" fontId="7" fillId="0" borderId="23" xfId="0" applyNumberFormat="1" applyFont="1" applyFill="1" applyBorder="1" applyAlignment="1" applyProtection="1">
      <alignment horizontal="center"/>
    </xf>
    <xf numFmtId="164" fontId="7" fillId="0" borderId="24" xfId="0" applyNumberFormat="1" applyFont="1" applyFill="1" applyBorder="1" applyProtection="1"/>
    <xf numFmtId="166" fontId="7" fillId="0" borderId="25" xfId="0" applyNumberFormat="1" applyFont="1" applyFill="1" applyBorder="1" applyProtection="1"/>
    <xf numFmtId="164" fontId="8" fillId="2" borderId="26" xfId="0" applyNumberFormat="1" applyFont="1" applyFill="1" applyBorder="1" applyAlignment="1" applyProtection="1">
      <alignment horizontal="center"/>
    </xf>
    <xf numFmtId="166" fontId="9" fillId="2" borderId="0" xfId="0" applyNumberFormat="1" applyFont="1" applyFill="1" applyAlignment="1" applyProtection="1">
      <alignment horizontal="center"/>
    </xf>
    <xf numFmtId="166" fontId="5" fillId="2" borderId="0" xfId="0" applyNumberFormat="1" applyFont="1" applyFill="1" applyProtection="1"/>
    <xf numFmtId="167" fontId="8" fillId="0" borderId="27" xfId="0" applyNumberFormat="1" applyFont="1" applyFill="1" applyBorder="1" applyAlignment="1" applyProtection="1">
      <alignment horizontal="center"/>
    </xf>
    <xf numFmtId="167" fontId="8" fillId="0" borderId="0" xfId="0" applyNumberFormat="1" applyFont="1" applyFill="1" applyBorder="1" applyAlignment="1" applyProtection="1">
      <alignment horizontal="center"/>
    </xf>
    <xf numFmtId="167" fontId="11" fillId="0" borderId="10" xfId="0" applyNumberFormat="1" applyFont="1" applyFill="1" applyBorder="1" applyAlignment="1" applyProtection="1">
      <alignment horizontal="center"/>
    </xf>
    <xf numFmtId="167" fontId="11" fillId="0" borderId="28" xfId="0" applyNumberFormat="1" applyFont="1" applyFill="1" applyBorder="1" applyAlignment="1" applyProtection="1">
      <alignment horizontal="center"/>
    </xf>
    <xf numFmtId="167" fontId="8" fillId="0" borderId="26" xfId="0" applyNumberFormat="1" applyFont="1" applyFill="1" applyBorder="1" applyAlignment="1" applyProtection="1">
      <alignment horizontal="center"/>
    </xf>
    <xf numFmtId="1" fontId="1" fillId="2" borderId="0" xfId="0" applyNumberFormat="1" applyFont="1" applyFill="1" applyAlignment="1" applyProtection="1">
      <alignment horizontal="center"/>
    </xf>
    <xf numFmtId="165" fontId="0" fillId="2" borderId="0" xfId="0" applyNumberFormat="1" applyFill="1" applyAlignment="1" applyProtection="1">
      <alignment horizontal="center"/>
    </xf>
    <xf numFmtId="20" fontId="9" fillId="2" borderId="0" xfId="0" applyNumberFormat="1" applyFont="1" applyFill="1" applyAlignment="1" applyProtection="1">
      <alignment horizontal="center"/>
    </xf>
    <xf numFmtId="1" fontId="9" fillId="2" borderId="0" xfId="0" applyNumberFormat="1" applyFont="1" applyFill="1" applyAlignment="1" applyProtection="1">
      <alignment horizontal="center"/>
    </xf>
    <xf numFmtId="1" fontId="8" fillId="2" borderId="0" xfId="0" applyNumberFormat="1" applyFont="1" applyFill="1" applyAlignment="1" applyProtection="1">
      <alignment horizontal="center"/>
    </xf>
    <xf numFmtId="20" fontId="9" fillId="2" borderId="0" xfId="0" applyNumberFormat="1" applyFont="1" applyFill="1" applyProtection="1"/>
    <xf numFmtId="1" fontId="8" fillId="0" borderId="29" xfId="0" applyNumberFormat="1" applyFont="1" applyBorder="1" applyAlignment="1" applyProtection="1">
      <alignment horizontal="center"/>
      <protection locked="0"/>
    </xf>
    <xf numFmtId="1" fontId="8" fillId="0" borderId="11" xfId="0" applyNumberFormat="1" applyFont="1" applyBorder="1" applyAlignment="1" applyProtection="1">
      <alignment horizontal="center"/>
      <protection locked="0"/>
    </xf>
    <xf numFmtId="1" fontId="8" fillId="0" borderId="8" xfId="0" applyNumberFormat="1" applyFont="1" applyBorder="1" applyAlignment="1" applyProtection="1">
      <alignment horizontal="center"/>
      <protection locked="0"/>
    </xf>
    <xf numFmtId="1" fontId="8" fillId="0" borderId="30" xfId="0" applyNumberFormat="1" applyFont="1" applyBorder="1" applyAlignment="1" applyProtection="1">
      <alignment horizontal="center"/>
      <protection locked="0"/>
    </xf>
    <xf numFmtId="1" fontId="8" fillId="0" borderId="31" xfId="0" applyNumberFormat="1" applyFont="1" applyBorder="1" applyAlignment="1" applyProtection="1">
      <alignment horizontal="center"/>
      <protection locked="0"/>
    </xf>
    <xf numFmtId="1" fontId="8" fillId="3" borderId="32" xfId="0" applyNumberFormat="1" applyFont="1" applyFill="1" applyBorder="1" applyAlignment="1" applyProtection="1">
      <alignment horizontal="center"/>
      <protection locked="0"/>
    </xf>
    <xf numFmtId="1" fontId="8" fillId="3" borderId="33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 applyProtection="1">
      <alignment horizontal="center"/>
      <protection locked="0"/>
    </xf>
    <xf numFmtId="1" fontId="8" fillId="3" borderId="34" xfId="0" applyNumberFormat="1" applyFont="1" applyFill="1" applyBorder="1" applyAlignment="1" applyProtection="1">
      <alignment horizontal="center"/>
      <protection locked="0"/>
    </xf>
    <xf numFmtId="1" fontId="8" fillId="3" borderId="35" xfId="0" applyNumberFormat="1" applyFont="1" applyFill="1" applyBorder="1" applyAlignment="1" applyProtection="1">
      <alignment horizontal="center"/>
      <protection locked="0"/>
    </xf>
    <xf numFmtId="166" fontId="8" fillId="3" borderId="15" xfId="0" applyNumberFormat="1" applyFont="1" applyFill="1" applyBorder="1" applyAlignment="1" applyProtection="1">
      <alignment horizontal="center"/>
    </xf>
    <xf numFmtId="166" fontId="8" fillId="3" borderId="22" xfId="0" applyNumberFormat="1" applyFont="1" applyFill="1" applyBorder="1" applyAlignment="1" applyProtection="1">
      <alignment horizontal="center"/>
    </xf>
    <xf numFmtId="166" fontId="7" fillId="0" borderId="33" xfId="0" applyNumberFormat="1" applyFont="1" applyFill="1" applyBorder="1" applyAlignment="1" applyProtection="1"/>
    <xf numFmtId="1" fontId="7" fillId="0" borderId="36" xfId="0" applyNumberFormat="1" applyFont="1" applyFill="1" applyBorder="1" applyAlignment="1" applyProtection="1"/>
    <xf numFmtId="1" fontId="7" fillId="3" borderId="36" xfId="0" applyNumberFormat="1" applyFont="1" applyFill="1" applyBorder="1" applyAlignment="1" applyProtection="1"/>
    <xf numFmtId="166" fontId="7" fillId="3" borderId="18" xfId="0" applyNumberFormat="1" applyFont="1" applyFill="1" applyBorder="1" applyProtection="1"/>
    <xf numFmtId="166" fontId="8" fillId="3" borderId="16" xfId="0" applyNumberFormat="1" applyFont="1" applyFill="1" applyBorder="1" applyAlignment="1" applyProtection="1">
      <alignment horizontal="center"/>
    </xf>
    <xf numFmtId="166" fontId="8" fillId="3" borderId="23" xfId="0" applyNumberFormat="1" applyFont="1" applyFill="1" applyBorder="1" applyAlignment="1" applyProtection="1">
      <alignment horizontal="center"/>
    </xf>
    <xf numFmtId="0" fontId="8" fillId="3" borderId="27" xfId="0" applyNumberFormat="1" applyFont="1" applyFill="1" applyBorder="1" applyAlignment="1" applyProtection="1">
      <alignment horizontal="left"/>
    </xf>
    <xf numFmtId="0" fontId="8" fillId="3" borderId="10" xfId="0" applyNumberFormat="1" applyFont="1" applyFill="1" applyBorder="1" applyAlignment="1" applyProtection="1">
      <alignment horizontal="left"/>
    </xf>
    <xf numFmtId="0" fontId="8" fillId="3" borderId="0" xfId="0" applyNumberFormat="1" applyFont="1" applyFill="1" applyBorder="1" applyAlignment="1" applyProtection="1">
      <alignment horizontal="left"/>
    </xf>
    <xf numFmtId="0" fontId="8" fillId="3" borderId="28" xfId="0" applyNumberFormat="1" applyFont="1" applyFill="1" applyBorder="1" applyAlignment="1" applyProtection="1">
      <alignment horizontal="left"/>
    </xf>
    <xf numFmtId="0" fontId="8" fillId="3" borderId="26" xfId="0" applyNumberFormat="1" applyFont="1" applyFill="1" applyBorder="1" applyAlignment="1" applyProtection="1">
      <alignment horizontal="left"/>
    </xf>
    <xf numFmtId="166" fontId="7" fillId="3" borderId="35" xfId="0" applyNumberFormat="1" applyFont="1" applyFill="1" applyBorder="1" applyAlignment="1" applyProtection="1"/>
    <xf numFmtId="166" fontId="7" fillId="3" borderId="25" xfId="0" applyNumberFormat="1" applyFont="1" applyFill="1" applyBorder="1" applyProtection="1"/>
    <xf numFmtId="20" fontId="2" fillId="2" borderId="0" xfId="0" applyNumberFormat="1" applyFont="1" applyFill="1" applyProtection="1">
      <protection locked="0"/>
    </xf>
    <xf numFmtId="166" fontId="7" fillId="3" borderId="23" xfId="0" applyNumberFormat="1" applyFont="1" applyFill="1" applyBorder="1" applyProtection="1"/>
    <xf numFmtId="166" fontId="5" fillId="2" borderId="0" xfId="0" applyNumberFormat="1" applyFont="1" applyFill="1" applyProtection="1">
      <protection locked="0"/>
    </xf>
    <xf numFmtId="0" fontId="5" fillId="2" borderId="9" xfId="0" applyNumberFormat="1" applyFont="1" applyFill="1" applyBorder="1" applyAlignment="1">
      <alignment textRotation="90"/>
    </xf>
    <xf numFmtId="49" fontId="5" fillId="2" borderId="11" xfId="0" applyNumberFormat="1" applyFont="1" applyFill="1" applyBorder="1" applyAlignment="1">
      <alignment textRotation="90"/>
    </xf>
    <xf numFmtId="0" fontId="2" fillId="2" borderId="14" xfId="0" applyFont="1" applyFill="1" applyBorder="1" applyAlignment="1" applyProtection="1">
      <alignment horizontal="center"/>
    </xf>
    <xf numFmtId="49" fontId="5" fillId="2" borderId="37" xfId="0" applyNumberFormat="1" applyFont="1" applyFill="1" applyBorder="1" applyAlignment="1" applyProtection="1"/>
    <xf numFmtId="0" fontId="14" fillId="0" borderId="0" xfId="0" applyFont="1" applyAlignment="1" applyProtection="1">
      <alignment horizontal="center"/>
      <protection locked="0"/>
    </xf>
    <xf numFmtId="0" fontId="14" fillId="0" borderId="0" xfId="0" applyNumberFormat="1" applyFont="1" applyAlignment="1" applyProtection="1">
      <alignment horizontal="center"/>
      <protection locked="0"/>
    </xf>
    <xf numFmtId="10" fontId="14" fillId="0" borderId="0" xfId="0" applyNumberFormat="1" applyFont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10" fontId="14" fillId="0" borderId="0" xfId="0" applyNumberFormat="1" applyFont="1" applyAlignment="1" applyProtection="1">
      <alignment horizontal="right"/>
      <protection locked="0"/>
    </xf>
    <xf numFmtId="0" fontId="16" fillId="0" borderId="0" xfId="0" applyFont="1" applyProtection="1">
      <protection locked="0"/>
    </xf>
    <xf numFmtId="166" fontId="14" fillId="0" borderId="0" xfId="0" applyNumberFormat="1" applyFont="1" applyAlignment="1" applyProtection="1">
      <alignment horizontal="center"/>
      <protection locked="0"/>
    </xf>
    <xf numFmtId="46" fontId="14" fillId="0" borderId="0" xfId="0" applyNumberFormat="1" applyFont="1" applyAlignment="1" applyProtection="1">
      <alignment horizontal="center"/>
      <protection locked="0"/>
    </xf>
    <xf numFmtId="0" fontId="2" fillId="0" borderId="0" xfId="0" applyNumberFormat="1" applyFont="1" applyProtection="1">
      <protection locked="0"/>
    </xf>
    <xf numFmtId="164" fontId="8" fillId="0" borderId="5" xfId="0" applyNumberFormat="1" applyFont="1" applyBorder="1" applyAlignment="1" applyProtection="1">
      <alignment horizontal="center"/>
    </xf>
    <xf numFmtId="1" fontId="2" fillId="0" borderId="14" xfId="0" applyNumberFormat="1" applyFont="1" applyBorder="1" applyAlignment="1" applyProtection="1">
      <alignment horizontal="center"/>
    </xf>
    <xf numFmtId="166" fontId="2" fillId="0" borderId="37" xfId="0" applyNumberFormat="1" applyFont="1" applyBorder="1" applyProtection="1"/>
    <xf numFmtId="166" fontId="2" fillId="2" borderId="14" xfId="0" applyNumberFormat="1" applyFont="1" applyFill="1" applyBorder="1" applyAlignment="1" applyProtection="1">
      <alignment horizontal="center"/>
    </xf>
    <xf numFmtId="49" fontId="2" fillId="2" borderId="37" xfId="0" applyNumberFormat="1" applyFont="1" applyFill="1" applyBorder="1" applyAlignment="1" applyProtection="1">
      <alignment horizontal="center"/>
    </xf>
    <xf numFmtId="49" fontId="2" fillId="2" borderId="14" xfId="0" applyNumberFormat="1" applyFont="1" applyFill="1" applyBorder="1" applyAlignment="1" applyProtection="1">
      <alignment horizontal="center"/>
    </xf>
    <xf numFmtId="49" fontId="2" fillId="2" borderId="40" xfId="0" applyNumberFormat="1" applyFont="1" applyFill="1" applyBorder="1" applyAlignment="1" applyProtection="1">
      <alignment horizontal="center"/>
    </xf>
    <xf numFmtId="0" fontId="5" fillId="2" borderId="37" xfId="0" applyNumberFormat="1" applyFont="1" applyFill="1" applyBorder="1" applyAlignment="1" applyProtection="1"/>
    <xf numFmtId="166" fontId="5" fillId="0" borderId="41" xfId="0" applyNumberFormat="1" applyFont="1" applyBorder="1" applyProtection="1"/>
    <xf numFmtId="0" fontId="2" fillId="0" borderId="7" xfId="0" applyFont="1" applyBorder="1" applyProtection="1">
      <protection locked="0"/>
    </xf>
    <xf numFmtId="166" fontId="2" fillId="0" borderId="11" xfId="0" applyNumberFormat="1" applyFont="1" applyBorder="1" applyProtection="1"/>
    <xf numFmtId="0" fontId="2" fillId="0" borderId="0" xfId="0" applyFont="1" applyBorder="1" applyAlignment="1" applyProtection="1">
      <alignment wrapText="1"/>
    </xf>
    <xf numFmtId="0" fontId="2" fillId="0" borderId="6" xfId="0" applyFont="1" applyFill="1" applyBorder="1" applyProtection="1"/>
    <xf numFmtId="166" fontId="2" fillId="0" borderId="30" xfId="0" applyNumberFormat="1" applyFont="1" applyFill="1" applyBorder="1" applyAlignment="1" applyProtection="1">
      <alignment horizontal="right"/>
    </xf>
    <xf numFmtId="166" fontId="2" fillId="0" borderId="6" xfId="0" applyNumberFormat="1" applyFont="1" applyFill="1" applyBorder="1" applyProtection="1"/>
    <xf numFmtId="0" fontId="2" fillId="0" borderId="6" xfId="0" applyFont="1" applyFill="1" applyBorder="1" applyProtection="1">
      <protection locked="0"/>
    </xf>
    <xf numFmtId="0" fontId="2" fillId="0" borderId="9" xfId="0" applyFont="1" applyFill="1" applyBorder="1" applyProtection="1">
      <protection locked="0"/>
    </xf>
    <xf numFmtId="9" fontId="2" fillId="0" borderId="10" xfId="0" applyNumberFormat="1" applyFont="1" applyFill="1" applyBorder="1" applyProtection="1">
      <protection locked="0"/>
    </xf>
    <xf numFmtId="166" fontId="7" fillId="0" borderId="18" xfId="0" applyNumberFormat="1" applyFont="1" applyFill="1" applyBorder="1" applyProtection="1">
      <protection locked="0"/>
    </xf>
    <xf numFmtId="166" fontId="7" fillId="0" borderId="16" xfId="0" applyNumberFormat="1" applyFont="1" applyFill="1" applyBorder="1" applyProtection="1">
      <protection locked="0"/>
    </xf>
    <xf numFmtId="166" fontId="7" fillId="0" borderId="17" xfId="0" applyNumberFormat="1" applyFont="1" applyFill="1" applyBorder="1" applyProtection="1">
      <protection locked="0"/>
    </xf>
    <xf numFmtId="0" fontId="5" fillId="2" borderId="7" xfId="0" applyFont="1" applyFill="1" applyBorder="1" applyProtection="1"/>
    <xf numFmtId="49" fontId="5" fillId="2" borderId="7" xfId="0" applyNumberFormat="1" applyFont="1" applyFill="1" applyBorder="1" applyProtection="1"/>
    <xf numFmtId="49" fontId="5" fillId="2" borderId="7" xfId="0" applyNumberFormat="1" applyFont="1" applyFill="1" applyBorder="1" applyAlignment="1" applyProtection="1"/>
    <xf numFmtId="49" fontId="5" fillId="2" borderId="9" xfId="0" applyNumberFormat="1" applyFont="1" applyFill="1" applyBorder="1" applyAlignment="1" applyProtection="1">
      <alignment textRotation="90"/>
    </xf>
    <xf numFmtId="49" fontId="5" fillId="2" borderId="10" xfId="0" applyNumberFormat="1" applyFont="1" applyFill="1" applyBorder="1" applyAlignment="1" applyProtection="1">
      <alignment textRotation="90"/>
    </xf>
    <xf numFmtId="49" fontId="5" fillId="2" borderId="11" xfId="0" applyNumberFormat="1" applyFont="1" applyFill="1" applyBorder="1" applyAlignment="1" applyProtection="1">
      <alignment textRotation="90"/>
    </xf>
    <xf numFmtId="0" fontId="5" fillId="2" borderId="7" xfId="0" applyNumberFormat="1" applyFont="1" applyFill="1" applyBorder="1" applyAlignment="1" applyProtection="1"/>
    <xf numFmtId="0" fontId="5" fillId="2" borderId="9" xfId="0" applyFont="1" applyFill="1" applyBorder="1" applyAlignment="1" applyProtection="1">
      <alignment textRotation="90"/>
    </xf>
    <xf numFmtId="166" fontId="5" fillId="2" borderId="37" xfId="0" applyNumberFormat="1" applyFont="1" applyFill="1" applyBorder="1" applyAlignment="1" applyProtection="1">
      <alignment horizontal="right" textRotation="90"/>
    </xf>
    <xf numFmtId="49" fontId="5" fillId="2" borderId="14" xfId="0" applyNumberFormat="1" applyFont="1" applyFill="1" applyBorder="1" applyAlignment="1" applyProtection="1">
      <alignment textRotation="90"/>
    </xf>
    <xf numFmtId="166" fontId="5" fillId="2" borderId="14" xfId="0" applyNumberFormat="1" applyFont="1" applyFill="1" applyBorder="1" applyAlignment="1" applyProtection="1">
      <alignment horizontal="right" textRotation="90"/>
    </xf>
    <xf numFmtId="0" fontId="5" fillId="2" borderId="14" xfId="0" applyNumberFormat="1" applyFont="1" applyFill="1" applyBorder="1" applyAlignment="1" applyProtection="1">
      <alignment textRotation="90"/>
    </xf>
    <xf numFmtId="0" fontId="5" fillId="2" borderId="14" xfId="0" applyFont="1" applyFill="1" applyBorder="1" applyAlignment="1" applyProtection="1">
      <alignment textRotation="90"/>
    </xf>
    <xf numFmtId="49" fontId="5" fillId="2" borderId="41" xfId="0" applyNumberFormat="1" applyFont="1" applyFill="1" applyBorder="1" applyAlignment="1" applyProtection="1">
      <alignment horizontal="right" textRotation="90"/>
    </xf>
    <xf numFmtId="166" fontId="5" fillId="2" borderId="13" xfId="0" applyNumberFormat="1" applyFont="1" applyFill="1" applyBorder="1" applyAlignment="1" applyProtection="1">
      <alignment horizontal="right" textRotation="90"/>
    </xf>
    <xf numFmtId="49" fontId="5" fillId="2" borderId="13" xfId="0" applyNumberFormat="1" applyFont="1" applyFill="1" applyBorder="1" applyAlignment="1" applyProtection="1">
      <alignment horizontal="right" textRotation="90"/>
    </xf>
    <xf numFmtId="49" fontId="5" fillId="2" borderId="13" xfId="0" applyNumberFormat="1" applyFont="1" applyFill="1" applyBorder="1" applyAlignment="1" applyProtection="1">
      <alignment horizontal="right" textRotation="90" wrapText="1"/>
    </xf>
    <xf numFmtId="166" fontId="2" fillId="0" borderId="7" xfId="0" applyNumberFormat="1" applyFont="1" applyBorder="1" applyProtection="1"/>
    <xf numFmtId="166" fontId="2" fillId="0" borderId="12" xfId="0" applyNumberFormat="1" applyFont="1" applyBorder="1" applyProtection="1"/>
    <xf numFmtId="9" fontId="2" fillId="0" borderId="12" xfId="0" applyNumberFormat="1" applyFont="1" applyBorder="1" applyProtection="1"/>
    <xf numFmtId="166" fontId="10" fillId="0" borderId="8" xfId="0" applyNumberFormat="1" applyFont="1" applyBorder="1" applyProtection="1"/>
    <xf numFmtId="166" fontId="2" fillId="0" borderId="6" xfId="0" applyNumberFormat="1" applyFont="1" applyBorder="1" applyProtection="1"/>
    <xf numFmtId="9" fontId="2" fillId="0" borderId="0" xfId="0" applyNumberFormat="1" applyFont="1" applyBorder="1" applyProtection="1"/>
    <xf numFmtId="166" fontId="10" fillId="0" borderId="30" xfId="0" applyNumberFormat="1" applyFont="1" applyBorder="1" applyProtection="1"/>
    <xf numFmtId="166" fontId="2" fillId="0" borderId="10" xfId="0" applyNumberFormat="1" applyFont="1" applyBorder="1" applyProtection="1"/>
    <xf numFmtId="166" fontId="2" fillId="0" borderId="9" xfId="0" applyNumberFormat="1" applyFont="1" applyBorder="1" applyProtection="1"/>
    <xf numFmtId="1" fontId="4" fillId="3" borderId="2" xfId="0" applyNumberFormat="1" applyFont="1" applyFill="1" applyBorder="1" applyProtection="1"/>
    <xf numFmtId="166" fontId="4" fillId="3" borderId="2" xfId="0" applyNumberFormat="1" applyFont="1" applyFill="1" applyBorder="1" applyProtection="1"/>
    <xf numFmtId="166" fontId="5" fillId="0" borderId="37" xfId="0" applyNumberFormat="1" applyFont="1" applyBorder="1" applyProtection="1"/>
    <xf numFmtId="166" fontId="3" fillId="0" borderId="14" xfId="0" applyNumberFormat="1" applyFont="1" applyBorder="1" applyProtection="1"/>
    <xf numFmtId="166" fontId="3" fillId="0" borderId="37" xfId="0" applyNumberFormat="1" applyFont="1" applyBorder="1" applyProtection="1"/>
    <xf numFmtId="9" fontId="4" fillId="0" borderId="14" xfId="0" applyNumberFormat="1" applyFont="1" applyBorder="1" applyProtection="1"/>
    <xf numFmtId="166" fontId="10" fillId="0" borderId="41" xfId="0" applyNumberFormat="1" applyFont="1" applyBorder="1" applyProtection="1"/>
    <xf numFmtId="166" fontId="2" fillId="0" borderId="14" xfId="0" applyNumberFormat="1" applyFont="1" applyBorder="1" applyProtection="1"/>
    <xf numFmtId="1" fontId="2" fillId="0" borderId="14" xfId="0" applyNumberFormat="1" applyFont="1" applyBorder="1" applyProtection="1"/>
    <xf numFmtId="0" fontId="2" fillId="0" borderId="14" xfId="0" applyFont="1" applyBorder="1" applyProtection="1"/>
    <xf numFmtId="1" fontId="2" fillId="0" borderId="3" xfId="0" applyNumberFormat="1" applyFont="1" applyBorder="1" applyProtection="1"/>
    <xf numFmtId="166" fontId="2" fillId="0" borderId="8" xfId="0" applyNumberFormat="1" applyFont="1" applyBorder="1" applyProtection="1"/>
    <xf numFmtId="166" fontId="2" fillId="0" borderId="3" xfId="0" applyNumberFormat="1" applyFont="1" applyBorder="1" applyProtection="1"/>
    <xf numFmtId="1" fontId="2" fillId="0" borderId="12" xfId="0" applyNumberFormat="1" applyFont="1" applyBorder="1" applyProtection="1"/>
    <xf numFmtId="1" fontId="2" fillId="0" borderId="8" xfId="0" applyNumberFormat="1" applyFont="1" applyBorder="1" applyProtection="1"/>
    <xf numFmtId="164" fontId="2" fillId="0" borderId="3" xfId="0" applyNumberFormat="1" applyFont="1" applyFill="1" applyBorder="1" applyProtection="1"/>
    <xf numFmtId="1" fontId="2" fillId="3" borderId="3" xfId="0" applyNumberFormat="1" applyFont="1" applyFill="1" applyBorder="1" applyProtection="1"/>
    <xf numFmtId="166" fontId="2" fillId="3" borderId="3" xfId="0" applyNumberFormat="1" applyFont="1" applyFill="1" applyBorder="1" applyProtection="1"/>
    <xf numFmtId="0" fontId="2" fillId="0" borderId="4" xfId="0" applyFont="1" applyBorder="1" applyProtection="1"/>
    <xf numFmtId="166" fontId="2" fillId="0" borderId="30" xfId="0" applyNumberFormat="1" applyFont="1" applyBorder="1" applyProtection="1"/>
    <xf numFmtId="166" fontId="2" fillId="0" borderId="4" xfId="0" applyNumberFormat="1" applyFont="1" applyBorder="1" applyProtection="1"/>
    <xf numFmtId="0" fontId="2" fillId="0" borderId="30" xfId="0" applyFont="1" applyBorder="1" applyProtection="1"/>
    <xf numFmtId="0" fontId="2" fillId="0" borderId="6" xfId="0" applyFont="1" applyBorder="1" applyProtection="1"/>
    <xf numFmtId="1" fontId="2" fillId="0" borderId="30" xfId="0" applyNumberFormat="1" applyFont="1" applyBorder="1" applyProtection="1"/>
    <xf numFmtId="0" fontId="2" fillId="3" borderId="4" xfId="0" applyFont="1" applyFill="1" applyBorder="1" applyProtection="1"/>
    <xf numFmtId="1" fontId="2" fillId="0" borderId="4" xfId="0" applyNumberFormat="1" applyFont="1" applyBorder="1" applyProtection="1"/>
    <xf numFmtId="1" fontId="2" fillId="3" borderId="4" xfId="0" applyNumberFormat="1" applyFont="1" applyFill="1" applyBorder="1" applyProtection="1"/>
    <xf numFmtId="1" fontId="2" fillId="0" borderId="6" xfId="0" applyNumberFormat="1" applyFont="1" applyBorder="1" applyProtection="1"/>
    <xf numFmtId="164" fontId="2" fillId="0" borderId="4" xfId="0" applyNumberFormat="1" applyFont="1" applyFill="1" applyBorder="1" applyProtection="1"/>
    <xf numFmtId="166" fontId="2" fillId="3" borderId="4" xfId="0" applyNumberFormat="1" applyFont="1" applyFill="1" applyBorder="1" applyProtection="1"/>
    <xf numFmtId="0" fontId="2" fillId="0" borderId="0" xfId="0" applyFont="1" applyBorder="1" applyProtection="1"/>
    <xf numFmtId="1" fontId="2" fillId="0" borderId="2" xfId="0" applyNumberFormat="1" applyFont="1" applyBorder="1" applyProtection="1"/>
    <xf numFmtId="166" fontId="2" fillId="0" borderId="2" xfId="0" applyNumberFormat="1" applyFont="1" applyBorder="1" applyProtection="1"/>
    <xf numFmtId="1" fontId="2" fillId="0" borderId="9" xfId="0" applyNumberFormat="1" applyFont="1" applyBorder="1" applyProtection="1"/>
    <xf numFmtId="1" fontId="2" fillId="0" borderId="11" xfId="0" applyNumberFormat="1" applyFont="1" applyBorder="1" applyProtection="1"/>
    <xf numFmtId="164" fontId="2" fillId="0" borderId="2" xfId="0" applyNumberFormat="1" applyFont="1" applyFill="1" applyBorder="1" applyProtection="1"/>
    <xf numFmtId="1" fontId="2" fillId="3" borderId="2" xfId="0" applyNumberFormat="1" applyFont="1" applyFill="1" applyBorder="1" applyProtection="1"/>
    <xf numFmtId="166" fontId="2" fillId="3" borderId="2" xfId="0" applyNumberFormat="1" applyFont="1" applyFill="1" applyBorder="1" applyProtection="1"/>
    <xf numFmtId="166" fontId="5" fillId="2" borderId="13" xfId="0" applyNumberFormat="1" applyFont="1" applyFill="1" applyBorder="1" applyProtection="1"/>
    <xf numFmtId="0" fontId="10" fillId="0" borderId="0" xfId="0" applyFont="1" applyProtection="1"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49" fontId="2" fillId="4" borderId="12" xfId="0" applyNumberFormat="1" applyFont="1" applyFill="1" applyBorder="1" applyProtection="1"/>
    <xf numFmtId="49" fontId="2" fillId="4" borderId="0" xfId="0" applyNumberFormat="1" applyFont="1" applyFill="1" applyBorder="1" applyProtection="1"/>
    <xf numFmtId="49" fontId="2" fillId="4" borderId="10" xfId="0" applyNumberFormat="1" applyFont="1" applyFill="1" applyBorder="1" applyProtection="1"/>
    <xf numFmtId="0" fontId="5" fillId="2" borderId="37" xfId="0" applyFont="1" applyFill="1" applyBorder="1" applyProtection="1">
      <protection locked="0"/>
    </xf>
    <xf numFmtId="166" fontId="2" fillId="5" borderId="14" xfId="0" applyNumberFormat="1" applyFont="1" applyFill="1" applyBorder="1" applyProtection="1">
      <protection locked="0"/>
    </xf>
    <xf numFmtId="0" fontId="2" fillId="4" borderId="37" xfId="0" applyFont="1" applyFill="1" applyBorder="1" applyProtection="1">
      <protection locked="0"/>
    </xf>
    <xf numFmtId="0" fontId="2" fillId="4" borderId="0" xfId="0" applyFont="1" applyFill="1" applyProtection="1">
      <protection locked="0"/>
    </xf>
    <xf numFmtId="0" fontId="2" fillId="0" borderId="0" xfId="0" applyFont="1" applyAlignment="1" applyProtection="1">
      <protection locked="0"/>
    </xf>
    <xf numFmtId="2" fontId="2" fillId="5" borderId="3" xfId="0" applyNumberFormat="1" applyFont="1" applyFill="1" applyBorder="1" applyProtection="1">
      <protection locked="0"/>
    </xf>
    <xf numFmtId="2" fontId="2" fillId="5" borderId="4" xfId="0" applyNumberFormat="1" applyFont="1" applyFill="1" applyBorder="1" applyProtection="1">
      <protection locked="0"/>
    </xf>
    <xf numFmtId="2" fontId="2" fillId="5" borderId="2" xfId="0" applyNumberFormat="1" applyFont="1" applyFill="1" applyBorder="1" applyProtection="1">
      <protection locked="0"/>
    </xf>
    <xf numFmtId="0" fontId="2" fillId="5" borderId="13" xfId="0" applyFont="1" applyFill="1" applyBorder="1" applyProtection="1">
      <protection locked="0"/>
    </xf>
    <xf numFmtId="0" fontId="2" fillId="0" borderId="9" xfId="0" applyFont="1" applyFill="1" applyBorder="1" applyProtection="1"/>
    <xf numFmtId="9" fontId="2" fillId="0" borderId="11" xfId="0" applyNumberFormat="1" applyFont="1" applyFill="1" applyBorder="1" applyProtection="1"/>
    <xf numFmtId="0" fontId="2" fillId="0" borderId="7" xfId="0" applyFont="1" applyFill="1" applyBorder="1" applyProtection="1">
      <protection locked="0"/>
    </xf>
    <xf numFmtId="0" fontId="2" fillId="0" borderId="37" xfId="0" applyFont="1" applyBorder="1" applyProtection="1"/>
    <xf numFmtId="9" fontId="5" fillId="0" borderId="41" xfId="0" applyNumberFormat="1" applyFont="1" applyBorder="1" applyProtection="1"/>
    <xf numFmtId="164" fontId="2" fillId="0" borderId="14" xfId="0" applyNumberFormat="1" applyFont="1" applyBorder="1" applyAlignment="1" applyProtection="1">
      <alignment horizontal="center"/>
    </xf>
    <xf numFmtId="0" fontId="2" fillId="5" borderId="0" xfId="0" applyFont="1" applyFill="1" applyProtection="1">
      <protection locked="0"/>
    </xf>
    <xf numFmtId="0" fontId="2" fillId="5" borderId="0" xfId="0" applyFont="1" applyFill="1" applyBorder="1" applyAlignment="1" applyProtection="1">
      <alignment horizontal="center"/>
      <protection locked="0"/>
    </xf>
    <xf numFmtId="0" fontId="2" fillId="5" borderId="10" xfId="0" applyFont="1" applyFill="1" applyBorder="1" applyAlignment="1" applyProtection="1">
      <alignment horizontal="center"/>
      <protection locked="0"/>
    </xf>
    <xf numFmtId="0" fontId="2" fillId="5" borderId="6" xfId="0" applyFont="1" applyFill="1" applyBorder="1" applyProtection="1">
      <protection locked="0"/>
    </xf>
    <xf numFmtId="0" fontId="5" fillId="2" borderId="41" xfId="0" applyNumberFormat="1" applyFont="1" applyFill="1" applyBorder="1" applyAlignment="1" applyProtection="1">
      <alignment horizontal="right" textRotation="90"/>
    </xf>
    <xf numFmtId="1" fontId="2" fillId="0" borderId="0" xfId="0" applyNumberFormat="1" applyFont="1" applyFill="1"/>
    <xf numFmtId="0" fontId="5" fillId="2" borderId="11" xfId="0" applyFont="1" applyFill="1" applyBorder="1" applyAlignment="1">
      <alignment horizontal="center"/>
    </xf>
    <xf numFmtId="0" fontId="8" fillId="3" borderId="0" xfId="0" applyNumberFormat="1" applyFont="1" applyFill="1" applyBorder="1" applyAlignment="1" applyProtection="1">
      <alignment horizontal="left" wrapText="1"/>
    </xf>
    <xf numFmtId="1" fontId="2" fillId="0" borderId="4" xfId="0" applyNumberFormat="1" applyFont="1" applyFill="1" applyBorder="1" applyProtection="1"/>
    <xf numFmtId="1" fontId="2" fillId="0" borderId="2" xfId="0" applyNumberFormat="1" applyFont="1" applyFill="1" applyBorder="1" applyProtection="1"/>
    <xf numFmtId="166" fontId="15" fillId="0" borderId="6" xfId="0" applyNumberFormat="1" applyFont="1" applyFill="1" applyBorder="1" applyAlignment="1" applyProtection="1">
      <alignment horizontal="right"/>
      <protection locked="0"/>
    </xf>
    <xf numFmtId="1" fontId="2" fillId="0" borderId="0" xfId="0" applyNumberFormat="1" applyFont="1" applyProtection="1">
      <protection locked="0"/>
    </xf>
    <xf numFmtId="0" fontId="3" fillId="2" borderId="13" xfId="0" applyNumberFormat="1" applyFont="1" applyFill="1" applyBorder="1" applyAlignment="1" applyProtection="1">
      <alignment horizontal="right" textRotation="90"/>
    </xf>
    <xf numFmtId="49" fontId="6" fillId="2" borderId="32" xfId="0" applyNumberFormat="1" applyFont="1" applyFill="1" applyBorder="1" applyAlignment="1" applyProtection="1">
      <alignment horizontal="center" textRotation="90" wrapText="1"/>
      <protection locked="0"/>
    </xf>
    <xf numFmtId="166" fontId="6" fillId="2" borderId="1" xfId="0" applyNumberFormat="1" applyFont="1" applyFill="1" applyBorder="1" applyAlignment="1" applyProtection="1">
      <alignment horizontal="center" textRotation="90" wrapText="1"/>
      <protection locked="0"/>
    </xf>
    <xf numFmtId="49" fontId="6" fillId="2" borderId="1" xfId="0" applyNumberFormat="1" applyFont="1" applyFill="1" applyBorder="1" applyAlignment="1" applyProtection="1">
      <alignment horizontal="center" textRotation="90" wrapText="1"/>
      <protection locked="0"/>
    </xf>
    <xf numFmtId="49" fontId="6" fillId="2" borderId="15" xfId="0" applyNumberFormat="1" applyFont="1" applyFill="1" applyBorder="1" applyAlignment="1" applyProtection="1">
      <alignment horizontal="center" textRotation="90" wrapText="1"/>
      <protection locked="0"/>
    </xf>
    <xf numFmtId="49" fontId="6" fillId="2" borderId="32" xfId="0" applyNumberFormat="1" applyFont="1" applyFill="1" applyBorder="1" applyAlignment="1" applyProtection="1">
      <alignment horizontal="center" textRotation="90" wrapText="1"/>
    </xf>
    <xf numFmtId="49" fontId="6" fillId="2" borderId="15" xfId="0" applyNumberFormat="1" applyFont="1" applyFill="1" applyBorder="1" applyAlignment="1" applyProtection="1">
      <alignment horizontal="center" wrapText="1"/>
      <protection locked="0"/>
    </xf>
    <xf numFmtId="49" fontId="6" fillId="2" borderId="1" xfId="0" applyNumberFormat="1" applyFont="1" applyFill="1" applyBorder="1" applyAlignment="1" applyProtection="1">
      <alignment horizontal="center" wrapText="1"/>
      <protection locked="0"/>
    </xf>
    <xf numFmtId="49" fontId="6" fillId="2" borderId="42" xfId="0" applyNumberFormat="1" applyFont="1" applyFill="1" applyBorder="1" applyAlignment="1" applyProtection="1">
      <alignment horizontal="center" textRotation="90" wrapText="1"/>
      <protection locked="0"/>
    </xf>
    <xf numFmtId="0" fontId="0" fillId="0" borderId="0" xfId="0" applyBorder="1" applyAlignment="1">
      <alignment wrapText="1"/>
    </xf>
    <xf numFmtId="0" fontId="5" fillId="2" borderId="13" xfId="0" applyFont="1" applyFill="1" applyBorder="1" applyAlignment="1" applyProtection="1">
      <alignment horizontal="center" textRotation="90"/>
    </xf>
    <xf numFmtId="170" fontId="2" fillId="0" borderId="39" xfId="0" applyNumberFormat="1" applyFont="1" applyBorder="1" applyProtection="1"/>
    <xf numFmtId="169" fontId="2" fillId="0" borderId="9" xfId="0" applyNumberFormat="1" applyFont="1" applyBorder="1" applyProtection="1"/>
    <xf numFmtId="0" fontId="2" fillId="2" borderId="13" xfId="0" applyFont="1" applyFill="1" applyBorder="1" applyAlignment="1" applyProtection="1">
      <alignment horizontal="center"/>
      <protection locked="0"/>
    </xf>
    <xf numFmtId="170" fontId="2" fillId="0" borderId="38" xfId="0" applyNumberFormat="1" applyFont="1" applyBorder="1" applyProtection="1"/>
    <xf numFmtId="170" fontId="2" fillId="0" borderId="43" xfId="0" applyNumberFormat="1" applyFont="1" applyBorder="1" applyProtection="1"/>
    <xf numFmtId="0" fontId="2" fillId="2" borderId="13" xfId="0" applyFont="1" applyFill="1" applyBorder="1" applyAlignment="1" applyProtection="1">
      <alignment horizontal="center"/>
    </xf>
    <xf numFmtId="169" fontId="2" fillId="0" borderId="10" xfId="0" applyNumberFormat="1" applyFont="1" applyBorder="1" applyProtection="1"/>
    <xf numFmtId="1" fontId="2" fillId="0" borderId="3" xfId="0" applyNumberFormat="1" applyFont="1" applyBorder="1" applyAlignment="1" applyProtection="1">
      <protection locked="0"/>
    </xf>
    <xf numFmtId="1" fontId="3" fillId="0" borderId="2" xfId="0" applyNumberFormat="1" applyFont="1" applyBorder="1" applyProtection="1"/>
    <xf numFmtId="1" fontId="2" fillId="6" borderId="3" xfId="0" applyNumberFormat="1" applyFont="1" applyFill="1" applyBorder="1" applyAlignment="1" applyProtection="1">
      <protection locked="0"/>
    </xf>
    <xf numFmtId="1" fontId="2" fillId="0" borderId="4" xfId="0" applyNumberFormat="1" applyFont="1" applyFill="1" applyBorder="1" applyAlignment="1" applyProtection="1">
      <protection locked="0"/>
    </xf>
    <xf numFmtId="1" fontId="2" fillId="6" borderId="4" xfId="0" applyNumberFormat="1" applyFont="1" applyFill="1" applyBorder="1" applyAlignment="1" applyProtection="1">
      <protection locked="0"/>
    </xf>
    <xf numFmtId="1" fontId="2" fillId="0" borderId="2" xfId="0" applyNumberFormat="1" applyFont="1" applyFill="1" applyBorder="1" applyAlignment="1" applyProtection="1">
      <protection locked="0"/>
    </xf>
    <xf numFmtId="1" fontId="2" fillId="6" borderId="2" xfId="0" applyNumberFormat="1" applyFont="1" applyFill="1" applyBorder="1" applyAlignment="1" applyProtection="1">
      <protection locked="0"/>
    </xf>
    <xf numFmtId="166" fontId="2" fillId="0" borderId="0" xfId="0" applyNumberFormat="1" applyFont="1" applyFill="1" applyBorder="1" applyAlignment="1" applyProtection="1">
      <protection locked="0"/>
    </xf>
    <xf numFmtId="166" fontId="2" fillId="0" borderId="3" xfId="0" applyNumberFormat="1" applyFont="1" applyBorder="1" applyAlignment="1" applyProtection="1">
      <protection locked="0"/>
    </xf>
    <xf numFmtId="166" fontId="2" fillId="0" borderId="4" xfId="0" applyNumberFormat="1" applyFont="1" applyFill="1" applyBorder="1" applyAlignment="1" applyProtection="1">
      <protection locked="0"/>
    </xf>
    <xf numFmtId="166" fontId="2" fillId="0" borderId="2" xfId="0" applyNumberFormat="1" applyFont="1" applyFill="1" applyBorder="1" applyAlignment="1" applyProtection="1">
      <protection locked="0"/>
    </xf>
    <xf numFmtId="166" fontId="2" fillId="6" borderId="3" xfId="0" applyNumberFormat="1" applyFont="1" applyFill="1" applyBorder="1" applyAlignment="1" applyProtection="1">
      <protection locked="0"/>
    </xf>
    <xf numFmtId="166" fontId="2" fillId="6" borderId="4" xfId="0" applyNumberFormat="1" applyFont="1" applyFill="1" applyBorder="1" applyAlignment="1" applyProtection="1">
      <protection locked="0"/>
    </xf>
    <xf numFmtId="166" fontId="2" fillId="6" borderId="2" xfId="0" applyNumberFormat="1" applyFont="1" applyFill="1" applyBorder="1" applyAlignment="1" applyProtection="1">
      <protection locked="0"/>
    </xf>
    <xf numFmtId="166" fontId="3" fillId="0" borderId="13" xfId="0" applyNumberFormat="1" applyFont="1" applyBorder="1" applyProtection="1"/>
    <xf numFmtId="1" fontId="2" fillId="0" borderId="3" xfId="0" applyNumberFormat="1" applyFont="1" applyBorder="1" applyProtection="1">
      <protection locked="0"/>
    </xf>
    <xf numFmtId="1" fontId="2" fillId="0" borderId="4" xfId="0" applyNumberFormat="1" applyFont="1" applyBorder="1" applyProtection="1">
      <protection locked="0"/>
    </xf>
    <xf numFmtId="1" fontId="2" fillId="0" borderId="2" xfId="0" applyNumberFormat="1" applyFont="1" applyBorder="1" applyProtection="1">
      <protection locked="0"/>
    </xf>
    <xf numFmtId="166" fontId="2" fillId="0" borderId="7" xfId="0" applyNumberFormat="1" applyFont="1" applyBorder="1" applyProtection="1">
      <protection locked="0"/>
    </xf>
    <xf numFmtId="166" fontId="2" fillId="0" borderId="12" xfId="0" applyNumberFormat="1" applyFont="1" applyBorder="1" applyProtection="1">
      <protection locked="0"/>
    </xf>
    <xf numFmtId="166" fontId="2" fillId="0" borderId="8" xfId="0" applyNumberFormat="1" applyFont="1" applyBorder="1" applyProtection="1">
      <protection locked="0"/>
    </xf>
    <xf numFmtId="166" fontId="2" fillId="0" borderId="6" xfId="0" applyNumberFormat="1" applyFont="1" applyBorder="1" applyProtection="1">
      <protection locked="0"/>
    </xf>
    <xf numFmtId="166" fontId="2" fillId="0" borderId="0" xfId="0" applyNumberFormat="1" applyFont="1" applyBorder="1" applyProtection="1">
      <protection locked="0"/>
    </xf>
    <xf numFmtId="166" fontId="2" fillId="0" borderId="30" xfId="0" applyNumberFormat="1" applyFont="1" applyBorder="1" applyProtection="1">
      <protection locked="0"/>
    </xf>
    <xf numFmtId="166" fontId="2" fillId="0" borderId="9" xfId="0" applyNumberFormat="1" applyFont="1" applyBorder="1" applyProtection="1">
      <protection locked="0"/>
    </xf>
    <xf numFmtId="166" fontId="2" fillId="0" borderId="10" xfId="0" applyNumberFormat="1" applyFont="1" applyBorder="1" applyProtection="1">
      <protection locked="0"/>
    </xf>
    <xf numFmtId="166" fontId="2" fillId="0" borderId="11" xfId="0" applyNumberFormat="1" applyFont="1" applyBorder="1" applyProtection="1">
      <protection locked="0"/>
    </xf>
    <xf numFmtId="166" fontId="2" fillId="0" borderId="12" xfId="0" applyNumberFormat="1" applyFont="1" applyBorder="1" applyAlignment="1" applyProtection="1">
      <protection locked="0"/>
    </xf>
    <xf numFmtId="166" fontId="2" fillId="0" borderId="10" xfId="0" applyNumberFormat="1" applyFont="1" applyFill="1" applyBorder="1" applyAlignment="1" applyProtection="1">
      <protection locked="0"/>
    </xf>
    <xf numFmtId="166" fontId="15" fillId="0" borderId="0" xfId="0" applyNumberFormat="1" applyFont="1" applyProtection="1"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166" fontId="2" fillId="0" borderId="0" xfId="0" applyNumberFormat="1" applyFont="1" applyAlignment="1" applyProtection="1">
      <alignment horizontal="center"/>
      <protection locked="0"/>
    </xf>
    <xf numFmtId="166" fontId="2" fillId="0" borderId="8" xfId="0" applyNumberFormat="1" applyFont="1" applyBorder="1" applyAlignment="1" applyProtection="1">
      <alignment horizontal="right"/>
    </xf>
    <xf numFmtId="166" fontId="2" fillId="0" borderId="30" xfId="0" applyNumberFormat="1" applyFont="1" applyBorder="1" applyAlignment="1" applyProtection="1">
      <alignment horizontal="right"/>
    </xf>
    <xf numFmtId="10" fontId="2" fillId="0" borderId="0" xfId="0" applyNumberFormat="1" applyFont="1" applyProtection="1">
      <protection locked="0"/>
    </xf>
    <xf numFmtId="1" fontId="20" fillId="0" borderId="14" xfId="0" applyNumberFormat="1" applyFont="1" applyBorder="1" applyAlignment="1" applyProtection="1">
      <alignment horizontal="center"/>
    </xf>
    <xf numFmtId="9" fontId="20" fillId="0" borderId="14" xfId="0" applyNumberFormat="1" applyFont="1" applyBorder="1" applyAlignment="1" applyProtection="1">
      <alignment horizontal="center"/>
    </xf>
    <xf numFmtId="166" fontId="2" fillId="0" borderId="11" xfId="0" applyNumberFormat="1" applyFont="1" applyBorder="1" applyAlignment="1" applyProtection="1">
      <alignment horizontal="right"/>
    </xf>
    <xf numFmtId="9" fontId="20" fillId="0" borderId="0" xfId="0" applyNumberFormat="1" applyFont="1" applyProtection="1"/>
    <xf numFmtId="0" fontId="2" fillId="0" borderId="7" xfId="0" applyFont="1" applyBorder="1" applyProtection="1"/>
    <xf numFmtId="167" fontId="11" fillId="0" borderId="16" xfId="0" applyNumberFormat="1" applyFont="1" applyFill="1" applyBorder="1" applyAlignment="1" applyProtection="1">
      <alignment horizontal="center"/>
    </xf>
    <xf numFmtId="49" fontId="21" fillId="0" borderId="0" xfId="2" applyNumberFormat="1" applyFont="1"/>
    <xf numFmtId="49" fontId="12" fillId="0" borderId="0" xfId="2" applyNumberFormat="1"/>
    <xf numFmtId="49" fontId="2" fillId="0" borderId="0" xfId="2" applyNumberFormat="1" applyFont="1"/>
    <xf numFmtId="0" fontId="22" fillId="0" borderId="0" xfId="2" applyNumberFormat="1" applyFont="1"/>
    <xf numFmtId="49" fontId="1" fillId="0" borderId="0" xfId="2" applyNumberFormat="1" applyFont="1"/>
    <xf numFmtId="49" fontId="12" fillId="0" borderId="0" xfId="2" applyNumberFormat="1" applyFont="1"/>
    <xf numFmtId="49" fontId="23" fillId="0" borderId="0" xfId="2" applyNumberFormat="1" applyFont="1"/>
    <xf numFmtId="49" fontId="24" fillId="0" borderId="0" xfId="2" applyNumberFormat="1" applyFont="1"/>
    <xf numFmtId="49" fontId="26" fillId="0" borderId="0" xfId="2" applyNumberFormat="1" applyFont="1"/>
    <xf numFmtId="0" fontId="12" fillId="0" borderId="0" xfId="2" applyNumberFormat="1"/>
    <xf numFmtId="49" fontId="28" fillId="0" borderId="0" xfId="2" applyNumberFormat="1" applyFont="1"/>
    <xf numFmtId="49" fontId="29" fillId="0" borderId="0" xfId="2" applyNumberFormat="1" applyFont="1"/>
    <xf numFmtId="49" fontId="27" fillId="0" borderId="0" xfId="2" applyNumberFormat="1" applyFont="1"/>
    <xf numFmtId="49" fontId="25" fillId="0" borderId="0" xfId="0" applyNumberFormat="1" applyFont="1"/>
    <xf numFmtId="0" fontId="8" fillId="0" borderId="1" xfId="0" applyNumberFormat="1" applyFont="1" applyBorder="1" applyAlignment="1" applyProtection="1">
      <alignment vertical="top"/>
      <protection locked="0"/>
    </xf>
    <xf numFmtId="0" fontId="8" fillId="0" borderId="2" xfId="0" applyFont="1" applyBorder="1" applyAlignment="1"/>
    <xf numFmtId="0" fontId="8" fillId="0" borderId="3" xfId="0" applyNumberFormat="1" applyFont="1" applyBorder="1" applyAlignment="1" applyProtection="1">
      <alignment vertical="top"/>
      <protection locked="0"/>
    </xf>
    <xf numFmtId="0" fontId="8" fillId="0" borderId="2" xfId="0" applyFont="1" applyBorder="1" applyAlignment="1" applyProtection="1"/>
    <xf numFmtId="0" fontId="8" fillId="0" borderId="5" xfId="0" applyFont="1" applyBorder="1" applyAlignment="1" applyProtection="1"/>
    <xf numFmtId="0" fontId="8" fillId="0" borderId="5" xfId="0" applyFont="1" applyBorder="1" applyAlignment="1"/>
    <xf numFmtId="0" fontId="16" fillId="0" borderId="7" xfId="0" applyFont="1" applyBorder="1" applyProtection="1">
      <protection locked="0"/>
    </xf>
    <xf numFmtId="0" fontId="2" fillId="0" borderId="6" xfId="0" applyNumberFormat="1" applyFont="1" applyBorder="1" applyProtection="1">
      <protection locked="0"/>
    </xf>
    <xf numFmtId="169" fontId="2" fillId="0" borderId="6" xfId="0" applyNumberFormat="1" applyFont="1" applyBorder="1" applyProtection="1">
      <protection locked="0"/>
    </xf>
    <xf numFmtId="166" fontId="2" fillId="0" borderId="41" xfId="0" applyNumberFormat="1" applyFont="1" applyBorder="1" applyProtection="1"/>
    <xf numFmtId="1" fontId="2" fillId="0" borderId="0" xfId="0" applyNumberFormat="1" applyFont="1" applyFill="1" applyBorder="1"/>
    <xf numFmtId="0" fontId="12" fillId="0" borderId="0" xfId="2"/>
    <xf numFmtId="0" fontId="30" fillId="0" borderId="0" xfId="2" applyNumberFormat="1" applyFont="1" applyAlignment="1"/>
    <xf numFmtId="0" fontId="30" fillId="0" borderId="0" xfId="2" applyNumberFormat="1" applyFont="1" applyAlignment="1">
      <alignment horizontal="center"/>
    </xf>
    <xf numFmtId="0" fontId="31" fillId="0" borderId="0" xfId="2" applyNumberFormat="1" applyFont="1" applyAlignment="1">
      <alignment horizontal="center"/>
    </xf>
    <xf numFmtId="0" fontId="31" fillId="0" borderId="0" xfId="2" applyNumberFormat="1" applyFont="1" applyAlignment="1"/>
    <xf numFmtId="171" fontId="12" fillId="0" borderId="13" xfId="2" applyNumberFormat="1" applyFont="1" applyBorder="1" applyAlignment="1"/>
    <xf numFmtId="0" fontId="12" fillId="0" borderId="13" xfId="2" applyNumberFormat="1" applyFont="1" applyBorder="1" applyAlignment="1"/>
    <xf numFmtId="0" fontId="32" fillId="0" borderId="0" xfId="2" applyNumberFormat="1" applyFont="1" applyAlignment="1">
      <alignment horizontal="centerContinuous"/>
    </xf>
    <xf numFmtId="1" fontId="30" fillId="0" borderId="0" xfId="2" applyNumberFormat="1" applyFont="1" applyAlignment="1">
      <alignment horizontal="center"/>
    </xf>
    <xf numFmtId="1" fontId="30" fillId="0" borderId="0" xfId="2" applyNumberFormat="1" applyFont="1" applyAlignment="1"/>
    <xf numFmtId="0" fontId="12" fillId="0" borderId="0" xfId="2" applyNumberFormat="1" applyFont="1" applyAlignment="1"/>
    <xf numFmtId="1" fontId="23" fillId="0" borderId="0" xfId="2" applyNumberFormat="1" applyFont="1" applyAlignment="1">
      <alignment horizontal="centerContinuous"/>
    </xf>
    <xf numFmtId="0" fontId="23" fillId="0" borderId="0" xfId="2" applyNumberFormat="1" applyFont="1" applyAlignment="1">
      <alignment horizontal="centerContinuous"/>
    </xf>
    <xf numFmtId="1" fontId="23" fillId="0" borderId="0" xfId="2" applyNumberFormat="1" applyFont="1" applyAlignment="1">
      <alignment horizontal="center"/>
    </xf>
    <xf numFmtId="0" fontId="23" fillId="0" borderId="0" xfId="2" applyNumberFormat="1" applyFont="1" applyAlignment="1">
      <alignment horizontal="left"/>
    </xf>
    <xf numFmtId="0" fontId="33" fillId="2" borderId="46" xfId="2" applyFont="1" applyFill="1" applyBorder="1"/>
    <xf numFmtId="0" fontId="33" fillId="2" borderId="47" xfId="2" applyFont="1" applyFill="1" applyBorder="1" applyProtection="1">
      <protection locked="0"/>
    </xf>
    <xf numFmtId="172" fontId="33" fillId="2" borderId="48" xfId="2" applyNumberFormat="1" applyFont="1" applyFill="1" applyBorder="1"/>
    <xf numFmtId="0" fontId="33" fillId="2" borderId="24" xfId="2" applyNumberFormat="1" applyFont="1" applyFill="1" applyBorder="1" applyAlignment="1">
      <alignment horizontal="center"/>
    </xf>
    <xf numFmtId="0" fontId="33" fillId="0" borderId="46" xfId="2" applyFont="1" applyBorder="1"/>
    <xf numFmtId="0" fontId="33" fillId="0" borderId="47" xfId="2" applyFont="1" applyBorder="1" applyProtection="1">
      <protection locked="0"/>
    </xf>
    <xf numFmtId="172" fontId="33" fillId="0" borderId="48" xfId="2" applyNumberFormat="1" applyFont="1" applyBorder="1"/>
    <xf numFmtId="0" fontId="33" fillId="0" borderId="24" xfId="2" applyNumberFormat="1" applyFont="1" applyBorder="1" applyAlignment="1">
      <alignment horizontal="center"/>
    </xf>
    <xf numFmtId="0" fontId="33" fillId="0" borderId="49" xfId="2" applyFont="1" applyBorder="1"/>
    <xf numFmtId="0" fontId="33" fillId="0" borderId="37" xfId="2" applyFont="1" applyBorder="1" applyProtection="1">
      <protection locked="0"/>
    </xf>
    <xf numFmtId="172" fontId="33" fillId="0" borderId="13" xfId="2" applyNumberFormat="1" applyFont="1" applyBorder="1"/>
    <xf numFmtId="0" fontId="33" fillId="0" borderId="19" xfId="2" applyNumberFormat="1" applyFont="1" applyBorder="1" applyAlignment="1">
      <alignment horizontal="center"/>
    </xf>
    <xf numFmtId="0" fontId="33" fillId="2" borderId="49" xfId="2" applyFont="1" applyFill="1" applyBorder="1"/>
    <xf numFmtId="0" fontId="33" fillId="2" borderId="37" xfId="2" applyFont="1" applyFill="1" applyBorder="1" applyProtection="1">
      <protection locked="0"/>
    </xf>
    <xf numFmtId="172" fontId="33" fillId="2" borderId="13" xfId="2" applyNumberFormat="1" applyFont="1" applyFill="1" applyBorder="1"/>
    <xf numFmtId="0" fontId="33" fillId="2" borderId="19" xfId="2" applyNumberFormat="1" applyFont="1" applyFill="1" applyBorder="1" applyAlignment="1">
      <alignment horizontal="center"/>
    </xf>
    <xf numFmtId="0" fontId="1" fillId="0" borderId="0" xfId="2" applyFont="1"/>
    <xf numFmtId="49" fontId="12" fillId="0" borderId="0" xfId="0" applyNumberFormat="1" applyFont="1"/>
    <xf numFmtId="0" fontId="12" fillId="0" borderId="0" xfId="2" applyNumberFormat="1" applyFont="1"/>
    <xf numFmtId="0" fontId="33" fillId="0" borderId="37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34" fillId="7" borderId="51" xfId="2" applyFont="1" applyFill="1" applyBorder="1" applyAlignment="1">
      <alignment horizontal="center"/>
    </xf>
    <xf numFmtId="0" fontId="34" fillId="7" borderId="10" xfId="2" applyFont="1" applyFill="1" applyBorder="1" applyAlignment="1">
      <alignment horizontal="center"/>
    </xf>
    <xf numFmtId="0" fontId="34" fillId="7" borderId="50" xfId="2" applyFont="1" applyFill="1" applyBorder="1" applyAlignment="1">
      <alignment horizontal="center"/>
    </xf>
    <xf numFmtId="0" fontId="35" fillId="0" borderId="44" xfId="2" applyFont="1" applyBorder="1" applyAlignment="1" applyProtection="1">
      <alignment horizontal="center"/>
    </xf>
    <xf numFmtId="0" fontId="35" fillId="0" borderId="54" xfId="2" applyFont="1" applyBorder="1" applyAlignment="1" applyProtection="1">
      <alignment horizontal="center"/>
    </xf>
    <xf numFmtId="0" fontId="35" fillId="0" borderId="45" xfId="2" applyFont="1" applyBorder="1" applyAlignment="1" applyProtection="1">
      <alignment horizontal="center"/>
    </xf>
    <xf numFmtId="0" fontId="34" fillId="7" borderId="53" xfId="2" applyFont="1" applyFill="1" applyBorder="1" applyAlignment="1">
      <alignment horizontal="center"/>
    </xf>
    <xf numFmtId="0" fontId="34" fillId="7" borderId="26" xfId="2" applyFont="1" applyFill="1" applyBorder="1" applyAlignment="1">
      <alignment horizontal="center"/>
    </xf>
    <xf numFmtId="0" fontId="34" fillId="7" borderId="52" xfId="2" applyFont="1" applyFill="1" applyBorder="1" applyAlignment="1">
      <alignment horizontal="center"/>
    </xf>
    <xf numFmtId="1" fontId="7" fillId="0" borderId="32" xfId="0" applyNumberFormat="1" applyFont="1" applyFill="1" applyBorder="1" applyAlignment="1" applyProtection="1">
      <alignment horizontal="center" vertical="center" textRotation="90"/>
    </xf>
    <xf numFmtId="0" fontId="0" fillId="0" borderId="34" xfId="0" applyBorder="1" applyAlignment="1" applyProtection="1">
      <alignment horizontal="center" vertical="center"/>
    </xf>
    <xf numFmtId="0" fontId="0" fillId="0" borderId="35" xfId="0" applyBorder="1" applyAlignment="1" applyProtection="1">
      <alignment horizontal="center" vertical="center"/>
    </xf>
    <xf numFmtId="49" fontId="2" fillId="4" borderId="44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45" xfId="0" applyFont="1" applyFill="1" applyBorder="1" applyAlignment="1" applyProtection="1">
      <alignment horizontal="center" vertical="center" wrapText="1"/>
      <protection locked="0"/>
    </xf>
    <xf numFmtId="1" fontId="10" fillId="2" borderId="3" xfId="0" applyNumberFormat="1" applyFont="1" applyFill="1" applyBorder="1" applyAlignment="1" applyProtection="1">
      <alignment horizontal="center"/>
    </xf>
    <xf numFmtId="0" fontId="12" fillId="2" borderId="2" xfId="0" applyFont="1" applyFill="1" applyBorder="1" applyAlignment="1" applyProtection="1">
      <alignment horizontal="center"/>
    </xf>
    <xf numFmtId="49" fontId="5" fillId="2" borderId="13" xfId="0" applyNumberFormat="1" applyFont="1" applyFill="1" applyBorder="1" applyAlignment="1" applyProtection="1">
      <alignment textRotation="90"/>
    </xf>
    <xf numFmtId="0" fontId="0" fillId="2" borderId="13" xfId="0" applyNumberFormat="1" applyFill="1" applyBorder="1" applyAlignment="1" applyProtection="1">
      <alignment textRotation="90"/>
    </xf>
    <xf numFmtId="1" fontId="5" fillId="2" borderId="7" xfId="0" applyNumberFormat="1" applyFont="1" applyFill="1" applyBorder="1" applyAlignment="1" applyProtection="1">
      <protection locked="0"/>
    </xf>
    <xf numFmtId="0" fontId="0" fillId="0" borderId="8" xfId="0" applyBorder="1" applyAlignment="1" applyProtection="1">
      <protection locked="0"/>
    </xf>
    <xf numFmtId="0" fontId="5" fillId="2" borderId="13" xfId="0" applyFont="1" applyFill="1" applyBorder="1" applyAlignment="1" applyProtection="1">
      <alignment textRotation="90"/>
    </xf>
    <xf numFmtId="1" fontId="5" fillId="2" borderId="3" xfId="0" applyNumberFormat="1" applyFont="1" applyFill="1" applyBorder="1" applyAlignment="1" applyProtection="1">
      <alignment textRotation="90"/>
    </xf>
    <xf numFmtId="0" fontId="0" fillId="2" borderId="2" xfId="0" applyFill="1" applyBorder="1" applyAlignment="1" applyProtection="1">
      <alignment textRotation="90"/>
    </xf>
    <xf numFmtId="49" fontId="5" fillId="2" borderId="3" xfId="0" applyNumberFormat="1" applyFont="1" applyFill="1" applyBorder="1" applyAlignment="1" applyProtection="1">
      <alignment textRotation="90" wrapText="1"/>
    </xf>
    <xf numFmtId="0" fontId="0" fillId="2" borderId="2" xfId="0" applyNumberFormat="1" applyFill="1" applyBorder="1" applyAlignment="1" applyProtection="1">
      <alignment textRotation="90" wrapText="1"/>
    </xf>
    <xf numFmtId="1" fontId="5" fillId="2" borderId="13" xfId="0" applyNumberFormat="1" applyFont="1" applyFill="1" applyBorder="1" applyAlignment="1" applyProtection="1">
      <alignment textRotation="90"/>
    </xf>
    <xf numFmtId="0" fontId="5" fillId="2" borderId="3" xfId="0" applyFont="1" applyFill="1" applyBorder="1" applyAlignment="1" applyProtection="1">
      <alignment textRotation="90" wrapText="1"/>
    </xf>
    <xf numFmtId="0" fontId="0" fillId="0" borderId="2" xfId="0" applyBorder="1" applyAlignment="1" applyProtection="1">
      <alignment textRotation="90" wrapText="1"/>
    </xf>
    <xf numFmtId="49" fontId="5" fillId="2" borderId="37" xfId="0" applyNumberFormat="1" applyFont="1" applyFill="1" applyBorder="1" applyAlignment="1" applyProtection="1">
      <alignment textRotation="90"/>
    </xf>
    <xf numFmtId="0" fontId="0" fillId="2" borderId="37" xfId="0" applyNumberFormat="1" applyFill="1" applyBorder="1" applyAlignment="1" applyProtection="1">
      <alignment textRotation="90"/>
    </xf>
    <xf numFmtId="49" fontId="5" fillId="2" borderId="7" xfId="0" applyNumberFormat="1" applyFont="1" applyFill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  <protection locked="0"/>
    </xf>
    <xf numFmtId="0" fontId="13" fillId="0" borderId="37" xfId="0" applyFont="1" applyBorder="1" applyAlignment="1" applyProtection="1">
      <alignment wrapText="1"/>
      <protection locked="0"/>
    </xf>
    <xf numFmtId="0" fontId="0" fillId="0" borderId="14" xfId="0" applyBorder="1" applyAlignment="1">
      <alignment wrapText="1"/>
    </xf>
    <xf numFmtId="0" fontId="5" fillId="2" borderId="14" xfId="0" applyFont="1" applyFill="1" applyBorder="1" applyAlignment="1" applyProtection="1">
      <alignment wrapText="1"/>
      <protection locked="0"/>
    </xf>
    <xf numFmtId="0" fontId="0" fillId="0" borderId="41" xfId="0" applyBorder="1" applyAlignment="1">
      <alignment wrapText="1"/>
    </xf>
    <xf numFmtId="0" fontId="5" fillId="2" borderId="37" xfId="0" applyNumberFormat="1" applyFont="1" applyFill="1" applyBorder="1" applyAlignment="1" applyProtection="1">
      <alignment wrapText="1"/>
    </xf>
    <xf numFmtId="166" fontId="5" fillId="2" borderId="37" xfId="0" applyNumberFormat="1" applyFont="1" applyFill="1" applyBorder="1" applyAlignment="1" applyProtection="1">
      <alignment wrapText="1"/>
    </xf>
    <xf numFmtId="0" fontId="0" fillId="0" borderId="41" xfId="0" applyBorder="1" applyAlignment="1" applyProtection="1">
      <alignment wrapText="1"/>
    </xf>
    <xf numFmtId="166" fontId="3" fillId="2" borderId="37" xfId="0" applyNumberFormat="1" applyFont="1" applyFill="1" applyBorder="1" applyAlignment="1" applyProtection="1">
      <alignment wrapText="1"/>
    </xf>
    <xf numFmtId="0" fontId="0" fillId="0" borderId="41" xfId="0" applyBorder="1"/>
    <xf numFmtId="0" fontId="5" fillId="2" borderId="7" xfId="0" applyFont="1" applyFill="1" applyBorder="1" applyAlignment="1"/>
    <xf numFmtId="0" fontId="5" fillId="2" borderId="8" xfId="0" applyFont="1" applyFill="1" applyBorder="1" applyAlignment="1"/>
    <xf numFmtId="0" fontId="5" fillId="2" borderId="3" xfId="0" applyFont="1" applyFill="1" applyBorder="1" applyAlignment="1"/>
    <xf numFmtId="0" fontId="2" fillId="2" borderId="2" xfId="0" applyFont="1" applyFill="1" applyBorder="1" applyAlignment="1"/>
    <xf numFmtId="0" fontId="5" fillId="2" borderId="13" xfId="0" applyFont="1" applyFill="1" applyBorder="1" applyAlignment="1"/>
    <xf numFmtId="0" fontId="5" fillId="2" borderId="37" xfId="0" applyFont="1" applyFill="1" applyBorder="1" applyAlignment="1"/>
    <xf numFmtId="0" fontId="5" fillId="2" borderId="12" xfId="0" applyFont="1" applyFill="1" applyBorder="1" applyAlignment="1"/>
    <xf numFmtId="0" fontId="5" fillId="2" borderId="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right"/>
    </xf>
  </cellXfs>
  <cellStyles count="3">
    <cellStyle name="Normal" xfId="0" builtinId="0"/>
    <cellStyle name="Normal 2" xfId="1"/>
    <cellStyle name="Normal 3" xfId="2"/>
  </cellStyles>
  <dxfs count="2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E3E3E3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worksheet" Target="worksheets/sheet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8.xml"/><Relationship Id="rId10" Type="http://schemas.openxmlformats.org/officeDocument/2006/relationships/chartsheet" Target="chartsheets/sheet7.xml"/><Relationship Id="rId19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worksheet" Target="worksheets/sheet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Ugentlig træning</a:t>
            </a:r>
          </a:p>
        </c:rich>
      </c:tx>
      <c:layout>
        <c:manualLayout>
          <c:xMode val="edge"/>
          <c:yMode val="edge"/>
          <c:x val="0.4364582819632018"/>
          <c:y val="2.03045685279187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874999999999994E-2"/>
          <c:y val="0.12521150592216584"/>
          <c:w val="0.82500000000000062"/>
          <c:h val="0.74957698815564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DataUge!$B$2</c:f>
              <c:strCache>
                <c:ptCount val="1"/>
                <c:pt idx="0">
                  <c:v>Maks. løb</c:v>
                </c:pt>
              </c:strCache>
            </c:strRef>
          </c:tx>
          <c:spPr>
            <a:solidFill>
              <a:srgbClr val="FF00FF"/>
            </a:solid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DataUge!$B$3:$B$745</c:f>
              <c:numCache>
                <c:formatCode>[h]:mm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5"/>
          <c:order val="1"/>
          <c:tx>
            <c:strRef>
              <c:f>DataUge!$H$2</c:f>
              <c:strCache>
                <c:ptCount val="1"/>
                <c:pt idx="0">
                  <c:v>Maks.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FF00FF"/>
              </a:bgClr>
            </a:patt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DataUge!$H$3:$H$731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1"/>
          <c:order val="2"/>
          <c:tx>
            <c:strRef>
              <c:f>DataUge!$C$2</c:f>
              <c:strCache>
                <c:ptCount val="1"/>
                <c:pt idx="0">
                  <c:v>Høj løb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DataUge!$C$3:$C$731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6"/>
          <c:order val="3"/>
          <c:tx>
            <c:strRef>
              <c:f>DataUge!$I$2</c:f>
              <c:strCache>
                <c:ptCount val="1"/>
                <c:pt idx="0">
                  <c:v>Høj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FF0000"/>
              </a:bgClr>
            </a:patt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DataUge!$I$3:$I$731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2"/>
          <c:order val="4"/>
          <c:tx>
            <c:strRef>
              <c:f>DataUge!$D$2</c:f>
              <c:strCache>
                <c:ptCount val="1"/>
                <c:pt idx="0">
                  <c:v>Mod. løb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DataUge!$D$3:$D$731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7"/>
          <c:order val="5"/>
          <c:tx>
            <c:strRef>
              <c:f>DataUge!$J$2</c:f>
              <c:strCache>
                <c:ptCount val="1"/>
                <c:pt idx="0">
                  <c:v>Mod.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3366FF"/>
              </a:bgClr>
            </a:patt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DataUge!$J$3:$J$731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3"/>
          <c:order val="6"/>
          <c:tx>
            <c:strRef>
              <c:f>DataUge!$E$2</c:f>
              <c:strCache>
                <c:ptCount val="1"/>
                <c:pt idx="0">
                  <c:v>Lav løb</c:v>
                </c:pt>
              </c:strCache>
            </c:strRef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DataUge!$E$3:$E$731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8"/>
          <c:order val="7"/>
          <c:tx>
            <c:strRef>
              <c:f>DataUge!$K$2</c:f>
              <c:strCache>
                <c:ptCount val="1"/>
                <c:pt idx="0">
                  <c:v>Lav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00FF00"/>
              </a:bgClr>
            </a:patt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DataUge!$K$3:$K$731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10"/>
          <c:order val="8"/>
          <c:tx>
            <c:strRef>
              <c:f>DataUge!$F$2</c:f>
              <c:strCache>
                <c:ptCount val="1"/>
                <c:pt idx="0">
                  <c:v>Sv. lav løb</c:v>
                </c:pt>
              </c:strCache>
            </c:strRef>
          </c:tx>
          <c:spPr>
            <a:solidFill>
              <a:srgbClr val="999933"/>
            </a:solid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DataUge!$F$3:$F$731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1.7361111111111112E-2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11"/>
          <c:order val="9"/>
          <c:tx>
            <c:strRef>
              <c:f>DataUge!$L$2</c:f>
              <c:strCache>
                <c:ptCount val="1"/>
                <c:pt idx="0">
                  <c:v>Sv. lav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999933"/>
              </a:bgClr>
            </a:patt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DataUge!$L$3:$L$731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4"/>
          <c:order val="10"/>
          <c:tx>
            <c:strRef>
              <c:f>DataUge!$T$1</c:f>
              <c:strCache>
                <c:ptCount val="1"/>
                <c:pt idx="0">
                  <c:v>Styrke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DataUge!$T$3:$T$731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3.125E-2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9766272"/>
        <c:axId val="107202240"/>
      </c:barChart>
      <c:scatterChart>
        <c:scatterStyle val="lineMarker"/>
        <c:varyColors val="0"/>
        <c:ser>
          <c:idx val="9"/>
          <c:order val="11"/>
          <c:tx>
            <c:strRef>
              <c:f>DataUge!$AD$1</c:f>
              <c:strCache>
                <c:ptCount val="1"/>
                <c:pt idx="0">
                  <c:v>Planlagt</c:v>
                </c:pt>
              </c:strCache>
            </c:strRef>
          </c:tx>
          <c:spPr>
            <a:ln w="28575">
              <a:noFill/>
            </a:ln>
            <a:effectLst>
              <a:outerShdw blurRad="63500" dist="12700" sx="102000" sy="102000" algn="ctr" rotWithShape="0">
                <a:prstClr val="white">
                  <a:alpha val="40000"/>
                </a:prstClr>
              </a:outerShdw>
            </a:effectLst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  <a:effectLst>
                <a:outerShdw blurRad="63500" dist="12700" sx="102000" sy="102000" algn="ctr" rotWithShape="0">
                  <a:prstClr val="white">
                    <a:alpha val="40000"/>
                  </a:prstClr>
                </a:outerShdw>
              </a:effectLst>
            </c:spPr>
          </c:marker>
          <c:yVal>
            <c:numRef>
              <c:f>DataUge!$AE$3:$AE$731</c:f>
              <c:numCache>
                <c:formatCode>[h]:mm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0.1423611111111111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66272"/>
        <c:axId val="107202240"/>
      </c:scatterChart>
      <c:catAx>
        <c:axId val="13976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Uge</a:t>
                </a:r>
              </a:p>
            </c:rich>
          </c:tx>
          <c:layout>
            <c:manualLayout>
              <c:xMode val="edge"/>
              <c:yMode val="edge"/>
              <c:x val="0.46770831620996139"/>
              <c:y val="0.934010152284263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0720224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7202240"/>
        <c:scaling>
          <c:orientation val="minMax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Timer</a:t>
                </a:r>
              </a:p>
            </c:rich>
          </c:tx>
          <c:layout>
            <c:manualLayout>
              <c:xMode val="edge"/>
              <c:yMode val="edge"/>
              <c:x val="1.145836415542003E-2"/>
              <c:y val="0.46192893401016083"/>
            </c:manualLayout>
          </c:layout>
          <c:overlay val="0"/>
          <c:spPr>
            <a:noFill/>
            <a:ln w="25400">
              <a:noFill/>
            </a:ln>
          </c:spPr>
        </c:title>
        <c:numFmt formatCode="[h]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39766272"/>
        <c:crosses val="autoZero"/>
        <c:crossBetween val="between"/>
        <c:majorUnit val="4.1666666667000002E-2"/>
        <c:minorUnit val="8.3333333330000547E-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14196242171263"/>
          <c:y val="0.30456852791879335"/>
          <c:w val="8.7682672233820425E-2"/>
          <c:h val="0.392554991539782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Månedlig træning</a:t>
            </a:r>
          </a:p>
        </c:rich>
      </c:tx>
      <c:layout>
        <c:manualLayout>
          <c:xMode val="edge"/>
          <c:yMode val="edge"/>
          <c:x val="0.40169727070110323"/>
          <c:y val="1.92981916336839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621939275220378E-2"/>
          <c:y val="0.13321492007104796"/>
          <c:w val="0.8070519098922404"/>
          <c:h val="0.73357015985789997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DataMåned!$B$1</c:f>
              <c:strCache>
                <c:ptCount val="1"/>
                <c:pt idx="0">
                  <c:v>Maks. løb</c:v>
                </c:pt>
              </c:strCache>
            </c:strRef>
          </c:tx>
          <c:spPr>
            <a:solidFill>
              <a:srgbClr val="FF00FF"/>
            </a:solidFill>
            <a:ln w="25400">
              <a:noFill/>
            </a:ln>
          </c:spPr>
          <c:invertIfNegative val="0"/>
          <c:cat>
            <c:strRef>
              <c:f>DataMåned!$A$2:$A$13</c:f>
              <c:strCache>
                <c:ptCount val="12"/>
                <c:pt idx="0">
                  <c:v>Nov.</c:v>
                </c:pt>
                <c:pt idx="1">
                  <c:v>Dec.</c:v>
                </c:pt>
                <c:pt idx="2">
                  <c:v>Jan.</c:v>
                </c:pt>
                <c:pt idx="3">
                  <c:v>Feb.</c:v>
                </c:pt>
                <c:pt idx="4">
                  <c:v>Mar.</c:v>
                </c:pt>
                <c:pt idx="5">
                  <c:v>Apr.</c:v>
                </c:pt>
                <c:pt idx="6">
                  <c:v>Maj</c:v>
                </c:pt>
                <c:pt idx="7">
                  <c:v>Juni</c:v>
                </c:pt>
                <c:pt idx="8">
                  <c:v>Juli</c:v>
                </c:pt>
                <c:pt idx="9">
                  <c:v>Aug.</c:v>
                </c:pt>
                <c:pt idx="10">
                  <c:v>Sep.</c:v>
                </c:pt>
                <c:pt idx="11">
                  <c:v>Okt.</c:v>
                </c:pt>
              </c:strCache>
            </c:strRef>
          </c:cat>
          <c:val>
            <c:numRef>
              <c:f>DataMåned!$B$2:$B$13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1"/>
          <c:tx>
            <c:strRef>
              <c:f>DataMåned!$G$1</c:f>
              <c:strCache>
                <c:ptCount val="1"/>
                <c:pt idx="0">
                  <c:v>Maks.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FF00FF"/>
              </a:bgClr>
            </a:pattFill>
            <a:ln w="25400">
              <a:noFill/>
            </a:ln>
          </c:spPr>
          <c:invertIfNegative val="0"/>
          <c:val>
            <c:numRef>
              <c:f>DataMåned!$G$2:$G$13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DataMåned!$C$1</c:f>
              <c:strCache>
                <c:ptCount val="1"/>
                <c:pt idx="0">
                  <c:v>Høj løb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strRef>
              <c:f>DataMåned!$A$2:$A$13</c:f>
              <c:strCache>
                <c:ptCount val="12"/>
                <c:pt idx="0">
                  <c:v>Nov.</c:v>
                </c:pt>
                <c:pt idx="1">
                  <c:v>Dec.</c:v>
                </c:pt>
                <c:pt idx="2">
                  <c:v>Jan.</c:v>
                </c:pt>
                <c:pt idx="3">
                  <c:v>Feb.</c:v>
                </c:pt>
                <c:pt idx="4">
                  <c:v>Mar.</c:v>
                </c:pt>
                <c:pt idx="5">
                  <c:v>Apr.</c:v>
                </c:pt>
                <c:pt idx="6">
                  <c:v>Maj</c:v>
                </c:pt>
                <c:pt idx="7">
                  <c:v>Juni</c:v>
                </c:pt>
                <c:pt idx="8">
                  <c:v>Juli</c:v>
                </c:pt>
                <c:pt idx="9">
                  <c:v>Aug.</c:v>
                </c:pt>
                <c:pt idx="10">
                  <c:v>Sep.</c:v>
                </c:pt>
                <c:pt idx="11">
                  <c:v>Okt.</c:v>
                </c:pt>
              </c:strCache>
            </c:strRef>
          </c:cat>
          <c:val>
            <c:numRef>
              <c:f>DataMåned!$C$2:$C$13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3"/>
          <c:tx>
            <c:strRef>
              <c:f>DataMåned!$H$1</c:f>
              <c:strCache>
                <c:ptCount val="1"/>
                <c:pt idx="0">
                  <c:v>Høj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FF0000"/>
              </a:bgClr>
            </a:pattFill>
            <a:ln w="25400">
              <a:noFill/>
            </a:ln>
          </c:spPr>
          <c:invertIfNegative val="0"/>
          <c:val>
            <c:numRef>
              <c:f>DataMåned!$H$2:$H$13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4"/>
          <c:tx>
            <c:strRef>
              <c:f>DataMåned!$D$1</c:f>
              <c:strCache>
                <c:ptCount val="1"/>
                <c:pt idx="0">
                  <c:v>Mod. løb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strRef>
              <c:f>DataMåned!$A$2:$A$13</c:f>
              <c:strCache>
                <c:ptCount val="12"/>
                <c:pt idx="0">
                  <c:v>Nov.</c:v>
                </c:pt>
                <c:pt idx="1">
                  <c:v>Dec.</c:v>
                </c:pt>
                <c:pt idx="2">
                  <c:v>Jan.</c:v>
                </c:pt>
                <c:pt idx="3">
                  <c:v>Feb.</c:v>
                </c:pt>
                <c:pt idx="4">
                  <c:v>Mar.</c:v>
                </c:pt>
                <c:pt idx="5">
                  <c:v>Apr.</c:v>
                </c:pt>
                <c:pt idx="6">
                  <c:v>Maj</c:v>
                </c:pt>
                <c:pt idx="7">
                  <c:v>Juni</c:v>
                </c:pt>
                <c:pt idx="8">
                  <c:v>Juli</c:v>
                </c:pt>
                <c:pt idx="9">
                  <c:v>Aug.</c:v>
                </c:pt>
                <c:pt idx="10">
                  <c:v>Sep.</c:v>
                </c:pt>
                <c:pt idx="11">
                  <c:v>Okt.</c:v>
                </c:pt>
              </c:strCache>
            </c:strRef>
          </c:cat>
          <c:val>
            <c:numRef>
              <c:f>DataMåned!$D$2:$D$13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7"/>
          <c:order val="5"/>
          <c:tx>
            <c:strRef>
              <c:f>DataMåned!$I$1</c:f>
              <c:strCache>
                <c:ptCount val="1"/>
                <c:pt idx="0">
                  <c:v>Mod.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3366FF"/>
              </a:bgClr>
            </a:pattFill>
            <a:ln w="25400">
              <a:noFill/>
            </a:ln>
          </c:spPr>
          <c:invertIfNegative val="0"/>
          <c:val>
            <c:numRef>
              <c:f>DataMåned!$I$2:$I$13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6"/>
          <c:tx>
            <c:strRef>
              <c:f>DataMåned!$E$1</c:f>
              <c:strCache>
                <c:ptCount val="1"/>
                <c:pt idx="0">
                  <c:v>Lav løb</c:v>
                </c:pt>
              </c:strCache>
            </c:strRef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cat>
            <c:strRef>
              <c:f>DataMåned!$A$2:$A$13</c:f>
              <c:strCache>
                <c:ptCount val="12"/>
                <c:pt idx="0">
                  <c:v>Nov.</c:v>
                </c:pt>
                <c:pt idx="1">
                  <c:v>Dec.</c:v>
                </c:pt>
                <c:pt idx="2">
                  <c:v>Jan.</c:v>
                </c:pt>
                <c:pt idx="3">
                  <c:v>Feb.</c:v>
                </c:pt>
                <c:pt idx="4">
                  <c:v>Mar.</c:v>
                </c:pt>
                <c:pt idx="5">
                  <c:v>Apr.</c:v>
                </c:pt>
                <c:pt idx="6">
                  <c:v>Maj</c:v>
                </c:pt>
                <c:pt idx="7">
                  <c:v>Juni</c:v>
                </c:pt>
                <c:pt idx="8">
                  <c:v>Juli</c:v>
                </c:pt>
                <c:pt idx="9">
                  <c:v>Aug.</c:v>
                </c:pt>
                <c:pt idx="10">
                  <c:v>Sep.</c:v>
                </c:pt>
                <c:pt idx="11">
                  <c:v>Okt.</c:v>
                </c:pt>
              </c:strCache>
            </c:strRef>
          </c:cat>
          <c:val>
            <c:numRef>
              <c:f>DataMåned!$E$2:$E$13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8"/>
          <c:order val="7"/>
          <c:tx>
            <c:strRef>
              <c:f>DataMåned!$J$1</c:f>
              <c:strCache>
                <c:ptCount val="1"/>
                <c:pt idx="0">
                  <c:v>Lav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00FF00"/>
              </a:bgClr>
            </a:pattFill>
            <a:ln w="25400">
              <a:noFill/>
            </a:ln>
          </c:spPr>
          <c:invertIfNegative val="0"/>
          <c:val>
            <c:numRef>
              <c:f>DataMåned!$J$2:$J$13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1"/>
          <c:order val="8"/>
          <c:tx>
            <c:strRef>
              <c:f>DataMåned!$F$1</c:f>
              <c:strCache>
                <c:ptCount val="1"/>
                <c:pt idx="0">
                  <c:v>Sv. lav løb</c:v>
                </c:pt>
              </c:strCache>
            </c:strRef>
          </c:tx>
          <c:spPr>
            <a:solidFill>
              <a:srgbClr val="999933"/>
            </a:solidFill>
            <a:ln w="25400">
              <a:noFill/>
            </a:ln>
          </c:spPr>
          <c:invertIfNegative val="0"/>
          <c:val>
            <c:numRef>
              <c:f>DataMåned!$F$2:$F$13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1.7361111111111112E-2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2"/>
          <c:order val="9"/>
          <c:tx>
            <c:strRef>
              <c:f>DataMåned!$K$1</c:f>
              <c:strCache>
                <c:ptCount val="1"/>
                <c:pt idx="0">
                  <c:v>Sv. lav alt.</c:v>
                </c:pt>
              </c:strCache>
            </c:strRef>
          </c:tx>
          <c:spPr>
            <a:pattFill prst="pct25">
              <a:fgClr>
                <a:srgbClr val="000000"/>
              </a:fgClr>
              <a:bgClr>
                <a:srgbClr val="999933"/>
              </a:bgClr>
            </a:pattFill>
            <a:ln w="25400">
              <a:noFill/>
            </a:ln>
          </c:spPr>
          <c:invertIfNegative val="0"/>
          <c:val>
            <c:numRef>
              <c:f>DataMåned!$K$2:$K$13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10"/>
          <c:tx>
            <c:strRef>
              <c:f>DataMåned!$P$1</c:f>
              <c:strCache>
                <c:ptCount val="1"/>
                <c:pt idx="0">
                  <c:v>Styrke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DataMåned!$A$2:$A$13</c:f>
              <c:strCache>
                <c:ptCount val="12"/>
                <c:pt idx="0">
                  <c:v>Nov.</c:v>
                </c:pt>
                <c:pt idx="1">
                  <c:v>Dec.</c:v>
                </c:pt>
                <c:pt idx="2">
                  <c:v>Jan.</c:v>
                </c:pt>
                <c:pt idx="3">
                  <c:v>Feb.</c:v>
                </c:pt>
                <c:pt idx="4">
                  <c:v>Mar.</c:v>
                </c:pt>
                <c:pt idx="5">
                  <c:v>Apr.</c:v>
                </c:pt>
                <c:pt idx="6">
                  <c:v>Maj</c:v>
                </c:pt>
                <c:pt idx="7">
                  <c:v>Juni</c:v>
                </c:pt>
                <c:pt idx="8">
                  <c:v>Juli</c:v>
                </c:pt>
                <c:pt idx="9">
                  <c:v>Aug.</c:v>
                </c:pt>
                <c:pt idx="10">
                  <c:v>Sep.</c:v>
                </c:pt>
                <c:pt idx="11">
                  <c:v>Okt.</c:v>
                </c:pt>
              </c:strCache>
            </c:strRef>
          </c:cat>
          <c:val>
            <c:numRef>
              <c:f>DataMåned!$P$2:$P$13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3.125E-2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40528640"/>
        <c:axId val="107205120"/>
      </c:barChart>
      <c:scatterChart>
        <c:scatterStyle val="lineMarker"/>
        <c:varyColors val="0"/>
        <c:ser>
          <c:idx val="9"/>
          <c:order val="11"/>
          <c:tx>
            <c:strRef>
              <c:f>DataUge!$AD$1</c:f>
              <c:strCache>
                <c:ptCount val="1"/>
                <c:pt idx="0">
                  <c:v>Planlagt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yVal>
            <c:numRef>
              <c:f>DataMåned!$Z$2:$Z$13</c:f>
              <c:numCache>
                <c:formatCode>[h]:mm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0.1423611111111111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28640"/>
        <c:axId val="107205120"/>
      </c:scatterChart>
      <c:catAx>
        <c:axId val="14052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Måned</a:t>
                </a:r>
              </a:p>
            </c:rich>
          </c:tx>
          <c:layout>
            <c:manualLayout>
              <c:xMode val="edge"/>
              <c:yMode val="edge"/>
              <c:x val="0.41584160452029689"/>
              <c:y val="0.931578952275725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072051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07205120"/>
        <c:scaling>
          <c:orientation val="minMax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Timer</a:t>
                </a:r>
              </a:p>
            </c:rich>
          </c:tx>
          <c:layout>
            <c:manualLayout>
              <c:xMode val="edge"/>
              <c:yMode val="edge"/>
              <c:x val="5.6576718311778119E-3"/>
              <c:y val="0.4578947613786476"/>
            </c:manualLayout>
          </c:layout>
          <c:overlay val="0"/>
          <c:spPr>
            <a:noFill/>
            <a:ln w="25400">
              <a:noFill/>
            </a:ln>
          </c:spPr>
        </c:title>
        <c:numFmt formatCode="[h]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40528640"/>
        <c:crosses val="autoZero"/>
        <c:crossBetween val="between"/>
        <c:majorUnit val="0.20833333333300041"/>
        <c:minorUnit val="4.1666666667000002E-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24681684622645"/>
          <c:y val="0.28419182948490235"/>
          <c:w val="9.108716944172375E-2"/>
          <c:h val="0.4280639431616343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Kredsløbsbelastning</a:t>
            </a:r>
          </a:p>
        </c:rich>
      </c:tx>
      <c:layout>
        <c:manualLayout>
          <c:xMode val="edge"/>
          <c:yMode val="edge"/>
          <c:x val="0.41450780552222238"/>
          <c:y val="2.04081632653061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595854922279792E-2"/>
          <c:y val="0.12925170068027211"/>
          <c:w val="0.94404145077720203"/>
          <c:h val="0.74149659863945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DataUge!$AC$1</c:f>
              <c:strCache>
                <c:ptCount val="1"/>
                <c:pt idx="0">
                  <c:v>Belastning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8080FF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DataUge!$AC$3:$AC$745</c:f>
              <c:numCache>
                <c:formatCode>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0.89146924065403899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0529152"/>
        <c:axId val="107207424"/>
      </c:barChart>
      <c:catAx>
        <c:axId val="14052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Uge</a:t>
                </a:r>
              </a:p>
            </c:rich>
          </c:tx>
          <c:layout>
            <c:manualLayout>
              <c:xMode val="edge"/>
              <c:yMode val="edge"/>
              <c:x val="0.49844569011337048"/>
              <c:y val="0.931972789115626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0720742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7207424"/>
        <c:scaling>
          <c:orientation val="minMax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40529152"/>
        <c:crosses val="autoZero"/>
        <c:crossBetween val="between"/>
        <c:majorUnit val="2"/>
        <c:minorUnit val="0.68395055688546103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Træningspas</a:t>
            </a:r>
          </a:p>
        </c:rich>
      </c:tx>
      <c:layout>
        <c:manualLayout>
          <c:xMode val="edge"/>
          <c:yMode val="edge"/>
          <c:x val="0.44974087529247997"/>
          <c:y val="2.04081632653061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3160621761658023E-2"/>
          <c:y val="0.17687074829931967"/>
          <c:w val="0.95647668393782359"/>
          <c:h val="0.69727891156462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DataÅr!$C$17:$D$17</c:f>
              <c:strCache>
                <c:ptCount val="1"/>
                <c:pt idx="0">
                  <c:v>Løb 100%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DataUge!$W$3:$W$745</c:f>
              <c:numCache>
                <c:formatCode>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DataÅr!$C$32:$D$32</c:f>
              <c:strCache>
                <c:ptCount val="1"/>
                <c:pt idx="0">
                  <c:v>Alternativ 0%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DataUge!$X$3:$X$745</c:f>
              <c:numCache>
                <c:formatCode>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0703232"/>
        <c:axId val="140780096"/>
      </c:barChart>
      <c:catAx>
        <c:axId val="14070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Uge</a:t>
                </a:r>
              </a:p>
            </c:rich>
          </c:tx>
          <c:layout>
            <c:manualLayout>
              <c:xMode val="edge"/>
              <c:yMode val="edge"/>
              <c:x val="0.49430057151000006"/>
              <c:y val="0.9336734693877550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4078009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40780096"/>
        <c:scaling>
          <c:orientation val="minMax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4070323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918580375784236"/>
          <c:y val="9.3537414965987248E-2"/>
          <c:w val="0.20354906054280614"/>
          <c:h val="4.42176870748327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O-teknik</a:t>
            </a:r>
          </a:p>
        </c:rich>
      </c:tx>
      <c:layout>
        <c:manualLayout>
          <c:xMode val="edge"/>
          <c:yMode val="edge"/>
          <c:x val="0.46424870466321244"/>
          <c:y val="2.04081632653061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57512953367921E-2"/>
          <c:y val="0.12925170068027211"/>
          <c:w val="0.92227979274611394"/>
          <c:h val="0.7414965986394558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DataÅr!$A$43:$B$43</c:f>
              <c:strCache>
                <c:ptCount val="1"/>
                <c:pt idx="0">
                  <c:v>Årstotal 0:00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ack"/>
          </c:pictureOptions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DataUge!$V$3:$V$745</c:f>
              <c:numCache>
                <c:formatCode>[h]:mm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196736"/>
        <c:axId val="140782400"/>
      </c:barChart>
      <c:catAx>
        <c:axId val="10219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Uge</a:t>
                </a:r>
              </a:p>
            </c:rich>
          </c:tx>
          <c:layout>
            <c:manualLayout>
              <c:xMode val="edge"/>
              <c:yMode val="edge"/>
              <c:x val="0.50984455958551134"/>
              <c:y val="0.931972789115626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4078240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40782400"/>
        <c:scaling>
          <c:orientation val="minMax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Timer</a:t>
                </a:r>
              </a:p>
            </c:rich>
          </c:tx>
          <c:layout>
            <c:manualLayout>
              <c:xMode val="edge"/>
              <c:yMode val="edge"/>
              <c:x val="1.1398963730569948E-2"/>
              <c:y val="0.45918367346938782"/>
            </c:manualLayout>
          </c:layout>
          <c:overlay val="0"/>
          <c:spPr>
            <a:noFill/>
            <a:ln w="25400">
              <a:noFill/>
            </a:ln>
          </c:spPr>
        </c:title>
        <c:numFmt formatCode="[h]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02196736"/>
        <c:crosses val="autoZero"/>
        <c:crossBetween val="between"/>
        <c:majorUnit val="4.1666666669999956E-2"/>
        <c:minorUnit val="8.3333333300000048E-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Dagsform</a:t>
            </a:r>
          </a:p>
        </c:rich>
      </c:tx>
      <c:layout>
        <c:manualLayout>
          <c:xMode val="edge"/>
          <c:yMode val="edge"/>
          <c:x val="0.45803111249924661"/>
          <c:y val="2.04081632653061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269430051813482E-2"/>
          <c:y val="0.12925170068027211"/>
          <c:w val="0.95336787564766756"/>
          <c:h val="0.74149659863945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DataUge!$Y$1</c:f>
              <c:strCache>
                <c:ptCount val="1"/>
                <c:pt idx="0">
                  <c:v>Dagsform</c:v>
                </c:pt>
              </c:strCache>
            </c:strRef>
          </c:tx>
          <c:spPr>
            <a:gradFill rotWithShape="0">
              <a:gsLst>
                <a:gs pos="0">
                  <a:srgbClr val="00CCFF"/>
                </a:gs>
                <a:gs pos="100000">
                  <a:srgbClr val="00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DataUge!$Y$3:$Y$745</c:f>
              <c:numCache>
                <c:formatCode>0.0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0920320"/>
        <c:axId val="140783552"/>
      </c:barChart>
      <c:catAx>
        <c:axId val="1409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Uge</a:t>
                </a:r>
              </a:p>
            </c:rich>
          </c:tx>
          <c:layout>
            <c:manualLayout>
              <c:xMode val="edge"/>
              <c:yMode val="edge"/>
              <c:x val="0.49430057151000006"/>
              <c:y val="0.931972789115626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4078355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40783552"/>
        <c:scaling>
          <c:orientation val="minMax"/>
          <c:max val="5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40920320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Stigning</a:t>
            </a:r>
          </a:p>
        </c:rich>
      </c:tx>
      <c:layout>
        <c:manualLayout>
          <c:xMode val="edge"/>
          <c:yMode val="edge"/>
          <c:x val="0.46321251075348358"/>
          <c:y val="2.04081632653061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647668393782383E-2"/>
          <c:y val="0.12925170068027211"/>
          <c:w val="0.91398963730572125"/>
          <c:h val="0.74149659863945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DataUge!$AB$1</c:f>
              <c:strCache>
                <c:ptCount val="1"/>
                <c:pt idx="0">
                  <c:v>Stigning</c:v>
                </c:pt>
              </c:strCache>
            </c:strRef>
          </c:tx>
          <c:spPr>
            <a:gradFill rotWithShape="0">
              <a:gsLst>
                <a:gs pos="0">
                  <a:srgbClr val="999933"/>
                </a:gs>
                <a:gs pos="100000">
                  <a:srgbClr val="996633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DataUge!$A$3:$A$745</c:f>
              <c:numCache>
                <c:formatCode>0</c:formatCode>
                <c:ptCount val="5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</c:numCache>
            </c:numRef>
          </c:cat>
          <c:val>
            <c:numRef>
              <c:f>DataUge!$AB$3:$AB$745</c:f>
              <c:numCache>
                <c:formatCode>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1124096"/>
        <c:axId val="140785280"/>
      </c:barChart>
      <c:catAx>
        <c:axId val="14112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Uge</a:t>
                </a:r>
              </a:p>
            </c:rich>
          </c:tx>
          <c:layout>
            <c:manualLayout>
              <c:xMode val="edge"/>
              <c:yMode val="edge"/>
              <c:x val="0.51398955610715669"/>
              <c:y val="0.931972789115626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4078528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40785280"/>
        <c:scaling>
          <c:orientation val="minMax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m x100</a:t>
                </a:r>
              </a:p>
            </c:rich>
          </c:tx>
          <c:layout>
            <c:manualLayout>
              <c:xMode val="edge"/>
              <c:yMode val="edge"/>
              <c:x val="1.1398966569679776E-2"/>
              <c:y val="0.4557823129251700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41124096"/>
        <c:crosses val="autoZero"/>
        <c:crossBetween val="between"/>
        <c:majorUnit val="5"/>
        <c:min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Diagram2"/>
  <sheetViews>
    <sheetView workbookViewId="0"/>
  </sheetViews>
  <sheetProtection content="1" objects="1"/>
  <pageMargins left="0.78740157480314965" right="0.78740157480314965" top="0.98425196850393704" bottom="0.98425196850393704" header="0" footer="0"/>
  <pageSetup paperSize="9" orientation="landscape" horizont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Diagram3"/>
  <sheetViews>
    <sheetView workbookViewId="0"/>
  </sheetViews>
  <sheetProtection content="1" objects="1"/>
  <pageMargins left="0.42" right="0.34" top="1" bottom="1.26" header="0.5" footer="0.76"/>
  <pageSetup paperSize="9" orientation="landscape" horizontalDpi="300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Diagram4"/>
  <sheetViews>
    <sheetView workbookViewId="0"/>
  </sheetViews>
  <sheetProtection content="1" objects="1"/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Diagram5"/>
  <sheetViews>
    <sheetView workbookViewId="0"/>
  </sheetViews>
  <sheetProtection content="1" objects="1"/>
  <pageMargins left="0.75" right="0.75" top="1" bottom="1" header="0" footer="0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Diagram6"/>
  <sheetViews>
    <sheetView workbookViewId="0"/>
  </sheetViews>
  <sheetProtection content="1" objects="1"/>
  <pageMargins left="0.75" right="0.75" top="1" bottom="1" header="0.5" footer="0.5"/>
  <pageSetup paperSize="9"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Diagram7"/>
  <sheetViews>
    <sheetView workbookViewId="0"/>
  </sheetViews>
  <sheetProtection content="1" objects="1"/>
  <pageMargins left="0.75" right="0.75" top="1" bottom="1" header="0.5" footer="0.5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Diagram8"/>
  <sheetViews>
    <sheetView workbookViewId="0"/>
  </sheetViews>
  <sheetProtection content="1" objects="1"/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3525" cy="5657850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886950" cy="5391150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86333" cy="5588000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1583" cy="6043083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1583" cy="6043083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showGridLines="0" showRowColHeaders="0" workbookViewId="0">
      <selection activeCell="A3" sqref="A3"/>
    </sheetView>
  </sheetViews>
  <sheetFormatPr defaultRowHeight="12.75" x14ac:dyDescent="0.2"/>
  <cols>
    <col min="1" max="16384" width="9.140625" style="336"/>
  </cols>
  <sheetData>
    <row r="1" spans="1:3" ht="19.5" x14ac:dyDescent="0.3">
      <c r="A1" s="335" t="s">
        <v>123</v>
      </c>
    </row>
    <row r="2" spans="1:3" x14ac:dyDescent="0.2">
      <c r="A2" s="337"/>
    </row>
    <row r="3" spans="1:3" ht="25.5" x14ac:dyDescent="0.35">
      <c r="C3" s="338" t="str">
        <f>"Træningsdagbog "&amp;YEAR(Dagbog!B494)&amp;" - 5 zoner versionen"</f>
        <v>Træningsdagbog 2016 - 5 zoner versionen</v>
      </c>
    </row>
    <row r="5" spans="1:3" x14ac:dyDescent="0.2">
      <c r="A5" s="336" t="s">
        <v>124</v>
      </c>
    </row>
    <row r="6" spans="1:3" x14ac:dyDescent="0.2">
      <c r="A6" s="336" t="s">
        <v>125</v>
      </c>
    </row>
    <row r="7" spans="1:3" x14ac:dyDescent="0.2">
      <c r="A7" s="336" t="s">
        <v>126</v>
      </c>
    </row>
    <row r="9" spans="1:3" x14ac:dyDescent="0.2">
      <c r="A9" s="336" t="s">
        <v>127</v>
      </c>
    </row>
    <row r="10" spans="1:3" x14ac:dyDescent="0.2">
      <c r="A10" s="336" t="s">
        <v>128</v>
      </c>
    </row>
    <row r="12" spans="1:3" x14ac:dyDescent="0.2">
      <c r="A12" s="336" t="s">
        <v>129</v>
      </c>
    </row>
    <row r="13" spans="1:3" x14ac:dyDescent="0.2">
      <c r="A13" s="339" t="s">
        <v>130</v>
      </c>
    </row>
    <row r="14" spans="1:3" x14ac:dyDescent="0.2">
      <c r="A14" s="339" t="s">
        <v>131</v>
      </c>
    </row>
    <row r="15" spans="1:3" x14ac:dyDescent="0.2">
      <c r="A15" s="339" t="s">
        <v>132</v>
      </c>
    </row>
    <row r="16" spans="1:3" x14ac:dyDescent="0.2">
      <c r="A16" s="339" t="s">
        <v>133</v>
      </c>
    </row>
    <row r="17" spans="1:1" x14ac:dyDescent="0.2">
      <c r="A17" s="339" t="s">
        <v>134</v>
      </c>
    </row>
    <row r="18" spans="1:1" x14ac:dyDescent="0.2">
      <c r="A18" s="339" t="s">
        <v>135</v>
      </c>
    </row>
    <row r="20" spans="1:1" x14ac:dyDescent="0.2">
      <c r="A20" s="393" t="str">
        <f>"Tak, fordi du har valgt at bruge denne træningsdagbog. Når det bliver medio oktober "&amp;YEAR(Dagbog!B494)&amp;" vil du kunne downloade Træningsdagbog"</f>
        <v>Tak, fordi du har valgt at bruge denne træningsdagbog. Når det bliver medio oktober 2016 vil du kunne downloade Træningsdagbog</v>
      </c>
    </row>
    <row r="21" spans="1:1" x14ac:dyDescent="0.2">
      <c r="A21" s="393" t="str">
        <f>YEAR(Dagbog!B494)+1&amp;" på www.orientering.dk."</f>
        <v>2017 på www.orientering.dk.</v>
      </c>
    </row>
    <row r="23" spans="1:1" x14ac:dyDescent="0.2">
      <c r="A23" s="336" t="s">
        <v>136</v>
      </c>
    </row>
    <row r="24" spans="1:1" x14ac:dyDescent="0.2">
      <c r="A24" s="336" t="s">
        <v>137</v>
      </c>
    </row>
    <row r="27" spans="1:1" ht="15.75" x14ac:dyDescent="0.25">
      <c r="A27" s="341" t="s">
        <v>138</v>
      </c>
    </row>
    <row r="28" spans="1:1" x14ac:dyDescent="0.2">
      <c r="A28" s="336" t="s">
        <v>139</v>
      </c>
    </row>
    <row r="29" spans="1:1" x14ac:dyDescent="0.2">
      <c r="A29" s="336" t="s">
        <v>140</v>
      </c>
    </row>
    <row r="31" spans="1:1" x14ac:dyDescent="0.2">
      <c r="A31" s="342" t="s">
        <v>141</v>
      </c>
    </row>
    <row r="32" spans="1:1" x14ac:dyDescent="0.2">
      <c r="A32" s="336" t="s">
        <v>142</v>
      </c>
    </row>
    <row r="34" spans="1:3" x14ac:dyDescent="0.2">
      <c r="A34" s="348" t="s">
        <v>271</v>
      </c>
    </row>
    <row r="35" spans="1:3" x14ac:dyDescent="0.2">
      <c r="A35" s="392" t="s">
        <v>272</v>
      </c>
    </row>
    <row r="36" spans="1:3" x14ac:dyDescent="0.2">
      <c r="A36" s="392" t="s">
        <v>273</v>
      </c>
    </row>
    <row r="37" spans="1:3" x14ac:dyDescent="0.2">
      <c r="A37" s="343" t="s">
        <v>143</v>
      </c>
      <c r="C37" s="336" t="s">
        <v>144</v>
      </c>
    </row>
    <row r="38" spans="1:3" x14ac:dyDescent="0.2">
      <c r="A38" s="343" t="s">
        <v>145</v>
      </c>
      <c r="C38" s="336" t="s">
        <v>146</v>
      </c>
    </row>
    <row r="39" spans="1:3" x14ac:dyDescent="0.2">
      <c r="A39" s="343" t="s">
        <v>147</v>
      </c>
      <c r="C39" s="336" t="s">
        <v>148</v>
      </c>
    </row>
    <row r="40" spans="1:3" x14ac:dyDescent="0.2">
      <c r="A40" s="343" t="s">
        <v>149</v>
      </c>
      <c r="C40" s="340" t="s">
        <v>150</v>
      </c>
    </row>
    <row r="41" spans="1:3" x14ac:dyDescent="0.2">
      <c r="A41" s="343" t="s">
        <v>151</v>
      </c>
      <c r="C41" s="336" t="s">
        <v>152</v>
      </c>
    </row>
    <row r="42" spans="1:3" x14ac:dyDescent="0.2">
      <c r="A42" s="340" t="s">
        <v>153</v>
      </c>
    </row>
    <row r="43" spans="1:3" x14ac:dyDescent="0.2">
      <c r="A43" s="340" t="s">
        <v>154</v>
      </c>
    </row>
    <row r="44" spans="1:3" x14ac:dyDescent="0.2">
      <c r="A44" s="340" t="s">
        <v>155</v>
      </c>
    </row>
    <row r="45" spans="1:3" x14ac:dyDescent="0.2">
      <c r="A45" s="340" t="s">
        <v>156</v>
      </c>
    </row>
    <row r="46" spans="1:3" x14ac:dyDescent="0.2">
      <c r="A46" s="340" t="s">
        <v>157</v>
      </c>
    </row>
    <row r="47" spans="1:3" x14ac:dyDescent="0.2">
      <c r="A47" s="340" t="s">
        <v>158</v>
      </c>
    </row>
    <row r="48" spans="1:3" x14ac:dyDescent="0.2">
      <c r="A48" s="340" t="s">
        <v>159</v>
      </c>
      <c r="C48" s="336" t="s">
        <v>160</v>
      </c>
    </row>
    <row r="49" spans="1:8" x14ac:dyDescent="0.2">
      <c r="A49" s="340" t="s">
        <v>161</v>
      </c>
      <c r="C49" s="336" t="s">
        <v>162</v>
      </c>
    </row>
    <row r="50" spans="1:8" x14ac:dyDescent="0.2">
      <c r="A50" s="340" t="s">
        <v>163</v>
      </c>
      <c r="C50" s="336" t="s">
        <v>164</v>
      </c>
    </row>
    <row r="51" spans="1:8" x14ac:dyDescent="0.2">
      <c r="A51" s="340" t="s">
        <v>165</v>
      </c>
      <c r="C51" s="340" t="s">
        <v>166</v>
      </c>
      <c r="H51" s="344"/>
    </row>
    <row r="52" spans="1:8" x14ac:dyDescent="0.2">
      <c r="A52" s="340" t="s">
        <v>167</v>
      </c>
      <c r="C52" s="336" t="s">
        <v>168</v>
      </c>
    </row>
    <row r="53" spans="1:8" x14ac:dyDescent="0.2">
      <c r="A53" s="340" t="s">
        <v>169</v>
      </c>
    </row>
    <row r="54" spans="1:8" x14ac:dyDescent="0.2">
      <c r="A54" s="340"/>
    </row>
    <row r="55" spans="1:8" x14ac:dyDescent="0.2">
      <c r="A55" s="345" t="s">
        <v>90</v>
      </c>
    </row>
    <row r="56" spans="1:8" x14ac:dyDescent="0.2">
      <c r="A56" s="340" t="s">
        <v>170</v>
      </c>
    </row>
    <row r="57" spans="1:8" x14ac:dyDescent="0.2">
      <c r="A57" s="346" t="s">
        <v>171</v>
      </c>
    </row>
    <row r="58" spans="1:8" x14ac:dyDescent="0.2">
      <c r="A58" s="346" t="s">
        <v>172</v>
      </c>
    </row>
    <row r="59" spans="1:8" x14ac:dyDescent="0.2">
      <c r="A59" s="346" t="s">
        <v>173</v>
      </c>
    </row>
    <row r="60" spans="1:8" x14ac:dyDescent="0.2">
      <c r="A60" s="346" t="s">
        <v>174</v>
      </c>
    </row>
    <row r="61" spans="1:8" x14ac:dyDescent="0.2">
      <c r="A61" s="345" t="s">
        <v>175</v>
      </c>
    </row>
    <row r="62" spans="1:8" x14ac:dyDescent="0.2">
      <c r="A62" s="340" t="s">
        <v>176</v>
      </c>
    </row>
    <row r="63" spans="1:8" x14ac:dyDescent="0.2">
      <c r="A63" s="345" t="s">
        <v>177</v>
      </c>
    </row>
    <row r="64" spans="1:8" x14ac:dyDescent="0.2">
      <c r="A64" s="340" t="s">
        <v>178</v>
      </c>
    </row>
    <row r="65" spans="1:1" x14ac:dyDescent="0.2">
      <c r="A65" s="345" t="s">
        <v>179</v>
      </c>
    </row>
    <row r="66" spans="1:1" x14ac:dyDescent="0.2">
      <c r="A66" s="340" t="s">
        <v>180</v>
      </c>
    </row>
    <row r="67" spans="1:1" x14ac:dyDescent="0.2">
      <c r="A67" s="347" t="s">
        <v>181</v>
      </c>
    </row>
    <row r="68" spans="1:1" x14ac:dyDescent="0.2">
      <c r="A68" s="347" t="s">
        <v>182</v>
      </c>
    </row>
    <row r="69" spans="1:1" x14ac:dyDescent="0.2">
      <c r="A69" s="345" t="s">
        <v>10</v>
      </c>
    </row>
    <row r="70" spans="1:1" x14ac:dyDescent="0.2">
      <c r="A70" s="340" t="s">
        <v>183</v>
      </c>
    </row>
    <row r="71" spans="1:1" x14ac:dyDescent="0.2">
      <c r="A71" s="340" t="s">
        <v>184</v>
      </c>
    </row>
    <row r="72" spans="1:1" x14ac:dyDescent="0.2">
      <c r="A72" s="340" t="s">
        <v>185</v>
      </c>
    </row>
    <row r="73" spans="1:1" x14ac:dyDescent="0.2">
      <c r="A73" s="340" t="s">
        <v>186</v>
      </c>
    </row>
    <row r="74" spans="1:1" x14ac:dyDescent="0.2">
      <c r="A74" s="345" t="s">
        <v>187</v>
      </c>
    </row>
    <row r="75" spans="1:1" x14ac:dyDescent="0.2">
      <c r="A75" s="340" t="s">
        <v>188</v>
      </c>
    </row>
    <row r="76" spans="1:1" x14ac:dyDescent="0.2">
      <c r="A76" s="340" t="s">
        <v>189</v>
      </c>
    </row>
    <row r="77" spans="1:1" x14ac:dyDescent="0.2">
      <c r="A77" s="340" t="s">
        <v>190</v>
      </c>
    </row>
    <row r="78" spans="1:1" x14ac:dyDescent="0.2">
      <c r="A78" s="340" t="s">
        <v>191</v>
      </c>
    </row>
    <row r="79" spans="1:1" x14ac:dyDescent="0.2">
      <c r="A79" s="345" t="s">
        <v>11</v>
      </c>
    </row>
    <row r="80" spans="1:1" x14ac:dyDescent="0.2">
      <c r="A80" s="340" t="s">
        <v>192</v>
      </c>
    </row>
    <row r="81" spans="1:1" x14ac:dyDescent="0.2">
      <c r="A81" s="340" t="s">
        <v>193</v>
      </c>
    </row>
    <row r="82" spans="1:1" x14ac:dyDescent="0.2">
      <c r="A82" s="340" t="s">
        <v>194</v>
      </c>
    </row>
    <row r="83" spans="1:1" x14ac:dyDescent="0.2">
      <c r="A83" s="347" t="s">
        <v>195</v>
      </c>
    </row>
    <row r="84" spans="1:1" x14ac:dyDescent="0.2">
      <c r="A84" s="347" t="s">
        <v>196</v>
      </c>
    </row>
    <row r="85" spans="1:1" x14ac:dyDescent="0.2">
      <c r="A85" s="347" t="s">
        <v>197</v>
      </c>
    </row>
    <row r="86" spans="1:1" x14ac:dyDescent="0.2">
      <c r="A86" s="345" t="s">
        <v>15</v>
      </c>
    </row>
    <row r="87" spans="1:1" x14ac:dyDescent="0.2">
      <c r="A87" s="340" t="s">
        <v>198</v>
      </c>
    </row>
    <row r="88" spans="1:1" x14ac:dyDescent="0.2">
      <c r="A88" s="336" t="s">
        <v>199</v>
      </c>
    </row>
    <row r="89" spans="1:1" x14ac:dyDescent="0.2">
      <c r="A89" s="336" t="s">
        <v>200</v>
      </c>
    </row>
    <row r="90" spans="1:1" x14ac:dyDescent="0.2">
      <c r="A90" s="336" t="s">
        <v>201</v>
      </c>
    </row>
    <row r="91" spans="1:1" x14ac:dyDescent="0.2">
      <c r="A91" s="345" t="s">
        <v>14</v>
      </c>
    </row>
    <row r="92" spans="1:1" x14ac:dyDescent="0.2">
      <c r="A92" s="336" t="s">
        <v>202</v>
      </c>
    </row>
    <row r="93" spans="1:1" x14ac:dyDescent="0.2">
      <c r="A93" s="336" t="s">
        <v>203</v>
      </c>
    </row>
    <row r="94" spans="1:1" x14ac:dyDescent="0.2">
      <c r="A94" s="336" t="s">
        <v>204</v>
      </c>
    </row>
    <row r="95" spans="1:1" x14ac:dyDescent="0.2">
      <c r="A95" s="345" t="s">
        <v>205</v>
      </c>
    </row>
    <row r="96" spans="1:1" x14ac:dyDescent="0.2">
      <c r="A96" s="336" t="s">
        <v>206</v>
      </c>
    </row>
    <row r="97" spans="1:1" x14ac:dyDescent="0.2">
      <c r="A97" s="336" t="s">
        <v>207</v>
      </c>
    </row>
    <row r="98" spans="1:1" x14ac:dyDescent="0.2">
      <c r="A98" s="336" t="s">
        <v>208</v>
      </c>
    </row>
    <row r="99" spans="1:1" x14ac:dyDescent="0.2">
      <c r="A99" s="345" t="s">
        <v>209</v>
      </c>
    </row>
    <row r="100" spans="1:1" x14ac:dyDescent="0.2">
      <c r="A100" s="336" t="s">
        <v>210</v>
      </c>
    </row>
    <row r="102" spans="1:1" x14ac:dyDescent="0.2">
      <c r="A102" s="339" t="s">
        <v>211</v>
      </c>
    </row>
    <row r="104" spans="1:1" x14ac:dyDescent="0.2">
      <c r="A104" s="336" t="s">
        <v>212</v>
      </c>
    </row>
  </sheetData>
  <pageMargins left="0.78740157480314965" right="0.78740157480314965" top="0.78740157480314965" bottom="0.78740157480314965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Z65"/>
  <sheetViews>
    <sheetView zoomScale="110" zoomScaleNormal="110" workbookViewId="0">
      <selection sqref="A1:X1"/>
    </sheetView>
  </sheetViews>
  <sheetFormatPr defaultRowHeight="12.75" x14ac:dyDescent="0.2"/>
  <cols>
    <col min="1" max="1" width="2.5703125" style="360" bestFit="1" customWidth="1"/>
    <col min="2" max="2" width="3" style="360" bestFit="1" customWidth="1"/>
    <col min="3" max="3" width="14.5703125" style="360" customWidth="1"/>
    <col min="4" max="4" width="3.7109375" style="360" customWidth="1"/>
    <col min="5" max="5" width="2.5703125" style="360" bestFit="1" customWidth="1"/>
    <col min="6" max="6" width="3" style="360" bestFit="1" customWidth="1"/>
    <col min="7" max="7" width="14.5703125" style="360" customWidth="1"/>
    <col min="8" max="8" width="3.7109375" style="360" customWidth="1"/>
    <col min="9" max="9" width="2.5703125" style="360" bestFit="1" customWidth="1"/>
    <col min="10" max="10" width="3" style="360" bestFit="1" customWidth="1"/>
    <col min="11" max="11" width="14.5703125" style="360" customWidth="1"/>
    <col min="12" max="12" width="3.7109375" style="360" customWidth="1"/>
    <col min="13" max="13" width="2.5703125" style="360" bestFit="1" customWidth="1"/>
    <col min="14" max="14" width="3" style="360" bestFit="1" customWidth="1"/>
    <col min="15" max="15" width="14.7109375" style="360" customWidth="1"/>
    <col min="16" max="16" width="3.7109375" style="360" customWidth="1"/>
    <col min="17" max="17" width="2.5703125" style="360" bestFit="1" customWidth="1"/>
    <col min="18" max="18" width="3" style="360" bestFit="1" customWidth="1"/>
    <col min="19" max="19" width="14.5703125" style="360" customWidth="1"/>
    <col min="20" max="20" width="3.7109375" style="360" customWidth="1"/>
    <col min="21" max="21" width="2.5703125" style="360" bestFit="1" customWidth="1"/>
    <col min="22" max="22" width="3" style="360" bestFit="1" customWidth="1"/>
    <col min="23" max="23" width="14.5703125" style="360" customWidth="1"/>
    <col min="24" max="24" width="3.7109375" style="360" customWidth="1"/>
    <col min="25" max="25" width="9.140625" style="360"/>
    <col min="26" max="26" width="9.140625" style="360" hidden="1" customWidth="1"/>
    <col min="27" max="256" width="9.140625" style="360"/>
    <col min="257" max="257" width="2.5703125" style="360" bestFit="1" customWidth="1"/>
    <col min="258" max="258" width="3" style="360" bestFit="1" customWidth="1"/>
    <col min="259" max="259" width="14.5703125" style="360" customWidth="1"/>
    <col min="260" max="260" width="3.7109375" style="360" customWidth="1"/>
    <col min="261" max="261" width="2.5703125" style="360" bestFit="1" customWidth="1"/>
    <col min="262" max="262" width="3" style="360" bestFit="1" customWidth="1"/>
    <col min="263" max="263" width="14.5703125" style="360" customWidth="1"/>
    <col min="264" max="264" width="3.7109375" style="360" customWidth="1"/>
    <col min="265" max="265" width="2.5703125" style="360" bestFit="1" customWidth="1"/>
    <col min="266" max="266" width="3" style="360" bestFit="1" customWidth="1"/>
    <col min="267" max="267" width="14.5703125" style="360" customWidth="1"/>
    <col min="268" max="268" width="3.7109375" style="360" customWidth="1"/>
    <col min="269" max="269" width="2.5703125" style="360" bestFit="1" customWidth="1"/>
    <col min="270" max="270" width="3" style="360" bestFit="1" customWidth="1"/>
    <col min="271" max="271" width="14.7109375" style="360" customWidth="1"/>
    <col min="272" max="272" width="3.7109375" style="360" customWidth="1"/>
    <col min="273" max="273" width="2.5703125" style="360" bestFit="1" customWidth="1"/>
    <col min="274" max="274" width="3" style="360" bestFit="1" customWidth="1"/>
    <col min="275" max="275" width="14.5703125" style="360" customWidth="1"/>
    <col min="276" max="276" width="3.7109375" style="360" customWidth="1"/>
    <col min="277" max="277" width="2.5703125" style="360" bestFit="1" customWidth="1"/>
    <col min="278" max="278" width="3" style="360" bestFit="1" customWidth="1"/>
    <col min="279" max="279" width="14.5703125" style="360" customWidth="1"/>
    <col min="280" max="280" width="3.7109375" style="360" customWidth="1"/>
    <col min="281" max="281" width="9.140625" style="360"/>
    <col min="282" max="282" width="0" style="360" hidden="1" customWidth="1"/>
    <col min="283" max="512" width="9.140625" style="360"/>
    <col min="513" max="513" width="2.5703125" style="360" bestFit="1" customWidth="1"/>
    <col min="514" max="514" width="3" style="360" bestFit="1" customWidth="1"/>
    <col min="515" max="515" width="14.5703125" style="360" customWidth="1"/>
    <col min="516" max="516" width="3.7109375" style="360" customWidth="1"/>
    <col min="517" max="517" width="2.5703125" style="360" bestFit="1" customWidth="1"/>
    <col min="518" max="518" width="3" style="360" bestFit="1" customWidth="1"/>
    <col min="519" max="519" width="14.5703125" style="360" customWidth="1"/>
    <col min="520" max="520" width="3.7109375" style="360" customWidth="1"/>
    <col min="521" max="521" width="2.5703125" style="360" bestFit="1" customWidth="1"/>
    <col min="522" max="522" width="3" style="360" bestFit="1" customWidth="1"/>
    <col min="523" max="523" width="14.5703125" style="360" customWidth="1"/>
    <col min="524" max="524" width="3.7109375" style="360" customWidth="1"/>
    <col min="525" max="525" width="2.5703125" style="360" bestFit="1" customWidth="1"/>
    <col min="526" max="526" width="3" style="360" bestFit="1" customWidth="1"/>
    <col min="527" max="527" width="14.7109375" style="360" customWidth="1"/>
    <col min="528" max="528" width="3.7109375" style="360" customWidth="1"/>
    <col min="529" max="529" width="2.5703125" style="360" bestFit="1" customWidth="1"/>
    <col min="530" max="530" width="3" style="360" bestFit="1" customWidth="1"/>
    <col min="531" max="531" width="14.5703125" style="360" customWidth="1"/>
    <col min="532" max="532" width="3.7109375" style="360" customWidth="1"/>
    <col min="533" max="533" width="2.5703125" style="360" bestFit="1" customWidth="1"/>
    <col min="534" max="534" width="3" style="360" bestFit="1" customWidth="1"/>
    <col min="535" max="535" width="14.5703125" style="360" customWidth="1"/>
    <col min="536" max="536" width="3.7109375" style="360" customWidth="1"/>
    <col min="537" max="537" width="9.140625" style="360"/>
    <col min="538" max="538" width="0" style="360" hidden="1" customWidth="1"/>
    <col min="539" max="768" width="9.140625" style="360"/>
    <col min="769" max="769" width="2.5703125" style="360" bestFit="1" customWidth="1"/>
    <col min="770" max="770" width="3" style="360" bestFit="1" customWidth="1"/>
    <col min="771" max="771" width="14.5703125" style="360" customWidth="1"/>
    <col min="772" max="772" width="3.7109375" style="360" customWidth="1"/>
    <col min="773" max="773" width="2.5703125" style="360" bestFit="1" customWidth="1"/>
    <col min="774" max="774" width="3" style="360" bestFit="1" customWidth="1"/>
    <col min="775" max="775" width="14.5703125" style="360" customWidth="1"/>
    <col min="776" max="776" width="3.7109375" style="360" customWidth="1"/>
    <col min="777" max="777" width="2.5703125" style="360" bestFit="1" customWidth="1"/>
    <col min="778" max="778" width="3" style="360" bestFit="1" customWidth="1"/>
    <col min="779" max="779" width="14.5703125" style="360" customWidth="1"/>
    <col min="780" max="780" width="3.7109375" style="360" customWidth="1"/>
    <col min="781" max="781" width="2.5703125" style="360" bestFit="1" customWidth="1"/>
    <col min="782" max="782" width="3" style="360" bestFit="1" customWidth="1"/>
    <col min="783" max="783" width="14.7109375" style="360" customWidth="1"/>
    <col min="784" max="784" width="3.7109375" style="360" customWidth="1"/>
    <col min="785" max="785" width="2.5703125" style="360" bestFit="1" customWidth="1"/>
    <col min="786" max="786" width="3" style="360" bestFit="1" customWidth="1"/>
    <col min="787" max="787" width="14.5703125" style="360" customWidth="1"/>
    <col min="788" max="788" width="3.7109375" style="360" customWidth="1"/>
    <col min="789" max="789" width="2.5703125" style="360" bestFit="1" customWidth="1"/>
    <col min="790" max="790" width="3" style="360" bestFit="1" customWidth="1"/>
    <col min="791" max="791" width="14.5703125" style="360" customWidth="1"/>
    <col min="792" max="792" width="3.7109375" style="360" customWidth="1"/>
    <col min="793" max="793" width="9.140625" style="360"/>
    <col min="794" max="794" width="0" style="360" hidden="1" customWidth="1"/>
    <col min="795" max="1024" width="9.140625" style="360"/>
    <col min="1025" max="1025" width="2.5703125" style="360" bestFit="1" customWidth="1"/>
    <col min="1026" max="1026" width="3" style="360" bestFit="1" customWidth="1"/>
    <col min="1027" max="1027" width="14.5703125" style="360" customWidth="1"/>
    <col min="1028" max="1028" width="3.7109375" style="360" customWidth="1"/>
    <col min="1029" max="1029" width="2.5703125" style="360" bestFit="1" customWidth="1"/>
    <col min="1030" max="1030" width="3" style="360" bestFit="1" customWidth="1"/>
    <col min="1031" max="1031" width="14.5703125" style="360" customWidth="1"/>
    <col min="1032" max="1032" width="3.7109375" style="360" customWidth="1"/>
    <col min="1033" max="1033" width="2.5703125" style="360" bestFit="1" customWidth="1"/>
    <col min="1034" max="1034" width="3" style="360" bestFit="1" customWidth="1"/>
    <col min="1035" max="1035" width="14.5703125" style="360" customWidth="1"/>
    <col min="1036" max="1036" width="3.7109375" style="360" customWidth="1"/>
    <col min="1037" max="1037" width="2.5703125" style="360" bestFit="1" customWidth="1"/>
    <col min="1038" max="1038" width="3" style="360" bestFit="1" customWidth="1"/>
    <col min="1039" max="1039" width="14.7109375" style="360" customWidth="1"/>
    <col min="1040" max="1040" width="3.7109375" style="360" customWidth="1"/>
    <col min="1041" max="1041" width="2.5703125" style="360" bestFit="1" customWidth="1"/>
    <col min="1042" max="1042" width="3" style="360" bestFit="1" customWidth="1"/>
    <col min="1043" max="1043" width="14.5703125" style="360" customWidth="1"/>
    <col min="1044" max="1044" width="3.7109375" style="360" customWidth="1"/>
    <col min="1045" max="1045" width="2.5703125" style="360" bestFit="1" customWidth="1"/>
    <col min="1046" max="1046" width="3" style="360" bestFit="1" customWidth="1"/>
    <col min="1047" max="1047" width="14.5703125" style="360" customWidth="1"/>
    <col min="1048" max="1048" width="3.7109375" style="360" customWidth="1"/>
    <col min="1049" max="1049" width="9.140625" style="360"/>
    <col min="1050" max="1050" width="0" style="360" hidden="1" customWidth="1"/>
    <col min="1051" max="1280" width="9.140625" style="360"/>
    <col min="1281" max="1281" width="2.5703125" style="360" bestFit="1" customWidth="1"/>
    <col min="1282" max="1282" width="3" style="360" bestFit="1" customWidth="1"/>
    <col min="1283" max="1283" width="14.5703125" style="360" customWidth="1"/>
    <col min="1284" max="1284" width="3.7109375" style="360" customWidth="1"/>
    <col min="1285" max="1285" width="2.5703125" style="360" bestFit="1" customWidth="1"/>
    <col min="1286" max="1286" width="3" style="360" bestFit="1" customWidth="1"/>
    <col min="1287" max="1287" width="14.5703125" style="360" customWidth="1"/>
    <col min="1288" max="1288" width="3.7109375" style="360" customWidth="1"/>
    <col min="1289" max="1289" width="2.5703125" style="360" bestFit="1" customWidth="1"/>
    <col min="1290" max="1290" width="3" style="360" bestFit="1" customWidth="1"/>
    <col min="1291" max="1291" width="14.5703125" style="360" customWidth="1"/>
    <col min="1292" max="1292" width="3.7109375" style="360" customWidth="1"/>
    <col min="1293" max="1293" width="2.5703125" style="360" bestFit="1" customWidth="1"/>
    <col min="1294" max="1294" width="3" style="360" bestFit="1" customWidth="1"/>
    <col min="1295" max="1295" width="14.7109375" style="360" customWidth="1"/>
    <col min="1296" max="1296" width="3.7109375" style="360" customWidth="1"/>
    <col min="1297" max="1297" width="2.5703125" style="360" bestFit="1" customWidth="1"/>
    <col min="1298" max="1298" width="3" style="360" bestFit="1" customWidth="1"/>
    <col min="1299" max="1299" width="14.5703125" style="360" customWidth="1"/>
    <col min="1300" max="1300" width="3.7109375" style="360" customWidth="1"/>
    <col min="1301" max="1301" width="2.5703125" style="360" bestFit="1" customWidth="1"/>
    <col min="1302" max="1302" width="3" style="360" bestFit="1" customWidth="1"/>
    <col min="1303" max="1303" width="14.5703125" style="360" customWidth="1"/>
    <col min="1304" max="1304" width="3.7109375" style="360" customWidth="1"/>
    <col min="1305" max="1305" width="9.140625" style="360"/>
    <col min="1306" max="1306" width="0" style="360" hidden="1" customWidth="1"/>
    <col min="1307" max="1536" width="9.140625" style="360"/>
    <col min="1537" max="1537" width="2.5703125" style="360" bestFit="1" customWidth="1"/>
    <col min="1538" max="1538" width="3" style="360" bestFit="1" customWidth="1"/>
    <col min="1539" max="1539" width="14.5703125" style="360" customWidth="1"/>
    <col min="1540" max="1540" width="3.7109375" style="360" customWidth="1"/>
    <col min="1541" max="1541" width="2.5703125" style="360" bestFit="1" customWidth="1"/>
    <col min="1542" max="1542" width="3" style="360" bestFit="1" customWidth="1"/>
    <col min="1543" max="1543" width="14.5703125" style="360" customWidth="1"/>
    <col min="1544" max="1544" width="3.7109375" style="360" customWidth="1"/>
    <col min="1545" max="1545" width="2.5703125" style="360" bestFit="1" customWidth="1"/>
    <col min="1546" max="1546" width="3" style="360" bestFit="1" customWidth="1"/>
    <col min="1547" max="1547" width="14.5703125" style="360" customWidth="1"/>
    <col min="1548" max="1548" width="3.7109375" style="360" customWidth="1"/>
    <col min="1549" max="1549" width="2.5703125" style="360" bestFit="1" customWidth="1"/>
    <col min="1550" max="1550" width="3" style="360" bestFit="1" customWidth="1"/>
    <col min="1551" max="1551" width="14.7109375" style="360" customWidth="1"/>
    <col min="1552" max="1552" width="3.7109375" style="360" customWidth="1"/>
    <col min="1553" max="1553" width="2.5703125" style="360" bestFit="1" customWidth="1"/>
    <col min="1554" max="1554" width="3" style="360" bestFit="1" customWidth="1"/>
    <col min="1555" max="1555" width="14.5703125" style="360" customWidth="1"/>
    <col min="1556" max="1556" width="3.7109375" style="360" customWidth="1"/>
    <col min="1557" max="1557" width="2.5703125" style="360" bestFit="1" customWidth="1"/>
    <col min="1558" max="1558" width="3" style="360" bestFit="1" customWidth="1"/>
    <col min="1559" max="1559" width="14.5703125" style="360" customWidth="1"/>
    <col min="1560" max="1560" width="3.7109375" style="360" customWidth="1"/>
    <col min="1561" max="1561" width="9.140625" style="360"/>
    <col min="1562" max="1562" width="0" style="360" hidden="1" customWidth="1"/>
    <col min="1563" max="1792" width="9.140625" style="360"/>
    <col min="1793" max="1793" width="2.5703125" style="360" bestFit="1" customWidth="1"/>
    <col min="1794" max="1794" width="3" style="360" bestFit="1" customWidth="1"/>
    <col min="1795" max="1795" width="14.5703125" style="360" customWidth="1"/>
    <col min="1796" max="1796" width="3.7109375" style="360" customWidth="1"/>
    <col min="1797" max="1797" width="2.5703125" style="360" bestFit="1" customWidth="1"/>
    <col min="1798" max="1798" width="3" style="360" bestFit="1" customWidth="1"/>
    <col min="1799" max="1799" width="14.5703125" style="360" customWidth="1"/>
    <col min="1800" max="1800" width="3.7109375" style="360" customWidth="1"/>
    <col min="1801" max="1801" width="2.5703125" style="360" bestFit="1" customWidth="1"/>
    <col min="1802" max="1802" width="3" style="360" bestFit="1" customWidth="1"/>
    <col min="1803" max="1803" width="14.5703125" style="360" customWidth="1"/>
    <col min="1804" max="1804" width="3.7109375" style="360" customWidth="1"/>
    <col min="1805" max="1805" width="2.5703125" style="360" bestFit="1" customWidth="1"/>
    <col min="1806" max="1806" width="3" style="360" bestFit="1" customWidth="1"/>
    <col min="1807" max="1807" width="14.7109375" style="360" customWidth="1"/>
    <col min="1808" max="1808" width="3.7109375" style="360" customWidth="1"/>
    <col min="1809" max="1809" width="2.5703125" style="360" bestFit="1" customWidth="1"/>
    <col min="1810" max="1810" width="3" style="360" bestFit="1" customWidth="1"/>
    <col min="1811" max="1811" width="14.5703125" style="360" customWidth="1"/>
    <col min="1812" max="1812" width="3.7109375" style="360" customWidth="1"/>
    <col min="1813" max="1813" width="2.5703125" style="360" bestFit="1" customWidth="1"/>
    <col min="1814" max="1814" width="3" style="360" bestFit="1" customWidth="1"/>
    <col min="1815" max="1815" width="14.5703125" style="360" customWidth="1"/>
    <col min="1816" max="1816" width="3.7109375" style="360" customWidth="1"/>
    <col min="1817" max="1817" width="9.140625" style="360"/>
    <col min="1818" max="1818" width="0" style="360" hidden="1" customWidth="1"/>
    <col min="1819" max="2048" width="9.140625" style="360"/>
    <col min="2049" max="2049" width="2.5703125" style="360" bestFit="1" customWidth="1"/>
    <col min="2050" max="2050" width="3" style="360" bestFit="1" customWidth="1"/>
    <col min="2051" max="2051" width="14.5703125" style="360" customWidth="1"/>
    <col min="2052" max="2052" width="3.7109375" style="360" customWidth="1"/>
    <col min="2053" max="2053" width="2.5703125" style="360" bestFit="1" customWidth="1"/>
    <col min="2054" max="2054" width="3" style="360" bestFit="1" customWidth="1"/>
    <col min="2055" max="2055" width="14.5703125" style="360" customWidth="1"/>
    <col min="2056" max="2056" width="3.7109375" style="360" customWidth="1"/>
    <col min="2057" max="2057" width="2.5703125" style="360" bestFit="1" customWidth="1"/>
    <col min="2058" max="2058" width="3" style="360" bestFit="1" customWidth="1"/>
    <col min="2059" max="2059" width="14.5703125" style="360" customWidth="1"/>
    <col min="2060" max="2060" width="3.7109375" style="360" customWidth="1"/>
    <col min="2061" max="2061" width="2.5703125" style="360" bestFit="1" customWidth="1"/>
    <col min="2062" max="2062" width="3" style="360" bestFit="1" customWidth="1"/>
    <col min="2063" max="2063" width="14.7109375" style="360" customWidth="1"/>
    <col min="2064" max="2064" width="3.7109375" style="360" customWidth="1"/>
    <col min="2065" max="2065" width="2.5703125" style="360" bestFit="1" customWidth="1"/>
    <col min="2066" max="2066" width="3" style="360" bestFit="1" customWidth="1"/>
    <col min="2067" max="2067" width="14.5703125" style="360" customWidth="1"/>
    <col min="2068" max="2068" width="3.7109375" style="360" customWidth="1"/>
    <col min="2069" max="2069" width="2.5703125" style="360" bestFit="1" customWidth="1"/>
    <col min="2070" max="2070" width="3" style="360" bestFit="1" customWidth="1"/>
    <col min="2071" max="2071" width="14.5703125" style="360" customWidth="1"/>
    <col min="2072" max="2072" width="3.7109375" style="360" customWidth="1"/>
    <col min="2073" max="2073" width="9.140625" style="360"/>
    <col min="2074" max="2074" width="0" style="360" hidden="1" customWidth="1"/>
    <col min="2075" max="2304" width="9.140625" style="360"/>
    <col min="2305" max="2305" width="2.5703125" style="360" bestFit="1" customWidth="1"/>
    <col min="2306" max="2306" width="3" style="360" bestFit="1" customWidth="1"/>
    <col min="2307" max="2307" width="14.5703125" style="360" customWidth="1"/>
    <col min="2308" max="2308" width="3.7109375" style="360" customWidth="1"/>
    <col min="2309" max="2309" width="2.5703125" style="360" bestFit="1" customWidth="1"/>
    <col min="2310" max="2310" width="3" style="360" bestFit="1" customWidth="1"/>
    <col min="2311" max="2311" width="14.5703125" style="360" customWidth="1"/>
    <col min="2312" max="2312" width="3.7109375" style="360" customWidth="1"/>
    <col min="2313" max="2313" width="2.5703125" style="360" bestFit="1" customWidth="1"/>
    <col min="2314" max="2314" width="3" style="360" bestFit="1" customWidth="1"/>
    <col min="2315" max="2315" width="14.5703125" style="360" customWidth="1"/>
    <col min="2316" max="2316" width="3.7109375" style="360" customWidth="1"/>
    <col min="2317" max="2317" width="2.5703125" style="360" bestFit="1" customWidth="1"/>
    <col min="2318" max="2318" width="3" style="360" bestFit="1" customWidth="1"/>
    <col min="2319" max="2319" width="14.7109375" style="360" customWidth="1"/>
    <col min="2320" max="2320" width="3.7109375" style="360" customWidth="1"/>
    <col min="2321" max="2321" width="2.5703125" style="360" bestFit="1" customWidth="1"/>
    <col min="2322" max="2322" width="3" style="360" bestFit="1" customWidth="1"/>
    <col min="2323" max="2323" width="14.5703125" style="360" customWidth="1"/>
    <col min="2324" max="2324" width="3.7109375" style="360" customWidth="1"/>
    <col min="2325" max="2325" width="2.5703125" style="360" bestFit="1" customWidth="1"/>
    <col min="2326" max="2326" width="3" style="360" bestFit="1" customWidth="1"/>
    <col min="2327" max="2327" width="14.5703125" style="360" customWidth="1"/>
    <col min="2328" max="2328" width="3.7109375" style="360" customWidth="1"/>
    <col min="2329" max="2329" width="9.140625" style="360"/>
    <col min="2330" max="2330" width="0" style="360" hidden="1" customWidth="1"/>
    <col min="2331" max="2560" width="9.140625" style="360"/>
    <col min="2561" max="2561" width="2.5703125" style="360" bestFit="1" customWidth="1"/>
    <col min="2562" max="2562" width="3" style="360" bestFit="1" customWidth="1"/>
    <col min="2563" max="2563" width="14.5703125" style="360" customWidth="1"/>
    <col min="2564" max="2564" width="3.7109375" style="360" customWidth="1"/>
    <col min="2565" max="2565" width="2.5703125" style="360" bestFit="1" customWidth="1"/>
    <col min="2566" max="2566" width="3" style="360" bestFit="1" customWidth="1"/>
    <col min="2567" max="2567" width="14.5703125" style="360" customWidth="1"/>
    <col min="2568" max="2568" width="3.7109375" style="360" customWidth="1"/>
    <col min="2569" max="2569" width="2.5703125" style="360" bestFit="1" customWidth="1"/>
    <col min="2570" max="2570" width="3" style="360" bestFit="1" customWidth="1"/>
    <col min="2571" max="2571" width="14.5703125" style="360" customWidth="1"/>
    <col min="2572" max="2572" width="3.7109375" style="360" customWidth="1"/>
    <col min="2573" max="2573" width="2.5703125" style="360" bestFit="1" customWidth="1"/>
    <col min="2574" max="2574" width="3" style="360" bestFit="1" customWidth="1"/>
    <col min="2575" max="2575" width="14.7109375" style="360" customWidth="1"/>
    <col min="2576" max="2576" width="3.7109375" style="360" customWidth="1"/>
    <col min="2577" max="2577" width="2.5703125" style="360" bestFit="1" customWidth="1"/>
    <col min="2578" max="2578" width="3" style="360" bestFit="1" customWidth="1"/>
    <col min="2579" max="2579" width="14.5703125" style="360" customWidth="1"/>
    <col min="2580" max="2580" width="3.7109375" style="360" customWidth="1"/>
    <col min="2581" max="2581" width="2.5703125" style="360" bestFit="1" customWidth="1"/>
    <col min="2582" max="2582" width="3" style="360" bestFit="1" customWidth="1"/>
    <col min="2583" max="2583" width="14.5703125" style="360" customWidth="1"/>
    <col min="2584" max="2584" width="3.7109375" style="360" customWidth="1"/>
    <col min="2585" max="2585" width="9.140625" style="360"/>
    <col min="2586" max="2586" width="0" style="360" hidden="1" customWidth="1"/>
    <col min="2587" max="2816" width="9.140625" style="360"/>
    <col min="2817" max="2817" width="2.5703125" style="360" bestFit="1" customWidth="1"/>
    <col min="2818" max="2818" width="3" style="360" bestFit="1" customWidth="1"/>
    <col min="2819" max="2819" width="14.5703125" style="360" customWidth="1"/>
    <col min="2820" max="2820" width="3.7109375" style="360" customWidth="1"/>
    <col min="2821" max="2821" width="2.5703125" style="360" bestFit="1" customWidth="1"/>
    <col min="2822" max="2822" width="3" style="360" bestFit="1" customWidth="1"/>
    <col min="2823" max="2823" width="14.5703125" style="360" customWidth="1"/>
    <col min="2824" max="2824" width="3.7109375" style="360" customWidth="1"/>
    <col min="2825" max="2825" width="2.5703125" style="360" bestFit="1" customWidth="1"/>
    <col min="2826" max="2826" width="3" style="360" bestFit="1" customWidth="1"/>
    <col min="2827" max="2827" width="14.5703125" style="360" customWidth="1"/>
    <col min="2828" max="2828" width="3.7109375" style="360" customWidth="1"/>
    <col min="2829" max="2829" width="2.5703125" style="360" bestFit="1" customWidth="1"/>
    <col min="2830" max="2830" width="3" style="360" bestFit="1" customWidth="1"/>
    <col min="2831" max="2831" width="14.7109375" style="360" customWidth="1"/>
    <col min="2832" max="2832" width="3.7109375" style="360" customWidth="1"/>
    <col min="2833" max="2833" width="2.5703125" style="360" bestFit="1" customWidth="1"/>
    <col min="2834" max="2834" width="3" style="360" bestFit="1" customWidth="1"/>
    <col min="2835" max="2835" width="14.5703125" style="360" customWidth="1"/>
    <col min="2836" max="2836" width="3.7109375" style="360" customWidth="1"/>
    <col min="2837" max="2837" width="2.5703125" style="360" bestFit="1" customWidth="1"/>
    <col min="2838" max="2838" width="3" style="360" bestFit="1" customWidth="1"/>
    <col min="2839" max="2839" width="14.5703125" style="360" customWidth="1"/>
    <col min="2840" max="2840" width="3.7109375" style="360" customWidth="1"/>
    <col min="2841" max="2841" width="9.140625" style="360"/>
    <col min="2842" max="2842" width="0" style="360" hidden="1" customWidth="1"/>
    <col min="2843" max="3072" width="9.140625" style="360"/>
    <col min="3073" max="3073" width="2.5703125" style="360" bestFit="1" customWidth="1"/>
    <col min="3074" max="3074" width="3" style="360" bestFit="1" customWidth="1"/>
    <col min="3075" max="3075" width="14.5703125" style="360" customWidth="1"/>
    <col min="3076" max="3076" width="3.7109375" style="360" customWidth="1"/>
    <col min="3077" max="3077" width="2.5703125" style="360" bestFit="1" customWidth="1"/>
    <col min="3078" max="3078" width="3" style="360" bestFit="1" customWidth="1"/>
    <col min="3079" max="3079" width="14.5703125" style="360" customWidth="1"/>
    <col min="3080" max="3080" width="3.7109375" style="360" customWidth="1"/>
    <col min="3081" max="3081" width="2.5703125" style="360" bestFit="1" customWidth="1"/>
    <col min="3082" max="3082" width="3" style="360" bestFit="1" customWidth="1"/>
    <col min="3083" max="3083" width="14.5703125" style="360" customWidth="1"/>
    <col min="3084" max="3084" width="3.7109375" style="360" customWidth="1"/>
    <col min="3085" max="3085" width="2.5703125" style="360" bestFit="1" customWidth="1"/>
    <col min="3086" max="3086" width="3" style="360" bestFit="1" customWidth="1"/>
    <col min="3087" max="3087" width="14.7109375" style="360" customWidth="1"/>
    <col min="3088" max="3088" width="3.7109375" style="360" customWidth="1"/>
    <col min="3089" max="3089" width="2.5703125" style="360" bestFit="1" customWidth="1"/>
    <col min="3090" max="3090" width="3" style="360" bestFit="1" customWidth="1"/>
    <col min="3091" max="3091" width="14.5703125" style="360" customWidth="1"/>
    <col min="3092" max="3092" width="3.7109375" style="360" customWidth="1"/>
    <col min="3093" max="3093" width="2.5703125" style="360" bestFit="1" customWidth="1"/>
    <col min="3094" max="3094" width="3" style="360" bestFit="1" customWidth="1"/>
    <col min="3095" max="3095" width="14.5703125" style="360" customWidth="1"/>
    <col min="3096" max="3096" width="3.7109375" style="360" customWidth="1"/>
    <col min="3097" max="3097" width="9.140625" style="360"/>
    <col min="3098" max="3098" width="0" style="360" hidden="1" customWidth="1"/>
    <col min="3099" max="3328" width="9.140625" style="360"/>
    <col min="3329" max="3329" width="2.5703125" style="360" bestFit="1" customWidth="1"/>
    <col min="3330" max="3330" width="3" style="360" bestFit="1" customWidth="1"/>
    <col min="3331" max="3331" width="14.5703125" style="360" customWidth="1"/>
    <col min="3332" max="3332" width="3.7109375" style="360" customWidth="1"/>
    <col min="3333" max="3333" width="2.5703125" style="360" bestFit="1" customWidth="1"/>
    <col min="3334" max="3334" width="3" style="360" bestFit="1" customWidth="1"/>
    <col min="3335" max="3335" width="14.5703125" style="360" customWidth="1"/>
    <col min="3336" max="3336" width="3.7109375" style="360" customWidth="1"/>
    <col min="3337" max="3337" width="2.5703125" style="360" bestFit="1" customWidth="1"/>
    <col min="3338" max="3338" width="3" style="360" bestFit="1" customWidth="1"/>
    <col min="3339" max="3339" width="14.5703125" style="360" customWidth="1"/>
    <col min="3340" max="3340" width="3.7109375" style="360" customWidth="1"/>
    <col min="3341" max="3341" width="2.5703125" style="360" bestFit="1" customWidth="1"/>
    <col min="3342" max="3342" width="3" style="360" bestFit="1" customWidth="1"/>
    <col min="3343" max="3343" width="14.7109375" style="360" customWidth="1"/>
    <col min="3344" max="3344" width="3.7109375" style="360" customWidth="1"/>
    <col min="3345" max="3345" width="2.5703125" style="360" bestFit="1" customWidth="1"/>
    <col min="3346" max="3346" width="3" style="360" bestFit="1" customWidth="1"/>
    <col min="3347" max="3347" width="14.5703125" style="360" customWidth="1"/>
    <col min="3348" max="3348" width="3.7109375" style="360" customWidth="1"/>
    <col min="3349" max="3349" width="2.5703125" style="360" bestFit="1" customWidth="1"/>
    <col min="3350" max="3350" width="3" style="360" bestFit="1" customWidth="1"/>
    <col min="3351" max="3351" width="14.5703125" style="360" customWidth="1"/>
    <col min="3352" max="3352" width="3.7109375" style="360" customWidth="1"/>
    <col min="3353" max="3353" width="9.140625" style="360"/>
    <col min="3354" max="3354" width="0" style="360" hidden="1" customWidth="1"/>
    <col min="3355" max="3584" width="9.140625" style="360"/>
    <col min="3585" max="3585" width="2.5703125" style="360" bestFit="1" customWidth="1"/>
    <col min="3586" max="3586" width="3" style="360" bestFit="1" customWidth="1"/>
    <col min="3587" max="3587" width="14.5703125" style="360" customWidth="1"/>
    <col min="3588" max="3588" width="3.7109375" style="360" customWidth="1"/>
    <col min="3589" max="3589" width="2.5703125" style="360" bestFit="1" customWidth="1"/>
    <col min="3590" max="3590" width="3" style="360" bestFit="1" customWidth="1"/>
    <col min="3591" max="3591" width="14.5703125" style="360" customWidth="1"/>
    <col min="3592" max="3592" width="3.7109375" style="360" customWidth="1"/>
    <col min="3593" max="3593" width="2.5703125" style="360" bestFit="1" customWidth="1"/>
    <col min="3594" max="3594" width="3" style="360" bestFit="1" customWidth="1"/>
    <col min="3595" max="3595" width="14.5703125" style="360" customWidth="1"/>
    <col min="3596" max="3596" width="3.7109375" style="360" customWidth="1"/>
    <col min="3597" max="3597" width="2.5703125" style="360" bestFit="1" customWidth="1"/>
    <col min="3598" max="3598" width="3" style="360" bestFit="1" customWidth="1"/>
    <col min="3599" max="3599" width="14.7109375" style="360" customWidth="1"/>
    <col min="3600" max="3600" width="3.7109375" style="360" customWidth="1"/>
    <col min="3601" max="3601" width="2.5703125" style="360" bestFit="1" customWidth="1"/>
    <col min="3602" max="3602" width="3" style="360" bestFit="1" customWidth="1"/>
    <col min="3603" max="3603" width="14.5703125" style="360" customWidth="1"/>
    <col min="3604" max="3604" width="3.7109375" style="360" customWidth="1"/>
    <col min="3605" max="3605" width="2.5703125" style="360" bestFit="1" customWidth="1"/>
    <col min="3606" max="3606" width="3" style="360" bestFit="1" customWidth="1"/>
    <col min="3607" max="3607" width="14.5703125" style="360" customWidth="1"/>
    <col min="3608" max="3608" width="3.7109375" style="360" customWidth="1"/>
    <col min="3609" max="3609" width="9.140625" style="360"/>
    <col min="3610" max="3610" width="0" style="360" hidden="1" customWidth="1"/>
    <col min="3611" max="3840" width="9.140625" style="360"/>
    <col min="3841" max="3841" width="2.5703125" style="360" bestFit="1" customWidth="1"/>
    <col min="3842" max="3842" width="3" style="360" bestFit="1" customWidth="1"/>
    <col min="3843" max="3843" width="14.5703125" style="360" customWidth="1"/>
    <col min="3844" max="3844" width="3.7109375" style="360" customWidth="1"/>
    <col min="3845" max="3845" width="2.5703125" style="360" bestFit="1" customWidth="1"/>
    <col min="3846" max="3846" width="3" style="360" bestFit="1" customWidth="1"/>
    <col min="3847" max="3847" width="14.5703125" style="360" customWidth="1"/>
    <col min="3848" max="3848" width="3.7109375" style="360" customWidth="1"/>
    <col min="3849" max="3849" width="2.5703125" style="360" bestFit="1" customWidth="1"/>
    <col min="3850" max="3850" width="3" style="360" bestFit="1" customWidth="1"/>
    <col min="3851" max="3851" width="14.5703125" style="360" customWidth="1"/>
    <col min="3852" max="3852" width="3.7109375" style="360" customWidth="1"/>
    <col min="3853" max="3853" width="2.5703125" style="360" bestFit="1" customWidth="1"/>
    <col min="3854" max="3854" width="3" style="360" bestFit="1" customWidth="1"/>
    <col min="3855" max="3855" width="14.7109375" style="360" customWidth="1"/>
    <col min="3856" max="3856" width="3.7109375" style="360" customWidth="1"/>
    <col min="3857" max="3857" width="2.5703125" style="360" bestFit="1" customWidth="1"/>
    <col min="3858" max="3858" width="3" style="360" bestFit="1" customWidth="1"/>
    <col min="3859" max="3859" width="14.5703125" style="360" customWidth="1"/>
    <col min="3860" max="3860" width="3.7109375" style="360" customWidth="1"/>
    <col min="3861" max="3861" width="2.5703125" style="360" bestFit="1" customWidth="1"/>
    <col min="3862" max="3862" width="3" style="360" bestFit="1" customWidth="1"/>
    <col min="3863" max="3863" width="14.5703125" style="360" customWidth="1"/>
    <col min="3864" max="3864" width="3.7109375" style="360" customWidth="1"/>
    <col min="3865" max="3865" width="9.140625" style="360"/>
    <col min="3866" max="3866" width="0" style="360" hidden="1" customWidth="1"/>
    <col min="3867" max="4096" width="9.140625" style="360"/>
    <col min="4097" max="4097" width="2.5703125" style="360" bestFit="1" customWidth="1"/>
    <col min="4098" max="4098" width="3" style="360" bestFit="1" customWidth="1"/>
    <col min="4099" max="4099" width="14.5703125" style="360" customWidth="1"/>
    <col min="4100" max="4100" width="3.7109375" style="360" customWidth="1"/>
    <col min="4101" max="4101" width="2.5703125" style="360" bestFit="1" customWidth="1"/>
    <col min="4102" max="4102" width="3" style="360" bestFit="1" customWidth="1"/>
    <col min="4103" max="4103" width="14.5703125" style="360" customWidth="1"/>
    <col min="4104" max="4104" width="3.7109375" style="360" customWidth="1"/>
    <col min="4105" max="4105" width="2.5703125" style="360" bestFit="1" customWidth="1"/>
    <col min="4106" max="4106" width="3" style="360" bestFit="1" customWidth="1"/>
    <col min="4107" max="4107" width="14.5703125" style="360" customWidth="1"/>
    <col min="4108" max="4108" width="3.7109375" style="360" customWidth="1"/>
    <col min="4109" max="4109" width="2.5703125" style="360" bestFit="1" customWidth="1"/>
    <col min="4110" max="4110" width="3" style="360" bestFit="1" customWidth="1"/>
    <col min="4111" max="4111" width="14.7109375" style="360" customWidth="1"/>
    <col min="4112" max="4112" width="3.7109375" style="360" customWidth="1"/>
    <col min="4113" max="4113" width="2.5703125" style="360" bestFit="1" customWidth="1"/>
    <col min="4114" max="4114" width="3" style="360" bestFit="1" customWidth="1"/>
    <col min="4115" max="4115" width="14.5703125" style="360" customWidth="1"/>
    <col min="4116" max="4116" width="3.7109375" style="360" customWidth="1"/>
    <col min="4117" max="4117" width="2.5703125" style="360" bestFit="1" customWidth="1"/>
    <col min="4118" max="4118" width="3" style="360" bestFit="1" customWidth="1"/>
    <col min="4119" max="4119" width="14.5703125" style="360" customWidth="1"/>
    <col min="4120" max="4120" width="3.7109375" style="360" customWidth="1"/>
    <col min="4121" max="4121" width="9.140625" style="360"/>
    <col min="4122" max="4122" width="0" style="360" hidden="1" customWidth="1"/>
    <col min="4123" max="4352" width="9.140625" style="360"/>
    <col min="4353" max="4353" width="2.5703125" style="360" bestFit="1" customWidth="1"/>
    <col min="4354" max="4354" width="3" style="360" bestFit="1" customWidth="1"/>
    <col min="4355" max="4355" width="14.5703125" style="360" customWidth="1"/>
    <col min="4356" max="4356" width="3.7109375" style="360" customWidth="1"/>
    <col min="4357" max="4357" width="2.5703125" style="360" bestFit="1" customWidth="1"/>
    <col min="4358" max="4358" width="3" style="360" bestFit="1" customWidth="1"/>
    <col min="4359" max="4359" width="14.5703125" style="360" customWidth="1"/>
    <col min="4360" max="4360" width="3.7109375" style="360" customWidth="1"/>
    <col min="4361" max="4361" width="2.5703125" style="360" bestFit="1" customWidth="1"/>
    <col min="4362" max="4362" width="3" style="360" bestFit="1" customWidth="1"/>
    <col min="4363" max="4363" width="14.5703125" style="360" customWidth="1"/>
    <col min="4364" max="4364" width="3.7109375" style="360" customWidth="1"/>
    <col min="4365" max="4365" width="2.5703125" style="360" bestFit="1" customWidth="1"/>
    <col min="4366" max="4366" width="3" style="360" bestFit="1" customWidth="1"/>
    <col min="4367" max="4367" width="14.7109375" style="360" customWidth="1"/>
    <col min="4368" max="4368" width="3.7109375" style="360" customWidth="1"/>
    <col min="4369" max="4369" width="2.5703125" style="360" bestFit="1" customWidth="1"/>
    <col min="4370" max="4370" width="3" style="360" bestFit="1" customWidth="1"/>
    <col min="4371" max="4371" width="14.5703125" style="360" customWidth="1"/>
    <col min="4372" max="4372" width="3.7109375" style="360" customWidth="1"/>
    <col min="4373" max="4373" width="2.5703125" style="360" bestFit="1" customWidth="1"/>
    <col min="4374" max="4374" width="3" style="360" bestFit="1" customWidth="1"/>
    <col min="4375" max="4375" width="14.5703125" style="360" customWidth="1"/>
    <col min="4376" max="4376" width="3.7109375" style="360" customWidth="1"/>
    <col min="4377" max="4377" width="9.140625" style="360"/>
    <col min="4378" max="4378" width="0" style="360" hidden="1" customWidth="1"/>
    <col min="4379" max="4608" width="9.140625" style="360"/>
    <col min="4609" max="4609" width="2.5703125" style="360" bestFit="1" customWidth="1"/>
    <col min="4610" max="4610" width="3" style="360" bestFit="1" customWidth="1"/>
    <col min="4611" max="4611" width="14.5703125" style="360" customWidth="1"/>
    <col min="4612" max="4612" width="3.7109375" style="360" customWidth="1"/>
    <col min="4613" max="4613" width="2.5703125" style="360" bestFit="1" customWidth="1"/>
    <col min="4614" max="4614" width="3" style="360" bestFit="1" customWidth="1"/>
    <col min="4615" max="4615" width="14.5703125" style="360" customWidth="1"/>
    <col min="4616" max="4616" width="3.7109375" style="360" customWidth="1"/>
    <col min="4617" max="4617" width="2.5703125" style="360" bestFit="1" customWidth="1"/>
    <col min="4618" max="4618" width="3" style="360" bestFit="1" customWidth="1"/>
    <col min="4619" max="4619" width="14.5703125" style="360" customWidth="1"/>
    <col min="4620" max="4620" width="3.7109375" style="360" customWidth="1"/>
    <col min="4621" max="4621" width="2.5703125" style="360" bestFit="1" customWidth="1"/>
    <col min="4622" max="4622" width="3" style="360" bestFit="1" customWidth="1"/>
    <col min="4623" max="4623" width="14.7109375" style="360" customWidth="1"/>
    <col min="4624" max="4624" width="3.7109375" style="360" customWidth="1"/>
    <col min="4625" max="4625" width="2.5703125" style="360" bestFit="1" customWidth="1"/>
    <col min="4626" max="4626" width="3" style="360" bestFit="1" customWidth="1"/>
    <col min="4627" max="4627" width="14.5703125" style="360" customWidth="1"/>
    <col min="4628" max="4628" width="3.7109375" style="360" customWidth="1"/>
    <col min="4629" max="4629" width="2.5703125" style="360" bestFit="1" customWidth="1"/>
    <col min="4630" max="4630" width="3" style="360" bestFit="1" customWidth="1"/>
    <col min="4631" max="4631" width="14.5703125" style="360" customWidth="1"/>
    <col min="4632" max="4632" width="3.7109375" style="360" customWidth="1"/>
    <col min="4633" max="4633" width="9.140625" style="360"/>
    <col min="4634" max="4634" width="0" style="360" hidden="1" customWidth="1"/>
    <col min="4635" max="4864" width="9.140625" style="360"/>
    <col min="4865" max="4865" width="2.5703125" style="360" bestFit="1" customWidth="1"/>
    <col min="4866" max="4866" width="3" style="360" bestFit="1" customWidth="1"/>
    <col min="4867" max="4867" width="14.5703125" style="360" customWidth="1"/>
    <col min="4868" max="4868" width="3.7109375" style="360" customWidth="1"/>
    <col min="4869" max="4869" width="2.5703125" style="360" bestFit="1" customWidth="1"/>
    <col min="4870" max="4870" width="3" style="360" bestFit="1" customWidth="1"/>
    <col min="4871" max="4871" width="14.5703125" style="360" customWidth="1"/>
    <col min="4872" max="4872" width="3.7109375" style="360" customWidth="1"/>
    <col min="4873" max="4873" width="2.5703125" style="360" bestFit="1" customWidth="1"/>
    <col min="4874" max="4874" width="3" style="360" bestFit="1" customWidth="1"/>
    <col min="4875" max="4875" width="14.5703125" style="360" customWidth="1"/>
    <col min="4876" max="4876" width="3.7109375" style="360" customWidth="1"/>
    <col min="4877" max="4877" width="2.5703125" style="360" bestFit="1" customWidth="1"/>
    <col min="4878" max="4878" width="3" style="360" bestFit="1" customWidth="1"/>
    <col min="4879" max="4879" width="14.7109375" style="360" customWidth="1"/>
    <col min="4880" max="4880" width="3.7109375" style="360" customWidth="1"/>
    <col min="4881" max="4881" width="2.5703125" style="360" bestFit="1" customWidth="1"/>
    <col min="4882" max="4882" width="3" style="360" bestFit="1" customWidth="1"/>
    <col min="4883" max="4883" width="14.5703125" style="360" customWidth="1"/>
    <col min="4884" max="4884" width="3.7109375" style="360" customWidth="1"/>
    <col min="4885" max="4885" width="2.5703125" style="360" bestFit="1" customWidth="1"/>
    <col min="4886" max="4886" width="3" style="360" bestFit="1" customWidth="1"/>
    <col min="4887" max="4887" width="14.5703125" style="360" customWidth="1"/>
    <col min="4888" max="4888" width="3.7109375" style="360" customWidth="1"/>
    <col min="4889" max="4889" width="9.140625" style="360"/>
    <col min="4890" max="4890" width="0" style="360" hidden="1" customWidth="1"/>
    <col min="4891" max="5120" width="9.140625" style="360"/>
    <col min="5121" max="5121" width="2.5703125" style="360" bestFit="1" customWidth="1"/>
    <col min="5122" max="5122" width="3" style="360" bestFit="1" customWidth="1"/>
    <col min="5123" max="5123" width="14.5703125" style="360" customWidth="1"/>
    <col min="5124" max="5124" width="3.7109375" style="360" customWidth="1"/>
    <col min="5125" max="5125" width="2.5703125" style="360" bestFit="1" customWidth="1"/>
    <col min="5126" max="5126" width="3" style="360" bestFit="1" customWidth="1"/>
    <col min="5127" max="5127" width="14.5703125" style="360" customWidth="1"/>
    <col min="5128" max="5128" width="3.7109375" style="360" customWidth="1"/>
    <col min="5129" max="5129" width="2.5703125" style="360" bestFit="1" customWidth="1"/>
    <col min="5130" max="5130" width="3" style="360" bestFit="1" customWidth="1"/>
    <col min="5131" max="5131" width="14.5703125" style="360" customWidth="1"/>
    <col min="5132" max="5132" width="3.7109375" style="360" customWidth="1"/>
    <col min="5133" max="5133" width="2.5703125" style="360" bestFit="1" customWidth="1"/>
    <col min="5134" max="5134" width="3" style="360" bestFit="1" customWidth="1"/>
    <col min="5135" max="5135" width="14.7109375" style="360" customWidth="1"/>
    <col min="5136" max="5136" width="3.7109375" style="360" customWidth="1"/>
    <col min="5137" max="5137" width="2.5703125" style="360" bestFit="1" customWidth="1"/>
    <col min="5138" max="5138" width="3" style="360" bestFit="1" customWidth="1"/>
    <col min="5139" max="5139" width="14.5703125" style="360" customWidth="1"/>
    <col min="5140" max="5140" width="3.7109375" style="360" customWidth="1"/>
    <col min="5141" max="5141" width="2.5703125" style="360" bestFit="1" customWidth="1"/>
    <col min="5142" max="5142" width="3" style="360" bestFit="1" customWidth="1"/>
    <col min="5143" max="5143" width="14.5703125" style="360" customWidth="1"/>
    <col min="5144" max="5144" width="3.7109375" style="360" customWidth="1"/>
    <col min="5145" max="5145" width="9.140625" style="360"/>
    <col min="5146" max="5146" width="0" style="360" hidden="1" customWidth="1"/>
    <col min="5147" max="5376" width="9.140625" style="360"/>
    <col min="5377" max="5377" width="2.5703125" style="360" bestFit="1" customWidth="1"/>
    <col min="5378" max="5378" width="3" style="360" bestFit="1" customWidth="1"/>
    <col min="5379" max="5379" width="14.5703125" style="360" customWidth="1"/>
    <col min="5380" max="5380" width="3.7109375" style="360" customWidth="1"/>
    <col min="5381" max="5381" width="2.5703125" style="360" bestFit="1" customWidth="1"/>
    <col min="5382" max="5382" width="3" style="360" bestFit="1" customWidth="1"/>
    <col min="5383" max="5383" width="14.5703125" style="360" customWidth="1"/>
    <col min="5384" max="5384" width="3.7109375" style="360" customWidth="1"/>
    <col min="5385" max="5385" width="2.5703125" style="360" bestFit="1" customWidth="1"/>
    <col min="5386" max="5386" width="3" style="360" bestFit="1" customWidth="1"/>
    <col min="5387" max="5387" width="14.5703125" style="360" customWidth="1"/>
    <col min="5388" max="5388" width="3.7109375" style="360" customWidth="1"/>
    <col min="5389" max="5389" width="2.5703125" style="360" bestFit="1" customWidth="1"/>
    <col min="5390" max="5390" width="3" style="360" bestFit="1" customWidth="1"/>
    <col min="5391" max="5391" width="14.7109375" style="360" customWidth="1"/>
    <col min="5392" max="5392" width="3.7109375" style="360" customWidth="1"/>
    <col min="5393" max="5393" width="2.5703125" style="360" bestFit="1" customWidth="1"/>
    <col min="5394" max="5394" width="3" style="360" bestFit="1" customWidth="1"/>
    <col min="5395" max="5395" width="14.5703125" style="360" customWidth="1"/>
    <col min="5396" max="5396" width="3.7109375" style="360" customWidth="1"/>
    <col min="5397" max="5397" width="2.5703125" style="360" bestFit="1" customWidth="1"/>
    <col min="5398" max="5398" width="3" style="360" bestFit="1" customWidth="1"/>
    <col min="5399" max="5399" width="14.5703125" style="360" customWidth="1"/>
    <col min="5400" max="5400" width="3.7109375" style="360" customWidth="1"/>
    <col min="5401" max="5401" width="9.140625" style="360"/>
    <col min="5402" max="5402" width="0" style="360" hidden="1" customWidth="1"/>
    <col min="5403" max="5632" width="9.140625" style="360"/>
    <col min="5633" max="5633" width="2.5703125" style="360" bestFit="1" customWidth="1"/>
    <col min="5634" max="5634" width="3" style="360" bestFit="1" customWidth="1"/>
    <col min="5635" max="5635" width="14.5703125" style="360" customWidth="1"/>
    <col min="5636" max="5636" width="3.7109375" style="360" customWidth="1"/>
    <col min="5637" max="5637" width="2.5703125" style="360" bestFit="1" customWidth="1"/>
    <col min="5638" max="5638" width="3" style="360" bestFit="1" customWidth="1"/>
    <col min="5639" max="5639" width="14.5703125" style="360" customWidth="1"/>
    <col min="5640" max="5640" width="3.7109375" style="360" customWidth="1"/>
    <col min="5641" max="5641" width="2.5703125" style="360" bestFit="1" customWidth="1"/>
    <col min="5642" max="5642" width="3" style="360" bestFit="1" customWidth="1"/>
    <col min="5643" max="5643" width="14.5703125" style="360" customWidth="1"/>
    <col min="5644" max="5644" width="3.7109375" style="360" customWidth="1"/>
    <col min="5645" max="5645" width="2.5703125" style="360" bestFit="1" customWidth="1"/>
    <col min="5646" max="5646" width="3" style="360" bestFit="1" customWidth="1"/>
    <col min="5647" max="5647" width="14.7109375" style="360" customWidth="1"/>
    <col min="5648" max="5648" width="3.7109375" style="360" customWidth="1"/>
    <col min="5649" max="5649" width="2.5703125" style="360" bestFit="1" customWidth="1"/>
    <col min="5650" max="5650" width="3" style="360" bestFit="1" customWidth="1"/>
    <col min="5651" max="5651" width="14.5703125" style="360" customWidth="1"/>
    <col min="5652" max="5652" width="3.7109375" style="360" customWidth="1"/>
    <col min="5653" max="5653" width="2.5703125" style="360" bestFit="1" customWidth="1"/>
    <col min="5654" max="5654" width="3" style="360" bestFit="1" customWidth="1"/>
    <col min="5655" max="5655" width="14.5703125" style="360" customWidth="1"/>
    <col min="5656" max="5656" width="3.7109375" style="360" customWidth="1"/>
    <col min="5657" max="5657" width="9.140625" style="360"/>
    <col min="5658" max="5658" width="0" style="360" hidden="1" customWidth="1"/>
    <col min="5659" max="5888" width="9.140625" style="360"/>
    <col min="5889" max="5889" width="2.5703125" style="360" bestFit="1" customWidth="1"/>
    <col min="5890" max="5890" width="3" style="360" bestFit="1" customWidth="1"/>
    <col min="5891" max="5891" width="14.5703125" style="360" customWidth="1"/>
    <col min="5892" max="5892" width="3.7109375" style="360" customWidth="1"/>
    <col min="5893" max="5893" width="2.5703125" style="360" bestFit="1" customWidth="1"/>
    <col min="5894" max="5894" width="3" style="360" bestFit="1" customWidth="1"/>
    <col min="5895" max="5895" width="14.5703125" style="360" customWidth="1"/>
    <col min="5896" max="5896" width="3.7109375" style="360" customWidth="1"/>
    <col min="5897" max="5897" width="2.5703125" style="360" bestFit="1" customWidth="1"/>
    <col min="5898" max="5898" width="3" style="360" bestFit="1" customWidth="1"/>
    <col min="5899" max="5899" width="14.5703125" style="360" customWidth="1"/>
    <col min="5900" max="5900" width="3.7109375" style="360" customWidth="1"/>
    <col min="5901" max="5901" width="2.5703125" style="360" bestFit="1" customWidth="1"/>
    <col min="5902" max="5902" width="3" style="360" bestFit="1" customWidth="1"/>
    <col min="5903" max="5903" width="14.7109375" style="360" customWidth="1"/>
    <col min="5904" max="5904" width="3.7109375" style="360" customWidth="1"/>
    <col min="5905" max="5905" width="2.5703125" style="360" bestFit="1" customWidth="1"/>
    <col min="5906" max="5906" width="3" style="360" bestFit="1" customWidth="1"/>
    <col min="5907" max="5907" width="14.5703125" style="360" customWidth="1"/>
    <col min="5908" max="5908" width="3.7109375" style="360" customWidth="1"/>
    <col min="5909" max="5909" width="2.5703125" style="360" bestFit="1" customWidth="1"/>
    <col min="5910" max="5910" width="3" style="360" bestFit="1" customWidth="1"/>
    <col min="5911" max="5911" width="14.5703125" style="360" customWidth="1"/>
    <col min="5912" max="5912" width="3.7109375" style="360" customWidth="1"/>
    <col min="5913" max="5913" width="9.140625" style="360"/>
    <col min="5914" max="5914" width="0" style="360" hidden="1" customWidth="1"/>
    <col min="5915" max="6144" width="9.140625" style="360"/>
    <col min="6145" max="6145" width="2.5703125" style="360" bestFit="1" customWidth="1"/>
    <col min="6146" max="6146" width="3" style="360" bestFit="1" customWidth="1"/>
    <col min="6147" max="6147" width="14.5703125" style="360" customWidth="1"/>
    <col min="6148" max="6148" width="3.7109375" style="360" customWidth="1"/>
    <col min="6149" max="6149" width="2.5703125" style="360" bestFit="1" customWidth="1"/>
    <col min="6150" max="6150" width="3" style="360" bestFit="1" customWidth="1"/>
    <col min="6151" max="6151" width="14.5703125" style="360" customWidth="1"/>
    <col min="6152" max="6152" width="3.7109375" style="360" customWidth="1"/>
    <col min="6153" max="6153" width="2.5703125" style="360" bestFit="1" customWidth="1"/>
    <col min="6154" max="6154" width="3" style="360" bestFit="1" customWidth="1"/>
    <col min="6155" max="6155" width="14.5703125" style="360" customWidth="1"/>
    <col min="6156" max="6156" width="3.7109375" style="360" customWidth="1"/>
    <col min="6157" max="6157" width="2.5703125" style="360" bestFit="1" customWidth="1"/>
    <col min="6158" max="6158" width="3" style="360" bestFit="1" customWidth="1"/>
    <col min="6159" max="6159" width="14.7109375" style="360" customWidth="1"/>
    <col min="6160" max="6160" width="3.7109375" style="360" customWidth="1"/>
    <col min="6161" max="6161" width="2.5703125" style="360" bestFit="1" customWidth="1"/>
    <col min="6162" max="6162" width="3" style="360" bestFit="1" customWidth="1"/>
    <col min="6163" max="6163" width="14.5703125" style="360" customWidth="1"/>
    <col min="6164" max="6164" width="3.7109375" style="360" customWidth="1"/>
    <col min="6165" max="6165" width="2.5703125" style="360" bestFit="1" customWidth="1"/>
    <col min="6166" max="6166" width="3" style="360" bestFit="1" customWidth="1"/>
    <col min="6167" max="6167" width="14.5703125" style="360" customWidth="1"/>
    <col min="6168" max="6168" width="3.7109375" style="360" customWidth="1"/>
    <col min="6169" max="6169" width="9.140625" style="360"/>
    <col min="6170" max="6170" width="0" style="360" hidden="1" customWidth="1"/>
    <col min="6171" max="6400" width="9.140625" style="360"/>
    <col min="6401" max="6401" width="2.5703125" style="360" bestFit="1" customWidth="1"/>
    <col min="6402" max="6402" width="3" style="360" bestFit="1" customWidth="1"/>
    <col min="6403" max="6403" width="14.5703125" style="360" customWidth="1"/>
    <col min="6404" max="6404" width="3.7109375" style="360" customWidth="1"/>
    <col min="6405" max="6405" width="2.5703125" style="360" bestFit="1" customWidth="1"/>
    <col min="6406" max="6406" width="3" style="360" bestFit="1" customWidth="1"/>
    <col min="6407" max="6407" width="14.5703125" style="360" customWidth="1"/>
    <col min="6408" max="6408" width="3.7109375" style="360" customWidth="1"/>
    <col min="6409" max="6409" width="2.5703125" style="360" bestFit="1" customWidth="1"/>
    <col min="6410" max="6410" width="3" style="360" bestFit="1" customWidth="1"/>
    <col min="6411" max="6411" width="14.5703125" style="360" customWidth="1"/>
    <col min="6412" max="6412" width="3.7109375" style="360" customWidth="1"/>
    <col min="6413" max="6413" width="2.5703125" style="360" bestFit="1" customWidth="1"/>
    <col min="6414" max="6414" width="3" style="360" bestFit="1" customWidth="1"/>
    <col min="6415" max="6415" width="14.7109375" style="360" customWidth="1"/>
    <col min="6416" max="6416" width="3.7109375" style="360" customWidth="1"/>
    <col min="6417" max="6417" width="2.5703125" style="360" bestFit="1" customWidth="1"/>
    <col min="6418" max="6418" width="3" style="360" bestFit="1" customWidth="1"/>
    <col min="6419" max="6419" width="14.5703125" style="360" customWidth="1"/>
    <col min="6420" max="6420" width="3.7109375" style="360" customWidth="1"/>
    <col min="6421" max="6421" width="2.5703125" style="360" bestFit="1" customWidth="1"/>
    <col min="6422" max="6422" width="3" style="360" bestFit="1" customWidth="1"/>
    <col min="6423" max="6423" width="14.5703125" style="360" customWidth="1"/>
    <col min="6424" max="6424" width="3.7109375" style="360" customWidth="1"/>
    <col min="6425" max="6425" width="9.140625" style="360"/>
    <col min="6426" max="6426" width="0" style="360" hidden="1" customWidth="1"/>
    <col min="6427" max="6656" width="9.140625" style="360"/>
    <col min="6657" max="6657" width="2.5703125" style="360" bestFit="1" customWidth="1"/>
    <col min="6658" max="6658" width="3" style="360" bestFit="1" customWidth="1"/>
    <col min="6659" max="6659" width="14.5703125" style="360" customWidth="1"/>
    <col min="6660" max="6660" width="3.7109375" style="360" customWidth="1"/>
    <col min="6661" max="6661" width="2.5703125" style="360" bestFit="1" customWidth="1"/>
    <col min="6662" max="6662" width="3" style="360" bestFit="1" customWidth="1"/>
    <col min="6663" max="6663" width="14.5703125" style="360" customWidth="1"/>
    <col min="6664" max="6664" width="3.7109375" style="360" customWidth="1"/>
    <col min="6665" max="6665" width="2.5703125" style="360" bestFit="1" customWidth="1"/>
    <col min="6666" max="6666" width="3" style="360" bestFit="1" customWidth="1"/>
    <col min="6667" max="6667" width="14.5703125" style="360" customWidth="1"/>
    <col min="6668" max="6668" width="3.7109375" style="360" customWidth="1"/>
    <col min="6669" max="6669" width="2.5703125" style="360" bestFit="1" customWidth="1"/>
    <col min="6670" max="6670" width="3" style="360" bestFit="1" customWidth="1"/>
    <col min="6671" max="6671" width="14.7109375" style="360" customWidth="1"/>
    <col min="6672" max="6672" width="3.7109375" style="360" customWidth="1"/>
    <col min="6673" max="6673" width="2.5703125" style="360" bestFit="1" customWidth="1"/>
    <col min="6674" max="6674" width="3" style="360" bestFit="1" customWidth="1"/>
    <col min="6675" max="6675" width="14.5703125" style="360" customWidth="1"/>
    <col min="6676" max="6676" width="3.7109375" style="360" customWidth="1"/>
    <col min="6677" max="6677" width="2.5703125" style="360" bestFit="1" customWidth="1"/>
    <col min="6678" max="6678" width="3" style="360" bestFit="1" customWidth="1"/>
    <col min="6679" max="6679" width="14.5703125" style="360" customWidth="1"/>
    <col min="6680" max="6680" width="3.7109375" style="360" customWidth="1"/>
    <col min="6681" max="6681" width="9.140625" style="360"/>
    <col min="6682" max="6682" width="0" style="360" hidden="1" customWidth="1"/>
    <col min="6683" max="6912" width="9.140625" style="360"/>
    <col min="6913" max="6913" width="2.5703125" style="360" bestFit="1" customWidth="1"/>
    <col min="6914" max="6914" width="3" style="360" bestFit="1" customWidth="1"/>
    <col min="6915" max="6915" width="14.5703125" style="360" customWidth="1"/>
    <col min="6916" max="6916" width="3.7109375" style="360" customWidth="1"/>
    <col min="6917" max="6917" width="2.5703125" style="360" bestFit="1" customWidth="1"/>
    <col min="6918" max="6918" width="3" style="360" bestFit="1" customWidth="1"/>
    <col min="6919" max="6919" width="14.5703125" style="360" customWidth="1"/>
    <col min="6920" max="6920" width="3.7109375" style="360" customWidth="1"/>
    <col min="6921" max="6921" width="2.5703125" style="360" bestFit="1" customWidth="1"/>
    <col min="6922" max="6922" width="3" style="360" bestFit="1" customWidth="1"/>
    <col min="6923" max="6923" width="14.5703125" style="360" customWidth="1"/>
    <col min="6924" max="6924" width="3.7109375" style="360" customWidth="1"/>
    <col min="6925" max="6925" width="2.5703125" style="360" bestFit="1" customWidth="1"/>
    <col min="6926" max="6926" width="3" style="360" bestFit="1" customWidth="1"/>
    <col min="6927" max="6927" width="14.7109375" style="360" customWidth="1"/>
    <col min="6928" max="6928" width="3.7109375" style="360" customWidth="1"/>
    <col min="6929" max="6929" width="2.5703125" style="360" bestFit="1" customWidth="1"/>
    <col min="6930" max="6930" width="3" style="360" bestFit="1" customWidth="1"/>
    <col min="6931" max="6931" width="14.5703125" style="360" customWidth="1"/>
    <col min="6932" max="6932" width="3.7109375" style="360" customWidth="1"/>
    <col min="6933" max="6933" width="2.5703125" style="360" bestFit="1" customWidth="1"/>
    <col min="6934" max="6934" width="3" style="360" bestFit="1" customWidth="1"/>
    <col min="6935" max="6935" width="14.5703125" style="360" customWidth="1"/>
    <col min="6936" max="6936" width="3.7109375" style="360" customWidth="1"/>
    <col min="6937" max="6937" width="9.140625" style="360"/>
    <col min="6938" max="6938" width="0" style="360" hidden="1" customWidth="1"/>
    <col min="6939" max="7168" width="9.140625" style="360"/>
    <col min="7169" max="7169" width="2.5703125" style="360" bestFit="1" customWidth="1"/>
    <col min="7170" max="7170" width="3" style="360" bestFit="1" customWidth="1"/>
    <col min="7171" max="7171" width="14.5703125" style="360" customWidth="1"/>
    <col min="7172" max="7172" width="3.7109375" style="360" customWidth="1"/>
    <col min="7173" max="7173" width="2.5703125" style="360" bestFit="1" customWidth="1"/>
    <col min="7174" max="7174" width="3" style="360" bestFit="1" customWidth="1"/>
    <col min="7175" max="7175" width="14.5703125" style="360" customWidth="1"/>
    <col min="7176" max="7176" width="3.7109375" style="360" customWidth="1"/>
    <col min="7177" max="7177" width="2.5703125" style="360" bestFit="1" customWidth="1"/>
    <col min="7178" max="7178" width="3" style="360" bestFit="1" customWidth="1"/>
    <col min="7179" max="7179" width="14.5703125" style="360" customWidth="1"/>
    <col min="7180" max="7180" width="3.7109375" style="360" customWidth="1"/>
    <col min="7181" max="7181" width="2.5703125" style="360" bestFit="1" customWidth="1"/>
    <col min="7182" max="7182" width="3" style="360" bestFit="1" customWidth="1"/>
    <col min="7183" max="7183" width="14.7109375" style="360" customWidth="1"/>
    <col min="7184" max="7184" width="3.7109375" style="360" customWidth="1"/>
    <col min="7185" max="7185" width="2.5703125" style="360" bestFit="1" customWidth="1"/>
    <col min="7186" max="7186" width="3" style="360" bestFit="1" customWidth="1"/>
    <col min="7187" max="7187" width="14.5703125" style="360" customWidth="1"/>
    <col min="7188" max="7188" width="3.7109375" style="360" customWidth="1"/>
    <col min="7189" max="7189" width="2.5703125" style="360" bestFit="1" customWidth="1"/>
    <col min="7190" max="7190" width="3" style="360" bestFit="1" customWidth="1"/>
    <col min="7191" max="7191" width="14.5703125" style="360" customWidth="1"/>
    <col min="7192" max="7192" width="3.7109375" style="360" customWidth="1"/>
    <col min="7193" max="7193" width="9.140625" style="360"/>
    <col min="7194" max="7194" width="0" style="360" hidden="1" customWidth="1"/>
    <col min="7195" max="7424" width="9.140625" style="360"/>
    <col min="7425" max="7425" width="2.5703125" style="360" bestFit="1" customWidth="1"/>
    <col min="7426" max="7426" width="3" style="360" bestFit="1" customWidth="1"/>
    <col min="7427" max="7427" width="14.5703125" style="360" customWidth="1"/>
    <col min="7428" max="7428" width="3.7109375" style="360" customWidth="1"/>
    <col min="7429" max="7429" width="2.5703125" style="360" bestFit="1" customWidth="1"/>
    <col min="7430" max="7430" width="3" style="360" bestFit="1" customWidth="1"/>
    <col min="7431" max="7431" width="14.5703125" style="360" customWidth="1"/>
    <col min="7432" max="7432" width="3.7109375" style="360" customWidth="1"/>
    <col min="7433" max="7433" width="2.5703125" style="360" bestFit="1" customWidth="1"/>
    <col min="7434" max="7434" width="3" style="360" bestFit="1" customWidth="1"/>
    <col min="7435" max="7435" width="14.5703125" style="360" customWidth="1"/>
    <col min="7436" max="7436" width="3.7109375" style="360" customWidth="1"/>
    <col min="7437" max="7437" width="2.5703125" style="360" bestFit="1" customWidth="1"/>
    <col min="7438" max="7438" width="3" style="360" bestFit="1" customWidth="1"/>
    <col min="7439" max="7439" width="14.7109375" style="360" customWidth="1"/>
    <col min="7440" max="7440" width="3.7109375" style="360" customWidth="1"/>
    <col min="7441" max="7441" width="2.5703125" style="360" bestFit="1" customWidth="1"/>
    <col min="7442" max="7442" width="3" style="360" bestFit="1" customWidth="1"/>
    <col min="7443" max="7443" width="14.5703125" style="360" customWidth="1"/>
    <col min="7444" max="7444" width="3.7109375" style="360" customWidth="1"/>
    <col min="7445" max="7445" width="2.5703125" style="360" bestFit="1" customWidth="1"/>
    <col min="7446" max="7446" width="3" style="360" bestFit="1" customWidth="1"/>
    <col min="7447" max="7447" width="14.5703125" style="360" customWidth="1"/>
    <col min="7448" max="7448" width="3.7109375" style="360" customWidth="1"/>
    <col min="7449" max="7449" width="9.140625" style="360"/>
    <col min="7450" max="7450" width="0" style="360" hidden="1" customWidth="1"/>
    <col min="7451" max="7680" width="9.140625" style="360"/>
    <col min="7681" max="7681" width="2.5703125" style="360" bestFit="1" customWidth="1"/>
    <col min="7682" max="7682" width="3" style="360" bestFit="1" customWidth="1"/>
    <col min="7683" max="7683" width="14.5703125" style="360" customWidth="1"/>
    <col min="7684" max="7684" width="3.7109375" style="360" customWidth="1"/>
    <col min="7685" max="7685" width="2.5703125" style="360" bestFit="1" customWidth="1"/>
    <col min="7686" max="7686" width="3" style="360" bestFit="1" customWidth="1"/>
    <col min="7687" max="7687" width="14.5703125" style="360" customWidth="1"/>
    <col min="7688" max="7688" width="3.7109375" style="360" customWidth="1"/>
    <col min="7689" max="7689" width="2.5703125" style="360" bestFit="1" customWidth="1"/>
    <col min="7690" max="7690" width="3" style="360" bestFit="1" customWidth="1"/>
    <col min="7691" max="7691" width="14.5703125" style="360" customWidth="1"/>
    <col min="7692" max="7692" width="3.7109375" style="360" customWidth="1"/>
    <col min="7693" max="7693" width="2.5703125" style="360" bestFit="1" customWidth="1"/>
    <col min="7694" max="7694" width="3" style="360" bestFit="1" customWidth="1"/>
    <col min="7695" max="7695" width="14.7109375" style="360" customWidth="1"/>
    <col min="7696" max="7696" width="3.7109375" style="360" customWidth="1"/>
    <col min="7697" max="7697" width="2.5703125" style="360" bestFit="1" customWidth="1"/>
    <col min="7698" max="7698" width="3" style="360" bestFit="1" customWidth="1"/>
    <col min="7699" max="7699" width="14.5703125" style="360" customWidth="1"/>
    <col min="7700" max="7700" width="3.7109375" style="360" customWidth="1"/>
    <col min="7701" max="7701" width="2.5703125" style="360" bestFit="1" customWidth="1"/>
    <col min="7702" max="7702" width="3" style="360" bestFit="1" customWidth="1"/>
    <col min="7703" max="7703" width="14.5703125" style="360" customWidth="1"/>
    <col min="7704" max="7704" width="3.7109375" style="360" customWidth="1"/>
    <col min="7705" max="7705" width="9.140625" style="360"/>
    <col min="7706" max="7706" width="0" style="360" hidden="1" customWidth="1"/>
    <col min="7707" max="7936" width="9.140625" style="360"/>
    <col min="7937" max="7937" width="2.5703125" style="360" bestFit="1" customWidth="1"/>
    <col min="7938" max="7938" width="3" style="360" bestFit="1" customWidth="1"/>
    <col min="7939" max="7939" width="14.5703125" style="360" customWidth="1"/>
    <col min="7940" max="7940" width="3.7109375" style="360" customWidth="1"/>
    <col min="7941" max="7941" width="2.5703125" style="360" bestFit="1" customWidth="1"/>
    <col min="7942" max="7942" width="3" style="360" bestFit="1" customWidth="1"/>
    <col min="7943" max="7943" width="14.5703125" style="360" customWidth="1"/>
    <col min="7944" max="7944" width="3.7109375" style="360" customWidth="1"/>
    <col min="7945" max="7945" width="2.5703125" style="360" bestFit="1" customWidth="1"/>
    <col min="7946" max="7946" width="3" style="360" bestFit="1" customWidth="1"/>
    <col min="7947" max="7947" width="14.5703125" style="360" customWidth="1"/>
    <col min="7948" max="7948" width="3.7109375" style="360" customWidth="1"/>
    <col min="7949" max="7949" width="2.5703125" style="360" bestFit="1" customWidth="1"/>
    <col min="7950" max="7950" width="3" style="360" bestFit="1" customWidth="1"/>
    <col min="7951" max="7951" width="14.7109375" style="360" customWidth="1"/>
    <col min="7952" max="7952" width="3.7109375" style="360" customWidth="1"/>
    <col min="7953" max="7953" width="2.5703125" style="360" bestFit="1" customWidth="1"/>
    <col min="7954" max="7954" width="3" style="360" bestFit="1" customWidth="1"/>
    <col min="7955" max="7955" width="14.5703125" style="360" customWidth="1"/>
    <col min="7956" max="7956" width="3.7109375" style="360" customWidth="1"/>
    <col min="7957" max="7957" width="2.5703125" style="360" bestFit="1" customWidth="1"/>
    <col min="7958" max="7958" width="3" style="360" bestFit="1" customWidth="1"/>
    <col min="7959" max="7959" width="14.5703125" style="360" customWidth="1"/>
    <col min="7960" max="7960" width="3.7109375" style="360" customWidth="1"/>
    <col min="7961" max="7961" width="9.140625" style="360"/>
    <col min="7962" max="7962" width="0" style="360" hidden="1" customWidth="1"/>
    <col min="7963" max="8192" width="9.140625" style="360"/>
    <col min="8193" max="8193" width="2.5703125" style="360" bestFit="1" customWidth="1"/>
    <col min="8194" max="8194" width="3" style="360" bestFit="1" customWidth="1"/>
    <col min="8195" max="8195" width="14.5703125" style="360" customWidth="1"/>
    <col min="8196" max="8196" width="3.7109375" style="360" customWidth="1"/>
    <col min="8197" max="8197" width="2.5703125" style="360" bestFit="1" customWidth="1"/>
    <col min="8198" max="8198" width="3" style="360" bestFit="1" customWidth="1"/>
    <col min="8199" max="8199" width="14.5703125" style="360" customWidth="1"/>
    <col min="8200" max="8200" width="3.7109375" style="360" customWidth="1"/>
    <col min="8201" max="8201" width="2.5703125" style="360" bestFit="1" customWidth="1"/>
    <col min="8202" max="8202" width="3" style="360" bestFit="1" customWidth="1"/>
    <col min="8203" max="8203" width="14.5703125" style="360" customWidth="1"/>
    <col min="8204" max="8204" width="3.7109375" style="360" customWidth="1"/>
    <col min="8205" max="8205" width="2.5703125" style="360" bestFit="1" customWidth="1"/>
    <col min="8206" max="8206" width="3" style="360" bestFit="1" customWidth="1"/>
    <col min="8207" max="8207" width="14.7109375" style="360" customWidth="1"/>
    <col min="8208" max="8208" width="3.7109375" style="360" customWidth="1"/>
    <col min="8209" max="8209" width="2.5703125" style="360" bestFit="1" customWidth="1"/>
    <col min="8210" max="8210" width="3" style="360" bestFit="1" customWidth="1"/>
    <col min="8211" max="8211" width="14.5703125" style="360" customWidth="1"/>
    <col min="8212" max="8212" width="3.7109375" style="360" customWidth="1"/>
    <col min="8213" max="8213" width="2.5703125" style="360" bestFit="1" customWidth="1"/>
    <col min="8214" max="8214" width="3" style="360" bestFit="1" customWidth="1"/>
    <col min="8215" max="8215" width="14.5703125" style="360" customWidth="1"/>
    <col min="8216" max="8216" width="3.7109375" style="360" customWidth="1"/>
    <col min="8217" max="8217" width="9.140625" style="360"/>
    <col min="8218" max="8218" width="0" style="360" hidden="1" customWidth="1"/>
    <col min="8219" max="8448" width="9.140625" style="360"/>
    <col min="8449" max="8449" width="2.5703125" style="360" bestFit="1" customWidth="1"/>
    <col min="8450" max="8450" width="3" style="360" bestFit="1" customWidth="1"/>
    <col min="8451" max="8451" width="14.5703125" style="360" customWidth="1"/>
    <col min="8452" max="8452" width="3.7109375" style="360" customWidth="1"/>
    <col min="8453" max="8453" width="2.5703125" style="360" bestFit="1" customWidth="1"/>
    <col min="8454" max="8454" width="3" style="360" bestFit="1" customWidth="1"/>
    <col min="8455" max="8455" width="14.5703125" style="360" customWidth="1"/>
    <col min="8456" max="8456" width="3.7109375" style="360" customWidth="1"/>
    <col min="8457" max="8457" width="2.5703125" style="360" bestFit="1" customWidth="1"/>
    <col min="8458" max="8458" width="3" style="360" bestFit="1" customWidth="1"/>
    <col min="8459" max="8459" width="14.5703125" style="360" customWidth="1"/>
    <col min="8460" max="8460" width="3.7109375" style="360" customWidth="1"/>
    <col min="8461" max="8461" width="2.5703125" style="360" bestFit="1" customWidth="1"/>
    <col min="8462" max="8462" width="3" style="360" bestFit="1" customWidth="1"/>
    <col min="8463" max="8463" width="14.7109375" style="360" customWidth="1"/>
    <col min="8464" max="8464" width="3.7109375" style="360" customWidth="1"/>
    <col min="8465" max="8465" width="2.5703125" style="360" bestFit="1" customWidth="1"/>
    <col min="8466" max="8466" width="3" style="360" bestFit="1" customWidth="1"/>
    <col min="8467" max="8467" width="14.5703125" style="360" customWidth="1"/>
    <col min="8468" max="8468" width="3.7109375" style="360" customWidth="1"/>
    <col min="8469" max="8469" width="2.5703125" style="360" bestFit="1" customWidth="1"/>
    <col min="8470" max="8470" width="3" style="360" bestFit="1" customWidth="1"/>
    <col min="8471" max="8471" width="14.5703125" style="360" customWidth="1"/>
    <col min="8472" max="8472" width="3.7109375" style="360" customWidth="1"/>
    <col min="8473" max="8473" width="9.140625" style="360"/>
    <col min="8474" max="8474" width="0" style="360" hidden="1" customWidth="1"/>
    <col min="8475" max="8704" width="9.140625" style="360"/>
    <col min="8705" max="8705" width="2.5703125" style="360" bestFit="1" customWidth="1"/>
    <col min="8706" max="8706" width="3" style="360" bestFit="1" customWidth="1"/>
    <col min="8707" max="8707" width="14.5703125" style="360" customWidth="1"/>
    <col min="8708" max="8708" width="3.7109375" style="360" customWidth="1"/>
    <col min="8709" max="8709" width="2.5703125" style="360" bestFit="1" customWidth="1"/>
    <col min="8710" max="8710" width="3" style="360" bestFit="1" customWidth="1"/>
    <col min="8711" max="8711" width="14.5703125" style="360" customWidth="1"/>
    <col min="8712" max="8712" width="3.7109375" style="360" customWidth="1"/>
    <col min="8713" max="8713" width="2.5703125" style="360" bestFit="1" customWidth="1"/>
    <col min="8714" max="8714" width="3" style="360" bestFit="1" customWidth="1"/>
    <col min="8715" max="8715" width="14.5703125" style="360" customWidth="1"/>
    <col min="8716" max="8716" width="3.7109375" style="360" customWidth="1"/>
    <col min="8717" max="8717" width="2.5703125" style="360" bestFit="1" customWidth="1"/>
    <col min="8718" max="8718" width="3" style="360" bestFit="1" customWidth="1"/>
    <col min="8719" max="8719" width="14.7109375" style="360" customWidth="1"/>
    <col min="8720" max="8720" width="3.7109375" style="360" customWidth="1"/>
    <col min="8721" max="8721" width="2.5703125" style="360" bestFit="1" customWidth="1"/>
    <col min="8722" max="8722" width="3" style="360" bestFit="1" customWidth="1"/>
    <col min="8723" max="8723" width="14.5703125" style="360" customWidth="1"/>
    <col min="8724" max="8724" width="3.7109375" style="360" customWidth="1"/>
    <col min="8725" max="8725" width="2.5703125" style="360" bestFit="1" customWidth="1"/>
    <col min="8726" max="8726" width="3" style="360" bestFit="1" customWidth="1"/>
    <col min="8727" max="8727" width="14.5703125" style="360" customWidth="1"/>
    <col min="8728" max="8728" width="3.7109375" style="360" customWidth="1"/>
    <col min="8729" max="8729" width="9.140625" style="360"/>
    <col min="8730" max="8730" width="0" style="360" hidden="1" customWidth="1"/>
    <col min="8731" max="8960" width="9.140625" style="360"/>
    <col min="8961" max="8961" width="2.5703125" style="360" bestFit="1" customWidth="1"/>
    <col min="8962" max="8962" width="3" style="360" bestFit="1" customWidth="1"/>
    <col min="8963" max="8963" width="14.5703125" style="360" customWidth="1"/>
    <col min="8964" max="8964" width="3.7109375" style="360" customWidth="1"/>
    <col min="8965" max="8965" width="2.5703125" style="360" bestFit="1" customWidth="1"/>
    <col min="8966" max="8966" width="3" style="360" bestFit="1" customWidth="1"/>
    <col min="8967" max="8967" width="14.5703125" style="360" customWidth="1"/>
    <col min="8968" max="8968" width="3.7109375" style="360" customWidth="1"/>
    <col min="8969" max="8969" width="2.5703125" style="360" bestFit="1" customWidth="1"/>
    <col min="8970" max="8970" width="3" style="360" bestFit="1" customWidth="1"/>
    <col min="8971" max="8971" width="14.5703125" style="360" customWidth="1"/>
    <col min="8972" max="8972" width="3.7109375" style="360" customWidth="1"/>
    <col min="8973" max="8973" width="2.5703125" style="360" bestFit="1" customWidth="1"/>
    <col min="8974" max="8974" width="3" style="360" bestFit="1" customWidth="1"/>
    <col min="8975" max="8975" width="14.7109375" style="360" customWidth="1"/>
    <col min="8976" max="8976" width="3.7109375" style="360" customWidth="1"/>
    <col min="8977" max="8977" width="2.5703125" style="360" bestFit="1" customWidth="1"/>
    <col min="8978" max="8978" width="3" style="360" bestFit="1" customWidth="1"/>
    <col min="8979" max="8979" width="14.5703125" style="360" customWidth="1"/>
    <col min="8980" max="8980" width="3.7109375" style="360" customWidth="1"/>
    <col min="8981" max="8981" width="2.5703125" style="360" bestFit="1" customWidth="1"/>
    <col min="8982" max="8982" width="3" style="360" bestFit="1" customWidth="1"/>
    <col min="8983" max="8983" width="14.5703125" style="360" customWidth="1"/>
    <col min="8984" max="8984" width="3.7109375" style="360" customWidth="1"/>
    <col min="8985" max="8985" width="9.140625" style="360"/>
    <col min="8986" max="8986" width="0" style="360" hidden="1" customWidth="1"/>
    <col min="8987" max="9216" width="9.140625" style="360"/>
    <col min="9217" max="9217" width="2.5703125" style="360" bestFit="1" customWidth="1"/>
    <col min="9218" max="9218" width="3" style="360" bestFit="1" customWidth="1"/>
    <col min="9219" max="9219" width="14.5703125" style="360" customWidth="1"/>
    <col min="9220" max="9220" width="3.7109375" style="360" customWidth="1"/>
    <col min="9221" max="9221" width="2.5703125" style="360" bestFit="1" customWidth="1"/>
    <col min="9222" max="9222" width="3" style="360" bestFit="1" customWidth="1"/>
    <col min="9223" max="9223" width="14.5703125" style="360" customWidth="1"/>
    <col min="9224" max="9224" width="3.7109375" style="360" customWidth="1"/>
    <col min="9225" max="9225" width="2.5703125" style="360" bestFit="1" customWidth="1"/>
    <col min="9226" max="9226" width="3" style="360" bestFit="1" customWidth="1"/>
    <col min="9227" max="9227" width="14.5703125" style="360" customWidth="1"/>
    <col min="9228" max="9228" width="3.7109375" style="360" customWidth="1"/>
    <col min="9229" max="9229" width="2.5703125" style="360" bestFit="1" customWidth="1"/>
    <col min="9230" max="9230" width="3" style="360" bestFit="1" customWidth="1"/>
    <col min="9231" max="9231" width="14.7109375" style="360" customWidth="1"/>
    <col min="9232" max="9232" width="3.7109375" style="360" customWidth="1"/>
    <col min="9233" max="9233" width="2.5703125" style="360" bestFit="1" customWidth="1"/>
    <col min="9234" max="9234" width="3" style="360" bestFit="1" customWidth="1"/>
    <col min="9235" max="9235" width="14.5703125" style="360" customWidth="1"/>
    <col min="9236" max="9236" width="3.7109375" style="360" customWidth="1"/>
    <col min="9237" max="9237" width="2.5703125" style="360" bestFit="1" customWidth="1"/>
    <col min="9238" max="9238" width="3" style="360" bestFit="1" customWidth="1"/>
    <col min="9239" max="9239" width="14.5703125" style="360" customWidth="1"/>
    <col min="9240" max="9240" width="3.7109375" style="360" customWidth="1"/>
    <col min="9241" max="9241" width="9.140625" style="360"/>
    <col min="9242" max="9242" width="0" style="360" hidden="1" customWidth="1"/>
    <col min="9243" max="9472" width="9.140625" style="360"/>
    <col min="9473" max="9473" width="2.5703125" style="360" bestFit="1" customWidth="1"/>
    <col min="9474" max="9474" width="3" style="360" bestFit="1" customWidth="1"/>
    <col min="9475" max="9475" width="14.5703125" style="360" customWidth="1"/>
    <col min="9476" max="9476" width="3.7109375" style="360" customWidth="1"/>
    <col min="9477" max="9477" width="2.5703125" style="360" bestFit="1" customWidth="1"/>
    <col min="9478" max="9478" width="3" style="360" bestFit="1" customWidth="1"/>
    <col min="9479" max="9479" width="14.5703125" style="360" customWidth="1"/>
    <col min="9480" max="9480" width="3.7109375" style="360" customWidth="1"/>
    <col min="9481" max="9481" width="2.5703125" style="360" bestFit="1" customWidth="1"/>
    <col min="9482" max="9482" width="3" style="360" bestFit="1" customWidth="1"/>
    <col min="9483" max="9483" width="14.5703125" style="360" customWidth="1"/>
    <col min="9484" max="9484" width="3.7109375" style="360" customWidth="1"/>
    <col min="9485" max="9485" width="2.5703125" style="360" bestFit="1" customWidth="1"/>
    <col min="9486" max="9486" width="3" style="360" bestFit="1" customWidth="1"/>
    <col min="9487" max="9487" width="14.7109375" style="360" customWidth="1"/>
    <col min="9488" max="9488" width="3.7109375" style="360" customWidth="1"/>
    <col min="9489" max="9489" width="2.5703125" style="360" bestFit="1" customWidth="1"/>
    <col min="9490" max="9490" width="3" style="360" bestFit="1" customWidth="1"/>
    <col min="9491" max="9491" width="14.5703125" style="360" customWidth="1"/>
    <col min="9492" max="9492" width="3.7109375" style="360" customWidth="1"/>
    <col min="9493" max="9493" width="2.5703125" style="360" bestFit="1" customWidth="1"/>
    <col min="9494" max="9494" width="3" style="360" bestFit="1" customWidth="1"/>
    <col min="9495" max="9495" width="14.5703125" style="360" customWidth="1"/>
    <col min="9496" max="9496" width="3.7109375" style="360" customWidth="1"/>
    <col min="9497" max="9497" width="9.140625" style="360"/>
    <col min="9498" max="9498" width="0" style="360" hidden="1" customWidth="1"/>
    <col min="9499" max="9728" width="9.140625" style="360"/>
    <col min="9729" max="9729" width="2.5703125" style="360" bestFit="1" customWidth="1"/>
    <col min="9730" max="9730" width="3" style="360" bestFit="1" customWidth="1"/>
    <col min="9731" max="9731" width="14.5703125" style="360" customWidth="1"/>
    <col min="9732" max="9732" width="3.7109375" style="360" customWidth="1"/>
    <col min="9733" max="9733" width="2.5703125" style="360" bestFit="1" customWidth="1"/>
    <col min="9734" max="9734" width="3" style="360" bestFit="1" customWidth="1"/>
    <col min="9735" max="9735" width="14.5703125" style="360" customWidth="1"/>
    <col min="9736" max="9736" width="3.7109375" style="360" customWidth="1"/>
    <col min="9737" max="9737" width="2.5703125" style="360" bestFit="1" customWidth="1"/>
    <col min="9738" max="9738" width="3" style="360" bestFit="1" customWidth="1"/>
    <col min="9739" max="9739" width="14.5703125" style="360" customWidth="1"/>
    <col min="9740" max="9740" width="3.7109375" style="360" customWidth="1"/>
    <col min="9741" max="9741" width="2.5703125" style="360" bestFit="1" customWidth="1"/>
    <col min="9742" max="9742" width="3" style="360" bestFit="1" customWidth="1"/>
    <col min="9743" max="9743" width="14.7109375" style="360" customWidth="1"/>
    <col min="9744" max="9744" width="3.7109375" style="360" customWidth="1"/>
    <col min="9745" max="9745" width="2.5703125" style="360" bestFit="1" customWidth="1"/>
    <col min="9746" max="9746" width="3" style="360" bestFit="1" customWidth="1"/>
    <col min="9747" max="9747" width="14.5703125" style="360" customWidth="1"/>
    <col min="9748" max="9748" width="3.7109375" style="360" customWidth="1"/>
    <col min="9749" max="9749" width="2.5703125" style="360" bestFit="1" customWidth="1"/>
    <col min="9750" max="9750" width="3" style="360" bestFit="1" customWidth="1"/>
    <col min="9751" max="9751" width="14.5703125" style="360" customWidth="1"/>
    <col min="9752" max="9752" width="3.7109375" style="360" customWidth="1"/>
    <col min="9753" max="9753" width="9.140625" style="360"/>
    <col min="9754" max="9754" width="0" style="360" hidden="1" customWidth="1"/>
    <col min="9755" max="9984" width="9.140625" style="360"/>
    <col min="9985" max="9985" width="2.5703125" style="360" bestFit="1" customWidth="1"/>
    <col min="9986" max="9986" width="3" style="360" bestFit="1" customWidth="1"/>
    <col min="9987" max="9987" width="14.5703125" style="360" customWidth="1"/>
    <col min="9988" max="9988" width="3.7109375" style="360" customWidth="1"/>
    <col min="9989" max="9989" width="2.5703125" style="360" bestFit="1" customWidth="1"/>
    <col min="9990" max="9990" width="3" style="360" bestFit="1" customWidth="1"/>
    <col min="9991" max="9991" width="14.5703125" style="360" customWidth="1"/>
    <col min="9992" max="9992" width="3.7109375" style="360" customWidth="1"/>
    <col min="9993" max="9993" width="2.5703125" style="360" bestFit="1" customWidth="1"/>
    <col min="9994" max="9994" width="3" style="360" bestFit="1" customWidth="1"/>
    <col min="9995" max="9995" width="14.5703125" style="360" customWidth="1"/>
    <col min="9996" max="9996" width="3.7109375" style="360" customWidth="1"/>
    <col min="9997" max="9997" width="2.5703125" style="360" bestFit="1" customWidth="1"/>
    <col min="9998" max="9998" width="3" style="360" bestFit="1" customWidth="1"/>
    <col min="9999" max="9999" width="14.7109375" style="360" customWidth="1"/>
    <col min="10000" max="10000" width="3.7109375" style="360" customWidth="1"/>
    <col min="10001" max="10001" width="2.5703125" style="360" bestFit="1" customWidth="1"/>
    <col min="10002" max="10002" width="3" style="360" bestFit="1" customWidth="1"/>
    <col min="10003" max="10003" width="14.5703125" style="360" customWidth="1"/>
    <col min="10004" max="10004" width="3.7109375" style="360" customWidth="1"/>
    <col min="10005" max="10005" width="2.5703125" style="360" bestFit="1" customWidth="1"/>
    <col min="10006" max="10006" width="3" style="360" bestFit="1" customWidth="1"/>
    <col min="10007" max="10007" width="14.5703125" style="360" customWidth="1"/>
    <col min="10008" max="10008" width="3.7109375" style="360" customWidth="1"/>
    <col min="10009" max="10009" width="9.140625" style="360"/>
    <col min="10010" max="10010" width="0" style="360" hidden="1" customWidth="1"/>
    <col min="10011" max="10240" width="9.140625" style="360"/>
    <col min="10241" max="10241" width="2.5703125" style="360" bestFit="1" customWidth="1"/>
    <col min="10242" max="10242" width="3" style="360" bestFit="1" customWidth="1"/>
    <col min="10243" max="10243" width="14.5703125" style="360" customWidth="1"/>
    <col min="10244" max="10244" width="3.7109375" style="360" customWidth="1"/>
    <col min="10245" max="10245" width="2.5703125" style="360" bestFit="1" customWidth="1"/>
    <col min="10246" max="10246" width="3" style="360" bestFit="1" customWidth="1"/>
    <col min="10247" max="10247" width="14.5703125" style="360" customWidth="1"/>
    <col min="10248" max="10248" width="3.7109375" style="360" customWidth="1"/>
    <col min="10249" max="10249" width="2.5703125" style="360" bestFit="1" customWidth="1"/>
    <col min="10250" max="10250" width="3" style="360" bestFit="1" customWidth="1"/>
    <col min="10251" max="10251" width="14.5703125" style="360" customWidth="1"/>
    <col min="10252" max="10252" width="3.7109375" style="360" customWidth="1"/>
    <col min="10253" max="10253" width="2.5703125" style="360" bestFit="1" customWidth="1"/>
    <col min="10254" max="10254" width="3" style="360" bestFit="1" customWidth="1"/>
    <col min="10255" max="10255" width="14.7109375" style="360" customWidth="1"/>
    <col min="10256" max="10256" width="3.7109375" style="360" customWidth="1"/>
    <col min="10257" max="10257" width="2.5703125" style="360" bestFit="1" customWidth="1"/>
    <col min="10258" max="10258" width="3" style="360" bestFit="1" customWidth="1"/>
    <col min="10259" max="10259" width="14.5703125" style="360" customWidth="1"/>
    <col min="10260" max="10260" width="3.7109375" style="360" customWidth="1"/>
    <col min="10261" max="10261" width="2.5703125" style="360" bestFit="1" customWidth="1"/>
    <col min="10262" max="10262" width="3" style="360" bestFit="1" customWidth="1"/>
    <col min="10263" max="10263" width="14.5703125" style="360" customWidth="1"/>
    <col min="10264" max="10264" width="3.7109375" style="360" customWidth="1"/>
    <col min="10265" max="10265" width="9.140625" style="360"/>
    <col min="10266" max="10266" width="0" style="360" hidden="1" customWidth="1"/>
    <col min="10267" max="10496" width="9.140625" style="360"/>
    <col min="10497" max="10497" width="2.5703125" style="360" bestFit="1" customWidth="1"/>
    <col min="10498" max="10498" width="3" style="360" bestFit="1" customWidth="1"/>
    <col min="10499" max="10499" width="14.5703125" style="360" customWidth="1"/>
    <col min="10500" max="10500" width="3.7109375" style="360" customWidth="1"/>
    <col min="10501" max="10501" width="2.5703125" style="360" bestFit="1" customWidth="1"/>
    <col min="10502" max="10502" width="3" style="360" bestFit="1" customWidth="1"/>
    <col min="10503" max="10503" width="14.5703125" style="360" customWidth="1"/>
    <col min="10504" max="10504" width="3.7109375" style="360" customWidth="1"/>
    <col min="10505" max="10505" width="2.5703125" style="360" bestFit="1" customWidth="1"/>
    <col min="10506" max="10506" width="3" style="360" bestFit="1" customWidth="1"/>
    <col min="10507" max="10507" width="14.5703125" style="360" customWidth="1"/>
    <col min="10508" max="10508" width="3.7109375" style="360" customWidth="1"/>
    <col min="10509" max="10509" width="2.5703125" style="360" bestFit="1" customWidth="1"/>
    <col min="10510" max="10510" width="3" style="360" bestFit="1" customWidth="1"/>
    <col min="10511" max="10511" width="14.7109375" style="360" customWidth="1"/>
    <col min="10512" max="10512" width="3.7109375" style="360" customWidth="1"/>
    <col min="10513" max="10513" width="2.5703125" style="360" bestFit="1" customWidth="1"/>
    <col min="10514" max="10514" width="3" style="360" bestFit="1" customWidth="1"/>
    <col min="10515" max="10515" width="14.5703125" style="360" customWidth="1"/>
    <col min="10516" max="10516" width="3.7109375" style="360" customWidth="1"/>
    <col min="10517" max="10517" width="2.5703125" style="360" bestFit="1" customWidth="1"/>
    <col min="10518" max="10518" width="3" style="360" bestFit="1" customWidth="1"/>
    <col min="10519" max="10519" width="14.5703125" style="360" customWidth="1"/>
    <col min="10520" max="10520" width="3.7109375" style="360" customWidth="1"/>
    <col min="10521" max="10521" width="9.140625" style="360"/>
    <col min="10522" max="10522" width="0" style="360" hidden="1" customWidth="1"/>
    <col min="10523" max="10752" width="9.140625" style="360"/>
    <col min="10753" max="10753" width="2.5703125" style="360" bestFit="1" customWidth="1"/>
    <col min="10754" max="10754" width="3" style="360" bestFit="1" customWidth="1"/>
    <col min="10755" max="10755" width="14.5703125" style="360" customWidth="1"/>
    <col min="10756" max="10756" width="3.7109375" style="360" customWidth="1"/>
    <col min="10757" max="10757" width="2.5703125" style="360" bestFit="1" customWidth="1"/>
    <col min="10758" max="10758" width="3" style="360" bestFit="1" customWidth="1"/>
    <col min="10759" max="10759" width="14.5703125" style="360" customWidth="1"/>
    <col min="10760" max="10760" width="3.7109375" style="360" customWidth="1"/>
    <col min="10761" max="10761" width="2.5703125" style="360" bestFit="1" customWidth="1"/>
    <col min="10762" max="10762" width="3" style="360" bestFit="1" customWidth="1"/>
    <col min="10763" max="10763" width="14.5703125" style="360" customWidth="1"/>
    <col min="10764" max="10764" width="3.7109375" style="360" customWidth="1"/>
    <col min="10765" max="10765" width="2.5703125" style="360" bestFit="1" customWidth="1"/>
    <col min="10766" max="10766" width="3" style="360" bestFit="1" customWidth="1"/>
    <col min="10767" max="10767" width="14.7109375" style="360" customWidth="1"/>
    <col min="10768" max="10768" width="3.7109375" style="360" customWidth="1"/>
    <col min="10769" max="10769" width="2.5703125" style="360" bestFit="1" customWidth="1"/>
    <col min="10770" max="10770" width="3" style="360" bestFit="1" customWidth="1"/>
    <col min="10771" max="10771" width="14.5703125" style="360" customWidth="1"/>
    <col min="10772" max="10772" width="3.7109375" style="360" customWidth="1"/>
    <col min="10773" max="10773" width="2.5703125" style="360" bestFit="1" customWidth="1"/>
    <col min="10774" max="10774" width="3" style="360" bestFit="1" customWidth="1"/>
    <col min="10775" max="10775" width="14.5703125" style="360" customWidth="1"/>
    <col min="10776" max="10776" width="3.7109375" style="360" customWidth="1"/>
    <col min="10777" max="10777" width="9.140625" style="360"/>
    <col min="10778" max="10778" width="0" style="360" hidden="1" customWidth="1"/>
    <col min="10779" max="11008" width="9.140625" style="360"/>
    <col min="11009" max="11009" width="2.5703125" style="360" bestFit="1" customWidth="1"/>
    <col min="11010" max="11010" width="3" style="360" bestFit="1" customWidth="1"/>
    <col min="11011" max="11011" width="14.5703125" style="360" customWidth="1"/>
    <col min="11012" max="11012" width="3.7109375" style="360" customWidth="1"/>
    <col min="11013" max="11013" width="2.5703125" style="360" bestFit="1" customWidth="1"/>
    <col min="11014" max="11014" width="3" style="360" bestFit="1" customWidth="1"/>
    <col min="11015" max="11015" width="14.5703125" style="360" customWidth="1"/>
    <col min="11016" max="11016" width="3.7109375" style="360" customWidth="1"/>
    <col min="11017" max="11017" width="2.5703125" style="360" bestFit="1" customWidth="1"/>
    <col min="11018" max="11018" width="3" style="360" bestFit="1" customWidth="1"/>
    <col min="11019" max="11019" width="14.5703125" style="360" customWidth="1"/>
    <col min="11020" max="11020" width="3.7109375" style="360" customWidth="1"/>
    <col min="11021" max="11021" width="2.5703125" style="360" bestFit="1" customWidth="1"/>
    <col min="11022" max="11022" width="3" style="360" bestFit="1" customWidth="1"/>
    <col min="11023" max="11023" width="14.7109375" style="360" customWidth="1"/>
    <col min="11024" max="11024" width="3.7109375" style="360" customWidth="1"/>
    <col min="11025" max="11025" width="2.5703125" style="360" bestFit="1" customWidth="1"/>
    <col min="11026" max="11026" width="3" style="360" bestFit="1" customWidth="1"/>
    <col min="11027" max="11027" width="14.5703125" style="360" customWidth="1"/>
    <col min="11028" max="11028" width="3.7109375" style="360" customWidth="1"/>
    <col min="11029" max="11029" width="2.5703125" style="360" bestFit="1" customWidth="1"/>
    <col min="11030" max="11030" width="3" style="360" bestFit="1" customWidth="1"/>
    <col min="11031" max="11031" width="14.5703125" style="360" customWidth="1"/>
    <col min="11032" max="11032" width="3.7109375" style="360" customWidth="1"/>
    <col min="11033" max="11033" width="9.140625" style="360"/>
    <col min="11034" max="11034" width="0" style="360" hidden="1" customWidth="1"/>
    <col min="11035" max="11264" width="9.140625" style="360"/>
    <col min="11265" max="11265" width="2.5703125" style="360" bestFit="1" customWidth="1"/>
    <col min="11266" max="11266" width="3" style="360" bestFit="1" customWidth="1"/>
    <col min="11267" max="11267" width="14.5703125" style="360" customWidth="1"/>
    <col min="11268" max="11268" width="3.7109375" style="360" customWidth="1"/>
    <col min="11269" max="11269" width="2.5703125" style="360" bestFit="1" customWidth="1"/>
    <col min="11270" max="11270" width="3" style="360" bestFit="1" customWidth="1"/>
    <col min="11271" max="11271" width="14.5703125" style="360" customWidth="1"/>
    <col min="11272" max="11272" width="3.7109375" style="360" customWidth="1"/>
    <col min="11273" max="11273" width="2.5703125" style="360" bestFit="1" customWidth="1"/>
    <col min="11274" max="11274" width="3" style="360" bestFit="1" customWidth="1"/>
    <col min="11275" max="11275" width="14.5703125" style="360" customWidth="1"/>
    <col min="11276" max="11276" width="3.7109375" style="360" customWidth="1"/>
    <col min="11277" max="11277" width="2.5703125" style="360" bestFit="1" customWidth="1"/>
    <col min="11278" max="11278" width="3" style="360" bestFit="1" customWidth="1"/>
    <col min="11279" max="11279" width="14.7109375" style="360" customWidth="1"/>
    <col min="11280" max="11280" width="3.7109375" style="360" customWidth="1"/>
    <col min="11281" max="11281" width="2.5703125" style="360" bestFit="1" customWidth="1"/>
    <col min="11282" max="11282" width="3" style="360" bestFit="1" customWidth="1"/>
    <col min="11283" max="11283" width="14.5703125" style="360" customWidth="1"/>
    <col min="11284" max="11284" width="3.7109375" style="360" customWidth="1"/>
    <col min="11285" max="11285" width="2.5703125" style="360" bestFit="1" customWidth="1"/>
    <col min="11286" max="11286" width="3" style="360" bestFit="1" customWidth="1"/>
    <col min="11287" max="11287" width="14.5703125" style="360" customWidth="1"/>
    <col min="11288" max="11288" width="3.7109375" style="360" customWidth="1"/>
    <col min="11289" max="11289" width="9.140625" style="360"/>
    <col min="11290" max="11290" width="0" style="360" hidden="1" customWidth="1"/>
    <col min="11291" max="11520" width="9.140625" style="360"/>
    <col min="11521" max="11521" width="2.5703125" style="360" bestFit="1" customWidth="1"/>
    <col min="11522" max="11522" width="3" style="360" bestFit="1" customWidth="1"/>
    <col min="11523" max="11523" width="14.5703125" style="360" customWidth="1"/>
    <col min="11524" max="11524" width="3.7109375" style="360" customWidth="1"/>
    <col min="11525" max="11525" width="2.5703125" style="360" bestFit="1" customWidth="1"/>
    <col min="11526" max="11526" width="3" style="360" bestFit="1" customWidth="1"/>
    <col min="11527" max="11527" width="14.5703125" style="360" customWidth="1"/>
    <col min="11528" max="11528" width="3.7109375" style="360" customWidth="1"/>
    <col min="11529" max="11529" width="2.5703125" style="360" bestFit="1" customWidth="1"/>
    <col min="11530" max="11530" width="3" style="360" bestFit="1" customWidth="1"/>
    <col min="11531" max="11531" width="14.5703125" style="360" customWidth="1"/>
    <col min="11532" max="11532" width="3.7109375" style="360" customWidth="1"/>
    <col min="11533" max="11533" width="2.5703125" style="360" bestFit="1" customWidth="1"/>
    <col min="11534" max="11534" width="3" style="360" bestFit="1" customWidth="1"/>
    <col min="11535" max="11535" width="14.7109375" style="360" customWidth="1"/>
    <col min="11536" max="11536" width="3.7109375" style="360" customWidth="1"/>
    <col min="11537" max="11537" width="2.5703125" style="360" bestFit="1" customWidth="1"/>
    <col min="11538" max="11538" width="3" style="360" bestFit="1" customWidth="1"/>
    <col min="11539" max="11539" width="14.5703125" style="360" customWidth="1"/>
    <col min="11540" max="11540" width="3.7109375" style="360" customWidth="1"/>
    <col min="11541" max="11541" width="2.5703125" style="360" bestFit="1" customWidth="1"/>
    <col min="11542" max="11542" width="3" style="360" bestFit="1" customWidth="1"/>
    <col min="11543" max="11543" width="14.5703125" style="360" customWidth="1"/>
    <col min="11544" max="11544" width="3.7109375" style="360" customWidth="1"/>
    <col min="11545" max="11545" width="9.140625" style="360"/>
    <col min="11546" max="11546" width="0" style="360" hidden="1" customWidth="1"/>
    <col min="11547" max="11776" width="9.140625" style="360"/>
    <col min="11777" max="11777" width="2.5703125" style="360" bestFit="1" customWidth="1"/>
    <col min="11778" max="11778" width="3" style="360" bestFit="1" customWidth="1"/>
    <col min="11779" max="11779" width="14.5703125" style="360" customWidth="1"/>
    <col min="11780" max="11780" width="3.7109375" style="360" customWidth="1"/>
    <col min="11781" max="11781" width="2.5703125" style="360" bestFit="1" customWidth="1"/>
    <col min="11782" max="11782" width="3" style="360" bestFit="1" customWidth="1"/>
    <col min="11783" max="11783" width="14.5703125" style="360" customWidth="1"/>
    <col min="11784" max="11784" width="3.7109375" style="360" customWidth="1"/>
    <col min="11785" max="11785" width="2.5703125" style="360" bestFit="1" customWidth="1"/>
    <col min="11786" max="11786" width="3" style="360" bestFit="1" customWidth="1"/>
    <col min="11787" max="11787" width="14.5703125" style="360" customWidth="1"/>
    <col min="11788" max="11788" width="3.7109375" style="360" customWidth="1"/>
    <col min="11789" max="11789" width="2.5703125" style="360" bestFit="1" customWidth="1"/>
    <col min="11790" max="11790" width="3" style="360" bestFit="1" customWidth="1"/>
    <col min="11791" max="11791" width="14.7109375" style="360" customWidth="1"/>
    <col min="11792" max="11792" width="3.7109375" style="360" customWidth="1"/>
    <col min="11793" max="11793" width="2.5703125" style="360" bestFit="1" customWidth="1"/>
    <col min="11794" max="11794" width="3" style="360" bestFit="1" customWidth="1"/>
    <col min="11795" max="11795" width="14.5703125" style="360" customWidth="1"/>
    <col min="11796" max="11796" width="3.7109375" style="360" customWidth="1"/>
    <col min="11797" max="11797" width="2.5703125" style="360" bestFit="1" customWidth="1"/>
    <col min="11798" max="11798" width="3" style="360" bestFit="1" customWidth="1"/>
    <col min="11799" max="11799" width="14.5703125" style="360" customWidth="1"/>
    <col min="11800" max="11800" width="3.7109375" style="360" customWidth="1"/>
    <col min="11801" max="11801" width="9.140625" style="360"/>
    <col min="11802" max="11802" width="0" style="360" hidden="1" customWidth="1"/>
    <col min="11803" max="12032" width="9.140625" style="360"/>
    <col min="12033" max="12033" width="2.5703125" style="360" bestFit="1" customWidth="1"/>
    <col min="12034" max="12034" width="3" style="360" bestFit="1" customWidth="1"/>
    <col min="12035" max="12035" width="14.5703125" style="360" customWidth="1"/>
    <col min="12036" max="12036" width="3.7109375" style="360" customWidth="1"/>
    <col min="12037" max="12037" width="2.5703125" style="360" bestFit="1" customWidth="1"/>
    <col min="12038" max="12038" width="3" style="360" bestFit="1" customWidth="1"/>
    <col min="12039" max="12039" width="14.5703125" style="360" customWidth="1"/>
    <col min="12040" max="12040" width="3.7109375" style="360" customWidth="1"/>
    <col min="12041" max="12041" width="2.5703125" style="360" bestFit="1" customWidth="1"/>
    <col min="12042" max="12042" width="3" style="360" bestFit="1" customWidth="1"/>
    <col min="12043" max="12043" width="14.5703125" style="360" customWidth="1"/>
    <col min="12044" max="12044" width="3.7109375" style="360" customWidth="1"/>
    <col min="12045" max="12045" width="2.5703125" style="360" bestFit="1" customWidth="1"/>
    <col min="12046" max="12046" width="3" style="360" bestFit="1" customWidth="1"/>
    <col min="12047" max="12047" width="14.7109375" style="360" customWidth="1"/>
    <col min="12048" max="12048" width="3.7109375" style="360" customWidth="1"/>
    <col min="12049" max="12049" width="2.5703125" style="360" bestFit="1" customWidth="1"/>
    <col min="12050" max="12050" width="3" style="360" bestFit="1" customWidth="1"/>
    <col min="12051" max="12051" width="14.5703125" style="360" customWidth="1"/>
    <col min="12052" max="12052" width="3.7109375" style="360" customWidth="1"/>
    <col min="12053" max="12053" width="2.5703125" style="360" bestFit="1" customWidth="1"/>
    <col min="12054" max="12054" width="3" style="360" bestFit="1" customWidth="1"/>
    <col min="12055" max="12055" width="14.5703125" style="360" customWidth="1"/>
    <col min="12056" max="12056" width="3.7109375" style="360" customWidth="1"/>
    <col min="12057" max="12057" width="9.140625" style="360"/>
    <col min="12058" max="12058" width="0" style="360" hidden="1" customWidth="1"/>
    <col min="12059" max="12288" width="9.140625" style="360"/>
    <col min="12289" max="12289" width="2.5703125" style="360" bestFit="1" customWidth="1"/>
    <col min="12290" max="12290" width="3" style="360" bestFit="1" customWidth="1"/>
    <col min="12291" max="12291" width="14.5703125" style="360" customWidth="1"/>
    <col min="12292" max="12292" width="3.7109375" style="360" customWidth="1"/>
    <col min="12293" max="12293" width="2.5703125" style="360" bestFit="1" customWidth="1"/>
    <col min="12294" max="12294" width="3" style="360" bestFit="1" customWidth="1"/>
    <col min="12295" max="12295" width="14.5703125" style="360" customWidth="1"/>
    <col min="12296" max="12296" width="3.7109375" style="360" customWidth="1"/>
    <col min="12297" max="12297" width="2.5703125" style="360" bestFit="1" customWidth="1"/>
    <col min="12298" max="12298" width="3" style="360" bestFit="1" customWidth="1"/>
    <col min="12299" max="12299" width="14.5703125" style="360" customWidth="1"/>
    <col min="12300" max="12300" width="3.7109375" style="360" customWidth="1"/>
    <col min="12301" max="12301" width="2.5703125" style="360" bestFit="1" customWidth="1"/>
    <col min="12302" max="12302" width="3" style="360" bestFit="1" customWidth="1"/>
    <col min="12303" max="12303" width="14.7109375" style="360" customWidth="1"/>
    <col min="12304" max="12304" width="3.7109375" style="360" customWidth="1"/>
    <col min="12305" max="12305" width="2.5703125" style="360" bestFit="1" customWidth="1"/>
    <col min="12306" max="12306" width="3" style="360" bestFit="1" customWidth="1"/>
    <col min="12307" max="12307" width="14.5703125" style="360" customWidth="1"/>
    <col min="12308" max="12308" width="3.7109375" style="360" customWidth="1"/>
    <col min="12309" max="12309" width="2.5703125" style="360" bestFit="1" customWidth="1"/>
    <col min="12310" max="12310" width="3" style="360" bestFit="1" customWidth="1"/>
    <col min="12311" max="12311" width="14.5703125" style="360" customWidth="1"/>
    <col min="12312" max="12312" width="3.7109375" style="360" customWidth="1"/>
    <col min="12313" max="12313" width="9.140625" style="360"/>
    <col min="12314" max="12314" width="0" style="360" hidden="1" customWidth="1"/>
    <col min="12315" max="12544" width="9.140625" style="360"/>
    <col min="12545" max="12545" width="2.5703125" style="360" bestFit="1" customWidth="1"/>
    <col min="12546" max="12546" width="3" style="360" bestFit="1" customWidth="1"/>
    <col min="12547" max="12547" width="14.5703125" style="360" customWidth="1"/>
    <col min="12548" max="12548" width="3.7109375" style="360" customWidth="1"/>
    <col min="12549" max="12549" width="2.5703125" style="360" bestFit="1" customWidth="1"/>
    <col min="12550" max="12550" width="3" style="360" bestFit="1" customWidth="1"/>
    <col min="12551" max="12551" width="14.5703125" style="360" customWidth="1"/>
    <col min="12552" max="12552" width="3.7109375" style="360" customWidth="1"/>
    <col min="12553" max="12553" width="2.5703125" style="360" bestFit="1" customWidth="1"/>
    <col min="12554" max="12554" width="3" style="360" bestFit="1" customWidth="1"/>
    <col min="12555" max="12555" width="14.5703125" style="360" customWidth="1"/>
    <col min="12556" max="12556" width="3.7109375" style="360" customWidth="1"/>
    <col min="12557" max="12557" width="2.5703125" style="360" bestFit="1" customWidth="1"/>
    <col min="12558" max="12558" width="3" style="360" bestFit="1" customWidth="1"/>
    <col min="12559" max="12559" width="14.7109375" style="360" customWidth="1"/>
    <col min="12560" max="12560" width="3.7109375" style="360" customWidth="1"/>
    <col min="12561" max="12561" width="2.5703125" style="360" bestFit="1" customWidth="1"/>
    <col min="12562" max="12562" width="3" style="360" bestFit="1" customWidth="1"/>
    <col min="12563" max="12563" width="14.5703125" style="360" customWidth="1"/>
    <col min="12564" max="12564" width="3.7109375" style="360" customWidth="1"/>
    <col min="12565" max="12565" width="2.5703125" style="360" bestFit="1" customWidth="1"/>
    <col min="12566" max="12566" width="3" style="360" bestFit="1" customWidth="1"/>
    <col min="12567" max="12567" width="14.5703125" style="360" customWidth="1"/>
    <col min="12568" max="12568" width="3.7109375" style="360" customWidth="1"/>
    <col min="12569" max="12569" width="9.140625" style="360"/>
    <col min="12570" max="12570" width="0" style="360" hidden="1" customWidth="1"/>
    <col min="12571" max="12800" width="9.140625" style="360"/>
    <col min="12801" max="12801" width="2.5703125" style="360" bestFit="1" customWidth="1"/>
    <col min="12802" max="12802" width="3" style="360" bestFit="1" customWidth="1"/>
    <col min="12803" max="12803" width="14.5703125" style="360" customWidth="1"/>
    <col min="12804" max="12804" width="3.7109375" style="360" customWidth="1"/>
    <col min="12805" max="12805" width="2.5703125" style="360" bestFit="1" customWidth="1"/>
    <col min="12806" max="12806" width="3" style="360" bestFit="1" customWidth="1"/>
    <col min="12807" max="12807" width="14.5703125" style="360" customWidth="1"/>
    <col min="12808" max="12808" width="3.7109375" style="360" customWidth="1"/>
    <col min="12809" max="12809" width="2.5703125" style="360" bestFit="1" customWidth="1"/>
    <col min="12810" max="12810" width="3" style="360" bestFit="1" customWidth="1"/>
    <col min="12811" max="12811" width="14.5703125" style="360" customWidth="1"/>
    <col min="12812" max="12812" width="3.7109375" style="360" customWidth="1"/>
    <col min="12813" max="12813" width="2.5703125" style="360" bestFit="1" customWidth="1"/>
    <col min="12814" max="12814" width="3" style="360" bestFit="1" customWidth="1"/>
    <col min="12815" max="12815" width="14.7109375" style="360" customWidth="1"/>
    <col min="12816" max="12816" width="3.7109375" style="360" customWidth="1"/>
    <col min="12817" max="12817" width="2.5703125" style="360" bestFit="1" customWidth="1"/>
    <col min="12818" max="12818" width="3" style="360" bestFit="1" customWidth="1"/>
    <col min="12819" max="12819" width="14.5703125" style="360" customWidth="1"/>
    <col min="12820" max="12820" width="3.7109375" style="360" customWidth="1"/>
    <col min="12821" max="12821" width="2.5703125" style="360" bestFit="1" customWidth="1"/>
    <col min="12822" max="12822" width="3" style="360" bestFit="1" customWidth="1"/>
    <col min="12823" max="12823" width="14.5703125" style="360" customWidth="1"/>
    <col min="12824" max="12824" width="3.7109375" style="360" customWidth="1"/>
    <col min="12825" max="12825" width="9.140625" style="360"/>
    <col min="12826" max="12826" width="0" style="360" hidden="1" customWidth="1"/>
    <col min="12827" max="13056" width="9.140625" style="360"/>
    <col min="13057" max="13057" width="2.5703125" style="360" bestFit="1" customWidth="1"/>
    <col min="13058" max="13058" width="3" style="360" bestFit="1" customWidth="1"/>
    <col min="13059" max="13059" width="14.5703125" style="360" customWidth="1"/>
    <col min="13060" max="13060" width="3.7109375" style="360" customWidth="1"/>
    <col min="13061" max="13061" width="2.5703125" style="360" bestFit="1" customWidth="1"/>
    <col min="13062" max="13062" width="3" style="360" bestFit="1" customWidth="1"/>
    <col min="13063" max="13063" width="14.5703125" style="360" customWidth="1"/>
    <col min="13064" max="13064" width="3.7109375" style="360" customWidth="1"/>
    <col min="13065" max="13065" width="2.5703125" style="360" bestFit="1" customWidth="1"/>
    <col min="13066" max="13066" width="3" style="360" bestFit="1" customWidth="1"/>
    <col min="13067" max="13067" width="14.5703125" style="360" customWidth="1"/>
    <col min="13068" max="13068" width="3.7109375" style="360" customWidth="1"/>
    <col min="13069" max="13069" width="2.5703125" style="360" bestFit="1" customWidth="1"/>
    <col min="13070" max="13070" width="3" style="360" bestFit="1" customWidth="1"/>
    <col min="13071" max="13071" width="14.7109375" style="360" customWidth="1"/>
    <col min="13072" max="13072" width="3.7109375" style="360" customWidth="1"/>
    <col min="13073" max="13073" width="2.5703125" style="360" bestFit="1" customWidth="1"/>
    <col min="13074" max="13074" width="3" style="360" bestFit="1" customWidth="1"/>
    <col min="13075" max="13075" width="14.5703125" style="360" customWidth="1"/>
    <col min="13076" max="13076" width="3.7109375" style="360" customWidth="1"/>
    <col min="13077" max="13077" width="2.5703125" style="360" bestFit="1" customWidth="1"/>
    <col min="13078" max="13078" width="3" style="360" bestFit="1" customWidth="1"/>
    <col min="13079" max="13079" width="14.5703125" style="360" customWidth="1"/>
    <col min="13080" max="13080" width="3.7109375" style="360" customWidth="1"/>
    <col min="13081" max="13081" width="9.140625" style="360"/>
    <col min="13082" max="13082" width="0" style="360" hidden="1" customWidth="1"/>
    <col min="13083" max="13312" width="9.140625" style="360"/>
    <col min="13313" max="13313" width="2.5703125" style="360" bestFit="1" customWidth="1"/>
    <col min="13314" max="13314" width="3" style="360" bestFit="1" customWidth="1"/>
    <col min="13315" max="13315" width="14.5703125" style="360" customWidth="1"/>
    <col min="13316" max="13316" width="3.7109375" style="360" customWidth="1"/>
    <col min="13317" max="13317" width="2.5703125" style="360" bestFit="1" customWidth="1"/>
    <col min="13318" max="13318" width="3" style="360" bestFit="1" customWidth="1"/>
    <col min="13319" max="13319" width="14.5703125" style="360" customWidth="1"/>
    <col min="13320" max="13320" width="3.7109375" style="360" customWidth="1"/>
    <col min="13321" max="13321" width="2.5703125" style="360" bestFit="1" customWidth="1"/>
    <col min="13322" max="13322" width="3" style="360" bestFit="1" customWidth="1"/>
    <col min="13323" max="13323" width="14.5703125" style="360" customWidth="1"/>
    <col min="13324" max="13324" width="3.7109375" style="360" customWidth="1"/>
    <col min="13325" max="13325" width="2.5703125" style="360" bestFit="1" customWidth="1"/>
    <col min="13326" max="13326" width="3" style="360" bestFit="1" customWidth="1"/>
    <col min="13327" max="13327" width="14.7109375" style="360" customWidth="1"/>
    <col min="13328" max="13328" width="3.7109375" style="360" customWidth="1"/>
    <col min="13329" max="13329" width="2.5703125" style="360" bestFit="1" customWidth="1"/>
    <col min="13330" max="13330" width="3" style="360" bestFit="1" customWidth="1"/>
    <col min="13331" max="13331" width="14.5703125" style="360" customWidth="1"/>
    <col min="13332" max="13332" width="3.7109375" style="360" customWidth="1"/>
    <col min="13333" max="13333" width="2.5703125" style="360" bestFit="1" customWidth="1"/>
    <col min="13334" max="13334" width="3" style="360" bestFit="1" customWidth="1"/>
    <col min="13335" max="13335" width="14.5703125" style="360" customWidth="1"/>
    <col min="13336" max="13336" width="3.7109375" style="360" customWidth="1"/>
    <col min="13337" max="13337" width="9.140625" style="360"/>
    <col min="13338" max="13338" width="0" style="360" hidden="1" customWidth="1"/>
    <col min="13339" max="13568" width="9.140625" style="360"/>
    <col min="13569" max="13569" width="2.5703125" style="360" bestFit="1" customWidth="1"/>
    <col min="13570" max="13570" width="3" style="360" bestFit="1" customWidth="1"/>
    <col min="13571" max="13571" width="14.5703125" style="360" customWidth="1"/>
    <col min="13572" max="13572" width="3.7109375" style="360" customWidth="1"/>
    <col min="13573" max="13573" width="2.5703125" style="360" bestFit="1" customWidth="1"/>
    <col min="13574" max="13574" width="3" style="360" bestFit="1" customWidth="1"/>
    <col min="13575" max="13575" width="14.5703125" style="360" customWidth="1"/>
    <col min="13576" max="13576" width="3.7109375" style="360" customWidth="1"/>
    <col min="13577" max="13577" width="2.5703125" style="360" bestFit="1" customWidth="1"/>
    <col min="13578" max="13578" width="3" style="360" bestFit="1" customWidth="1"/>
    <col min="13579" max="13579" width="14.5703125" style="360" customWidth="1"/>
    <col min="13580" max="13580" width="3.7109375" style="360" customWidth="1"/>
    <col min="13581" max="13581" width="2.5703125" style="360" bestFit="1" customWidth="1"/>
    <col min="13582" max="13582" width="3" style="360" bestFit="1" customWidth="1"/>
    <col min="13583" max="13583" width="14.7109375" style="360" customWidth="1"/>
    <col min="13584" max="13584" width="3.7109375" style="360" customWidth="1"/>
    <col min="13585" max="13585" width="2.5703125" style="360" bestFit="1" customWidth="1"/>
    <col min="13586" max="13586" width="3" style="360" bestFit="1" customWidth="1"/>
    <col min="13587" max="13587" width="14.5703125" style="360" customWidth="1"/>
    <col min="13588" max="13588" width="3.7109375" style="360" customWidth="1"/>
    <col min="13589" max="13589" width="2.5703125" style="360" bestFit="1" customWidth="1"/>
    <col min="13590" max="13590" width="3" style="360" bestFit="1" customWidth="1"/>
    <col min="13591" max="13591" width="14.5703125" style="360" customWidth="1"/>
    <col min="13592" max="13592" width="3.7109375" style="360" customWidth="1"/>
    <col min="13593" max="13593" width="9.140625" style="360"/>
    <col min="13594" max="13594" width="0" style="360" hidden="1" customWidth="1"/>
    <col min="13595" max="13824" width="9.140625" style="360"/>
    <col min="13825" max="13825" width="2.5703125" style="360" bestFit="1" customWidth="1"/>
    <col min="13826" max="13826" width="3" style="360" bestFit="1" customWidth="1"/>
    <col min="13827" max="13827" width="14.5703125" style="360" customWidth="1"/>
    <col min="13828" max="13828" width="3.7109375" style="360" customWidth="1"/>
    <col min="13829" max="13829" width="2.5703125" style="360" bestFit="1" customWidth="1"/>
    <col min="13830" max="13830" width="3" style="360" bestFit="1" customWidth="1"/>
    <col min="13831" max="13831" width="14.5703125" style="360" customWidth="1"/>
    <col min="13832" max="13832" width="3.7109375" style="360" customWidth="1"/>
    <col min="13833" max="13833" width="2.5703125" style="360" bestFit="1" customWidth="1"/>
    <col min="13834" max="13834" width="3" style="360" bestFit="1" customWidth="1"/>
    <col min="13835" max="13835" width="14.5703125" style="360" customWidth="1"/>
    <col min="13836" max="13836" width="3.7109375" style="360" customWidth="1"/>
    <col min="13837" max="13837" width="2.5703125" style="360" bestFit="1" customWidth="1"/>
    <col min="13838" max="13838" width="3" style="360" bestFit="1" customWidth="1"/>
    <col min="13839" max="13839" width="14.7109375" style="360" customWidth="1"/>
    <col min="13840" max="13840" width="3.7109375" style="360" customWidth="1"/>
    <col min="13841" max="13841" width="2.5703125" style="360" bestFit="1" customWidth="1"/>
    <col min="13842" max="13842" width="3" style="360" bestFit="1" customWidth="1"/>
    <col min="13843" max="13843" width="14.5703125" style="360" customWidth="1"/>
    <col min="13844" max="13844" width="3.7109375" style="360" customWidth="1"/>
    <col min="13845" max="13845" width="2.5703125" style="360" bestFit="1" customWidth="1"/>
    <col min="13846" max="13846" width="3" style="360" bestFit="1" customWidth="1"/>
    <col min="13847" max="13847" width="14.5703125" style="360" customWidth="1"/>
    <col min="13848" max="13848" width="3.7109375" style="360" customWidth="1"/>
    <col min="13849" max="13849" width="9.140625" style="360"/>
    <col min="13850" max="13850" width="0" style="360" hidden="1" customWidth="1"/>
    <col min="13851" max="14080" width="9.140625" style="360"/>
    <col min="14081" max="14081" width="2.5703125" style="360" bestFit="1" customWidth="1"/>
    <col min="14082" max="14082" width="3" style="360" bestFit="1" customWidth="1"/>
    <col min="14083" max="14083" width="14.5703125" style="360" customWidth="1"/>
    <col min="14084" max="14084" width="3.7109375" style="360" customWidth="1"/>
    <col min="14085" max="14085" width="2.5703125" style="360" bestFit="1" customWidth="1"/>
    <col min="14086" max="14086" width="3" style="360" bestFit="1" customWidth="1"/>
    <col min="14087" max="14087" width="14.5703125" style="360" customWidth="1"/>
    <col min="14088" max="14088" width="3.7109375" style="360" customWidth="1"/>
    <col min="14089" max="14089" width="2.5703125" style="360" bestFit="1" customWidth="1"/>
    <col min="14090" max="14090" width="3" style="360" bestFit="1" customWidth="1"/>
    <col min="14091" max="14091" width="14.5703125" style="360" customWidth="1"/>
    <col min="14092" max="14092" width="3.7109375" style="360" customWidth="1"/>
    <col min="14093" max="14093" width="2.5703125" style="360" bestFit="1" customWidth="1"/>
    <col min="14094" max="14094" width="3" style="360" bestFit="1" customWidth="1"/>
    <col min="14095" max="14095" width="14.7109375" style="360" customWidth="1"/>
    <col min="14096" max="14096" width="3.7109375" style="360" customWidth="1"/>
    <col min="14097" max="14097" width="2.5703125" style="360" bestFit="1" customWidth="1"/>
    <col min="14098" max="14098" width="3" style="360" bestFit="1" customWidth="1"/>
    <col min="14099" max="14099" width="14.5703125" style="360" customWidth="1"/>
    <col min="14100" max="14100" width="3.7109375" style="360" customWidth="1"/>
    <col min="14101" max="14101" width="2.5703125" style="360" bestFit="1" customWidth="1"/>
    <col min="14102" max="14102" width="3" style="360" bestFit="1" customWidth="1"/>
    <col min="14103" max="14103" width="14.5703125" style="360" customWidth="1"/>
    <col min="14104" max="14104" width="3.7109375" style="360" customWidth="1"/>
    <col min="14105" max="14105" width="9.140625" style="360"/>
    <col min="14106" max="14106" width="0" style="360" hidden="1" customWidth="1"/>
    <col min="14107" max="14336" width="9.140625" style="360"/>
    <col min="14337" max="14337" width="2.5703125" style="360" bestFit="1" customWidth="1"/>
    <col min="14338" max="14338" width="3" style="360" bestFit="1" customWidth="1"/>
    <col min="14339" max="14339" width="14.5703125" style="360" customWidth="1"/>
    <col min="14340" max="14340" width="3.7109375" style="360" customWidth="1"/>
    <col min="14341" max="14341" width="2.5703125" style="360" bestFit="1" customWidth="1"/>
    <col min="14342" max="14342" width="3" style="360" bestFit="1" customWidth="1"/>
    <col min="14343" max="14343" width="14.5703125" style="360" customWidth="1"/>
    <col min="14344" max="14344" width="3.7109375" style="360" customWidth="1"/>
    <col min="14345" max="14345" width="2.5703125" style="360" bestFit="1" customWidth="1"/>
    <col min="14346" max="14346" width="3" style="360" bestFit="1" customWidth="1"/>
    <col min="14347" max="14347" width="14.5703125" style="360" customWidth="1"/>
    <col min="14348" max="14348" width="3.7109375" style="360" customWidth="1"/>
    <col min="14349" max="14349" width="2.5703125" style="360" bestFit="1" customWidth="1"/>
    <col min="14350" max="14350" width="3" style="360" bestFit="1" customWidth="1"/>
    <col min="14351" max="14351" width="14.7109375" style="360" customWidth="1"/>
    <col min="14352" max="14352" width="3.7109375" style="360" customWidth="1"/>
    <col min="14353" max="14353" width="2.5703125" style="360" bestFit="1" customWidth="1"/>
    <col min="14354" max="14354" width="3" style="360" bestFit="1" customWidth="1"/>
    <col min="14355" max="14355" width="14.5703125" style="360" customWidth="1"/>
    <col min="14356" max="14356" width="3.7109375" style="360" customWidth="1"/>
    <col min="14357" max="14357" width="2.5703125" style="360" bestFit="1" customWidth="1"/>
    <col min="14358" max="14358" width="3" style="360" bestFit="1" customWidth="1"/>
    <col min="14359" max="14359" width="14.5703125" style="360" customWidth="1"/>
    <col min="14360" max="14360" width="3.7109375" style="360" customWidth="1"/>
    <col min="14361" max="14361" width="9.140625" style="360"/>
    <col min="14362" max="14362" width="0" style="360" hidden="1" customWidth="1"/>
    <col min="14363" max="14592" width="9.140625" style="360"/>
    <col min="14593" max="14593" width="2.5703125" style="360" bestFit="1" customWidth="1"/>
    <col min="14594" max="14594" width="3" style="360" bestFit="1" customWidth="1"/>
    <col min="14595" max="14595" width="14.5703125" style="360" customWidth="1"/>
    <col min="14596" max="14596" width="3.7109375" style="360" customWidth="1"/>
    <col min="14597" max="14597" width="2.5703125" style="360" bestFit="1" customWidth="1"/>
    <col min="14598" max="14598" width="3" style="360" bestFit="1" customWidth="1"/>
    <col min="14599" max="14599" width="14.5703125" style="360" customWidth="1"/>
    <col min="14600" max="14600" width="3.7109375" style="360" customWidth="1"/>
    <col min="14601" max="14601" width="2.5703125" style="360" bestFit="1" customWidth="1"/>
    <col min="14602" max="14602" width="3" style="360" bestFit="1" customWidth="1"/>
    <col min="14603" max="14603" width="14.5703125" style="360" customWidth="1"/>
    <col min="14604" max="14604" width="3.7109375" style="360" customWidth="1"/>
    <col min="14605" max="14605" width="2.5703125" style="360" bestFit="1" customWidth="1"/>
    <col min="14606" max="14606" width="3" style="360" bestFit="1" customWidth="1"/>
    <col min="14607" max="14607" width="14.7109375" style="360" customWidth="1"/>
    <col min="14608" max="14608" width="3.7109375" style="360" customWidth="1"/>
    <col min="14609" max="14609" width="2.5703125" style="360" bestFit="1" customWidth="1"/>
    <col min="14610" max="14610" width="3" style="360" bestFit="1" customWidth="1"/>
    <col min="14611" max="14611" width="14.5703125" style="360" customWidth="1"/>
    <col min="14612" max="14612" width="3.7109375" style="360" customWidth="1"/>
    <col min="14613" max="14613" width="2.5703125" style="360" bestFit="1" customWidth="1"/>
    <col min="14614" max="14614" width="3" style="360" bestFit="1" customWidth="1"/>
    <col min="14615" max="14615" width="14.5703125" style="360" customWidth="1"/>
    <col min="14616" max="14616" width="3.7109375" style="360" customWidth="1"/>
    <col min="14617" max="14617" width="9.140625" style="360"/>
    <col min="14618" max="14618" width="0" style="360" hidden="1" customWidth="1"/>
    <col min="14619" max="14848" width="9.140625" style="360"/>
    <col min="14849" max="14849" width="2.5703125" style="360" bestFit="1" customWidth="1"/>
    <col min="14850" max="14850" width="3" style="360" bestFit="1" customWidth="1"/>
    <col min="14851" max="14851" width="14.5703125" style="360" customWidth="1"/>
    <col min="14852" max="14852" width="3.7109375" style="360" customWidth="1"/>
    <col min="14853" max="14853" width="2.5703125" style="360" bestFit="1" customWidth="1"/>
    <col min="14854" max="14854" width="3" style="360" bestFit="1" customWidth="1"/>
    <col min="14855" max="14855" width="14.5703125" style="360" customWidth="1"/>
    <col min="14856" max="14856" width="3.7109375" style="360" customWidth="1"/>
    <col min="14857" max="14857" width="2.5703125" style="360" bestFit="1" customWidth="1"/>
    <col min="14858" max="14858" width="3" style="360" bestFit="1" customWidth="1"/>
    <col min="14859" max="14859" width="14.5703125" style="360" customWidth="1"/>
    <col min="14860" max="14860" width="3.7109375" style="360" customWidth="1"/>
    <col min="14861" max="14861" width="2.5703125" style="360" bestFit="1" customWidth="1"/>
    <col min="14862" max="14862" width="3" style="360" bestFit="1" customWidth="1"/>
    <col min="14863" max="14863" width="14.7109375" style="360" customWidth="1"/>
    <col min="14864" max="14864" width="3.7109375" style="360" customWidth="1"/>
    <col min="14865" max="14865" width="2.5703125" style="360" bestFit="1" customWidth="1"/>
    <col min="14866" max="14866" width="3" style="360" bestFit="1" customWidth="1"/>
    <col min="14867" max="14867" width="14.5703125" style="360" customWidth="1"/>
    <col min="14868" max="14868" width="3.7109375" style="360" customWidth="1"/>
    <col min="14869" max="14869" width="2.5703125" style="360" bestFit="1" customWidth="1"/>
    <col min="14870" max="14870" width="3" style="360" bestFit="1" customWidth="1"/>
    <col min="14871" max="14871" width="14.5703125" style="360" customWidth="1"/>
    <col min="14872" max="14872" width="3.7109375" style="360" customWidth="1"/>
    <col min="14873" max="14873" width="9.140625" style="360"/>
    <col min="14874" max="14874" width="0" style="360" hidden="1" customWidth="1"/>
    <col min="14875" max="15104" width="9.140625" style="360"/>
    <col min="15105" max="15105" width="2.5703125" style="360" bestFit="1" customWidth="1"/>
    <col min="15106" max="15106" width="3" style="360" bestFit="1" customWidth="1"/>
    <col min="15107" max="15107" width="14.5703125" style="360" customWidth="1"/>
    <col min="15108" max="15108" width="3.7109375" style="360" customWidth="1"/>
    <col min="15109" max="15109" width="2.5703125" style="360" bestFit="1" customWidth="1"/>
    <col min="15110" max="15110" width="3" style="360" bestFit="1" customWidth="1"/>
    <col min="15111" max="15111" width="14.5703125" style="360" customWidth="1"/>
    <col min="15112" max="15112" width="3.7109375" style="360" customWidth="1"/>
    <col min="15113" max="15113" width="2.5703125" style="360" bestFit="1" customWidth="1"/>
    <col min="15114" max="15114" width="3" style="360" bestFit="1" customWidth="1"/>
    <col min="15115" max="15115" width="14.5703125" style="360" customWidth="1"/>
    <col min="15116" max="15116" width="3.7109375" style="360" customWidth="1"/>
    <col min="15117" max="15117" width="2.5703125" style="360" bestFit="1" customWidth="1"/>
    <col min="15118" max="15118" width="3" style="360" bestFit="1" customWidth="1"/>
    <col min="15119" max="15119" width="14.7109375" style="360" customWidth="1"/>
    <col min="15120" max="15120" width="3.7109375" style="360" customWidth="1"/>
    <col min="15121" max="15121" width="2.5703125" style="360" bestFit="1" customWidth="1"/>
    <col min="15122" max="15122" width="3" style="360" bestFit="1" customWidth="1"/>
    <col min="15123" max="15123" width="14.5703125" style="360" customWidth="1"/>
    <col min="15124" max="15124" width="3.7109375" style="360" customWidth="1"/>
    <col min="15125" max="15125" width="2.5703125" style="360" bestFit="1" customWidth="1"/>
    <col min="15126" max="15126" width="3" style="360" bestFit="1" customWidth="1"/>
    <col min="15127" max="15127" width="14.5703125" style="360" customWidth="1"/>
    <col min="15128" max="15128" width="3.7109375" style="360" customWidth="1"/>
    <col min="15129" max="15129" width="9.140625" style="360"/>
    <col min="15130" max="15130" width="0" style="360" hidden="1" customWidth="1"/>
    <col min="15131" max="15360" width="9.140625" style="360"/>
    <col min="15361" max="15361" width="2.5703125" style="360" bestFit="1" customWidth="1"/>
    <col min="15362" max="15362" width="3" style="360" bestFit="1" customWidth="1"/>
    <col min="15363" max="15363" width="14.5703125" style="360" customWidth="1"/>
    <col min="15364" max="15364" width="3.7109375" style="360" customWidth="1"/>
    <col min="15365" max="15365" width="2.5703125" style="360" bestFit="1" customWidth="1"/>
    <col min="15366" max="15366" width="3" style="360" bestFit="1" customWidth="1"/>
    <col min="15367" max="15367" width="14.5703125" style="360" customWidth="1"/>
    <col min="15368" max="15368" width="3.7109375" style="360" customWidth="1"/>
    <col min="15369" max="15369" width="2.5703125" style="360" bestFit="1" customWidth="1"/>
    <col min="15370" max="15370" width="3" style="360" bestFit="1" customWidth="1"/>
    <col min="15371" max="15371" width="14.5703125" style="360" customWidth="1"/>
    <col min="15372" max="15372" width="3.7109375" style="360" customWidth="1"/>
    <col min="15373" max="15373" width="2.5703125" style="360" bestFit="1" customWidth="1"/>
    <col min="15374" max="15374" width="3" style="360" bestFit="1" customWidth="1"/>
    <col min="15375" max="15375" width="14.7109375" style="360" customWidth="1"/>
    <col min="15376" max="15376" width="3.7109375" style="360" customWidth="1"/>
    <col min="15377" max="15377" width="2.5703125" style="360" bestFit="1" customWidth="1"/>
    <col min="15378" max="15378" width="3" style="360" bestFit="1" customWidth="1"/>
    <col min="15379" max="15379" width="14.5703125" style="360" customWidth="1"/>
    <col min="15380" max="15380" width="3.7109375" style="360" customWidth="1"/>
    <col min="15381" max="15381" width="2.5703125" style="360" bestFit="1" customWidth="1"/>
    <col min="15382" max="15382" width="3" style="360" bestFit="1" customWidth="1"/>
    <col min="15383" max="15383" width="14.5703125" style="360" customWidth="1"/>
    <col min="15384" max="15384" width="3.7109375" style="360" customWidth="1"/>
    <col min="15385" max="15385" width="9.140625" style="360"/>
    <col min="15386" max="15386" width="0" style="360" hidden="1" customWidth="1"/>
    <col min="15387" max="15616" width="9.140625" style="360"/>
    <col min="15617" max="15617" width="2.5703125" style="360" bestFit="1" customWidth="1"/>
    <col min="15618" max="15618" width="3" style="360" bestFit="1" customWidth="1"/>
    <col min="15619" max="15619" width="14.5703125" style="360" customWidth="1"/>
    <col min="15620" max="15620" width="3.7109375" style="360" customWidth="1"/>
    <col min="15621" max="15621" width="2.5703125" style="360" bestFit="1" customWidth="1"/>
    <col min="15622" max="15622" width="3" style="360" bestFit="1" customWidth="1"/>
    <col min="15623" max="15623" width="14.5703125" style="360" customWidth="1"/>
    <col min="15624" max="15624" width="3.7109375" style="360" customWidth="1"/>
    <col min="15625" max="15625" width="2.5703125" style="360" bestFit="1" customWidth="1"/>
    <col min="15626" max="15626" width="3" style="360" bestFit="1" customWidth="1"/>
    <col min="15627" max="15627" width="14.5703125" style="360" customWidth="1"/>
    <col min="15628" max="15628" width="3.7109375" style="360" customWidth="1"/>
    <col min="15629" max="15629" width="2.5703125" style="360" bestFit="1" customWidth="1"/>
    <col min="15630" max="15630" width="3" style="360" bestFit="1" customWidth="1"/>
    <col min="15631" max="15631" width="14.7109375" style="360" customWidth="1"/>
    <col min="15632" max="15632" width="3.7109375" style="360" customWidth="1"/>
    <col min="15633" max="15633" width="2.5703125" style="360" bestFit="1" customWidth="1"/>
    <col min="15634" max="15634" width="3" style="360" bestFit="1" customWidth="1"/>
    <col min="15635" max="15635" width="14.5703125" style="360" customWidth="1"/>
    <col min="15636" max="15636" width="3.7109375" style="360" customWidth="1"/>
    <col min="15637" max="15637" width="2.5703125" style="360" bestFit="1" customWidth="1"/>
    <col min="15638" max="15638" width="3" style="360" bestFit="1" customWidth="1"/>
    <col min="15639" max="15639" width="14.5703125" style="360" customWidth="1"/>
    <col min="15640" max="15640" width="3.7109375" style="360" customWidth="1"/>
    <col min="15641" max="15641" width="9.140625" style="360"/>
    <col min="15642" max="15642" width="0" style="360" hidden="1" customWidth="1"/>
    <col min="15643" max="15872" width="9.140625" style="360"/>
    <col min="15873" max="15873" width="2.5703125" style="360" bestFit="1" customWidth="1"/>
    <col min="15874" max="15874" width="3" style="360" bestFit="1" customWidth="1"/>
    <col min="15875" max="15875" width="14.5703125" style="360" customWidth="1"/>
    <col min="15876" max="15876" width="3.7109375" style="360" customWidth="1"/>
    <col min="15877" max="15877" width="2.5703125" style="360" bestFit="1" customWidth="1"/>
    <col min="15878" max="15878" width="3" style="360" bestFit="1" customWidth="1"/>
    <col min="15879" max="15879" width="14.5703125" style="360" customWidth="1"/>
    <col min="15880" max="15880" width="3.7109375" style="360" customWidth="1"/>
    <col min="15881" max="15881" width="2.5703125" style="360" bestFit="1" customWidth="1"/>
    <col min="15882" max="15882" width="3" style="360" bestFit="1" customWidth="1"/>
    <col min="15883" max="15883" width="14.5703125" style="360" customWidth="1"/>
    <col min="15884" max="15884" width="3.7109375" style="360" customWidth="1"/>
    <col min="15885" max="15885" width="2.5703125" style="360" bestFit="1" customWidth="1"/>
    <col min="15886" max="15886" width="3" style="360" bestFit="1" customWidth="1"/>
    <col min="15887" max="15887" width="14.7109375" style="360" customWidth="1"/>
    <col min="15888" max="15888" width="3.7109375" style="360" customWidth="1"/>
    <col min="15889" max="15889" width="2.5703125" style="360" bestFit="1" customWidth="1"/>
    <col min="15890" max="15890" width="3" style="360" bestFit="1" customWidth="1"/>
    <col min="15891" max="15891" width="14.5703125" style="360" customWidth="1"/>
    <col min="15892" max="15892" width="3.7109375" style="360" customWidth="1"/>
    <col min="15893" max="15893" width="2.5703125" style="360" bestFit="1" customWidth="1"/>
    <col min="15894" max="15894" width="3" style="360" bestFit="1" customWidth="1"/>
    <col min="15895" max="15895" width="14.5703125" style="360" customWidth="1"/>
    <col min="15896" max="15896" width="3.7109375" style="360" customWidth="1"/>
    <col min="15897" max="15897" width="9.140625" style="360"/>
    <col min="15898" max="15898" width="0" style="360" hidden="1" customWidth="1"/>
    <col min="15899" max="16128" width="9.140625" style="360"/>
    <col min="16129" max="16129" width="2.5703125" style="360" bestFit="1" customWidth="1"/>
    <col min="16130" max="16130" width="3" style="360" bestFit="1" customWidth="1"/>
    <col min="16131" max="16131" width="14.5703125" style="360" customWidth="1"/>
    <col min="16132" max="16132" width="3.7109375" style="360" customWidth="1"/>
    <col min="16133" max="16133" width="2.5703125" style="360" bestFit="1" customWidth="1"/>
    <col min="16134" max="16134" width="3" style="360" bestFit="1" customWidth="1"/>
    <col min="16135" max="16135" width="14.5703125" style="360" customWidth="1"/>
    <col min="16136" max="16136" width="3.7109375" style="360" customWidth="1"/>
    <col min="16137" max="16137" width="2.5703125" style="360" bestFit="1" customWidth="1"/>
    <col min="16138" max="16138" width="3" style="360" bestFit="1" customWidth="1"/>
    <col min="16139" max="16139" width="14.5703125" style="360" customWidth="1"/>
    <col min="16140" max="16140" width="3.7109375" style="360" customWidth="1"/>
    <col min="16141" max="16141" width="2.5703125" style="360" bestFit="1" customWidth="1"/>
    <col min="16142" max="16142" width="3" style="360" bestFit="1" customWidth="1"/>
    <col min="16143" max="16143" width="14.7109375" style="360" customWidth="1"/>
    <col min="16144" max="16144" width="3.7109375" style="360" customWidth="1"/>
    <col min="16145" max="16145" width="2.5703125" style="360" bestFit="1" customWidth="1"/>
    <col min="16146" max="16146" width="3" style="360" bestFit="1" customWidth="1"/>
    <col min="16147" max="16147" width="14.5703125" style="360" customWidth="1"/>
    <col min="16148" max="16148" width="3.7109375" style="360" customWidth="1"/>
    <col min="16149" max="16149" width="2.5703125" style="360" bestFit="1" customWidth="1"/>
    <col min="16150" max="16150" width="3" style="360" bestFit="1" customWidth="1"/>
    <col min="16151" max="16151" width="14.5703125" style="360" customWidth="1"/>
    <col min="16152" max="16152" width="3.7109375" style="360" customWidth="1"/>
    <col min="16153" max="16153" width="9.140625" style="360"/>
    <col min="16154" max="16154" width="0" style="360" hidden="1" customWidth="1"/>
    <col min="16155" max="16384" width="9.140625" style="360"/>
  </cols>
  <sheetData>
    <row r="1" spans="1:26" ht="71.25" thickBot="1" x14ac:dyDescent="0.95">
      <c r="A1" s="399">
        <v>2016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  <c r="T1" s="400"/>
      <c r="U1" s="400"/>
      <c r="V1" s="400"/>
      <c r="W1" s="400"/>
      <c r="X1" s="401"/>
    </row>
    <row r="2" spans="1:26" s="391" customFormat="1" ht="15.95" customHeight="1" x14ac:dyDescent="0.2">
      <c r="A2" s="402" t="s">
        <v>270</v>
      </c>
      <c r="B2" s="403"/>
      <c r="C2" s="403"/>
      <c r="D2" s="404"/>
      <c r="E2" s="402" t="s">
        <v>269</v>
      </c>
      <c r="F2" s="403"/>
      <c r="G2" s="403"/>
      <c r="H2" s="404"/>
      <c r="I2" s="402" t="s">
        <v>268</v>
      </c>
      <c r="J2" s="403"/>
      <c r="K2" s="403"/>
      <c r="L2" s="404"/>
      <c r="M2" s="402" t="s">
        <v>267</v>
      </c>
      <c r="N2" s="403"/>
      <c r="O2" s="403"/>
      <c r="P2" s="404"/>
      <c r="Q2" s="402" t="s">
        <v>266</v>
      </c>
      <c r="R2" s="403"/>
      <c r="S2" s="403"/>
      <c r="T2" s="404"/>
      <c r="U2" s="402" t="s">
        <v>265</v>
      </c>
      <c r="V2" s="403"/>
      <c r="W2" s="403"/>
      <c r="X2" s="404"/>
      <c r="Z2" s="360" t="s">
        <v>255</v>
      </c>
    </row>
    <row r="3" spans="1:26" ht="15.95" customHeight="1" x14ac:dyDescent="0.2">
      <c r="A3" s="390" t="str">
        <f t="shared" ref="A3:A33" si="0">IF(WEEKDAY(+B3,2)=6,"L",IF(WEEKDAY(+B3,2)=7,"S",IF(WEEKDAY(+B3,2)=1,"M",IF(WEEKDAY(+B3,2)=2,"T",IF(WEEKDAY(+B3,2)=3,"O",IF(WEEKDAY(+B3,2)=4,"T","F"))))))</f>
        <v>F</v>
      </c>
      <c r="B3" s="389">
        <f>DATE(+A1,1,1)</f>
        <v>42370</v>
      </c>
      <c r="C3" s="388" t="s">
        <v>264</v>
      </c>
      <c r="D3" s="387" t="str">
        <f>IF(A3="M",1,IF(A3="T",1,IF(A3="O",1,"")))</f>
        <v/>
      </c>
      <c r="E3" s="386" t="str">
        <f t="shared" ref="E3:E30" si="1">IF(WEEKDAY(+F3,2)=6,"L",IF(WEEKDAY(+F3,2)=7,"S",IF(WEEKDAY(+F3,2)=1,"M",IF(WEEKDAY(+F3,2)=2,"T",IF(WEEKDAY(+F3,2)=3,"O",IF(WEEKDAY(+F3,2)=4,"T","F"))))))</f>
        <v>M</v>
      </c>
      <c r="F3" s="385">
        <f>DATE(+A1,2,1)</f>
        <v>42401</v>
      </c>
      <c r="G3" s="384"/>
      <c r="H3" s="383">
        <f t="shared" ref="H3:H9" si="2">IF(E3="M",D27+1,"")</f>
        <v>5</v>
      </c>
      <c r="I3" s="386" t="str">
        <f t="shared" ref="I3:I33" si="3">IF(WEEKDAY(+J3,2)=6,"L",IF(WEEKDAY(+J3,2)=7,"S",IF(WEEKDAY(+J3,2)=1,"M",IF(WEEKDAY(+J3,2)=2,"T",IF(WEEKDAY(+J3,2)=3,"O",IF(WEEKDAY(+J3,2)=4,"T","F"))))))</f>
        <v>T</v>
      </c>
      <c r="J3" s="385">
        <f>DATE(+$A$1,3,1)</f>
        <v>42430</v>
      </c>
      <c r="K3" s="384"/>
      <c r="L3" s="383" t="str">
        <f t="shared" ref="L3:L9" si="4">IF(I3&lt;&gt;"M","",IF($E$31="",H24+1,H25+1))</f>
        <v/>
      </c>
      <c r="M3" s="386" t="str">
        <f t="shared" ref="M3:M32" si="5">IF(WEEKDAY(+N3,2)=6,"L",IF(WEEKDAY(+N3,2)=7,"S",IF(WEEKDAY(+N3,2)=1,"M",IF(WEEKDAY(+N3,2)=2,"T",IF(WEEKDAY(+N3,2)=3,"O",IF(WEEKDAY(+N3,2)=4,"T","F"))))))</f>
        <v>F</v>
      </c>
      <c r="N3" s="385">
        <f>DATE(+$A$1,4,1)</f>
        <v>42461</v>
      </c>
      <c r="O3" s="384" t="str">
        <f>IF(N3=DataKalender!$D$3,DataKalender!$A$3,IF(N3=DataKalender!$D$4,DataKalender!$A$4,IF(N3=DataKalender!$D$5,DataKalender!$A$5,IF(N3=DataKalender!$D$6,DataKalender!$A$6,IF(N3=DataKalender!$D$7,DataKalender!$A$7,IF(N3=DataKalender!$D$8,DataKalender!$A$8,""))))))</f>
        <v/>
      </c>
      <c r="P3" s="383" t="str">
        <f t="shared" ref="P3:P9" si="6">IF(M3="M",L27+1,"")</f>
        <v/>
      </c>
      <c r="Q3" s="386" t="str">
        <f t="shared" ref="Q3:Q33" si="7">IF(WEEKDAY(+R3,2)=6,"L",IF(WEEKDAY(+R3,2)=7,"S",IF(WEEKDAY(+R3,2)=1,"M",IF(WEEKDAY(+R3,2)=2,"T",IF(WEEKDAY(+R3,2)=3,"O",IF(WEEKDAY(+R3,2)=4,"T","F"))))))</f>
        <v>S</v>
      </c>
      <c r="R3" s="385">
        <f>DATE(+$A$1,5,1)</f>
        <v>42491</v>
      </c>
      <c r="S3" s="384" t="str">
        <f>IF(R3=DataKalender!$D$3,DataKalender!$A$3,IF(R3=DataKalender!$D$4,DataKalender!$A$4,IF(R3=DataKalender!$D$5,DataKalender!$A$5,IF(R3=DataKalender!$D$6,DataKalender!$A$6,IF(R3=DataKalender!$D$7,DataKalender!$A$7,IF(R3=DataKalender!$D$8,DataKalender!$A$8,IF(R3=DataKalender!$I$2,DataKalender!$F$2,IF(R3=DataKalender!$I$3,DataKalender!$F$3,""))))))))</f>
        <v/>
      </c>
      <c r="T3" s="383" t="str">
        <f t="shared" ref="T3:T9" si="8">IF(Q3="M",P26+1,"")</f>
        <v/>
      </c>
      <c r="U3" s="386" t="str">
        <f t="shared" ref="U3:U32" si="9">IF(WEEKDAY(+V3,2)=6,"L",IF(WEEKDAY(+V3,2)=7,"S",IF(WEEKDAY(+V3,2)=1,"M",IF(WEEKDAY(+V3,2)=2,"T",IF(WEEKDAY(+V3,2)=3,"O",IF(WEEKDAY(+V3,2)=4,"T","F"))))))</f>
        <v>O</v>
      </c>
      <c r="V3" s="385">
        <f>DATE(+$A$1,6,1)</f>
        <v>42522</v>
      </c>
      <c r="W3" s="384" t="str">
        <f>IF(V3=DataKalender!$D$5,DataKalender!$A$5,IF(V3=DataKalender!$D$6,DataKalender!$A$6,IF(V3=DataKalender!$D$7,DataKalender!$A$7,IF(V3=DataKalender!$D$8,DataKalender!$A$8,IF(V3=DataKalender!$I$2,DataKalender!$F$2,IF(V3=DataKalender!$I$3,DataKalender!$F$3,IF(V3=DataKalender!$I$4,DataKalender!$F$4,"")))))))</f>
        <v/>
      </c>
      <c r="X3" s="383" t="str">
        <f t="shared" ref="X3:X9" si="10">IF(U3="M",T27+1,"")</f>
        <v/>
      </c>
      <c r="Z3" s="360" t="s">
        <v>249</v>
      </c>
    </row>
    <row r="4" spans="1:26" ht="15.95" customHeight="1" x14ac:dyDescent="0.2">
      <c r="A4" s="386" t="str">
        <f t="shared" si="0"/>
        <v>L</v>
      </c>
      <c r="B4" s="385">
        <f t="shared" ref="B4:B33" si="11">+B3+1</f>
        <v>42371</v>
      </c>
      <c r="C4" s="384"/>
      <c r="D4" s="383" t="str">
        <f>IF(A4&lt;&gt;"M","",IF(A4=DataKalender!$C$15,"",IF(A4=+DataKalender!$C$16,"",IF(A4=+DataKalender!$C$17,"",1))))</f>
        <v/>
      </c>
      <c r="E4" s="386" t="str">
        <f t="shared" si="1"/>
        <v>T</v>
      </c>
      <c r="F4" s="385">
        <f t="shared" ref="F4:F30" si="12">+F3+1</f>
        <v>42402</v>
      </c>
      <c r="G4" s="384"/>
      <c r="H4" s="383" t="str">
        <f t="shared" si="2"/>
        <v/>
      </c>
      <c r="I4" s="386" t="str">
        <f t="shared" si="3"/>
        <v>O</v>
      </c>
      <c r="J4" s="385">
        <f t="shared" ref="J4:J33" si="13">+J3+1</f>
        <v>42431</v>
      </c>
      <c r="K4" s="384"/>
      <c r="L4" s="383" t="str">
        <f t="shared" si="4"/>
        <v/>
      </c>
      <c r="M4" s="386" t="str">
        <f t="shared" si="5"/>
        <v>L</v>
      </c>
      <c r="N4" s="385">
        <f t="shared" ref="N4:N32" si="14">+N3+1</f>
        <v>42462</v>
      </c>
      <c r="O4" s="384" t="str">
        <f>IF(N4=DataKalender!$D$3,DataKalender!$A$3,IF(N4=DataKalender!$D$4,DataKalender!$A$4,IF(N4=DataKalender!$D$5,DataKalender!$A$5,IF(N4=DataKalender!$D$6,DataKalender!$A$6,IF(N4=DataKalender!$D$7,DataKalender!$A$7,IF(N4=DataKalender!$D$8,DataKalender!$A$8,""))))))</f>
        <v/>
      </c>
      <c r="P4" s="383" t="str">
        <f t="shared" si="6"/>
        <v/>
      </c>
      <c r="Q4" s="386" t="str">
        <f t="shared" si="7"/>
        <v>M</v>
      </c>
      <c r="R4" s="385">
        <f t="shared" ref="R4:R33" si="15">+R3+1</f>
        <v>42492</v>
      </c>
      <c r="S4" s="384" t="str">
        <f>IF(R4=DataKalender!$D$3,DataKalender!$A$3,IF(R4=DataKalender!$D$4,DataKalender!$A$4,IF(R4=DataKalender!$D$5,DataKalender!$A$5,IF(R4=DataKalender!$D$6,DataKalender!$A$6,IF(R4=DataKalender!$D$7,DataKalender!$A$7,IF(R4=DataKalender!$D$8,DataKalender!$A$8,IF(R4=DataKalender!$I$2,DataKalender!$F$2,IF(R4=DataKalender!$I$3,DataKalender!$F$3,""))))))))</f>
        <v/>
      </c>
      <c r="T4" s="383">
        <f t="shared" si="8"/>
        <v>18</v>
      </c>
      <c r="U4" s="386" t="str">
        <f t="shared" si="9"/>
        <v>T</v>
      </c>
      <c r="V4" s="385">
        <f t="shared" ref="V4:V32" si="16">+V3+1</f>
        <v>42523</v>
      </c>
      <c r="W4" s="384" t="str">
        <f>IF(V4=DataKalender!$D$5,DataKalender!$A$5,IF(V4=DataKalender!$D$6,DataKalender!$A$6,IF(V4=DataKalender!$D$7,DataKalender!$A$7,IF(V4=DataKalender!$D$8,DataKalender!$A$8,IF(V4=DataKalender!$I$2,DataKalender!$F$2,IF(V4=DataKalender!$I$3,DataKalender!$F$3,IF(V4=DataKalender!$I$4,DataKalender!$F$4,"")))))))</f>
        <v/>
      </c>
      <c r="X4" s="383" t="str">
        <f t="shared" si="10"/>
        <v/>
      </c>
      <c r="Z4" s="360" t="s">
        <v>254</v>
      </c>
    </row>
    <row r="5" spans="1:26" ht="15.95" customHeight="1" x14ac:dyDescent="0.2">
      <c r="A5" s="386" t="str">
        <f t="shared" si="0"/>
        <v>S</v>
      </c>
      <c r="B5" s="385">
        <f t="shared" si="11"/>
        <v>42372</v>
      </c>
      <c r="C5" s="384"/>
      <c r="D5" s="383" t="str">
        <f>IF(A5&lt;&gt;"M","",IF(A5=DataKalender!$C$15,"",IF(A5=+DataKalender!$C$16,"",IF(A5=+DataKalender!$C$17,"",1))))</f>
        <v/>
      </c>
      <c r="E5" s="386" t="str">
        <f t="shared" si="1"/>
        <v>O</v>
      </c>
      <c r="F5" s="385">
        <f t="shared" si="12"/>
        <v>42403</v>
      </c>
      <c r="G5" s="384"/>
      <c r="H5" s="383" t="str">
        <f t="shared" si="2"/>
        <v/>
      </c>
      <c r="I5" s="386" t="str">
        <f t="shared" si="3"/>
        <v>T</v>
      </c>
      <c r="J5" s="385">
        <f t="shared" si="13"/>
        <v>42432</v>
      </c>
      <c r="K5" s="384"/>
      <c r="L5" s="383" t="str">
        <f t="shared" si="4"/>
        <v/>
      </c>
      <c r="M5" s="386" t="str">
        <f t="shared" si="5"/>
        <v>S</v>
      </c>
      <c r="N5" s="385">
        <f t="shared" si="14"/>
        <v>42463</v>
      </c>
      <c r="O5" s="384" t="str">
        <f>IF(N5=DataKalender!$D$3,DataKalender!$A$3,IF(N5=DataKalender!$D$4,DataKalender!$A$4,IF(N5=DataKalender!$D$5,DataKalender!$A$5,IF(N5=DataKalender!$D$6,DataKalender!$A$6,IF(N5=DataKalender!$D$7,DataKalender!$A$7,IF(N5=DataKalender!$D$8,DataKalender!$A$8,""))))))</f>
        <v/>
      </c>
      <c r="P5" s="383" t="str">
        <f t="shared" si="6"/>
        <v/>
      </c>
      <c r="Q5" s="386" t="str">
        <f t="shared" si="7"/>
        <v>T</v>
      </c>
      <c r="R5" s="385">
        <f t="shared" si="15"/>
        <v>42493</v>
      </c>
      <c r="S5" s="384" t="str">
        <f>IF(R5=DataKalender!$D$3,DataKalender!$A$3,IF(R5=DataKalender!$D$4,DataKalender!$A$4,IF(R5=DataKalender!$D$5,DataKalender!$A$5,IF(R5=DataKalender!$D$6,DataKalender!$A$6,IF(R5=DataKalender!$D$7,DataKalender!$A$7,IF(R5=DataKalender!$D$8,DataKalender!$A$8,IF(R5=DataKalender!$I$2,DataKalender!$F$2,IF(R5=DataKalender!$I$3,DataKalender!$F$3,""))))))))</f>
        <v/>
      </c>
      <c r="T5" s="383" t="str">
        <f t="shared" si="8"/>
        <v/>
      </c>
      <c r="U5" s="386" t="str">
        <f t="shared" si="9"/>
        <v>F</v>
      </c>
      <c r="V5" s="385">
        <f t="shared" si="16"/>
        <v>42524</v>
      </c>
      <c r="W5" s="384" t="str">
        <f>IF(V5=DataKalender!$D$5,DataKalender!$A$5,IF(V5=DataKalender!$D$6,DataKalender!$A$6,IF(V5=DataKalender!$D$7,DataKalender!$A$7,IF(V5=DataKalender!$D$8,DataKalender!$A$8,IF(V5=DataKalender!$I$2,DataKalender!$F$2,IF(V5=DataKalender!$I$3,DataKalender!$F$3,IF(V5=DataKalender!$I$4,DataKalender!$F$4,"")))))))</f>
        <v/>
      </c>
      <c r="X5" s="383" t="str">
        <f t="shared" si="10"/>
        <v/>
      </c>
      <c r="Z5" s="360" t="s">
        <v>251</v>
      </c>
    </row>
    <row r="6" spans="1:26" ht="15.95" customHeight="1" x14ac:dyDescent="0.2">
      <c r="A6" s="386" t="str">
        <f t="shared" si="0"/>
        <v>M</v>
      </c>
      <c r="B6" s="385">
        <f t="shared" si="11"/>
        <v>42373</v>
      </c>
      <c r="C6" s="384"/>
      <c r="D6" s="383">
        <f>IF(A6&lt;&gt;"M","",IF(A6=DataKalender!$C$15,"",IF(A6=+DataKalender!$C$16,"",IF(A6=+DataKalender!$C$17,"",1))))</f>
        <v>1</v>
      </c>
      <c r="E6" s="386" t="str">
        <f t="shared" si="1"/>
        <v>T</v>
      </c>
      <c r="F6" s="385">
        <f t="shared" si="12"/>
        <v>42404</v>
      </c>
      <c r="G6" s="384"/>
      <c r="H6" s="383" t="str">
        <f t="shared" si="2"/>
        <v/>
      </c>
      <c r="I6" s="386" t="str">
        <f t="shared" si="3"/>
        <v>F</v>
      </c>
      <c r="J6" s="385">
        <f t="shared" si="13"/>
        <v>42433</v>
      </c>
      <c r="K6" s="384"/>
      <c r="L6" s="383" t="str">
        <f t="shared" si="4"/>
        <v/>
      </c>
      <c r="M6" s="386" t="str">
        <f t="shared" si="5"/>
        <v>M</v>
      </c>
      <c r="N6" s="385">
        <f t="shared" si="14"/>
        <v>42464</v>
      </c>
      <c r="O6" s="384" t="str">
        <f>IF(N6=DataKalender!$D$3,DataKalender!$A$3,IF(N6=DataKalender!$D$4,DataKalender!$A$4,IF(N6=DataKalender!$D$5,DataKalender!$A$5,IF(N6=DataKalender!$D$6,DataKalender!$A$6,IF(N6=DataKalender!$D$7,DataKalender!$A$7,IF(N6=DataKalender!$D$8,DataKalender!$A$8,""))))))</f>
        <v/>
      </c>
      <c r="P6" s="383">
        <f t="shared" si="6"/>
        <v>14</v>
      </c>
      <c r="Q6" s="386" t="str">
        <f t="shared" si="7"/>
        <v>O</v>
      </c>
      <c r="R6" s="385">
        <f t="shared" si="15"/>
        <v>42494</v>
      </c>
      <c r="S6" s="384" t="str">
        <f>IF(R6=DataKalender!$D$3,DataKalender!$A$3,IF(R6=DataKalender!$D$4,DataKalender!$A$4,IF(R6=DataKalender!$D$5,DataKalender!$A$5,IF(R6=DataKalender!$D$6,DataKalender!$A$6,IF(R6=DataKalender!$D$7,DataKalender!$A$7,IF(R6=DataKalender!$D$8,DataKalender!$A$8,IF(R6=DataKalender!$I$2,DataKalender!$F$2,IF(R6=DataKalender!$I$3,DataKalender!$F$3,""))))))))</f>
        <v/>
      </c>
      <c r="T6" s="383" t="str">
        <f t="shared" si="8"/>
        <v/>
      </c>
      <c r="U6" s="386" t="str">
        <f t="shared" si="9"/>
        <v>L</v>
      </c>
      <c r="V6" s="385">
        <f t="shared" si="16"/>
        <v>42525</v>
      </c>
      <c r="W6" s="384" t="str">
        <f>IF(V6=DataKalender!$D$5,DataKalender!$A$5,IF(V6=DataKalender!$D$6,DataKalender!$A$6,IF(V6=DataKalender!$D$7,DataKalender!$A$7,IF(V6=DataKalender!$D$8,DataKalender!$A$8,IF(V6=DataKalender!$I$2,DataKalender!$F$2,IF(V6=DataKalender!$I$3,DataKalender!$F$3,IF(V6=DataKalender!$I$4,DataKalender!$F$4,"")))))))</f>
        <v/>
      </c>
      <c r="X6" s="383" t="str">
        <f t="shared" si="10"/>
        <v/>
      </c>
      <c r="Z6" s="360" t="s">
        <v>247</v>
      </c>
    </row>
    <row r="7" spans="1:26" ht="15.95" customHeight="1" x14ac:dyDescent="0.2">
      <c r="A7" s="386" t="str">
        <f t="shared" si="0"/>
        <v>T</v>
      </c>
      <c r="B7" s="385">
        <f t="shared" si="11"/>
        <v>42374</v>
      </c>
      <c r="C7" s="384"/>
      <c r="D7" s="383" t="str">
        <f>IF(A7&lt;&gt;"M","",IF(A7=DataKalender!$C$15,"",IF(A7=+DataKalender!$C$16,"",IF(A7=+DataKalender!$C$17,"",$D$3+1))))</f>
        <v/>
      </c>
      <c r="E7" s="386" t="str">
        <f t="shared" si="1"/>
        <v>F</v>
      </c>
      <c r="F7" s="385">
        <f t="shared" si="12"/>
        <v>42405</v>
      </c>
      <c r="G7" s="384"/>
      <c r="H7" s="383" t="str">
        <f t="shared" si="2"/>
        <v/>
      </c>
      <c r="I7" s="386" t="str">
        <f t="shared" si="3"/>
        <v>L</v>
      </c>
      <c r="J7" s="385">
        <f t="shared" si="13"/>
        <v>42434</v>
      </c>
      <c r="K7" s="384"/>
      <c r="L7" s="383" t="str">
        <f t="shared" si="4"/>
        <v/>
      </c>
      <c r="M7" s="386" t="str">
        <f t="shared" si="5"/>
        <v>T</v>
      </c>
      <c r="N7" s="385">
        <f t="shared" si="14"/>
        <v>42465</v>
      </c>
      <c r="O7" s="384" t="str">
        <f>IF(N7=DataKalender!$D$3,DataKalender!$A$3,IF(N7=DataKalender!$D$4,DataKalender!$A$4,IF(N7=DataKalender!$D$5,DataKalender!$A$5,IF(N7=DataKalender!$D$6,DataKalender!$A$6,IF(N7=DataKalender!$D$7,DataKalender!$A$7,IF(N7=DataKalender!$D$8,DataKalender!$A$8,""))))))</f>
        <v/>
      </c>
      <c r="P7" s="383" t="str">
        <f t="shared" si="6"/>
        <v/>
      </c>
      <c r="Q7" s="386" t="str">
        <f t="shared" si="7"/>
        <v>T</v>
      </c>
      <c r="R7" s="385">
        <f t="shared" si="15"/>
        <v>42495</v>
      </c>
      <c r="S7" s="384" t="str">
        <f>IF(R7=DataKalender!$D$3,DataKalender!$A$3,IF(R7=DataKalender!$D$4,DataKalender!$A$4,IF(R7=DataKalender!$D$5,DataKalender!$A$5,IF(R7=DataKalender!$D$6,DataKalender!$A$6,IF(R7=DataKalender!$D$7,DataKalender!$A$7,IF(R7=DataKalender!$D$8,DataKalender!$A$8,IF(R7=DataKalender!$I$2,DataKalender!$F$2,IF(R7=DataKalender!$I$3,DataKalender!$F$3,""))))))))</f>
        <v>Kr. Himmelfart</v>
      </c>
      <c r="T7" s="383" t="str">
        <f t="shared" si="8"/>
        <v/>
      </c>
      <c r="U7" s="386" t="str">
        <f t="shared" si="9"/>
        <v>S</v>
      </c>
      <c r="V7" s="385">
        <f t="shared" si="16"/>
        <v>42526</v>
      </c>
      <c r="W7" s="384" t="str">
        <f>IF(V7=DataKalender!$D$5,DataKalender!$A$5,IF(V7=DataKalender!$D$6,DataKalender!$A$6,IF(V7=DataKalender!$D$7,DataKalender!$A$7,IF(V7=DataKalender!$D$8,DataKalender!$A$8,IF(V7=DataKalender!$I$2,DataKalender!$F$2,IF(V7=DataKalender!$I$3,DataKalender!$F$3,IF(V7=DataKalender!$I$4,DataKalender!$F$4,"")))))))</f>
        <v>Grundlovsdag</v>
      </c>
      <c r="X7" s="383" t="str">
        <f t="shared" si="10"/>
        <v/>
      </c>
      <c r="Z7" s="360" t="s">
        <v>242</v>
      </c>
    </row>
    <row r="8" spans="1:26" ht="15.95" customHeight="1" x14ac:dyDescent="0.2">
      <c r="A8" s="386" t="str">
        <f t="shared" si="0"/>
        <v>O</v>
      </c>
      <c r="B8" s="385">
        <f t="shared" si="11"/>
        <v>42375</v>
      </c>
      <c r="C8" s="384"/>
      <c r="D8" s="383" t="str">
        <f>IF(A8&lt;&gt;"M","",IF(A8=DataKalender!$C$15,"",IF(A8=+DataKalender!$C$16,"",IF(A8=+DataKalender!$C$17,"",$D$3+1))))</f>
        <v/>
      </c>
      <c r="E8" s="386" t="str">
        <f t="shared" si="1"/>
        <v>L</v>
      </c>
      <c r="F8" s="385">
        <f t="shared" si="12"/>
        <v>42406</v>
      </c>
      <c r="G8" s="384"/>
      <c r="H8" s="383" t="str">
        <f t="shared" si="2"/>
        <v/>
      </c>
      <c r="I8" s="386" t="str">
        <f t="shared" si="3"/>
        <v>S</v>
      </c>
      <c r="J8" s="385">
        <f t="shared" si="13"/>
        <v>42435</v>
      </c>
      <c r="K8" s="384"/>
      <c r="L8" s="383" t="str">
        <f t="shared" si="4"/>
        <v/>
      </c>
      <c r="M8" s="386" t="str">
        <f t="shared" si="5"/>
        <v>O</v>
      </c>
      <c r="N8" s="385">
        <f t="shared" si="14"/>
        <v>42466</v>
      </c>
      <c r="O8" s="384" t="str">
        <f>IF(N8=DataKalender!$D$3,DataKalender!$A$3,IF(N8=DataKalender!$D$4,DataKalender!$A$4,IF(N8=DataKalender!$D$5,DataKalender!$A$5,IF(N8=DataKalender!$D$6,DataKalender!$A$6,IF(N8=DataKalender!$D$7,DataKalender!$A$7,IF(N8=DataKalender!$D$8,DataKalender!$A$8,""))))))</f>
        <v/>
      </c>
      <c r="P8" s="383" t="str">
        <f t="shared" si="6"/>
        <v/>
      </c>
      <c r="Q8" s="386" t="str">
        <f t="shared" si="7"/>
        <v>F</v>
      </c>
      <c r="R8" s="385">
        <f t="shared" si="15"/>
        <v>42496</v>
      </c>
      <c r="S8" s="384" t="str">
        <f>IF(R8=DataKalender!$D$3,DataKalender!$A$3,IF(R8=DataKalender!$D$4,DataKalender!$A$4,IF(R8=DataKalender!$D$5,DataKalender!$A$5,IF(R8=DataKalender!$D$6,DataKalender!$A$6,IF(R8=DataKalender!$D$7,DataKalender!$A$7,IF(R8=DataKalender!$D$8,DataKalender!$A$8,IF(R8=DataKalender!$I$2,DataKalender!$F$2,IF(R8=DataKalender!$I$3,DataKalender!$F$3,""))))))))</f>
        <v/>
      </c>
      <c r="T8" s="383" t="str">
        <f t="shared" si="8"/>
        <v/>
      </c>
      <c r="U8" s="386" t="str">
        <f t="shared" si="9"/>
        <v>M</v>
      </c>
      <c r="V8" s="385">
        <f t="shared" si="16"/>
        <v>42527</v>
      </c>
      <c r="W8" s="384" t="str">
        <f>IF(V8=DataKalender!$D$5,DataKalender!$A$5,IF(V8=DataKalender!$D$6,DataKalender!$A$6,IF(V8=DataKalender!$D$7,DataKalender!$A$7,IF(V8=DataKalender!$D$8,DataKalender!$A$8,IF(V8=DataKalender!$I$2,DataKalender!$F$2,IF(V8=DataKalender!$I$3,DataKalender!$F$3,IF(V8=DataKalender!$I$4,DataKalender!$F$4,"")))))))</f>
        <v/>
      </c>
      <c r="X8" s="383">
        <f t="shared" si="10"/>
        <v>23</v>
      </c>
    </row>
    <row r="9" spans="1:26" ht="15.95" customHeight="1" x14ac:dyDescent="0.2">
      <c r="A9" s="386" t="str">
        <f t="shared" si="0"/>
        <v>T</v>
      </c>
      <c r="B9" s="385">
        <f t="shared" si="11"/>
        <v>42376</v>
      </c>
      <c r="C9" s="384"/>
      <c r="D9" s="383" t="str">
        <f>IF(A9&lt;&gt;"M","",IF(A9=DataKalender!$C$15,"",IF(A9=+DataKalender!$C$16,"",IF(A9=+DataKalender!$C$17,"",$D$3+1))))</f>
        <v/>
      </c>
      <c r="E9" s="386" t="str">
        <f t="shared" si="1"/>
        <v>S</v>
      </c>
      <c r="F9" s="385">
        <f t="shared" si="12"/>
        <v>42407</v>
      </c>
      <c r="G9" s="384"/>
      <c r="H9" s="383" t="str">
        <f t="shared" si="2"/>
        <v/>
      </c>
      <c r="I9" s="386" t="str">
        <f t="shared" si="3"/>
        <v>M</v>
      </c>
      <c r="J9" s="385">
        <f t="shared" si="13"/>
        <v>42436</v>
      </c>
      <c r="K9" s="384"/>
      <c r="L9" s="383">
        <f t="shared" si="4"/>
        <v>10</v>
      </c>
      <c r="M9" s="386" t="str">
        <f t="shared" si="5"/>
        <v>T</v>
      </c>
      <c r="N9" s="385">
        <f t="shared" si="14"/>
        <v>42467</v>
      </c>
      <c r="O9" s="384" t="str">
        <f>IF(N9=DataKalender!$D$3,DataKalender!$A$3,IF(N9=DataKalender!$D$4,DataKalender!$A$4,IF(N9=DataKalender!$D$5,DataKalender!$A$5,IF(N9=DataKalender!$D$6,DataKalender!$A$6,IF(N9=DataKalender!$D$7,DataKalender!$A$7,IF(N9=DataKalender!$D$8,DataKalender!$A$8,""))))))</f>
        <v/>
      </c>
      <c r="P9" s="383" t="str">
        <f t="shared" si="6"/>
        <v/>
      </c>
      <c r="Q9" s="386" t="str">
        <f t="shared" si="7"/>
        <v>L</v>
      </c>
      <c r="R9" s="385">
        <f t="shared" si="15"/>
        <v>42497</v>
      </c>
      <c r="S9" s="384" t="str">
        <f>IF(R9=DataKalender!$D$3,DataKalender!$A$3,IF(R9=DataKalender!$D$4,DataKalender!$A$4,IF(R9=DataKalender!$D$5,DataKalender!$A$5,IF(R9=DataKalender!$D$6,DataKalender!$A$6,IF(R9=DataKalender!$D$7,DataKalender!$A$7,IF(R9=DataKalender!$D$8,DataKalender!$A$8,IF(R9=DataKalender!$I$2,DataKalender!$F$2,IF(R9=DataKalender!$I$3,DataKalender!$F$3,""))))))))</f>
        <v/>
      </c>
      <c r="T9" s="383" t="str">
        <f t="shared" si="8"/>
        <v/>
      </c>
      <c r="U9" s="386" t="str">
        <f t="shared" si="9"/>
        <v>T</v>
      </c>
      <c r="V9" s="385">
        <f t="shared" si="16"/>
        <v>42528</v>
      </c>
      <c r="W9" s="384" t="str">
        <f>IF(V9=DataKalender!$D$5,DataKalender!$A$5,IF(V9=DataKalender!$D$6,DataKalender!$A$6,IF(V9=DataKalender!$D$7,DataKalender!$A$7,IF(V9=DataKalender!$D$8,DataKalender!$A$8,IF(V9=DataKalender!$I$2,DataKalender!$F$2,IF(V9=DataKalender!$I$3,DataKalender!$F$3,IF(V9=DataKalender!$I$4,DataKalender!$F$4,"")))))))</f>
        <v/>
      </c>
      <c r="X9" s="383" t="str">
        <f t="shared" si="10"/>
        <v/>
      </c>
    </row>
    <row r="10" spans="1:26" ht="15.95" customHeight="1" x14ac:dyDescent="0.2">
      <c r="A10" s="386" t="str">
        <f t="shared" si="0"/>
        <v>F</v>
      </c>
      <c r="B10" s="385">
        <f t="shared" si="11"/>
        <v>42377</v>
      </c>
      <c r="C10" s="384"/>
      <c r="D10" s="383" t="str">
        <f t="shared" ref="D10:D33" si="17">IF(A10="M",D3+1,"")</f>
        <v/>
      </c>
      <c r="E10" s="386" t="str">
        <f t="shared" si="1"/>
        <v>M</v>
      </c>
      <c r="F10" s="385">
        <f t="shared" si="12"/>
        <v>42408</v>
      </c>
      <c r="G10" s="384"/>
      <c r="H10" s="383">
        <f t="shared" ref="H10:H31" si="18">IF(E10="M",H3+1,"")</f>
        <v>6</v>
      </c>
      <c r="I10" s="386" t="str">
        <f t="shared" si="3"/>
        <v>T</v>
      </c>
      <c r="J10" s="385">
        <f t="shared" si="13"/>
        <v>42437</v>
      </c>
      <c r="K10" s="384"/>
      <c r="L10" s="383" t="str">
        <f t="shared" ref="L10:L33" si="19">IF(I10="M",L3+1,"")</f>
        <v/>
      </c>
      <c r="M10" s="386" t="str">
        <f t="shared" si="5"/>
        <v>F</v>
      </c>
      <c r="N10" s="385">
        <f t="shared" si="14"/>
        <v>42468</v>
      </c>
      <c r="O10" s="384" t="str">
        <f>IF(N10=DataKalender!$D$3,DataKalender!$A$3,IF(N10=DataKalender!$D$4,DataKalender!$A$4,IF(N10=DataKalender!$D$5,DataKalender!$A$5,IF(N10=DataKalender!$D$6,DataKalender!$A$6,IF(N10=DataKalender!$D$7,DataKalender!$A$7,IF(N10=DataKalender!$D$8,DataKalender!$A$8,""))))))</f>
        <v/>
      </c>
      <c r="P10" s="383" t="str">
        <f t="shared" ref="P10:P32" si="20">IF(M10="M",P3+1,"")</f>
        <v/>
      </c>
      <c r="Q10" s="386" t="str">
        <f t="shared" si="7"/>
        <v>S</v>
      </c>
      <c r="R10" s="385">
        <f t="shared" si="15"/>
        <v>42498</v>
      </c>
      <c r="S10" s="384" t="str">
        <f>IF(R10=DataKalender!$D$3,DataKalender!$A$3,IF(R10=DataKalender!$D$4,DataKalender!$A$4,IF(R10=DataKalender!$D$5,DataKalender!$A$5,IF(R10=DataKalender!$D$6,DataKalender!$A$6,IF(R10=DataKalender!$D$7,DataKalender!$A$7,IF(R10=DataKalender!$D$8,DataKalender!$A$8,IF(R10=DataKalender!$I$2,DataKalender!$F$2,IF(R10=DataKalender!$I$3,DataKalender!$F$3,""))))))))</f>
        <v/>
      </c>
      <c r="T10" s="383" t="str">
        <f t="shared" ref="T10:T33" si="21">IF(Q10="M",T3+1,"")</f>
        <v/>
      </c>
      <c r="U10" s="386" t="str">
        <f t="shared" si="9"/>
        <v>O</v>
      </c>
      <c r="V10" s="385">
        <f t="shared" si="16"/>
        <v>42529</v>
      </c>
      <c r="W10" s="384" t="str">
        <f>IF(V10=DataKalender!$D$5,DataKalender!$A$5,IF(V10=DataKalender!$D$6,DataKalender!$A$6,IF(V10=DataKalender!$D$7,DataKalender!$A$7,IF(V10=DataKalender!$D$8,DataKalender!$A$8,IF(V10=DataKalender!$I$2,DataKalender!$F$2,IF(V10=DataKalender!$I$3,DataKalender!$F$3,IF(V10=DataKalender!$I$4,DataKalender!$F$4,"")))))))</f>
        <v/>
      </c>
      <c r="X10" s="383" t="str">
        <f t="shared" ref="X10:X32" si="22">IF(U10="M",X3+1,"")</f>
        <v/>
      </c>
    </row>
    <row r="11" spans="1:26" ht="15.95" customHeight="1" x14ac:dyDescent="0.2">
      <c r="A11" s="386" t="str">
        <f t="shared" si="0"/>
        <v>L</v>
      </c>
      <c r="B11" s="385">
        <f t="shared" si="11"/>
        <v>42378</v>
      </c>
      <c r="C11" s="384"/>
      <c r="D11" s="383" t="str">
        <f t="shared" si="17"/>
        <v/>
      </c>
      <c r="E11" s="386" t="str">
        <f t="shared" si="1"/>
        <v>T</v>
      </c>
      <c r="F11" s="385">
        <f t="shared" si="12"/>
        <v>42409</v>
      </c>
      <c r="G11" s="384"/>
      <c r="H11" s="383" t="str">
        <f t="shared" si="18"/>
        <v/>
      </c>
      <c r="I11" s="386" t="str">
        <f t="shared" si="3"/>
        <v>O</v>
      </c>
      <c r="J11" s="385">
        <f t="shared" si="13"/>
        <v>42438</v>
      </c>
      <c r="K11" s="384"/>
      <c r="L11" s="383" t="str">
        <f t="shared" si="19"/>
        <v/>
      </c>
      <c r="M11" s="386" t="str">
        <f t="shared" si="5"/>
        <v>L</v>
      </c>
      <c r="N11" s="385">
        <f t="shared" si="14"/>
        <v>42469</v>
      </c>
      <c r="O11" s="384" t="str">
        <f>IF(N11=DataKalender!$D$3,DataKalender!$A$3,IF(N11=DataKalender!$D$4,DataKalender!$A$4,IF(N11=DataKalender!$D$5,DataKalender!$A$5,IF(N11=DataKalender!$D$6,DataKalender!$A$6,IF(N11=DataKalender!$D$7,DataKalender!$A$7,IF(N11=DataKalender!$D$8,DataKalender!$A$8,""))))))</f>
        <v/>
      </c>
      <c r="P11" s="383" t="str">
        <f t="shared" si="20"/>
        <v/>
      </c>
      <c r="Q11" s="386" t="str">
        <f t="shared" si="7"/>
        <v>M</v>
      </c>
      <c r="R11" s="385">
        <f t="shared" si="15"/>
        <v>42499</v>
      </c>
      <c r="S11" s="384" t="str">
        <f>IF(R11=DataKalender!$D$3,DataKalender!$A$3,IF(R11=DataKalender!$D$4,DataKalender!$A$4,IF(R11=DataKalender!$D$5,DataKalender!$A$5,IF(R11=DataKalender!$D$6,DataKalender!$A$6,IF(R11=DataKalender!$D$7,DataKalender!$A$7,IF(R11=DataKalender!$D$8,DataKalender!$A$8,IF(R11=DataKalender!$I$2,DataKalender!$F$2,IF(R11=DataKalender!$I$3,DataKalender!$F$3,""))))))))</f>
        <v/>
      </c>
      <c r="T11" s="383">
        <f t="shared" si="21"/>
        <v>19</v>
      </c>
      <c r="U11" s="386" t="str">
        <f t="shared" si="9"/>
        <v>T</v>
      </c>
      <c r="V11" s="385">
        <f t="shared" si="16"/>
        <v>42530</v>
      </c>
      <c r="W11" s="384" t="str">
        <f>IF(V11=DataKalender!$D$5,DataKalender!$A$5,IF(V11=DataKalender!$D$6,DataKalender!$A$6,IF(V11=DataKalender!$D$7,DataKalender!$A$7,IF(V11=DataKalender!$D$8,DataKalender!$A$8,IF(V11=DataKalender!$I$2,DataKalender!$F$2,IF(V11=DataKalender!$I$3,DataKalender!$F$3,IF(V11=DataKalender!$I$4,DataKalender!$F$4,"")))))))</f>
        <v/>
      </c>
      <c r="X11" s="383" t="str">
        <f t="shared" si="22"/>
        <v/>
      </c>
    </row>
    <row r="12" spans="1:26" ht="15.95" customHeight="1" x14ac:dyDescent="0.2">
      <c r="A12" s="386" t="str">
        <f t="shared" si="0"/>
        <v>S</v>
      </c>
      <c r="B12" s="385">
        <f t="shared" si="11"/>
        <v>42379</v>
      </c>
      <c r="C12" s="384"/>
      <c r="D12" s="383" t="str">
        <f t="shared" si="17"/>
        <v/>
      </c>
      <c r="E12" s="386" t="str">
        <f t="shared" si="1"/>
        <v>O</v>
      </c>
      <c r="F12" s="385">
        <f t="shared" si="12"/>
        <v>42410</v>
      </c>
      <c r="G12" s="384"/>
      <c r="H12" s="383" t="str">
        <f t="shared" si="18"/>
        <v/>
      </c>
      <c r="I12" s="386" t="str">
        <f t="shared" si="3"/>
        <v>T</v>
      </c>
      <c r="J12" s="385">
        <f t="shared" si="13"/>
        <v>42439</v>
      </c>
      <c r="K12" s="384"/>
      <c r="L12" s="383" t="str">
        <f t="shared" si="19"/>
        <v/>
      </c>
      <c r="M12" s="386" t="str">
        <f t="shared" si="5"/>
        <v>S</v>
      </c>
      <c r="N12" s="385">
        <f t="shared" si="14"/>
        <v>42470</v>
      </c>
      <c r="O12" s="384" t="str">
        <f>IF(N12=DataKalender!$D$3,DataKalender!$A$3,IF(N12=DataKalender!$D$4,DataKalender!$A$4,IF(N12=DataKalender!$D$5,DataKalender!$A$5,IF(N12=DataKalender!$D$6,DataKalender!$A$6,IF(N12=DataKalender!$D$7,DataKalender!$A$7,IF(N12=DataKalender!$D$8,DataKalender!$A$8,""))))))</f>
        <v/>
      </c>
      <c r="P12" s="383" t="str">
        <f t="shared" si="20"/>
        <v/>
      </c>
      <c r="Q12" s="386" t="str">
        <f t="shared" si="7"/>
        <v>T</v>
      </c>
      <c r="R12" s="385">
        <f t="shared" si="15"/>
        <v>42500</v>
      </c>
      <c r="S12" s="384" t="str">
        <f>IF(R12=DataKalender!$D$3,DataKalender!$A$3,IF(R12=DataKalender!$D$4,DataKalender!$A$4,IF(R12=DataKalender!$D$5,DataKalender!$A$5,IF(R12=DataKalender!$D$6,DataKalender!$A$6,IF(R12=DataKalender!$D$7,DataKalender!$A$7,IF(R12=DataKalender!$D$8,DataKalender!$A$8,IF(R12=DataKalender!$I$2,DataKalender!$F$2,IF(R12=DataKalender!$I$3,DataKalender!$F$3,""))))))))</f>
        <v/>
      </c>
      <c r="T12" s="383" t="str">
        <f t="shared" si="21"/>
        <v/>
      </c>
      <c r="U12" s="386" t="str">
        <f t="shared" si="9"/>
        <v>F</v>
      </c>
      <c r="V12" s="385">
        <f t="shared" si="16"/>
        <v>42531</v>
      </c>
      <c r="W12" s="384" t="str">
        <f>IF(V12=DataKalender!$D$5,DataKalender!$A$5,IF(V12=DataKalender!$D$6,DataKalender!$A$6,IF(V12=DataKalender!$D$7,DataKalender!$A$7,IF(V12=DataKalender!$D$8,DataKalender!$A$8,IF(V12=DataKalender!$I$2,DataKalender!$F$2,IF(V12=DataKalender!$I$3,DataKalender!$F$3,IF(V12=DataKalender!$I$4,DataKalender!$F$4,"")))))))</f>
        <v/>
      </c>
      <c r="X12" s="383" t="str">
        <f t="shared" si="22"/>
        <v/>
      </c>
    </row>
    <row r="13" spans="1:26" ht="15.95" customHeight="1" x14ac:dyDescent="0.2">
      <c r="A13" s="386" t="str">
        <f t="shared" si="0"/>
        <v>M</v>
      </c>
      <c r="B13" s="385">
        <f t="shared" si="11"/>
        <v>42380</v>
      </c>
      <c r="C13" s="384"/>
      <c r="D13" s="383">
        <f t="shared" si="17"/>
        <v>2</v>
      </c>
      <c r="E13" s="386" t="str">
        <f t="shared" si="1"/>
        <v>T</v>
      </c>
      <c r="F13" s="385">
        <f t="shared" si="12"/>
        <v>42411</v>
      </c>
      <c r="G13" s="384"/>
      <c r="H13" s="383" t="str">
        <f t="shared" si="18"/>
        <v/>
      </c>
      <c r="I13" s="386" t="str">
        <f t="shared" si="3"/>
        <v>F</v>
      </c>
      <c r="J13" s="385">
        <f t="shared" si="13"/>
        <v>42440</v>
      </c>
      <c r="K13" s="384"/>
      <c r="L13" s="383" t="str">
        <f t="shared" si="19"/>
        <v/>
      </c>
      <c r="M13" s="386" t="str">
        <f t="shared" si="5"/>
        <v>M</v>
      </c>
      <c r="N13" s="385">
        <f t="shared" si="14"/>
        <v>42471</v>
      </c>
      <c r="O13" s="384" t="str">
        <f>IF(N13=DataKalender!$D$3,DataKalender!$A$3,IF(N13=DataKalender!$D$4,DataKalender!$A$4,IF(N13=DataKalender!$D$5,DataKalender!$A$5,IF(N13=DataKalender!$D$6,DataKalender!$A$6,IF(N13=DataKalender!$D$7,DataKalender!$A$7,IF(N13=DataKalender!$D$8,DataKalender!$A$8,""))))))</f>
        <v/>
      </c>
      <c r="P13" s="383">
        <f t="shared" si="20"/>
        <v>15</v>
      </c>
      <c r="Q13" s="386" t="str">
        <f t="shared" si="7"/>
        <v>O</v>
      </c>
      <c r="R13" s="385">
        <f t="shared" si="15"/>
        <v>42501</v>
      </c>
      <c r="S13" s="384" t="str">
        <f>IF(R13=DataKalender!$D$3,DataKalender!$A$3,IF(R13=DataKalender!$D$4,DataKalender!$A$4,IF(R13=DataKalender!$D$5,DataKalender!$A$5,IF(R13=DataKalender!$D$6,DataKalender!$A$6,IF(R13=DataKalender!$D$7,DataKalender!$A$7,IF(R13=DataKalender!$D$8,DataKalender!$A$8,IF(R13=DataKalender!$I$2,DataKalender!$F$2,IF(R13=DataKalender!$I$3,DataKalender!$F$3,""))))))))</f>
        <v/>
      </c>
      <c r="T13" s="383" t="str">
        <f t="shared" si="21"/>
        <v/>
      </c>
      <c r="U13" s="386" t="str">
        <f t="shared" si="9"/>
        <v>L</v>
      </c>
      <c r="V13" s="385">
        <f t="shared" si="16"/>
        <v>42532</v>
      </c>
      <c r="W13" s="384" t="str">
        <f>IF(V13=DataKalender!$D$5,DataKalender!$A$5,IF(V13=DataKalender!$D$6,DataKalender!$A$6,IF(V13=DataKalender!$D$7,DataKalender!$A$7,IF(V13=DataKalender!$D$8,DataKalender!$A$8,IF(V13=DataKalender!$I$2,DataKalender!$F$2,IF(V13=DataKalender!$I$3,DataKalender!$F$3,IF(V13=DataKalender!$I$4,DataKalender!$F$4,"")))))))</f>
        <v/>
      </c>
      <c r="X13" s="383" t="str">
        <f t="shared" si="22"/>
        <v/>
      </c>
    </row>
    <row r="14" spans="1:26" ht="15.95" customHeight="1" x14ac:dyDescent="0.2">
      <c r="A14" s="386" t="str">
        <f t="shared" si="0"/>
        <v>T</v>
      </c>
      <c r="B14" s="385">
        <f t="shared" si="11"/>
        <v>42381</v>
      </c>
      <c r="C14" s="384"/>
      <c r="D14" s="383" t="str">
        <f t="shared" si="17"/>
        <v/>
      </c>
      <c r="E14" s="386" t="str">
        <f t="shared" si="1"/>
        <v>F</v>
      </c>
      <c r="F14" s="385">
        <f t="shared" si="12"/>
        <v>42412</v>
      </c>
      <c r="G14" s="384"/>
      <c r="H14" s="383" t="str">
        <f t="shared" si="18"/>
        <v/>
      </c>
      <c r="I14" s="386" t="str">
        <f t="shared" si="3"/>
        <v>L</v>
      </c>
      <c r="J14" s="385">
        <f t="shared" si="13"/>
        <v>42441</v>
      </c>
      <c r="K14" s="384"/>
      <c r="L14" s="383" t="str">
        <f t="shared" si="19"/>
        <v/>
      </c>
      <c r="M14" s="386" t="str">
        <f t="shared" si="5"/>
        <v>T</v>
      </c>
      <c r="N14" s="385">
        <f t="shared" si="14"/>
        <v>42472</v>
      </c>
      <c r="O14" s="384" t="str">
        <f>IF(N14=DataKalender!$D$3,DataKalender!$A$3,IF(N14=DataKalender!$D$4,DataKalender!$A$4,IF(N14=DataKalender!$D$5,DataKalender!$A$5,IF(N14=DataKalender!$D$6,DataKalender!$A$6,IF(N14=DataKalender!$D$7,DataKalender!$A$7,IF(N14=DataKalender!$D$8,DataKalender!$A$8,""))))))</f>
        <v/>
      </c>
      <c r="P14" s="383" t="str">
        <f t="shared" si="20"/>
        <v/>
      </c>
      <c r="Q14" s="386" t="str">
        <f t="shared" si="7"/>
        <v>T</v>
      </c>
      <c r="R14" s="385">
        <f t="shared" si="15"/>
        <v>42502</v>
      </c>
      <c r="S14" s="384" t="str">
        <f>IF(R14=DataKalender!$D$3,DataKalender!$A$3,IF(R14=DataKalender!$D$4,DataKalender!$A$4,IF(R14=DataKalender!$D$5,DataKalender!$A$5,IF(R14=DataKalender!$D$6,DataKalender!$A$6,IF(R14=DataKalender!$D$7,DataKalender!$A$7,IF(R14=DataKalender!$D$8,DataKalender!$A$8,IF(R14=DataKalender!$I$2,DataKalender!$F$2,IF(R14=DataKalender!$I$3,DataKalender!$F$3,""))))))))</f>
        <v/>
      </c>
      <c r="T14" s="383" t="str">
        <f t="shared" si="21"/>
        <v/>
      </c>
      <c r="U14" s="386" t="str">
        <f t="shared" si="9"/>
        <v>S</v>
      </c>
      <c r="V14" s="385">
        <f t="shared" si="16"/>
        <v>42533</v>
      </c>
      <c r="W14" s="384" t="str">
        <f>IF(V14=DataKalender!$D$5,DataKalender!$A$5,IF(V14=DataKalender!$D$6,DataKalender!$A$6,IF(V14=DataKalender!$D$7,DataKalender!$A$7,IF(V14=DataKalender!$D$8,DataKalender!$A$8,IF(V14=DataKalender!$I$2,DataKalender!$F$2,IF(V14=DataKalender!$I$3,DataKalender!$F$3,IF(V14=DataKalender!$I$4,DataKalender!$F$4,"")))))))</f>
        <v/>
      </c>
      <c r="X14" s="383" t="str">
        <f t="shared" si="22"/>
        <v/>
      </c>
    </row>
    <row r="15" spans="1:26" ht="15.95" customHeight="1" x14ac:dyDescent="0.2">
      <c r="A15" s="386" t="str">
        <f t="shared" si="0"/>
        <v>O</v>
      </c>
      <c r="B15" s="385">
        <f t="shared" si="11"/>
        <v>42382</v>
      </c>
      <c r="C15" s="384"/>
      <c r="D15" s="383" t="str">
        <f t="shared" si="17"/>
        <v/>
      </c>
      <c r="E15" s="386" t="str">
        <f t="shared" si="1"/>
        <v>L</v>
      </c>
      <c r="F15" s="385">
        <f t="shared" si="12"/>
        <v>42413</v>
      </c>
      <c r="G15" s="384"/>
      <c r="H15" s="383" t="str">
        <f t="shared" si="18"/>
        <v/>
      </c>
      <c r="I15" s="386" t="str">
        <f t="shared" si="3"/>
        <v>S</v>
      </c>
      <c r="J15" s="385">
        <f t="shared" si="13"/>
        <v>42442</v>
      </c>
      <c r="K15" s="384"/>
      <c r="L15" s="383" t="str">
        <f t="shared" si="19"/>
        <v/>
      </c>
      <c r="M15" s="386" t="str">
        <f t="shared" si="5"/>
        <v>O</v>
      </c>
      <c r="N15" s="385">
        <f t="shared" si="14"/>
        <v>42473</v>
      </c>
      <c r="O15" s="384" t="str">
        <f>IF(N15=DataKalender!$D$3,DataKalender!$A$3,IF(N15=DataKalender!$D$4,DataKalender!$A$4,IF(N15=DataKalender!$D$5,DataKalender!$A$5,IF(N15=DataKalender!$D$6,DataKalender!$A$6,IF(N15=DataKalender!$D$7,DataKalender!$A$7,IF(N15=DataKalender!$D$8,DataKalender!$A$8,""))))))</f>
        <v/>
      </c>
      <c r="P15" s="383" t="str">
        <f t="shared" si="20"/>
        <v/>
      </c>
      <c r="Q15" s="386" t="str">
        <f t="shared" si="7"/>
        <v>F</v>
      </c>
      <c r="R15" s="385">
        <f t="shared" si="15"/>
        <v>42503</v>
      </c>
      <c r="S15" s="384" t="str">
        <f>IF(R15=DataKalender!$D$3,DataKalender!$A$3,IF(R15=DataKalender!$D$4,DataKalender!$A$4,IF(R15=DataKalender!$D$5,DataKalender!$A$5,IF(R15=DataKalender!$D$6,DataKalender!$A$6,IF(R15=DataKalender!$D$7,DataKalender!$A$7,IF(R15=DataKalender!$D$8,DataKalender!$A$8,IF(R15=DataKalender!$I$2,DataKalender!$F$2,IF(R15=DataKalender!$I$3,DataKalender!$F$3,""))))))))</f>
        <v/>
      </c>
      <c r="T15" s="383" t="str">
        <f t="shared" si="21"/>
        <v/>
      </c>
      <c r="U15" s="386" t="str">
        <f t="shared" si="9"/>
        <v>M</v>
      </c>
      <c r="V15" s="385">
        <f t="shared" si="16"/>
        <v>42534</v>
      </c>
      <c r="W15" s="384" t="str">
        <f>IF(V15=DataKalender!$D$5,DataKalender!$A$5,IF(V15=DataKalender!$D$6,DataKalender!$A$6,IF(V15=DataKalender!$D$7,DataKalender!$A$7,IF(V15=DataKalender!$D$8,DataKalender!$A$8,IF(V15=DataKalender!$I$2,DataKalender!$F$2,IF(V15=DataKalender!$I$3,DataKalender!$F$3,IF(V15=DataKalender!$I$4,DataKalender!$F$4,"")))))))</f>
        <v/>
      </c>
      <c r="X15" s="383">
        <f t="shared" si="22"/>
        <v>24</v>
      </c>
    </row>
    <row r="16" spans="1:26" ht="15.95" customHeight="1" x14ac:dyDescent="0.2">
      <c r="A16" s="386" t="str">
        <f t="shared" si="0"/>
        <v>T</v>
      </c>
      <c r="B16" s="385">
        <f t="shared" si="11"/>
        <v>42383</v>
      </c>
      <c r="C16" s="384"/>
      <c r="D16" s="383" t="str">
        <f t="shared" si="17"/>
        <v/>
      </c>
      <c r="E16" s="386" t="str">
        <f t="shared" si="1"/>
        <v>S</v>
      </c>
      <c r="F16" s="385">
        <f t="shared" si="12"/>
        <v>42414</v>
      </c>
      <c r="G16" s="384"/>
      <c r="H16" s="383" t="str">
        <f t="shared" si="18"/>
        <v/>
      </c>
      <c r="I16" s="386" t="str">
        <f t="shared" si="3"/>
        <v>M</v>
      </c>
      <c r="J16" s="385">
        <f t="shared" si="13"/>
        <v>42443</v>
      </c>
      <c r="K16" s="384"/>
      <c r="L16" s="383">
        <f t="shared" si="19"/>
        <v>11</v>
      </c>
      <c r="M16" s="386" t="str">
        <f t="shared" si="5"/>
        <v>T</v>
      </c>
      <c r="N16" s="385">
        <f t="shared" si="14"/>
        <v>42474</v>
      </c>
      <c r="O16" s="384" t="str">
        <f>IF(N16=DataKalender!$D$3,DataKalender!$A$3,IF(N16=DataKalender!$D$4,DataKalender!$A$4,IF(N16=DataKalender!$D$5,DataKalender!$A$5,IF(N16=DataKalender!$D$6,DataKalender!$A$6,IF(N16=DataKalender!$D$7,DataKalender!$A$7,IF(N16=DataKalender!$D$8,DataKalender!$A$8,""))))))</f>
        <v/>
      </c>
      <c r="P16" s="383" t="str">
        <f t="shared" si="20"/>
        <v/>
      </c>
      <c r="Q16" s="386" t="str">
        <f t="shared" si="7"/>
        <v>L</v>
      </c>
      <c r="R16" s="385">
        <f t="shared" si="15"/>
        <v>42504</v>
      </c>
      <c r="S16" s="384" t="str">
        <f>IF(R16=DataKalender!$D$3,DataKalender!$A$3,IF(R16=DataKalender!$D$4,DataKalender!$A$4,IF(R16=DataKalender!$D$5,DataKalender!$A$5,IF(R16=DataKalender!$D$6,DataKalender!$A$6,IF(R16=DataKalender!$D$7,DataKalender!$A$7,IF(R16=DataKalender!$D$8,DataKalender!$A$8,IF(R16=DataKalender!$I$2,DataKalender!$F$2,IF(R16=DataKalender!$I$3,DataKalender!$F$3,""))))))))</f>
        <v/>
      </c>
      <c r="T16" s="383" t="str">
        <f t="shared" si="21"/>
        <v/>
      </c>
      <c r="U16" s="386" t="str">
        <f t="shared" si="9"/>
        <v>T</v>
      </c>
      <c r="V16" s="385">
        <f t="shared" si="16"/>
        <v>42535</v>
      </c>
      <c r="W16" s="384" t="str">
        <f>IF(V16=DataKalender!$D$5,DataKalender!$A$5,IF(V16=DataKalender!$D$6,DataKalender!$A$6,IF(V16=DataKalender!$D$7,DataKalender!$A$7,IF(V16=DataKalender!$D$8,DataKalender!$A$8,IF(V16=DataKalender!$I$2,DataKalender!$F$2,IF(V16=DataKalender!$I$3,DataKalender!$F$3,IF(V16=DataKalender!$I$4,DataKalender!$F$4,"")))))))</f>
        <v/>
      </c>
      <c r="X16" s="383" t="str">
        <f t="shared" si="22"/>
        <v/>
      </c>
    </row>
    <row r="17" spans="1:24" ht="15.95" customHeight="1" x14ac:dyDescent="0.2">
      <c r="A17" s="386" t="str">
        <f t="shared" si="0"/>
        <v>F</v>
      </c>
      <c r="B17" s="385">
        <f t="shared" si="11"/>
        <v>42384</v>
      </c>
      <c r="C17" s="384"/>
      <c r="D17" s="383" t="str">
        <f t="shared" si="17"/>
        <v/>
      </c>
      <c r="E17" s="386" t="str">
        <f t="shared" si="1"/>
        <v>M</v>
      </c>
      <c r="F17" s="385">
        <f t="shared" si="12"/>
        <v>42415</v>
      </c>
      <c r="G17" s="384"/>
      <c r="H17" s="383">
        <f t="shared" si="18"/>
        <v>7</v>
      </c>
      <c r="I17" s="386" t="str">
        <f t="shared" si="3"/>
        <v>T</v>
      </c>
      <c r="J17" s="385">
        <f t="shared" si="13"/>
        <v>42444</v>
      </c>
      <c r="K17" s="384"/>
      <c r="L17" s="383" t="str">
        <f t="shared" si="19"/>
        <v/>
      </c>
      <c r="M17" s="386" t="str">
        <f t="shared" si="5"/>
        <v>F</v>
      </c>
      <c r="N17" s="385">
        <f t="shared" si="14"/>
        <v>42475</v>
      </c>
      <c r="O17" s="384" t="str">
        <f>IF(N17=DataKalender!$D$3,DataKalender!$A$3,IF(N17=DataKalender!$D$4,DataKalender!$A$4,IF(N17=DataKalender!$D$5,DataKalender!$A$5,IF(N17=DataKalender!$D$6,DataKalender!$A$6,IF(N17=DataKalender!$D$7,DataKalender!$A$7,IF(N17=DataKalender!$D$8,DataKalender!$A$8,""))))))</f>
        <v/>
      </c>
      <c r="P17" s="383" t="str">
        <f t="shared" si="20"/>
        <v/>
      </c>
      <c r="Q17" s="386" t="str">
        <f t="shared" si="7"/>
        <v>S</v>
      </c>
      <c r="R17" s="385">
        <f t="shared" si="15"/>
        <v>42505</v>
      </c>
      <c r="S17" s="384" t="str">
        <f>IF(R17=DataKalender!$D$3,DataKalender!$A$3,IF(R17=DataKalender!$D$4,DataKalender!$A$4,IF(R17=DataKalender!$D$5,DataKalender!$A$5,IF(R17=DataKalender!$D$6,DataKalender!$A$6,IF(R17=DataKalender!$D$7,DataKalender!$A$7,IF(R17=DataKalender!$D$8,DataKalender!$A$8,IF(R17=DataKalender!$I$2,DataKalender!$F$2,IF(R17=DataKalender!$I$3,DataKalender!$F$3,""))))))))</f>
        <v>Pinsedag</v>
      </c>
      <c r="T17" s="383" t="str">
        <f t="shared" si="21"/>
        <v/>
      </c>
      <c r="U17" s="386" t="str">
        <f t="shared" si="9"/>
        <v>O</v>
      </c>
      <c r="V17" s="385">
        <f t="shared" si="16"/>
        <v>42536</v>
      </c>
      <c r="W17" s="384" t="str">
        <f>IF(V17=DataKalender!$D$5,DataKalender!$A$5,IF(V17=DataKalender!$D$6,DataKalender!$A$6,IF(V17=DataKalender!$D$7,DataKalender!$A$7,IF(V17=DataKalender!$D$8,DataKalender!$A$8,IF(V17=DataKalender!$I$2,DataKalender!$F$2,IF(V17=DataKalender!$I$3,DataKalender!$F$3,IF(V17=DataKalender!$I$4,DataKalender!$F$4,"")))))))</f>
        <v/>
      </c>
      <c r="X17" s="383" t="str">
        <f t="shared" si="22"/>
        <v/>
      </c>
    </row>
    <row r="18" spans="1:24" ht="15.95" customHeight="1" x14ac:dyDescent="0.2">
      <c r="A18" s="386" t="str">
        <f t="shared" si="0"/>
        <v>L</v>
      </c>
      <c r="B18" s="385">
        <f t="shared" si="11"/>
        <v>42385</v>
      </c>
      <c r="C18" s="384"/>
      <c r="D18" s="383" t="str">
        <f t="shared" si="17"/>
        <v/>
      </c>
      <c r="E18" s="386" t="str">
        <f t="shared" si="1"/>
        <v>T</v>
      </c>
      <c r="F18" s="385">
        <f t="shared" si="12"/>
        <v>42416</v>
      </c>
      <c r="G18" s="384"/>
      <c r="H18" s="383" t="str">
        <f t="shared" si="18"/>
        <v/>
      </c>
      <c r="I18" s="386" t="str">
        <f t="shared" si="3"/>
        <v>O</v>
      </c>
      <c r="J18" s="385">
        <f t="shared" si="13"/>
        <v>42445</v>
      </c>
      <c r="K18" s="384"/>
      <c r="L18" s="383" t="str">
        <f t="shared" si="19"/>
        <v/>
      </c>
      <c r="M18" s="386" t="str">
        <f t="shared" si="5"/>
        <v>L</v>
      </c>
      <c r="N18" s="385">
        <f t="shared" si="14"/>
        <v>42476</v>
      </c>
      <c r="O18" s="384" t="str">
        <f>IF(N18=DataKalender!$D$3,DataKalender!$A$3,IF(N18=DataKalender!$D$4,DataKalender!$A$4,IF(N18=DataKalender!$D$5,DataKalender!$A$5,IF(N18=DataKalender!$D$6,DataKalender!$A$6,IF(N18=DataKalender!$D$7,DataKalender!$A$7,IF(N18=DataKalender!$D$8,DataKalender!$A$8,""))))))</f>
        <v/>
      </c>
      <c r="P18" s="383" t="str">
        <f t="shared" si="20"/>
        <v/>
      </c>
      <c r="Q18" s="386" t="str">
        <f t="shared" si="7"/>
        <v>M</v>
      </c>
      <c r="R18" s="385">
        <f t="shared" si="15"/>
        <v>42506</v>
      </c>
      <c r="S18" s="384" t="str">
        <f>IF(R18=DataKalender!$D$3,DataKalender!$A$3,IF(R18=DataKalender!$D$4,DataKalender!$A$4,IF(R18=DataKalender!$D$5,DataKalender!$A$5,IF(R18=DataKalender!$D$6,DataKalender!$A$6,IF(R18=DataKalender!$D$7,DataKalender!$A$7,IF(R18=DataKalender!$D$8,DataKalender!$A$8,IF(R18=DataKalender!$I$2,DataKalender!$F$2,IF(R18=DataKalender!$I$3,DataKalender!$F$3,""))))))))</f>
        <v>2. Pinsedag</v>
      </c>
      <c r="T18" s="383">
        <f t="shared" si="21"/>
        <v>20</v>
      </c>
      <c r="U18" s="386" t="str">
        <f t="shared" si="9"/>
        <v>T</v>
      </c>
      <c r="V18" s="385">
        <f t="shared" si="16"/>
        <v>42537</v>
      </c>
      <c r="W18" s="384" t="str">
        <f>IF(V18=DataKalender!$D$5,DataKalender!$A$5,IF(V18=DataKalender!$D$6,DataKalender!$A$6,IF(V18=DataKalender!$D$7,DataKalender!$A$7,IF(V18=DataKalender!$D$8,DataKalender!$A$8,IF(V18=DataKalender!$I$2,DataKalender!$F$2,IF(V18=DataKalender!$I$3,DataKalender!$F$3,IF(V18=DataKalender!$I$4,DataKalender!$F$4,"")))))))</f>
        <v/>
      </c>
      <c r="X18" s="383" t="str">
        <f t="shared" si="22"/>
        <v/>
      </c>
    </row>
    <row r="19" spans="1:24" ht="15.95" customHeight="1" x14ac:dyDescent="0.2">
      <c r="A19" s="386" t="str">
        <f t="shared" si="0"/>
        <v>S</v>
      </c>
      <c r="B19" s="385">
        <f t="shared" si="11"/>
        <v>42386</v>
      </c>
      <c r="C19" s="384"/>
      <c r="D19" s="383" t="str">
        <f t="shared" si="17"/>
        <v/>
      </c>
      <c r="E19" s="386" t="str">
        <f t="shared" si="1"/>
        <v>O</v>
      </c>
      <c r="F19" s="385">
        <f t="shared" si="12"/>
        <v>42417</v>
      </c>
      <c r="G19" s="384"/>
      <c r="H19" s="383" t="str">
        <f t="shared" si="18"/>
        <v/>
      </c>
      <c r="I19" s="386" t="str">
        <f t="shared" si="3"/>
        <v>T</v>
      </c>
      <c r="J19" s="385">
        <f t="shared" si="13"/>
        <v>42446</v>
      </c>
      <c r="K19" s="384"/>
      <c r="L19" s="383" t="str">
        <f t="shared" si="19"/>
        <v/>
      </c>
      <c r="M19" s="386" t="str">
        <f t="shared" si="5"/>
        <v>S</v>
      </c>
      <c r="N19" s="385">
        <f t="shared" si="14"/>
        <v>42477</v>
      </c>
      <c r="O19" s="384" t="str">
        <f>IF(N19=DataKalender!$D$3,DataKalender!$A$3,IF(N19=DataKalender!$D$4,DataKalender!$A$4,IF(N19=DataKalender!$D$5,DataKalender!$A$5,IF(N19=DataKalender!$D$6,DataKalender!$A$6,IF(N19=DataKalender!$D$7,DataKalender!$A$7,IF(N19=DataKalender!$D$8,DataKalender!$A$8,""))))))</f>
        <v/>
      </c>
      <c r="P19" s="383" t="str">
        <f t="shared" si="20"/>
        <v/>
      </c>
      <c r="Q19" s="386" t="str">
        <f t="shared" si="7"/>
        <v>T</v>
      </c>
      <c r="R19" s="385">
        <f t="shared" si="15"/>
        <v>42507</v>
      </c>
      <c r="S19" s="384" t="str">
        <f>IF(R19=DataKalender!$D$3,DataKalender!$A$3,IF(R19=DataKalender!$D$4,DataKalender!$A$4,IF(R19=DataKalender!$D$5,DataKalender!$A$5,IF(R19=DataKalender!$D$6,DataKalender!$A$6,IF(R19=DataKalender!$D$7,DataKalender!$A$7,IF(R19=DataKalender!$D$8,DataKalender!$A$8,IF(R19=DataKalender!$I$2,DataKalender!$F$2,IF(R19=DataKalender!$I$3,DataKalender!$F$3,""))))))))</f>
        <v/>
      </c>
      <c r="T19" s="383" t="str">
        <f t="shared" si="21"/>
        <v/>
      </c>
      <c r="U19" s="386" t="str">
        <f t="shared" si="9"/>
        <v>F</v>
      </c>
      <c r="V19" s="385">
        <f t="shared" si="16"/>
        <v>42538</v>
      </c>
      <c r="W19" s="384" t="str">
        <f>IF(V19=DataKalender!$D$5,DataKalender!$A$5,IF(V19=DataKalender!$D$6,DataKalender!$A$6,IF(V19=DataKalender!$D$7,DataKalender!$A$7,IF(V19=DataKalender!$D$8,DataKalender!$A$8,IF(V19=DataKalender!$I$2,DataKalender!$F$2,IF(V19=DataKalender!$I$3,DataKalender!$F$3,IF(V19=DataKalender!$I$4,DataKalender!$F$4,"")))))))</f>
        <v/>
      </c>
      <c r="X19" s="383" t="str">
        <f t="shared" si="22"/>
        <v/>
      </c>
    </row>
    <row r="20" spans="1:24" ht="15.95" customHeight="1" x14ac:dyDescent="0.2">
      <c r="A20" s="386" t="str">
        <f t="shared" si="0"/>
        <v>M</v>
      </c>
      <c r="B20" s="385">
        <f t="shared" si="11"/>
        <v>42387</v>
      </c>
      <c r="C20" s="384"/>
      <c r="D20" s="383">
        <f t="shared" si="17"/>
        <v>3</v>
      </c>
      <c r="E20" s="386" t="str">
        <f t="shared" si="1"/>
        <v>T</v>
      </c>
      <c r="F20" s="385">
        <f t="shared" si="12"/>
        <v>42418</v>
      </c>
      <c r="G20" s="384"/>
      <c r="H20" s="383" t="str">
        <f t="shared" si="18"/>
        <v/>
      </c>
      <c r="I20" s="386" t="str">
        <f t="shared" si="3"/>
        <v>F</v>
      </c>
      <c r="J20" s="385">
        <f t="shared" si="13"/>
        <v>42447</v>
      </c>
      <c r="K20" s="384"/>
      <c r="L20" s="383" t="str">
        <f t="shared" si="19"/>
        <v/>
      </c>
      <c r="M20" s="386" t="str">
        <f t="shared" si="5"/>
        <v>M</v>
      </c>
      <c r="N20" s="385">
        <f t="shared" si="14"/>
        <v>42478</v>
      </c>
      <c r="O20" s="384" t="str">
        <f>IF(N20=DataKalender!$D$3,DataKalender!$A$3,IF(N20=DataKalender!$D$4,DataKalender!$A$4,IF(N20=DataKalender!$D$5,DataKalender!$A$5,IF(N20=DataKalender!$D$6,DataKalender!$A$6,IF(N20=DataKalender!$D$7,DataKalender!$A$7,IF(N20=DataKalender!$D$8,DataKalender!$A$8,""))))))</f>
        <v/>
      </c>
      <c r="P20" s="383">
        <f t="shared" si="20"/>
        <v>16</v>
      </c>
      <c r="Q20" s="386" t="str">
        <f t="shared" si="7"/>
        <v>O</v>
      </c>
      <c r="R20" s="385">
        <f t="shared" si="15"/>
        <v>42508</v>
      </c>
      <c r="S20" s="384" t="str">
        <f>IF(R20=DataKalender!$D$3,DataKalender!$A$3,IF(R20=DataKalender!$D$4,DataKalender!$A$4,IF(R20=DataKalender!$D$5,DataKalender!$A$5,IF(R20=DataKalender!$D$6,DataKalender!$A$6,IF(R20=DataKalender!$D$7,DataKalender!$A$7,IF(R20=DataKalender!$D$8,DataKalender!$A$8,IF(R20=DataKalender!$I$2,DataKalender!$F$2,IF(R20=DataKalender!$I$3,DataKalender!$F$3,""))))))))</f>
        <v/>
      </c>
      <c r="T20" s="383" t="str">
        <f t="shared" si="21"/>
        <v/>
      </c>
      <c r="U20" s="386" t="str">
        <f t="shared" si="9"/>
        <v>L</v>
      </c>
      <c r="V20" s="385">
        <f t="shared" si="16"/>
        <v>42539</v>
      </c>
      <c r="W20" s="384" t="str">
        <f>IF(V20=DataKalender!$D$5,DataKalender!$A$5,IF(V20=DataKalender!$D$6,DataKalender!$A$6,IF(V20=DataKalender!$D$7,DataKalender!$A$7,IF(V20=DataKalender!$D$8,DataKalender!$A$8,IF(V20=DataKalender!$I$2,DataKalender!$F$2,IF(V20=DataKalender!$I$3,DataKalender!$F$3,IF(V20=DataKalender!$I$4,DataKalender!$F$4,"")))))))</f>
        <v/>
      </c>
      <c r="X20" s="383" t="str">
        <f t="shared" si="22"/>
        <v/>
      </c>
    </row>
    <row r="21" spans="1:24" ht="15.95" customHeight="1" x14ac:dyDescent="0.2">
      <c r="A21" s="386" t="str">
        <f t="shared" si="0"/>
        <v>T</v>
      </c>
      <c r="B21" s="385">
        <f t="shared" si="11"/>
        <v>42388</v>
      </c>
      <c r="C21" s="384"/>
      <c r="D21" s="383" t="str">
        <f t="shared" si="17"/>
        <v/>
      </c>
      <c r="E21" s="386" t="str">
        <f t="shared" si="1"/>
        <v>F</v>
      </c>
      <c r="F21" s="385">
        <f t="shared" si="12"/>
        <v>42419</v>
      </c>
      <c r="G21" s="384"/>
      <c r="H21" s="383" t="str">
        <f t="shared" si="18"/>
        <v/>
      </c>
      <c r="I21" s="386" t="str">
        <f t="shared" si="3"/>
        <v>L</v>
      </c>
      <c r="J21" s="385">
        <f t="shared" si="13"/>
        <v>42448</v>
      </c>
      <c r="K21" s="384" t="str">
        <f>IF(J21=DataKalender!$D$3,DataKalender!$A$3,IF(J21=DataKalender!$D$4,DataKalender!$A$4,IF(J21=DataKalender!$D$5,DataKalender!$A$5,IF(J21=DataKalender!$D$6,DataKalender!$A$6,IF(J21=DataKalender!$D$7,DataKalender!$A$7,IF(J21=DataKalender!$D$8,DataKalender!$A$8,""))))))</f>
        <v/>
      </c>
      <c r="L21" s="383" t="str">
        <f t="shared" si="19"/>
        <v/>
      </c>
      <c r="M21" s="386" t="str">
        <f t="shared" si="5"/>
        <v>T</v>
      </c>
      <c r="N21" s="385">
        <f t="shared" si="14"/>
        <v>42479</v>
      </c>
      <c r="O21" s="384" t="str">
        <f>IF(N21=DataKalender!$D$3,DataKalender!$A$3,IF(N21=DataKalender!$D$4,DataKalender!$A$4,IF(N21=DataKalender!$D$5,DataKalender!$A$5,IF(N21=DataKalender!$D$6,DataKalender!$A$6,IF(N21=DataKalender!$D$7,DataKalender!$A$7,IF(N21=DataKalender!$D$8,DataKalender!$A$8,""))))))</f>
        <v/>
      </c>
      <c r="P21" s="383" t="str">
        <f t="shared" si="20"/>
        <v/>
      </c>
      <c r="Q21" s="386" t="str">
        <f t="shared" si="7"/>
        <v>T</v>
      </c>
      <c r="R21" s="385">
        <f t="shared" si="15"/>
        <v>42509</v>
      </c>
      <c r="S21" s="384" t="str">
        <f>IF(R21=DataKalender!$D$3,DataKalender!$A$3,IF(R21=DataKalender!$D$4,DataKalender!$A$4,IF(R21=DataKalender!$D$5,DataKalender!$A$5,IF(R21=DataKalender!$D$6,DataKalender!$A$6,IF(R21=DataKalender!$D$7,DataKalender!$A$7,IF(R21=DataKalender!$D$8,DataKalender!$A$8,IF(R21=DataKalender!$I$2,DataKalender!$F$2,IF(R21=DataKalender!$I$3,DataKalender!$F$3,""))))))))</f>
        <v/>
      </c>
      <c r="T21" s="383" t="str">
        <f t="shared" si="21"/>
        <v/>
      </c>
      <c r="U21" s="386" t="str">
        <f t="shared" si="9"/>
        <v>S</v>
      </c>
      <c r="V21" s="385">
        <f t="shared" si="16"/>
        <v>42540</v>
      </c>
      <c r="W21" s="384" t="str">
        <f>IF(V21=DataKalender!$D$5,DataKalender!$A$5,IF(V21=DataKalender!$D$6,DataKalender!$A$6,IF(V21=DataKalender!$D$7,DataKalender!$A$7,IF(V21=DataKalender!$D$8,DataKalender!$A$8,IF(V21=DataKalender!$I$2,DataKalender!$F$2,IF(V21=DataKalender!$I$3,DataKalender!$F$3,IF(V21=DataKalender!$I$4,DataKalender!$F$4,"")))))))</f>
        <v/>
      </c>
      <c r="X21" s="383" t="str">
        <f t="shared" si="22"/>
        <v/>
      </c>
    </row>
    <row r="22" spans="1:24" ht="15.95" customHeight="1" x14ac:dyDescent="0.2">
      <c r="A22" s="386" t="str">
        <f t="shared" si="0"/>
        <v>O</v>
      </c>
      <c r="B22" s="385">
        <f t="shared" si="11"/>
        <v>42389</v>
      </c>
      <c r="C22" s="384"/>
      <c r="D22" s="383" t="str">
        <f t="shared" si="17"/>
        <v/>
      </c>
      <c r="E22" s="386" t="str">
        <f t="shared" si="1"/>
        <v>L</v>
      </c>
      <c r="F22" s="385">
        <f t="shared" si="12"/>
        <v>42420</v>
      </c>
      <c r="G22" s="384"/>
      <c r="H22" s="383" t="str">
        <f t="shared" si="18"/>
        <v/>
      </c>
      <c r="I22" s="386" t="str">
        <f t="shared" si="3"/>
        <v>S</v>
      </c>
      <c r="J22" s="385">
        <f t="shared" si="13"/>
        <v>42449</v>
      </c>
      <c r="K22" s="384" t="str">
        <f>IF(J22=DataKalender!$D$3,DataKalender!$A$3,IF(J22=DataKalender!$D$4,DataKalender!$A$4,IF(J22=DataKalender!$D$5,DataKalender!$A$5,IF(J22=DataKalender!$D$6,DataKalender!$A$6,IF(J22=DataKalender!$D$7,DataKalender!$A$7,IF(J22=DataKalender!$D$8,DataKalender!$A$8,""))))))</f>
        <v/>
      </c>
      <c r="L22" s="383" t="str">
        <f t="shared" si="19"/>
        <v/>
      </c>
      <c r="M22" s="386" t="str">
        <f t="shared" si="5"/>
        <v>O</v>
      </c>
      <c r="N22" s="385">
        <f t="shared" si="14"/>
        <v>42480</v>
      </c>
      <c r="O22" s="384" t="str">
        <f>IF(N22=DataKalender!$D$3,DataKalender!$A$3,IF(N22=DataKalender!$D$4,DataKalender!$A$4,IF(N22=DataKalender!$D$5,DataKalender!$A$5,IF(N22=DataKalender!$D$6,DataKalender!$A$6,IF(N22=DataKalender!$D$7,DataKalender!$A$7,IF(N22=DataKalender!$D$8,DataKalender!$A$8,""))))))</f>
        <v/>
      </c>
      <c r="P22" s="383" t="str">
        <f t="shared" si="20"/>
        <v/>
      </c>
      <c r="Q22" s="386" t="str">
        <f t="shared" si="7"/>
        <v>F</v>
      </c>
      <c r="R22" s="385">
        <f t="shared" si="15"/>
        <v>42510</v>
      </c>
      <c r="S22" s="384" t="str">
        <f>IF(R22=DataKalender!$D$3,DataKalender!$A$3,IF(R22=DataKalender!$D$4,DataKalender!$A$4,IF(R22=DataKalender!$D$5,DataKalender!$A$5,IF(R22=DataKalender!$D$6,DataKalender!$A$6,IF(R22=DataKalender!$D$7,DataKalender!$A$7,IF(R22=DataKalender!$D$8,DataKalender!$A$8,IF(R22=DataKalender!$I$2,DataKalender!$F$2,IF(R22=DataKalender!$I$3,DataKalender!$F$3,""))))))))</f>
        <v/>
      </c>
      <c r="T22" s="383" t="str">
        <f t="shared" si="21"/>
        <v/>
      </c>
      <c r="U22" s="386" t="str">
        <f t="shared" si="9"/>
        <v>M</v>
      </c>
      <c r="V22" s="385">
        <f t="shared" si="16"/>
        <v>42541</v>
      </c>
      <c r="W22" s="384" t="str">
        <f>IF(V22=DataKalender!$D$5,DataKalender!$A$5,IF(V22=DataKalender!$D$6,DataKalender!$A$6,IF(V22=DataKalender!$D$7,DataKalender!$A$7,IF(V22=DataKalender!$D$8,DataKalender!$A$8,IF(V22=DataKalender!$I$2,DataKalender!$F$2,IF(V22=DataKalender!$I$3,DataKalender!$F$3,IF(V22=DataKalender!$I$4,DataKalender!$F$4,"")))))))</f>
        <v/>
      </c>
      <c r="X22" s="383">
        <f t="shared" si="22"/>
        <v>25</v>
      </c>
    </row>
    <row r="23" spans="1:24" ht="15.95" customHeight="1" x14ac:dyDescent="0.2">
      <c r="A23" s="386" t="str">
        <f t="shared" si="0"/>
        <v>T</v>
      </c>
      <c r="B23" s="385">
        <f t="shared" si="11"/>
        <v>42390</v>
      </c>
      <c r="C23" s="384"/>
      <c r="D23" s="383" t="str">
        <f t="shared" si="17"/>
        <v/>
      </c>
      <c r="E23" s="386" t="str">
        <f t="shared" si="1"/>
        <v>S</v>
      </c>
      <c r="F23" s="385">
        <f t="shared" si="12"/>
        <v>42421</v>
      </c>
      <c r="G23" s="384"/>
      <c r="H23" s="383" t="str">
        <f t="shared" si="18"/>
        <v/>
      </c>
      <c r="I23" s="386" t="str">
        <f t="shared" si="3"/>
        <v>M</v>
      </c>
      <c r="J23" s="385">
        <f t="shared" si="13"/>
        <v>42450</v>
      </c>
      <c r="K23" s="384" t="str">
        <f>IF(J23=DataKalender!$D$3,DataKalender!$A$3,IF(J23=DataKalender!$D$4,DataKalender!$A$4,IF(J23=DataKalender!$D$5,DataKalender!$A$5,IF(J23=DataKalender!$D$6,DataKalender!$A$6,IF(J23=DataKalender!$D$7,DataKalender!$A$7,IF(J23=DataKalender!$D$8,DataKalender!$A$8,""))))))</f>
        <v/>
      </c>
      <c r="L23" s="383">
        <f t="shared" si="19"/>
        <v>12</v>
      </c>
      <c r="M23" s="386" t="str">
        <f t="shared" si="5"/>
        <v>T</v>
      </c>
      <c r="N23" s="385">
        <f t="shared" si="14"/>
        <v>42481</v>
      </c>
      <c r="O23" s="384" t="str">
        <f>IF(N23=DataKalender!$D$3,DataKalender!$A$3,IF(N23=DataKalender!$D$4,DataKalender!$A$4,IF(N23=DataKalender!$D$5,DataKalender!$A$5,IF(N23=DataKalender!$D$6,DataKalender!$A$6,IF(N23=DataKalender!$D$7,DataKalender!$A$7,IF(N23=DataKalender!$D$8,DataKalender!$A$8,""))))))</f>
        <v/>
      </c>
      <c r="P23" s="383" t="str">
        <f t="shared" si="20"/>
        <v/>
      </c>
      <c r="Q23" s="386" t="str">
        <f t="shared" si="7"/>
        <v>L</v>
      </c>
      <c r="R23" s="385">
        <f t="shared" si="15"/>
        <v>42511</v>
      </c>
      <c r="S23" s="384" t="str">
        <f>IF(R23=DataKalender!$D$3,DataKalender!$A$3,IF(R23=DataKalender!$D$4,DataKalender!$A$4,IF(R23=DataKalender!$D$5,DataKalender!$A$5,IF(R23=DataKalender!$D$6,DataKalender!$A$6,IF(R23=DataKalender!$D$7,DataKalender!$A$7,IF(R23=DataKalender!$D$8,DataKalender!$A$8,IF(R23=DataKalender!$I$2,DataKalender!$F$2,IF(R23=DataKalender!$I$3,DataKalender!$F$3,""))))))))</f>
        <v/>
      </c>
      <c r="T23" s="383" t="str">
        <f t="shared" si="21"/>
        <v/>
      </c>
      <c r="U23" s="386" t="str">
        <f t="shared" si="9"/>
        <v>T</v>
      </c>
      <c r="V23" s="385">
        <f t="shared" si="16"/>
        <v>42542</v>
      </c>
      <c r="W23" s="384" t="str">
        <f>IF(V23=DataKalender!$D$5,DataKalender!$A$5,IF(V23=DataKalender!$D$6,DataKalender!$A$6,IF(V23=DataKalender!$D$7,DataKalender!$A$7,IF(V23=DataKalender!$D$8,DataKalender!$A$8,IF(V23=DataKalender!$I$2,DataKalender!$F$2,IF(V23=DataKalender!$I$3,DataKalender!$F$3,IF(V23=DataKalender!$I$4,DataKalender!$F$4,"")))))))</f>
        <v/>
      </c>
      <c r="X23" s="383" t="str">
        <f t="shared" si="22"/>
        <v/>
      </c>
    </row>
    <row r="24" spans="1:24" ht="15.95" customHeight="1" x14ac:dyDescent="0.2">
      <c r="A24" s="386" t="str">
        <f t="shared" si="0"/>
        <v>F</v>
      </c>
      <c r="B24" s="385">
        <f t="shared" si="11"/>
        <v>42391</v>
      </c>
      <c r="C24" s="384"/>
      <c r="D24" s="383" t="str">
        <f t="shared" si="17"/>
        <v/>
      </c>
      <c r="E24" s="386" t="str">
        <f t="shared" si="1"/>
        <v>M</v>
      </c>
      <c r="F24" s="385">
        <f t="shared" si="12"/>
        <v>42422</v>
      </c>
      <c r="G24" s="384"/>
      <c r="H24" s="383">
        <f t="shared" si="18"/>
        <v>8</v>
      </c>
      <c r="I24" s="386" t="str">
        <f t="shared" si="3"/>
        <v>T</v>
      </c>
      <c r="J24" s="385">
        <f t="shared" si="13"/>
        <v>42451</v>
      </c>
      <c r="K24" s="384" t="str">
        <f>IF(J24=DataKalender!$D$3,DataKalender!$A$3,IF(J24=DataKalender!$D$4,DataKalender!$A$4,IF(J24=DataKalender!$D$5,DataKalender!$A$5,IF(J24=DataKalender!$D$6,DataKalender!$A$6,IF(J24=DataKalender!$D$7,DataKalender!$A$7,IF(J24=DataKalender!$D$8,DataKalender!$A$8,""))))))</f>
        <v/>
      </c>
      <c r="L24" s="383" t="str">
        <f t="shared" si="19"/>
        <v/>
      </c>
      <c r="M24" s="386" t="str">
        <f t="shared" si="5"/>
        <v>F</v>
      </c>
      <c r="N24" s="385">
        <f t="shared" si="14"/>
        <v>42482</v>
      </c>
      <c r="O24" s="394" t="s">
        <v>278</v>
      </c>
      <c r="P24" s="383" t="str">
        <f t="shared" si="20"/>
        <v/>
      </c>
      <c r="Q24" s="386" t="str">
        <f t="shared" si="7"/>
        <v>S</v>
      </c>
      <c r="R24" s="385">
        <f t="shared" si="15"/>
        <v>42512</v>
      </c>
      <c r="S24" s="384" t="str">
        <f>IF(R24=DataKalender!$D$3,DataKalender!$A$3,IF(R24=DataKalender!$D$4,DataKalender!$A$4,IF(R24=DataKalender!$D$5,DataKalender!$A$5,IF(R24=DataKalender!$D$6,DataKalender!$A$6,IF(R24=DataKalender!$D$7,DataKalender!$A$7,IF(R24=DataKalender!$D$8,DataKalender!$A$8,IF(R24=DataKalender!$I$2,DataKalender!$F$2,IF(R24=DataKalender!$I$3,DataKalender!$F$3,""))))))))</f>
        <v/>
      </c>
      <c r="T24" s="383" t="str">
        <f t="shared" si="21"/>
        <v/>
      </c>
      <c r="U24" s="386" t="str">
        <f t="shared" si="9"/>
        <v>O</v>
      </c>
      <c r="V24" s="385">
        <f t="shared" si="16"/>
        <v>42543</v>
      </c>
      <c r="W24" s="384" t="str">
        <f>IF(V24=DataKalender!$D$5,DataKalender!$A$5,IF(V24=DataKalender!$D$6,DataKalender!$A$6,IF(V24=DataKalender!$D$7,DataKalender!$A$7,IF(V24=DataKalender!$D$8,DataKalender!$A$8,IF(V24=DataKalender!$I$2,DataKalender!$F$2,IF(V24=DataKalender!$I$3,DataKalender!$F$3,IF(V24=DataKalender!$I$4,DataKalender!$F$4,"")))))))</f>
        <v/>
      </c>
      <c r="X24" s="383" t="str">
        <f t="shared" si="22"/>
        <v/>
      </c>
    </row>
    <row r="25" spans="1:24" ht="15.95" customHeight="1" x14ac:dyDescent="0.2">
      <c r="A25" s="386" t="str">
        <f t="shared" si="0"/>
        <v>L</v>
      </c>
      <c r="B25" s="385">
        <f t="shared" si="11"/>
        <v>42392</v>
      </c>
      <c r="C25" s="384"/>
      <c r="D25" s="383" t="str">
        <f t="shared" si="17"/>
        <v/>
      </c>
      <c r="E25" s="386" t="str">
        <f t="shared" si="1"/>
        <v>T</v>
      </c>
      <c r="F25" s="385">
        <f t="shared" si="12"/>
        <v>42423</v>
      </c>
      <c r="G25" s="384"/>
      <c r="H25" s="383" t="str">
        <f t="shared" si="18"/>
        <v/>
      </c>
      <c r="I25" s="386" t="str">
        <f t="shared" si="3"/>
        <v>O</v>
      </c>
      <c r="J25" s="385">
        <f t="shared" si="13"/>
        <v>42452</v>
      </c>
      <c r="K25" s="384" t="str">
        <f>IF(J25=DataKalender!$D$3,DataKalender!$A$3,IF(J25=DataKalender!$D$4,DataKalender!$A$4,IF(J25=DataKalender!$D$5,DataKalender!$A$5,IF(J25=DataKalender!$D$6,DataKalender!$A$6,IF(J25=DataKalender!$D$7,DataKalender!$A$7,IF(J25=DataKalender!$D$8,DataKalender!$A$8,""))))))</f>
        <v/>
      </c>
      <c r="L25" s="383" t="str">
        <f t="shared" si="19"/>
        <v/>
      </c>
      <c r="M25" s="386" t="str">
        <f t="shared" si="5"/>
        <v>L</v>
      </c>
      <c r="N25" s="385">
        <f t="shared" si="14"/>
        <v>42483</v>
      </c>
      <c r="O25" s="394" t="s">
        <v>279</v>
      </c>
      <c r="P25" s="383" t="str">
        <f t="shared" si="20"/>
        <v/>
      </c>
      <c r="Q25" s="386" t="str">
        <f t="shared" si="7"/>
        <v>M</v>
      </c>
      <c r="R25" s="385">
        <f t="shared" si="15"/>
        <v>42513</v>
      </c>
      <c r="S25" s="384" t="str">
        <f>IF(R25=DataKalender!$D$3,DataKalender!$A$3,IF(R25=DataKalender!$D$4,DataKalender!$A$4,IF(R25=DataKalender!$D$5,DataKalender!$A$5,IF(R25=DataKalender!$D$6,DataKalender!$A$6,IF(R25=DataKalender!$D$7,DataKalender!$A$7,IF(R25=DataKalender!$D$8,DataKalender!$A$8,IF(R25=DataKalender!$I$2,DataKalender!$F$2,IF(R25=DataKalender!$I$3,DataKalender!$F$3,""))))))))</f>
        <v/>
      </c>
      <c r="T25" s="383">
        <f t="shared" si="21"/>
        <v>21</v>
      </c>
      <c r="U25" s="386" t="str">
        <f t="shared" si="9"/>
        <v>T</v>
      </c>
      <c r="V25" s="385">
        <f t="shared" si="16"/>
        <v>42544</v>
      </c>
      <c r="W25" s="384" t="str">
        <f>IF(V25=DataKalender!$D$5,DataKalender!$A$5,IF(V25=DataKalender!$D$6,DataKalender!$A$6,IF(V25=DataKalender!$D$7,DataKalender!$A$7,IF(V25=DataKalender!$D$8,DataKalender!$A$8,IF(V25=DataKalender!$I$2,DataKalender!$F$2,IF(V25=DataKalender!$I$3,DataKalender!$F$3,IF(V25=DataKalender!$I$4,DataKalender!$F$4,"")))))))</f>
        <v/>
      </c>
      <c r="X25" s="383" t="str">
        <f t="shared" si="22"/>
        <v/>
      </c>
    </row>
    <row r="26" spans="1:24" ht="15.95" customHeight="1" x14ac:dyDescent="0.2">
      <c r="A26" s="386" t="str">
        <f t="shared" si="0"/>
        <v>S</v>
      </c>
      <c r="B26" s="385">
        <f t="shared" si="11"/>
        <v>42393</v>
      </c>
      <c r="C26" s="384"/>
      <c r="D26" s="383" t="str">
        <f t="shared" si="17"/>
        <v/>
      </c>
      <c r="E26" s="386" t="str">
        <f t="shared" si="1"/>
        <v>O</v>
      </c>
      <c r="F26" s="385">
        <f t="shared" si="12"/>
        <v>42424</v>
      </c>
      <c r="G26" s="384"/>
      <c r="H26" s="383" t="str">
        <f t="shared" si="18"/>
        <v/>
      </c>
      <c r="I26" s="386" t="str">
        <f t="shared" si="3"/>
        <v>T</v>
      </c>
      <c r="J26" s="385">
        <f t="shared" si="13"/>
        <v>42453</v>
      </c>
      <c r="K26" s="384" t="str">
        <f>IF(J26=DataKalender!$D$3,DataKalender!$A$3,IF(J26=DataKalender!$D$4,DataKalender!$A$4,IF(J26=DataKalender!$D$5,DataKalender!$A$5,IF(J26=DataKalender!$D$6,DataKalender!$A$6,IF(J26=DataKalender!$D$7,DataKalender!$A$7,IF(J26=DataKalender!$D$8,DataKalender!$A$8,""))))))</f>
        <v>Skærtorsdag</v>
      </c>
      <c r="L26" s="383" t="str">
        <f t="shared" si="19"/>
        <v/>
      </c>
      <c r="M26" s="386" t="str">
        <f t="shared" si="5"/>
        <v>S</v>
      </c>
      <c r="N26" s="385">
        <f t="shared" si="14"/>
        <v>42484</v>
      </c>
      <c r="O26" s="394" t="s">
        <v>280</v>
      </c>
      <c r="P26" s="383" t="str">
        <f t="shared" si="20"/>
        <v/>
      </c>
      <c r="Q26" s="386" t="str">
        <f t="shared" si="7"/>
        <v>T</v>
      </c>
      <c r="R26" s="385">
        <f t="shared" si="15"/>
        <v>42514</v>
      </c>
      <c r="S26" s="384" t="str">
        <f>IF(R26=DataKalender!$D$3,DataKalender!$A$3,IF(R26=DataKalender!$D$4,DataKalender!$A$4,IF(R26=DataKalender!$D$5,DataKalender!$A$5,IF(R26=DataKalender!$D$6,DataKalender!$A$6,IF(R26=DataKalender!$D$7,DataKalender!$A$7,IF(R26=DataKalender!$D$8,DataKalender!$A$8,IF(R26=DataKalender!$I$2,DataKalender!$F$2,IF(R26=DataKalender!$I$3,DataKalender!$F$3,""))))))))</f>
        <v/>
      </c>
      <c r="T26" s="383" t="str">
        <f t="shared" si="21"/>
        <v/>
      </c>
      <c r="U26" s="386" t="str">
        <f t="shared" si="9"/>
        <v>F</v>
      </c>
      <c r="V26" s="385">
        <f t="shared" si="16"/>
        <v>42545</v>
      </c>
      <c r="W26" s="384" t="str">
        <f>IF(V26=DataKalender!$D$5,DataKalender!$A$5,IF(V26=DataKalender!$D$6,DataKalender!$A$6,IF(V26=DataKalender!$D$7,DataKalender!$A$7,IF(V26=DataKalender!$D$8,DataKalender!$A$8,IF(V26=DataKalender!$I$2,DataKalender!$F$2,IF(V26=DataKalender!$I$3,DataKalender!$F$3,IF(V26=DataKalender!$I$4,DataKalender!$F$4,"")))))))</f>
        <v/>
      </c>
      <c r="X26" s="383" t="str">
        <f t="shared" si="22"/>
        <v/>
      </c>
    </row>
    <row r="27" spans="1:24" ht="15.95" customHeight="1" x14ac:dyDescent="0.2">
      <c r="A27" s="386" t="str">
        <f t="shared" si="0"/>
        <v>M</v>
      </c>
      <c r="B27" s="385">
        <f t="shared" si="11"/>
        <v>42394</v>
      </c>
      <c r="C27" s="384"/>
      <c r="D27" s="383">
        <f t="shared" si="17"/>
        <v>4</v>
      </c>
      <c r="E27" s="386" t="str">
        <f t="shared" si="1"/>
        <v>T</v>
      </c>
      <c r="F27" s="385">
        <f t="shared" si="12"/>
        <v>42425</v>
      </c>
      <c r="G27" s="384"/>
      <c r="H27" s="383" t="str">
        <f t="shared" si="18"/>
        <v/>
      </c>
      <c r="I27" s="386" t="str">
        <f t="shared" si="3"/>
        <v>F</v>
      </c>
      <c r="J27" s="385">
        <f t="shared" si="13"/>
        <v>42454</v>
      </c>
      <c r="K27" s="384" t="str">
        <f>IF(J27=DataKalender!$D$3,DataKalender!$A$3,IF(J27=DataKalender!$D$4,DataKalender!$A$4,IF(J27=DataKalender!$D$5,DataKalender!$A$5,IF(J27=DataKalender!$D$6,DataKalender!$A$6,IF(J27=DataKalender!$D$7,DataKalender!$A$7,IF(J27=DataKalender!$D$8,DataKalender!$A$8,""))))))</f>
        <v>Langfredag</v>
      </c>
      <c r="L27" s="383" t="str">
        <f t="shared" si="19"/>
        <v/>
      </c>
      <c r="M27" s="386" t="str">
        <f t="shared" si="5"/>
        <v>M</v>
      </c>
      <c r="N27" s="385">
        <f t="shared" si="14"/>
        <v>42485</v>
      </c>
      <c r="O27" s="384" t="str">
        <f>IF(N27=DataKalender!$D$3,DataKalender!$A$3,IF(N27=DataKalender!$D$4,DataKalender!$A$4,IF(N27=DataKalender!$D$5,DataKalender!$A$5,IF(N27=DataKalender!$D$6,DataKalender!$A$6,IF(N27=DataKalender!$D$7,DataKalender!$A$7,IF(N27=DataKalender!$D$8,DataKalender!$A$8,""))))))</f>
        <v/>
      </c>
      <c r="P27" s="383">
        <f t="shared" si="20"/>
        <v>17</v>
      </c>
      <c r="Q27" s="386" t="str">
        <f t="shared" si="7"/>
        <v>O</v>
      </c>
      <c r="R27" s="385">
        <f t="shared" si="15"/>
        <v>42515</v>
      </c>
      <c r="S27" s="384" t="str">
        <f>IF(R27=DataKalender!$D$3,DataKalender!$A$3,IF(R27=DataKalender!$D$4,DataKalender!$A$4,IF(R27=DataKalender!$D$5,DataKalender!$A$5,IF(R27=DataKalender!$D$6,DataKalender!$A$6,IF(R27=DataKalender!$D$7,DataKalender!$A$7,IF(R27=DataKalender!$D$8,DataKalender!$A$8,IF(R27=DataKalender!$I$2,DataKalender!$F$2,IF(R27=DataKalender!$I$3,DataKalender!$F$3,""))))))))</f>
        <v/>
      </c>
      <c r="T27" s="383" t="str">
        <f t="shared" si="21"/>
        <v/>
      </c>
      <c r="U27" s="386" t="str">
        <f t="shared" si="9"/>
        <v>L</v>
      </c>
      <c r="V27" s="385">
        <f t="shared" si="16"/>
        <v>42546</v>
      </c>
      <c r="W27" s="384" t="str">
        <f>IF(V27=DataKalender!$D$5,DataKalender!$A$5,IF(V27=DataKalender!$D$6,DataKalender!$A$6,IF(V27=DataKalender!$D$7,DataKalender!$A$7,IF(V27=DataKalender!$D$8,DataKalender!$A$8,IF(V27=DataKalender!$I$2,DataKalender!$F$2,IF(V27=DataKalender!$I$3,DataKalender!$F$3,IF(V27=DataKalender!$I$4,DataKalender!$F$4,"")))))))</f>
        <v/>
      </c>
      <c r="X27" s="383" t="str">
        <f t="shared" si="22"/>
        <v/>
      </c>
    </row>
    <row r="28" spans="1:24" ht="15.95" customHeight="1" x14ac:dyDescent="0.2">
      <c r="A28" s="386" t="str">
        <f t="shared" si="0"/>
        <v>T</v>
      </c>
      <c r="B28" s="385">
        <f t="shared" si="11"/>
        <v>42395</v>
      </c>
      <c r="C28" s="384"/>
      <c r="D28" s="383" t="str">
        <f t="shared" si="17"/>
        <v/>
      </c>
      <c r="E28" s="386" t="str">
        <f t="shared" si="1"/>
        <v>F</v>
      </c>
      <c r="F28" s="385">
        <f t="shared" si="12"/>
        <v>42426</v>
      </c>
      <c r="G28" s="384"/>
      <c r="H28" s="383" t="str">
        <f t="shared" si="18"/>
        <v/>
      </c>
      <c r="I28" s="386" t="str">
        <f t="shared" si="3"/>
        <v>L</v>
      </c>
      <c r="J28" s="385">
        <f t="shared" si="13"/>
        <v>42455</v>
      </c>
      <c r="K28" s="384" t="str">
        <f>IF(J28=DataKalender!$D$3,DataKalender!$A$3,IF(J28=DataKalender!$D$4,DataKalender!$A$4,IF(J28=DataKalender!$D$5,DataKalender!$A$5,IF(J28=DataKalender!$D$6,DataKalender!$A$6,IF(J28=DataKalender!$D$7,DataKalender!$A$7,IF(J28=DataKalender!$D$8,DataKalender!$A$8,""))))))</f>
        <v/>
      </c>
      <c r="L28" s="383" t="str">
        <f t="shared" si="19"/>
        <v/>
      </c>
      <c r="M28" s="386" t="str">
        <f t="shared" si="5"/>
        <v>T</v>
      </c>
      <c r="N28" s="385">
        <f t="shared" si="14"/>
        <v>42486</v>
      </c>
      <c r="O28" s="384" t="str">
        <f>IF(N28=DataKalender!$D$3,DataKalender!$A$3,IF(N28=DataKalender!$D$4,DataKalender!$A$4,IF(N28=DataKalender!$D$5,DataKalender!$A$5,IF(N28=DataKalender!$D$6,DataKalender!$A$6,IF(N28=DataKalender!$D$7,DataKalender!$A$7,IF(N28=DataKalender!$D$8,DataKalender!$A$8,""))))))</f>
        <v/>
      </c>
      <c r="P28" s="383" t="str">
        <f t="shared" si="20"/>
        <v/>
      </c>
      <c r="Q28" s="386" t="str">
        <f t="shared" si="7"/>
        <v>T</v>
      </c>
      <c r="R28" s="385">
        <f t="shared" si="15"/>
        <v>42516</v>
      </c>
      <c r="S28" s="384" t="str">
        <f>IF(R28=DataKalender!$D$3,DataKalender!$A$3,IF(R28=DataKalender!$D$4,DataKalender!$A$4,IF(R28=DataKalender!$D$5,DataKalender!$A$5,IF(R28=DataKalender!$D$6,DataKalender!$A$6,IF(R28=DataKalender!$D$7,DataKalender!$A$7,IF(R28=DataKalender!$D$8,DataKalender!$A$8,IF(R28=DataKalender!$I$2,DataKalender!$F$2,IF(R28=DataKalender!$I$3,DataKalender!$F$3,""))))))))</f>
        <v/>
      </c>
      <c r="T28" s="383" t="str">
        <f t="shared" si="21"/>
        <v/>
      </c>
      <c r="U28" s="386" t="str">
        <f t="shared" si="9"/>
        <v>S</v>
      </c>
      <c r="V28" s="385">
        <f t="shared" si="16"/>
        <v>42547</v>
      </c>
      <c r="W28" s="384" t="str">
        <f>IF(V28=DataKalender!$D$5,DataKalender!$A$5,IF(V28=DataKalender!$D$6,DataKalender!$A$6,IF(V28=DataKalender!$D$7,DataKalender!$A$7,IF(V28=DataKalender!$D$8,DataKalender!$A$8,IF(V28=DataKalender!$I$2,DataKalender!$F$2,IF(V28=DataKalender!$I$3,DataKalender!$F$3,IF(V28=DataKalender!$I$4,DataKalender!$F$4,"")))))))</f>
        <v/>
      </c>
      <c r="X28" s="383" t="str">
        <f t="shared" si="22"/>
        <v/>
      </c>
    </row>
    <row r="29" spans="1:24" ht="15.95" customHeight="1" x14ac:dyDescent="0.2">
      <c r="A29" s="386" t="str">
        <f t="shared" si="0"/>
        <v>O</v>
      </c>
      <c r="B29" s="385">
        <f t="shared" si="11"/>
        <v>42396</v>
      </c>
      <c r="C29" s="384"/>
      <c r="D29" s="383" t="str">
        <f t="shared" si="17"/>
        <v/>
      </c>
      <c r="E29" s="386" t="str">
        <f t="shared" si="1"/>
        <v>L</v>
      </c>
      <c r="F29" s="385">
        <f t="shared" si="12"/>
        <v>42427</v>
      </c>
      <c r="G29" s="384"/>
      <c r="H29" s="383" t="str">
        <f t="shared" si="18"/>
        <v/>
      </c>
      <c r="I29" s="386" t="str">
        <f t="shared" si="3"/>
        <v>S</v>
      </c>
      <c r="J29" s="385">
        <f t="shared" si="13"/>
        <v>42456</v>
      </c>
      <c r="K29" s="384" t="str">
        <f>IF(J29=DataKalender!$D$3,DataKalender!$A$3,IF(J29=DataKalender!$D$4,DataKalender!$A$4,IF(J29=DataKalender!$D$5,DataKalender!$A$5,IF(J29=DataKalender!$D$6,DataKalender!$A$6,IF(J29=DataKalender!$D$7,DataKalender!$A$7,IF(J29=DataKalender!$D$8,DataKalender!$A$8,""))))))</f>
        <v>Påskedag</v>
      </c>
      <c r="L29" s="383" t="str">
        <f t="shared" si="19"/>
        <v/>
      </c>
      <c r="M29" s="386" t="str">
        <f t="shared" si="5"/>
        <v>O</v>
      </c>
      <c r="N29" s="385">
        <f t="shared" si="14"/>
        <v>42487</v>
      </c>
      <c r="O29" s="384" t="str">
        <f>IF(N29=DataKalender!$D$3,DataKalender!$A$3,IF(N29=DataKalender!$D$4,DataKalender!$A$4,IF(N29=DataKalender!$D$5,DataKalender!$A$5,IF(N29=DataKalender!$D$6,DataKalender!$A$6,IF(N29=DataKalender!$D$7,DataKalender!$A$7,IF(N29=DataKalender!$D$8,DataKalender!$A$8,""))))))</f>
        <v/>
      </c>
      <c r="P29" s="383" t="str">
        <f t="shared" si="20"/>
        <v/>
      </c>
      <c r="Q29" s="386" t="str">
        <f t="shared" si="7"/>
        <v>F</v>
      </c>
      <c r="R29" s="385">
        <f t="shared" si="15"/>
        <v>42517</v>
      </c>
      <c r="S29" s="384" t="str">
        <f>IF(R29=DataKalender!$D$3,DataKalender!$A$3,IF(R29=DataKalender!$D$4,DataKalender!$A$4,IF(R29=DataKalender!$D$5,DataKalender!$A$5,IF(R29=DataKalender!$D$6,DataKalender!$A$6,IF(R29=DataKalender!$D$7,DataKalender!$A$7,IF(R29=DataKalender!$D$8,DataKalender!$A$8,IF(R29=DataKalender!$I$2,DataKalender!$F$2,IF(R29=DataKalender!$I$3,DataKalender!$F$3,""))))))))</f>
        <v/>
      </c>
      <c r="T29" s="383" t="str">
        <f t="shared" si="21"/>
        <v/>
      </c>
      <c r="U29" s="386" t="str">
        <f t="shared" si="9"/>
        <v>M</v>
      </c>
      <c r="V29" s="385">
        <f t="shared" si="16"/>
        <v>42548</v>
      </c>
      <c r="W29" s="384" t="str">
        <f>IF(V29=DataKalender!$D$5,DataKalender!$A$5,IF(V29=DataKalender!$D$6,DataKalender!$A$6,IF(V29=DataKalender!$D$7,DataKalender!$A$7,IF(V29=DataKalender!$D$8,DataKalender!$A$8,IF(V29=DataKalender!$I$2,DataKalender!$F$2,IF(V29=DataKalender!$I$3,DataKalender!$F$3,IF(V29=DataKalender!$I$4,DataKalender!$F$4,"")))))))</f>
        <v/>
      </c>
      <c r="X29" s="383">
        <f t="shared" si="22"/>
        <v>26</v>
      </c>
    </row>
    <row r="30" spans="1:24" ht="15.95" customHeight="1" x14ac:dyDescent="0.2">
      <c r="A30" s="386" t="str">
        <f t="shared" si="0"/>
        <v>T</v>
      </c>
      <c r="B30" s="385">
        <f t="shared" si="11"/>
        <v>42397</v>
      </c>
      <c r="C30" s="384"/>
      <c r="D30" s="383" t="str">
        <f t="shared" si="17"/>
        <v/>
      </c>
      <c r="E30" s="386" t="str">
        <f t="shared" si="1"/>
        <v>S</v>
      </c>
      <c r="F30" s="385">
        <f t="shared" si="12"/>
        <v>42428</v>
      </c>
      <c r="G30" s="384"/>
      <c r="H30" s="383" t="str">
        <f t="shared" si="18"/>
        <v/>
      </c>
      <c r="I30" s="386" t="str">
        <f t="shared" si="3"/>
        <v>M</v>
      </c>
      <c r="J30" s="385">
        <f t="shared" si="13"/>
        <v>42457</v>
      </c>
      <c r="K30" s="384" t="str">
        <f>IF(J30=DataKalender!$D$3,DataKalender!$A$3,IF(J30=DataKalender!$D$4,DataKalender!$A$4,IF(J30=DataKalender!$D$5,DataKalender!$A$5,IF(J30=DataKalender!$D$6,DataKalender!$A$6,IF(J30=DataKalender!$D$7,DataKalender!$A$7,IF(J30=DataKalender!$D$8,DataKalender!$A$8,""))))))</f>
        <v>2. Påskedag</v>
      </c>
      <c r="L30" s="383">
        <f t="shared" si="19"/>
        <v>13</v>
      </c>
      <c r="M30" s="386" t="str">
        <f t="shared" si="5"/>
        <v>T</v>
      </c>
      <c r="N30" s="385">
        <f t="shared" si="14"/>
        <v>42488</v>
      </c>
      <c r="O30" s="384" t="str">
        <f>IF(N30=DataKalender!$D$3,DataKalender!$A$3,IF(N30=DataKalender!$D$4,DataKalender!$A$4,IF(N30=DataKalender!$D$5,DataKalender!$A$5,IF(N30=DataKalender!$D$6,DataKalender!$A$6,IF(N30=DataKalender!$D$7,DataKalender!$A$7,IF(N30=DataKalender!$D$8,DataKalender!$A$8,""))))))</f>
        <v/>
      </c>
      <c r="P30" s="383" t="str">
        <f t="shared" si="20"/>
        <v/>
      </c>
      <c r="Q30" s="386" t="str">
        <f t="shared" si="7"/>
        <v>L</v>
      </c>
      <c r="R30" s="385">
        <f t="shared" si="15"/>
        <v>42518</v>
      </c>
      <c r="S30" s="384" t="str">
        <f>IF(R30=DataKalender!$D$3,DataKalender!$A$3,IF(R30=DataKalender!$D$4,DataKalender!$A$4,IF(R30=DataKalender!$D$5,DataKalender!$A$5,IF(R30=DataKalender!$D$6,DataKalender!$A$6,IF(R30=DataKalender!$D$7,DataKalender!$A$7,IF(R30=DataKalender!$D$8,DataKalender!$A$8,IF(R30=DataKalender!$I$2,DataKalender!$F$2,IF(R30=DataKalender!$I$3,DataKalender!$F$3,""))))))))</f>
        <v/>
      </c>
      <c r="T30" s="383" t="str">
        <f t="shared" si="21"/>
        <v/>
      </c>
      <c r="U30" s="386" t="str">
        <f t="shared" si="9"/>
        <v>T</v>
      </c>
      <c r="V30" s="385">
        <f t="shared" si="16"/>
        <v>42549</v>
      </c>
      <c r="W30" s="384"/>
      <c r="X30" s="383" t="str">
        <f t="shared" si="22"/>
        <v/>
      </c>
    </row>
    <row r="31" spans="1:24" ht="15.95" customHeight="1" x14ac:dyDescent="0.2">
      <c r="A31" s="386" t="str">
        <f t="shared" si="0"/>
        <v>F</v>
      </c>
      <c r="B31" s="385">
        <f t="shared" si="11"/>
        <v>42398</v>
      </c>
      <c r="C31" s="384"/>
      <c r="D31" s="383" t="str">
        <f t="shared" si="17"/>
        <v/>
      </c>
      <c r="E31" s="386" t="str">
        <f>IF(F31="","",IF(WEEKDAY(+F31,2)=6,"L",IF(WEEKDAY(+F31,2)=7,"S",IF(WEEKDAY(+F31,2)=1,"M",IF(WEEKDAY(+F31,2)=2,"T",IF(WEEKDAY(+F31,2)=3,"O",IF(WEEKDAY(+F31,2)=4,"T","F")))))))</f>
        <v>M</v>
      </c>
      <c r="F31" s="385">
        <f>IF((A1/4&lt;&gt;INT(A1/4)),"",+F30+1)</f>
        <v>42429</v>
      </c>
      <c r="G31" s="384"/>
      <c r="H31" s="383">
        <f t="shared" si="18"/>
        <v>9</v>
      </c>
      <c r="I31" s="386" t="str">
        <f t="shared" si="3"/>
        <v>T</v>
      </c>
      <c r="J31" s="385">
        <f t="shared" si="13"/>
        <v>42458</v>
      </c>
      <c r="K31" s="384" t="str">
        <f>IF(J31=DataKalender!$D$3,DataKalender!$A$3,IF(J31=DataKalender!$D$4,DataKalender!$A$4,IF(J31=DataKalender!$D$5,DataKalender!$A$5,IF(J31=DataKalender!$D$6,DataKalender!$A$6,IF(J31=DataKalender!$D$7,DataKalender!$A$7,IF(J31=DataKalender!$D$8,DataKalender!$A$8,""))))))</f>
        <v/>
      </c>
      <c r="L31" s="383" t="str">
        <f t="shared" si="19"/>
        <v/>
      </c>
      <c r="M31" s="386" t="str">
        <f t="shared" si="5"/>
        <v>F</v>
      </c>
      <c r="N31" s="385">
        <f t="shared" si="14"/>
        <v>42489</v>
      </c>
      <c r="O31" s="384" t="str">
        <f>IF(N31=DataKalender!$D$3,DataKalender!$A$3,IF(N31=DataKalender!$D$4,DataKalender!$A$4,IF(N31=DataKalender!$D$5,DataKalender!$A$5,IF(N31=DataKalender!$D$6,DataKalender!$A$6,IF(N31=DataKalender!$D$7,DataKalender!$A$7,IF(N31=DataKalender!$D$8,DataKalender!$A$8,""))))))</f>
        <v/>
      </c>
      <c r="P31" s="383" t="str">
        <f t="shared" si="20"/>
        <v/>
      </c>
      <c r="Q31" s="386" t="str">
        <f t="shared" si="7"/>
        <v>S</v>
      </c>
      <c r="R31" s="385">
        <f t="shared" si="15"/>
        <v>42519</v>
      </c>
      <c r="S31" s="384" t="str">
        <f>IF(R31=DataKalender!$D$3,DataKalender!$A$3,IF(R31=DataKalender!$D$4,DataKalender!$A$4,IF(R31=DataKalender!$D$5,DataKalender!$A$5,IF(R31=DataKalender!$D$6,DataKalender!$A$6,IF(R31=DataKalender!$D$7,DataKalender!$A$7,IF(R31=DataKalender!$D$8,DataKalender!$A$8,IF(R31=DataKalender!$I$2,DataKalender!$F$2,IF(R31=DataKalender!$I$3,DataKalender!$F$3,""))))))))</f>
        <v/>
      </c>
      <c r="T31" s="383" t="str">
        <f t="shared" si="21"/>
        <v/>
      </c>
      <c r="U31" s="386" t="str">
        <f t="shared" si="9"/>
        <v>O</v>
      </c>
      <c r="V31" s="385">
        <f t="shared" si="16"/>
        <v>42550</v>
      </c>
      <c r="W31" s="384"/>
      <c r="X31" s="383" t="str">
        <f t="shared" si="22"/>
        <v/>
      </c>
    </row>
    <row r="32" spans="1:24" ht="15.95" customHeight="1" x14ac:dyDescent="0.2">
      <c r="A32" s="386" t="str">
        <f t="shared" si="0"/>
        <v>L</v>
      </c>
      <c r="B32" s="385">
        <f t="shared" si="11"/>
        <v>42399</v>
      </c>
      <c r="C32" s="384"/>
      <c r="D32" s="383" t="str">
        <f t="shared" si="17"/>
        <v/>
      </c>
      <c r="E32" s="386"/>
      <c r="F32" s="385"/>
      <c r="G32" s="384"/>
      <c r="H32" s="383"/>
      <c r="I32" s="386" t="str">
        <f t="shared" si="3"/>
        <v>O</v>
      </c>
      <c r="J32" s="385">
        <f t="shared" si="13"/>
        <v>42459</v>
      </c>
      <c r="K32" s="384" t="str">
        <f>IF(J32=DataKalender!$D$3,DataKalender!$A$3,IF(J32=DataKalender!$D$4,DataKalender!$A$4,IF(J32=DataKalender!$D$5,DataKalender!$A$5,IF(J32=DataKalender!$D$6,DataKalender!$A$6,IF(J32=DataKalender!$D$7,DataKalender!$A$7,IF(J32=DataKalender!$D$8,DataKalender!$A$8,""))))))</f>
        <v/>
      </c>
      <c r="L32" s="383" t="str">
        <f t="shared" si="19"/>
        <v/>
      </c>
      <c r="M32" s="386" t="str">
        <f t="shared" si="5"/>
        <v>L</v>
      </c>
      <c r="N32" s="385">
        <f t="shared" si="14"/>
        <v>42490</v>
      </c>
      <c r="O32" s="384" t="str">
        <f>IF(N32=DataKalender!$D$3,DataKalender!$A$3,IF(N32=DataKalender!$D$4,DataKalender!$A$4,IF(N32=DataKalender!$D$5,DataKalender!$A$5,IF(N32=DataKalender!$D$6,DataKalender!$A$6,IF(N32=DataKalender!$D$7,DataKalender!$A$7,IF(N32=DataKalender!$D$8,DataKalender!$A$8,""))))))</f>
        <v/>
      </c>
      <c r="P32" s="383" t="str">
        <f t="shared" si="20"/>
        <v/>
      </c>
      <c r="Q32" s="386" t="str">
        <f t="shared" si="7"/>
        <v>M</v>
      </c>
      <c r="R32" s="385">
        <f t="shared" si="15"/>
        <v>42520</v>
      </c>
      <c r="S32" s="384" t="str">
        <f>IF(R32=DataKalender!$D$3,DataKalender!$A$3,IF(R32=DataKalender!$D$4,DataKalender!$A$4,IF(R32=DataKalender!$D$5,DataKalender!$A$5,IF(R32=DataKalender!$D$6,DataKalender!$A$6,IF(R32=DataKalender!$D$7,DataKalender!$A$7,IF(R32=DataKalender!$D$8,DataKalender!$A$8,IF(R32=DataKalender!$I$2,DataKalender!$F$2,IF(R32=DataKalender!$I$3,DataKalender!$F$3,""))))))))</f>
        <v/>
      </c>
      <c r="T32" s="383">
        <f t="shared" si="21"/>
        <v>22</v>
      </c>
      <c r="U32" s="386" t="str">
        <f t="shared" si="9"/>
        <v>T</v>
      </c>
      <c r="V32" s="385">
        <f t="shared" si="16"/>
        <v>42551</v>
      </c>
      <c r="W32" s="384"/>
      <c r="X32" s="383" t="str">
        <f t="shared" si="22"/>
        <v/>
      </c>
    </row>
    <row r="33" spans="1:24" ht="15.95" customHeight="1" thickBot="1" x14ac:dyDescent="0.25">
      <c r="A33" s="382" t="str">
        <f t="shared" si="0"/>
        <v>S</v>
      </c>
      <c r="B33" s="381">
        <f t="shared" si="11"/>
        <v>42400</v>
      </c>
      <c r="C33" s="380"/>
      <c r="D33" s="379" t="str">
        <f t="shared" si="17"/>
        <v/>
      </c>
      <c r="E33" s="382"/>
      <c r="F33" s="381"/>
      <c r="G33" s="380"/>
      <c r="H33" s="379"/>
      <c r="I33" s="382" t="str">
        <f t="shared" si="3"/>
        <v>T</v>
      </c>
      <c r="J33" s="381">
        <f t="shared" si="13"/>
        <v>42460</v>
      </c>
      <c r="K33" s="380" t="str">
        <f>IF(J33=DataKalender!$D$3,DataKalender!$A$3,IF(J33=DataKalender!$D$4,DataKalender!$A$4,IF(J33=DataKalender!$D$5,DataKalender!$A$5,IF(J33=DataKalender!$D$6,DataKalender!$A$6,IF(J33=DataKalender!$D$7,DataKalender!$A$7,IF(J33=DataKalender!$D$8,DataKalender!$A$8,""))))))</f>
        <v/>
      </c>
      <c r="L33" s="379" t="str">
        <f t="shared" si="19"/>
        <v/>
      </c>
      <c r="M33" s="382"/>
      <c r="N33" s="381"/>
      <c r="O33" s="380"/>
      <c r="P33" s="379"/>
      <c r="Q33" s="382" t="str">
        <f t="shared" si="7"/>
        <v>T</v>
      </c>
      <c r="R33" s="381">
        <f t="shared" si="15"/>
        <v>42521</v>
      </c>
      <c r="S33" s="380" t="str">
        <f>IF(R33=DataKalender!$D$3,DataKalender!$A$3,IF(R33=DataKalender!$D$4,DataKalender!$A$4,IF(R33=DataKalender!$D$5,DataKalender!$A$5,IF(R33=DataKalender!$D$6,DataKalender!$A$6,IF(R33=DataKalender!$D$7,DataKalender!$A$7,IF(R33=DataKalender!$D$8,DataKalender!$A$8,IF(R33=DataKalender!$I$2,DataKalender!$F$2,IF(R33=DataKalender!$I$3,DataKalender!$F$3,""))))))))</f>
        <v/>
      </c>
      <c r="T33" s="379" t="str">
        <f t="shared" si="21"/>
        <v/>
      </c>
      <c r="U33" s="382"/>
      <c r="V33" s="381"/>
      <c r="W33" s="380"/>
      <c r="X33" s="379"/>
    </row>
    <row r="34" spans="1:24" ht="15.95" customHeight="1" x14ac:dyDescent="0.2">
      <c r="A34" s="396" t="s">
        <v>263</v>
      </c>
      <c r="B34" s="397"/>
      <c r="C34" s="397"/>
      <c r="D34" s="398"/>
      <c r="E34" s="396" t="s">
        <v>262</v>
      </c>
      <c r="F34" s="397"/>
      <c r="G34" s="397"/>
      <c r="H34" s="398"/>
      <c r="I34" s="396" t="s">
        <v>261</v>
      </c>
      <c r="J34" s="397"/>
      <c r="K34" s="397"/>
      <c r="L34" s="398"/>
      <c r="M34" s="396" t="s">
        <v>260</v>
      </c>
      <c r="N34" s="397"/>
      <c r="O34" s="397"/>
      <c r="P34" s="398"/>
      <c r="Q34" s="396" t="s">
        <v>259</v>
      </c>
      <c r="R34" s="397"/>
      <c r="S34" s="397"/>
      <c r="T34" s="398"/>
      <c r="U34" s="396" t="s">
        <v>258</v>
      </c>
      <c r="V34" s="397"/>
      <c r="W34" s="397"/>
      <c r="X34" s="398"/>
    </row>
    <row r="35" spans="1:24" ht="15.95" customHeight="1" x14ac:dyDescent="0.2">
      <c r="A35" s="386" t="str">
        <f t="shared" ref="A35:A65" si="23">IF(WEEKDAY(+B35,2)=6,"L",IF(WEEKDAY(+B35,2)=7,"S",IF(WEEKDAY(+B35,2)=1,"M",IF(WEEKDAY(+B35,2)=2,"T",IF(WEEKDAY(+B35,2)=3,"O",IF(WEEKDAY(+B35,2)=4,"T","F"))))))</f>
        <v>F</v>
      </c>
      <c r="B35" s="385">
        <f>DATE(+A1,7,1)</f>
        <v>42552</v>
      </c>
      <c r="C35" s="384"/>
      <c r="D35" s="383" t="str">
        <f t="shared" ref="D35:D41" si="24">IF(A35="M",X26+1,"")</f>
        <v/>
      </c>
      <c r="E35" s="386" t="str">
        <f t="shared" ref="E35:E65" si="25">IF(WEEKDAY(+F35,2)=6,"L",IF(WEEKDAY(+F35,2)=7,"S",IF(WEEKDAY(+F35,2)=1,"M",IF(WEEKDAY(+F35,2)=2,"T",IF(WEEKDAY(+F35,2)=3,"O",IF(WEEKDAY(+F35,2)=4,"T","F"))))))</f>
        <v>M</v>
      </c>
      <c r="F35" s="385">
        <f>DATE(+A1,8,1)</f>
        <v>42583</v>
      </c>
      <c r="G35" s="384"/>
      <c r="H35" s="383">
        <f t="shared" ref="H35:H41" si="26">IF(E35="M",D59+1,"")</f>
        <v>31</v>
      </c>
      <c r="I35" s="386" t="str">
        <f t="shared" ref="I35:I64" si="27">IF(WEEKDAY(+J35,2)=6,"L",IF(WEEKDAY(+J35,2)=7,"S",IF(WEEKDAY(+J35,2)=1,"M",IF(WEEKDAY(+J35,2)=2,"T",IF(WEEKDAY(+J35,2)=3,"O",IF(WEEKDAY(+J35,2)=4,"T","F"))))))</f>
        <v>T</v>
      </c>
      <c r="J35" s="385">
        <f>DATE(+A1,9,1)</f>
        <v>42614</v>
      </c>
      <c r="K35" s="384"/>
      <c r="L35" s="383" t="str">
        <f t="shared" ref="L35:L41" si="28">IF(I35="M",H59+1,"")</f>
        <v/>
      </c>
      <c r="M35" s="386" t="str">
        <f t="shared" ref="M35:M65" si="29">IF(WEEKDAY(+N35,2)=6,"L",IF(WEEKDAY(+N35,2)=7,"S",IF(WEEKDAY(+N35,2)=1,"M",IF(WEEKDAY(+N35,2)=2,"T",IF(WEEKDAY(+N35,2)=3,"O",IF(WEEKDAY(+N35,2)=4,"T","F"))))))</f>
        <v>L</v>
      </c>
      <c r="N35" s="385">
        <f>DATE(+A1,10,1)</f>
        <v>42644</v>
      </c>
      <c r="O35" s="384"/>
      <c r="P35" s="383" t="str">
        <f t="shared" ref="P35:P41" si="30">IF(M35="M",L58+1,"")</f>
        <v/>
      </c>
      <c r="Q35" s="386" t="str">
        <f t="shared" ref="Q35:Q64" si="31">IF(WEEKDAY(+R35,2)=6,"L",IF(WEEKDAY(+R35,2)=7,"S",IF(WEEKDAY(+R35,2)=1,"M",IF(WEEKDAY(+R35,2)=2,"T",IF(WEEKDAY(+R35,2)=3,"O",IF(WEEKDAY(+R35,2)=4,"T","F"))))))</f>
        <v>T</v>
      </c>
      <c r="R35" s="385">
        <f>DATE(+A1,11,1)</f>
        <v>42675</v>
      </c>
      <c r="S35" s="384"/>
      <c r="T35" s="383" t="str">
        <f t="shared" ref="T35:T41" si="32">IF(Q35="M",P59+1,"")</f>
        <v/>
      </c>
      <c r="U35" s="386" t="str">
        <f t="shared" ref="U35:U65" si="33">IF(WEEKDAY(+V35,2)=6,"L",IF(WEEKDAY(+V35,2)=7,"S",IF(WEEKDAY(+V35,2)=1,"M",IF(WEEKDAY(+V35,2)=2,"T",IF(WEEKDAY(+V35,2)=3,"O",IF(WEEKDAY(+V35,2)=4,"T","F"))))))</f>
        <v>T</v>
      </c>
      <c r="V35" s="385">
        <f>DATE(+A1,12,1)</f>
        <v>42705</v>
      </c>
      <c r="W35" s="384"/>
      <c r="X35" s="383" t="str">
        <f t="shared" ref="X35:X41" si="34">IF(U35="M",T58+1,"")</f>
        <v/>
      </c>
    </row>
    <row r="36" spans="1:24" ht="15.95" customHeight="1" x14ac:dyDescent="0.2">
      <c r="A36" s="386" t="str">
        <f t="shared" si="23"/>
        <v>L</v>
      </c>
      <c r="B36" s="385">
        <f t="shared" ref="B36:B65" si="35">+B35+1</f>
        <v>42553</v>
      </c>
      <c r="C36" s="384"/>
      <c r="D36" s="383" t="str">
        <f t="shared" si="24"/>
        <v/>
      </c>
      <c r="E36" s="386" t="str">
        <f t="shared" si="25"/>
        <v>T</v>
      </c>
      <c r="F36" s="385">
        <f t="shared" ref="F36:F65" si="36">+F35+1</f>
        <v>42584</v>
      </c>
      <c r="G36" s="384"/>
      <c r="H36" s="383" t="str">
        <f t="shared" si="26"/>
        <v/>
      </c>
      <c r="I36" s="386" t="str">
        <f t="shared" si="27"/>
        <v>F</v>
      </c>
      <c r="J36" s="385">
        <f t="shared" ref="J36:J64" si="37">+J35+1</f>
        <v>42615</v>
      </c>
      <c r="K36" s="384"/>
      <c r="L36" s="383" t="str">
        <f t="shared" si="28"/>
        <v/>
      </c>
      <c r="M36" s="386" t="str">
        <f t="shared" si="29"/>
        <v>S</v>
      </c>
      <c r="N36" s="385">
        <f t="shared" ref="N36:N65" si="38">+N35+1</f>
        <v>42645</v>
      </c>
      <c r="O36" s="384"/>
      <c r="P36" s="383" t="str">
        <f t="shared" si="30"/>
        <v/>
      </c>
      <c r="Q36" s="386" t="str">
        <f t="shared" si="31"/>
        <v>O</v>
      </c>
      <c r="R36" s="385">
        <f t="shared" ref="R36:R64" si="39">+R35+1</f>
        <v>42676</v>
      </c>
      <c r="S36" s="384"/>
      <c r="T36" s="383" t="str">
        <f t="shared" si="32"/>
        <v/>
      </c>
      <c r="U36" s="386" t="str">
        <f t="shared" si="33"/>
        <v>F</v>
      </c>
      <c r="V36" s="385">
        <f t="shared" ref="V36:V65" si="40">+V35+1</f>
        <v>42706</v>
      </c>
      <c r="W36" s="384"/>
      <c r="X36" s="383" t="str">
        <f t="shared" si="34"/>
        <v/>
      </c>
    </row>
    <row r="37" spans="1:24" ht="15.95" customHeight="1" x14ac:dyDescent="0.2">
      <c r="A37" s="386" t="str">
        <f t="shared" si="23"/>
        <v>S</v>
      </c>
      <c r="B37" s="385">
        <f t="shared" si="35"/>
        <v>42554</v>
      </c>
      <c r="C37" s="384"/>
      <c r="D37" s="383" t="str">
        <f t="shared" si="24"/>
        <v/>
      </c>
      <c r="E37" s="386" t="str">
        <f t="shared" si="25"/>
        <v>O</v>
      </c>
      <c r="F37" s="385">
        <f t="shared" si="36"/>
        <v>42585</v>
      </c>
      <c r="G37" s="384"/>
      <c r="H37" s="383" t="str">
        <f t="shared" si="26"/>
        <v/>
      </c>
      <c r="I37" s="386" t="str">
        <f t="shared" si="27"/>
        <v>L</v>
      </c>
      <c r="J37" s="385">
        <f t="shared" si="37"/>
        <v>42616</v>
      </c>
      <c r="K37" s="394" t="s">
        <v>274</v>
      </c>
      <c r="L37" s="383" t="str">
        <f t="shared" si="28"/>
        <v/>
      </c>
      <c r="M37" s="386" t="str">
        <f t="shared" si="29"/>
        <v>M</v>
      </c>
      <c r="N37" s="385">
        <f t="shared" si="38"/>
        <v>42646</v>
      </c>
      <c r="O37" s="384"/>
      <c r="P37" s="383">
        <f t="shared" si="30"/>
        <v>40</v>
      </c>
      <c r="Q37" s="386" t="str">
        <f t="shared" si="31"/>
        <v>T</v>
      </c>
      <c r="R37" s="385">
        <f t="shared" si="39"/>
        <v>42677</v>
      </c>
      <c r="S37" s="384"/>
      <c r="T37" s="383" t="str">
        <f t="shared" si="32"/>
        <v/>
      </c>
      <c r="U37" s="386" t="str">
        <f t="shared" si="33"/>
        <v>L</v>
      </c>
      <c r="V37" s="385">
        <f t="shared" si="40"/>
        <v>42707</v>
      </c>
      <c r="W37" s="384"/>
      <c r="X37" s="383" t="str">
        <f t="shared" si="34"/>
        <v/>
      </c>
    </row>
    <row r="38" spans="1:24" ht="15.95" customHeight="1" x14ac:dyDescent="0.2">
      <c r="A38" s="386" t="str">
        <f t="shared" si="23"/>
        <v>M</v>
      </c>
      <c r="B38" s="385">
        <f t="shared" si="35"/>
        <v>42555</v>
      </c>
      <c r="C38" s="384"/>
      <c r="D38" s="383">
        <f t="shared" si="24"/>
        <v>27</v>
      </c>
      <c r="E38" s="386" t="str">
        <f t="shared" si="25"/>
        <v>T</v>
      </c>
      <c r="F38" s="385">
        <f t="shared" si="36"/>
        <v>42586</v>
      </c>
      <c r="G38" s="384"/>
      <c r="H38" s="383" t="str">
        <f t="shared" si="26"/>
        <v/>
      </c>
      <c r="I38" s="386" t="str">
        <f t="shared" si="27"/>
        <v>S</v>
      </c>
      <c r="J38" s="385">
        <f t="shared" si="37"/>
        <v>42617</v>
      </c>
      <c r="K38" s="394"/>
      <c r="L38" s="383" t="str">
        <f t="shared" si="28"/>
        <v/>
      </c>
      <c r="M38" s="386" t="str">
        <f t="shared" si="29"/>
        <v>T</v>
      </c>
      <c r="N38" s="385">
        <f t="shared" si="38"/>
        <v>42647</v>
      </c>
      <c r="O38" s="384"/>
      <c r="P38" s="383" t="str">
        <f t="shared" si="30"/>
        <v/>
      </c>
      <c r="Q38" s="386" t="str">
        <f t="shared" si="31"/>
        <v>F</v>
      </c>
      <c r="R38" s="385">
        <f t="shared" si="39"/>
        <v>42678</v>
      </c>
      <c r="S38" s="384"/>
      <c r="T38" s="383" t="str">
        <f t="shared" si="32"/>
        <v/>
      </c>
      <c r="U38" s="386" t="str">
        <f t="shared" si="33"/>
        <v>S</v>
      </c>
      <c r="V38" s="385">
        <f t="shared" si="40"/>
        <v>42708</v>
      </c>
      <c r="W38" s="384"/>
      <c r="X38" s="383" t="str">
        <f t="shared" si="34"/>
        <v/>
      </c>
    </row>
    <row r="39" spans="1:24" ht="15.95" customHeight="1" x14ac:dyDescent="0.2">
      <c r="A39" s="386" t="str">
        <f t="shared" si="23"/>
        <v>T</v>
      </c>
      <c r="B39" s="385">
        <f t="shared" si="35"/>
        <v>42556</v>
      </c>
      <c r="C39" s="384"/>
      <c r="D39" s="383" t="str">
        <f t="shared" si="24"/>
        <v/>
      </c>
      <c r="E39" s="386" t="str">
        <f t="shared" si="25"/>
        <v>F</v>
      </c>
      <c r="F39" s="385">
        <f t="shared" si="36"/>
        <v>42587</v>
      </c>
      <c r="G39" s="384"/>
      <c r="H39" s="383" t="str">
        <f t="shared" si="26"/>
        <v/>
      </c>
      <c r="I39" s="386" t="str">
        <f t="shared" si="27"/>
        <v>M</v>
      </c>
      <c r="J39" s="385">
        <f t="shared" si="37"/>
        <v>42618</v>
      </c>
      <c r="K39" s="394"/>
      <c r="L39" s="383">
        <f t="shared" si="28"/>
        <v>36</v>
      </c>
      <c r="M39" s="386" t="str">
        <f t="shared" si="29"/>
        <v>O</v>
      </c>
      <c r="N39" s="385">
        <f t="shared" si="38"/>
        <v>42648</v>
      </c>
      <c r="O39" s="384"/>
      <c r="P39" s="383" t="str">
        <f t="shared" si="30"/>
        <v/>
      </c>
      <c r="Q39" s="386" t="str">
        <f t="shared" si="31"/>
        <v>L</v>
      </c>
      <c r="R39" s="385">
        <f t="shared" si="39"/>
        <v>42679</v>
      </c>
      <c r="S39" s="384"/>
      <c r="T39" s="383" t="str">
        <f t="shared" si="32"/>
        <v/>
      </c>
      <c r="U39" s="386" t="str">
        <f t="shared" si="33"/>
        <v>M</v>
      </c>
      <c r="V39" s="385">
        <f t="shared" si="40"/>
        <v>42709</v>
      </c>
      <c r="W39" s="384"/>
      <c r="X39" s="383">
        <f t="shared" si="34"/>
        <v>49</v>
      </c>
    </row>
    <row r="40" spans="1:24" ht="15.95" customHeight="1" x14ac:dyDescent="0.2">
      <c r="A40" s="386" t="str">
        <f t="shared" si="23"/>
        <v>O</v>
      </c>
      <c r="B40" s="385">
        <f t="shared" si="35"/>
        <v>42557</v>
      </c>
      <c r="C40" s="384"/>
      <c r="D40" s="383" t="str">
        <f t="shared" si="24"/>
        <v/>
      </c>
      <c r="E40" s="386" t="str">
        <f t="shared" si="25"/>
        <v>L</v>
      </c>
      <c r="F40" s="385">
        <f t="shared" si="36"/>
        <v>42588</v>
      </c>
      <c r="G40" s="384"/>
      <c r="H40" s="383" t="str">
        <f t="shared" si="26"/>
        <v/>
      </c>
      <c r="I40" s="386" t="str">
        <f t="shared" si="27"/>
        <v>T</v>
      </c>
      <c r="J40" s="385">
        <f t="shared" si="37"/>
        <v>42619</v>
      </c>
      <c r="K40" s="394"/>
      <c r="L40" s="383" t="str">
        <f t="shared" si="28"/>
        <v/>
      </c>
      <c r="M40" s="386" t="str">
        <f t="shared" si="29"/>
        <v>T</v>
      </c>
      <c r="N40" s="385">
        <f t="shared" si="38"/>
        <v>42649</v>
      </c>
      <c r="O40" s="384"/>
      <c r="P40" s="383" t="str">
        <f t="shared" si="30"/>
        <v/>
      </c>
      <c r="Q40" s="386" t="str">
        <f t="shared" si="31"/>
        <v>S</v>
      </c>
      <c r="R40" s="385">
        <f t="shared" si="39"/>
        <v>42680</v>
      </c>
      <c r="S40" s="384"/>
      <c r="T40" s="383" t="str">
        <f t="shared" si="32"/>
        <v/>
      </c>
      <c r="U40" s="386" t="str">
        <f t="shared" si="33"/>
        <v>T</v>
      </c>
      <c r="V40" s="385">
        <f t="shared" si="40"/>
        <v>42710</v>
      </c>
      <c r="W40" s="384"/>
      <c r="X40" s="383" t="str">
        <f t="shared" si="34"/>
        <v/>
      </c>
    </row>
    <row r="41" spans="1:24" ht="15.95" customHeight="1" x14ac:dyDescent="0.2">
      <c r="A41" s="386" t="str">
        <f t="shared" si="23"/>
        <v>T</v>
      </c>
      <c r="B41" s="385">
        <f t="shared" si="35"/>
        <v>42558</v>
      </c>
      <c r="C41" s="384"/>
      <c r="D41" s="383" t="str">
        <f t="shared" si="24"/>
        <v/>
      </c>
      <c r="E41" s="386" t="str">
        <f t="shared" si="25"/>
        <v>S</v>
      </c>
      <c r="F41" s="385">
        <f t="shared" si="36"/>
        <v>42589</v>
      </c>
      <c r="G41" s="384"/>
      <c r="H41" s="383" t="str">
        <f t="shared" si="26"/>
        <v/>
      </c>
      <c r="I41" s="386" t="str">
        <f t="shared" si="27"/>
        <v>O</v>
      </c>
      <c r="J41" s="385">
        <f t="shared" si="37"/>
        <v>42620</v>
      </c>
      <c r="K41" s="394"/>
      <c r="L41" s="383" t="str">
        <f t="shared" si="28"/>
        <v/>
      </c>
      <c r="M41" s="386" t="str">
        <f t="shared" si="29"/>
        <v>F</v>
      </c>
      <c r="N41" s="385">
        <f t="shared" si="38"/>
        <v>42650</v>
      </c>
      <c r="O41" s="384"/>
      <c r="P41" s="383" t="str">
        <f t="shared" si="30"/>
        <v/>
      </c>
      <c r="Q41" s="386" t="str">
        <f t="shared" si="31"/>
        <v>M</v>
      </c>
      <c r="R41" s="385">
        <f t="shared" si="39"/>
        <v>42681</v>
      </c>
      <c r="S41" s="384"/>
      <c r="T41" s="383">
        <f t="shared" si="32"/>
        <v>45</v>
      </c>
      <c r="U41" s="386" t="str">
        <f t="shared" si="33"/>
        <v>O</v>
      </c>
      <c r="V41" s="385">
        <f t="shared" si="40"/>
        <v>42711</v>
      </c>
      <c r="W41" s="384"/>
      <c r="X41" s="383" t="str">
        <f t="shared" si="34"/>
        <v/>
      </c>
    </row>
    <row r="42" spans="1:24" ht="15.95" customHeight="1" x14ac:dyDescent="0.2">
      <c r="A42" s="386" t="str">
        <f t="shared" si="23"/>
        <v>F</v>
      </c>
      <c r="B42" s="385">
        <f t="shared" si="35"/>
        <v>42559</v>
      </c>
      <c r="C42" s="384"/>
      <c r="D42" s="383" t="str">
        <f t="shared" ref="D42:D65" si="41">IF(A42="M",D35+1,"")</f>
        <v/>
      </c>
      <c r="E42" s="386" t="str">
        <f t="shared" si="25"/>
        <v>M</v>
      </c>
      <c r="F42" s="385">
        <f t="shared" si="36"/>
        <v>42590</v>
      </c>
      <c r="G42" s="384"/>
      <c r="H42" s="383">
        <f t="shared" ref="H42:H65" si="42">IF(E42="M",H35+1,"")</f>
        <v>32</v>
      </c>
      <c r="I42" s="386" t="str">
        <f t="shared" si="27"/>
        <v>T</v>
      </c>
      <c r="J42" s="385">
        <f t="shared" si="37"/>
        <v>42621</v>
      </c>
      <c r="K42" s="394"/>
      <c r="L42" s="383" t="str">
        <f t="shared" ref="L42:L64" si="43">IF(I42="M",L35+1,"")</f>
        <v/>
      </c>
      <c r="M42" s="386" t="str">
        <f t="shared" si="29"/>
        <v>L</v>
      </c>
      <c r="N42" s="385">
        <f t="shared" si="38"/>
        <v>42651</v>
      </c>
      <c r="O42" s="384"/>
      <c r="P42" s="383" t="str">
        <f t="shared" ref="P42:P65" si="44">IF(M42="M",P35+1,"")</f>
        <v/>
      </c>
      <c r="Q42" s="386" t="str">
        <f t="shared" si="31"/>
        <v>T</v>
      </c>
      <c r="R42" s="385">
        <f t="shared" si="39"/>
        <v>42682</v>
      </c>
      <c r="S42" s="384"/>
      <c r="T42" s="383" t="str">
        <f t="shared" ref="T42:T64" si="45">IF(Q42="M",T35+1,"")</f>
        <v/>
      </c>
      <c r="U42" s="386" t="str">
        <f t="shared" si="33"/>
        <v>T</v>
      </c>
      <c r="V42" s="385">
        <f t="shared" si="40"/>
        <v>42712</v>
      </c>
      <c r="W42" s="384"/>
      <c r="X42" s="383" t="str">
        <f t="shared" ref="X42:X62" si="46">IF(U42="M",X35+1,"")</f>
        <v/>
      </c>
    </row>
    <row r="43" spans="1:24" ht="15.95" customHeight="1" x14ac:dyDescent="0.2">
      <c r="A43" s="386" t="str">
        <f t="shared" si="23"/>
        <v>L</v>
      </c>
      <c r="B43" s="385">
        <f t="shared" si="35"/>
        <v>42560</v>
      </c>
      <c r="C43" s="384"/>
      <c r="D43" s="383" t="str">
        <f t="shared" si="41"/>
        <v/>
      </c>
      <c r="E43" s="386" t="str">
        <f t="shared" si="25"/>
        <v>T</v>
      </c>
      <c r="F43" s="385">
        <f t="shared" si="36"/>
        <v>42591</v>
      </c>
      <c r="G43" s="384"/>
      <c r="H43" s="383" t="str">
        <f t="shared" si="42"/>
        <v/>
      </c>
      <c r="I43" s="386" t="str">
        <f t="shared" si="27"/>
        <v>F</v>
      </c>
      <c r="J43" s="385">
        <f t="shared" si="37"/>
        <v>42622</v>
      </c>
      <c r="K43" s="394"/>
      <c r="L43" s="383" t="str">
        <f t="shared" si="43"/>
        <v/>
      </c>
      <c r="M43" s="386" t="str">
        <f t="shared" si="29"/>
        <v>S</v>
      </c>
      <c r="N43" s="385">
        <f t="shared" si="38"/>
        <v>42652</v>
      </c>
      <c r="O43" s="394" t="s">
        <v>277</v>
      </c>
      <c r="P43" s="383" t="str">
        <f t="shared" si="44"/>
        <v/>
      </c>
      <c r="Q43" s="386" t="str">
        <f t="shared" si="31"/>
        <v>O</v>
      </c>
      <c r="R43" s="385">
        <f t="shared" si="39"/>
        <v>42683</v>
      </c>
      <c r="S43" s="384"/>
      <c r="T43" s="383" t="str">
        <f t="shared" si="45"/>
        <v/>
      </c>
      <c r="U43" s="386" t="str">
        <f t="shared" si="33"/>
        <v>F</v>
      </c>
      <c r="V43" s="385">
        <f t="shared" si="40"/>
        <v>42713</v>
      </c>
      <c r="W43" s="384"/>
      <c r="X43" s="383" t="str">
        <f t="shared" si="46"/>
        <v/>
      </c>
    </row>
    <row r="44" spans="1:24" ht="15.95" customHeight="1" x14ac:dyDescent="0.2">
      <c r="A44" s="386" t="str">
        <f t="shared" si="23"/>
        <v>S</v>
      </c>
      <c r="B44" s="385">
        <f t="shared" si="35"/>
        <v>42561</v>
      </c>
      <c r="C44" s="384"/>
      <c r="D44" s="383" t="str">
        <f t="shared" si="41"/>
        <v/>
      </c>
      <c r="E44" s="386" t="str">
        <f t="shared" si="25"/>
        <v>O</v>
      </c>
      <c r="F44" s="385">
        <f t="shared" si="36"/>
        <v>42592</v>
      </c>
      <c r="G44" s="384"/>
      <c r="H44" s="383" t="str">
        <f t="shared" si="42"/>
        <v/>
      </c>
      <c r="I44" s="386" t="str">
        <f t="shared" si="27"/>
        <v>L</v>
      </c>
      <c r="J44" s="385">
        <f t="shared" si="37"/>
        <v>42623</v>
      </c>
      <c r="K44" s="394" t="s">
        <v>275</v>
      </c>
      <c r="L44" s="383" t="str">
        <f t="shared" si="43"/>
        <v/>
      </c>
      <c r="M44" s="386" t="str">
        <f t="shared" si="29"/>
        <v>M</v>
      </c>
      <c r="N44" s="385">
        <f t="shared" si="38"/>
        <v>42653</v>
      </c>
      <c r="O44" s="384"/>
      <c r="P44" s="383">
        <f t="shared" si="44"/>
        <v>41</v>
      </c>
      <c r="Q44" s="386" t="str">
        <f t="shared" si="31"/>
        <v>T</v>
      </c>
      <c r="R44" s="385">
        <f t="shared" si="39"/>
        <v>42684</v>
      </c>
      <c r="S44" s="384"/>
      <c r="T44" s="383" t="str">
        <f t="shared" si="45"/>
        <v/>
      </c>
      <c r="U44" s="386" t="str">
        <f t="shared" si="33"/>
        <v>L</v>
      </c>
      <c r="V44" s="385">
        <f t="shared" si="40"/>
        <v>42714</v>
      </c>
      <c r="W44" s="384"/>
      <c r="X44" s="383" t="str">
        <f t="shared" si="46"/>
        <v/>
      </c>
    </row>
    <row r="45" spans="1:24" ht="15.95" customHeight="1" x14ac:dyDescent="0.2">
      <c r="A45" s="386" t="str">
        <f t="shared" si="23"/>
        <v>M</v>
      </c>
      <c r="B45" s="385">
        <f t="shared" si="35"/>
        <v>42562</v>
      </c>
      <c r="C45" s="384"/>
      <c r="D45" s="383">
        <f t="shared" si="41"/>
        <v>28</v>
      </c>
      <c r="E45" s="386" t="str">
        <f t="shared" si="25"/>
        <v>T</v>
      </c>
      <c r="F45" s="385">
        <f t="shared" si="36"/>
        <v>42593</v>
      </c>
      <c r="G45" s="384"/>
      <c r="H45" s="383" t="str">
        <f t="shared" si="42"/>
        <v/>
      </c>
      <c r="I45" s="386" t="str">
        <f t="shared" si="27"/>
        <v>S</v>
      </c>
      <c r="J45" s="385">
        <f t="shared" si="37"/>
        <v>42624</v>
      </c>
      <c r="K45" s="394" t="s">
        <v>276</v>
      </c>
      <c r="L45" s="383" t="str">
        <f t="shared" si="43"/>
        <v/>
      </c>
      <c r="M45" s="386" t="str">
        <f t="shared" si="29"/>
        <v>T</v>
      </c>
      <c r="N45" s="385">
        <f t="shared" si="38"/>
        <v>42654</v>
      </c>
      <c r="O45" s="384"/>
      <c r="P45" s="383" t="str">
        <f t="shared" si="44"/>
        <v/>
      </c>
      <c r="Q45" s="386" t="str">
        <f t="shared" si="31"/>
        <v>F</v>
      </c>
      <c r="R45" s="385">
        <f t="shared" si="39"/>
        <v>42685</v>
      </c>
      <c r="S45" s="384"/>
      <c r="T45" s="383" t="str">
        <f t="shared" si="45"/>
        <v/>
      </c>
      <c r="U45" s="386" t="str">
        <f t="shared" si="33"/>
        <v>S</v>
      </c>
      <c r="V45" s="385">
        <f t="shared" si="40"/>
        <v>42715</v>
      </c>
      <c r="W45" s="384"/>
      <c r="X45" s="383" t="str">
        <f t="shared" si="46"/>
        <v/>
      </c>
    </row>
    <row r="46" spans="1:24" ht="15.95" customHeight="1" x14ac:dyDescent="0.2">
      <c r="A46" s="386" t="str">
        <f t="shared" si="23"/>
        <v>T</v>
      </c>
      <c r="B46" s="385">
        <f t="shared" si="35"/>
        <v>42563</v>
      </c>
      <c r="C46" s="384"/>
      <c r="D46" s="383" t="str">
        <f t="shared" si="41"/>
        <v/>
      </c>
      <c r="E46" s="386" t="str">
        <f t="shared" si="25"/>
        <v>F</v>
      </c>
      <c r="F46" s="385">
        <f t="shared" si="36"/>
        <v>42594</v>
      </c>
      <c r="G46" s="384"/>
      <c r="H46" s="383" t="str">
        <f t="shared" si="42"/>
        <v/>
      </c>
      <c r="I46" s="386" t="str">
        <f t="shared" si="27"/>
        <v>M</v>
      </c>
      <c r="J46" s="385">
        <f t="shared" si="37"/>
        <v>42625</v>
      </c>
      <c r="K46" s="384"/>
      <c r="L46" s="383">
        <f t="shared" si="43"/>
        <v>37</v>
      </c>
      <c r="M46" s="386" t="str">
        <f t="shared" si="29"/>
        <v>O</v>
      </c>
      <c r="N46" s="385">
        <f t="shared" si="38"/>
        <v>42655</v>
      </c>
      <c r="O46" s="384"/>
      <c r="P46" s="383" t="str">
        <f t="shared" si="44"/>
        <v/>
      </c>
      <c r="Q46" s="386" t="str">
        <f t="shared" si="31"/>
        <v>L</v>
      </c>
      <c r="R46" s="385">
        <f t="shared" si="39"/>
        <v>42686</v>
      </c>
      <c r="S46" s="384"/>
      <c r="T46" s="383" t="str">
        <f t="shared" si="45"/>
        <v/>
      </c>
      <c r="U46" s="386" t="str">
        <f t="shared" si="33"/>
        <v>M</v>
      </c>
      <c r="V46" s="385">
        <f t="shared" si="40"/>
        <v>42716</v>
      </c>
      <c r="W46" s="384"/>
      <c r="X46" s="383">
        <f t="shared" si="46"/>
        <v>50</v>
      </c>
    </row>
    <row r="47" spans="1:24" ht="15.95" customHeight="1" x14ac:dyDescent="0.2">
      <c r="A47" s="386" t="str">
        <f t="shared" si="23"/>
        <v>O</v>
      </c>
      <c r="B47" s="385">
        <f t="shared" si="35"/>
        <v>42564</v>
      </c>
      <c r="C47" s="384"/>
      <c r="D47" s="383" t="str">
        <f t="shared" si="41"/>
        <v/>
      </c>
      <c r="E47" s="386" t="str">
        <f t="shared" si="25"/>
        <v>L</v>
      </c>
      <c r="F47" s="385">
        <f t="shared" si="36"/>
        <v>42595</v>
      </c>
      <c r="G47" s="384"/>
      <c r="H47" s="383" t="str">
        <f t="shared" si="42"/>
        <v/>
      </c>
      <c r="I47" s="386" t="str">
        <f t="shared" si="27"/>
        <v>T</v>
      </c>
      <c r="J47" s="385">
        <f t="shared" si="37"/>
        <v>42626</v>
      </c>
      <c r="K47" s="384"/>
      <c r="L47" s="383" t="str">
        <f t="shared" si="43"/>
        <v/>
      </c>
      <c r="M47" s="386" t="str">
        <f t="shared" si="29"/>
        <v>T</v>
      </c>
      <c r="N47" s="385">
        <f t="shared" si="38"/>
        <v>42656</v>
      </c>
      <c r="O47" s="384"/>
      <c r="P47" s="383" t="str">
        <f t="shared" si="44"/>
        <v/>
      </c>
      <c r="Q47" s="386" t="str">
        <f t="shared" si="31"/>
        <v>S</v>
      </c>
      <c r="R47" s="385">
        <f t="shared" si="39"/>
        <v>42687</v>
      </c>
      <c r="S47" s="384"/>
      <c r="T47" s="383" t="str">
        <f t="shared" si="45"/>
        <v/>
      </c>
      <c r="U47" s="386" t="str">
        <f t="shared" si="33"/>
        <v>T</v>
      </c>
      <c r="V47" s="385">
        <f t="shared" si="40"/>
        <v>42717</v>
      </c>
      <c r="W47" s="384"/>
      <c r="X47" s="383" t="str">
        <f t="shared" si="46"/>
        <v/>
      </c>
    </row>
    <row r="48" spans="1:24" ht="15.95" customHeight="1" x14ac:dyDescent="0.2">
      <c r="A48" s="386" t="str">
        <f t="shared" si="23"/>
        <v>T</v>
      </c>
      <c r="B48" s="385">
        <f t="shared" si="35"/>
        <v>42565</v>
      </c>
      <c r="C48" s="384"/>
      <c r="D48" s="383" t="str">
        <f t="shared" si="41"/>
        <v/>
      </c>
      <c r="E48" s="386" t="str">
        <f t="shared" si="25"/>
        <v>S</v>
      </c>
      <c r="F48" s="385">
        <f t="shared" si="36"/>
        <v>42596</v>
      </c>
      <c r="G48" s="384"/>
      <c r="H48" s="383" t="str">
        <f t="shared" si="42"/>
        <v/>
      </c>
      <c r="I48" s="386" t="str">
        <f t="shared" si="27"/>
        <v>O</v>
      </c>
      <c r="J48" s="385">
        <f t="shared" si="37"/>
        <v>42627</v>
      </c>
      <c r="K48" s="384"/>
      <c r="L48" s="383" t="str">
        <f t="shared" si="43"/>
        <v/>
      </c>
      <c r="M48" s="386" t="str">
        <f t="shared" si="29"/>
        <v>F</v>
      </c>
      <c r="N48" s="385">
        <f t="shared" si="38"/>
        <v>42657</v>
      </c>
      <c r="O48" s="384"/>
      <c r="P48" s="383" t="str">
        <f t="shared" si="44"/>
        <v/>
      </c>
      <c r="Q48" s="386" t="str">
        <f t="shared" si="31"/>
        <v>M</v>
      </c>
      <c r="R48" s="385">
        <f t="shared" si="39"/>
        <v>42688</v>
      </c>
      <c r="S48" s="384"/>
      <c r="T48" s="383">
        <f t="shared" si="45"/>
        <v>46</v>
      </c>
      <c r="U48" s="386" t="str">
        <f t="shared" si="33"/>
        <v>O</v>
      </c>
      <c r="V48" s="385">
        <f t="shared" si="40"/>
        <v>42718</v>
      </c>
      <c r="W48" s="384"/>
      <c r="X48" s="383" t="str">
        <f t="shared" si="46"/>
        <v/>
      </c>
    </row>
    <row r="49" spans="1:24" ht="15.95" customHeight="1" x14ac:dyDescent="0.2">
      <c r="A49" s="386" t="str">
        <f t="shared" si="23"/>
        <v>F</v>
      </c>
      <c r="B49" s="385">
        <f t="shared" si="35"/>
        <v>42566</v>
      </c>
      <c r="C49" s="384"/>
      <c r="D49" s="383" t="str">
        <f t="shared" si="41"/>
        <v/>
      </c>
      <c r="E49" s="386" t="str">
        <f t="shared" si="25"/>
        <v>M</v>
      </c>
      <c r="F49" s="385">
        <f t="shared" si="36"/>
        <v>42597</v>
      </c>
      <c r="G49" s="384"/>
      <c r="H49" s="383">
        <f t="shared" si="42"/>
        <v>33</v>
      </c>
      <c r="I49" s="386" t="str">
        <f t="shared" si="27"/>
        <v>T</v>
      </c>
      <c r="J49" s="385">
        <f t="shared" si="37"/>
        <v>42628</v>
      </c>
      <c r="K49" s="384"/>
      <c r="L49" s="383" t="str">
        <f t="shared" si="43"/>
        <v/>
      </c>
      <c r="M49" s="386" t="str">
        <f t="shared" si="29"/>
        <v>L</v>
      </c>
      <c r="N49" s="385">
        <f t="shared" si="38"/>
        <v>42658</v>
      </c>
      <c r="O49" s="384"/>
      <c r="P49" s="383" t="str">
        <f t="shared" si="44"/>
        <v/>
      </c>
      <c r="Q49" s="386" t="str">
        <f t="shared" si="31"/>
        <v>T</v>
      </c>
      <c r="R49" s="385">
        <f t="shared" si="39"/>
        <v>42689</v>
      </c>
      <c r="S49" s="384"/>
      <c r="T49" s="383" t="str">
        <f t="shared" si="45"/>
        <v/>
      </c>
      <c r="U49" s="386" t="str">
        <f t="shared" si="33"/>
        <v>T</v>
      </c>
      <c r="V49" s="385">
        <f t="shared" si="40"/>
        <v>42719</v>
      </c>
      <c r="W49" s="384"/>
      <c r="X49" s="383" t="str">
        <f t="shared" si="46"/>
        <v/>
      </c>
    </row>
    <row r="50" spans="1:24" ht="15.95" customHeight="1" x14ac:dyDescent="0.2">
      <c r="A50" s="386" t="str">
        <f t="shared" si="23"/>
        <v>L</v>
      </c>
      <c r="B50" s="385">
        <f t="shared" si="35"/>
        <v>42567</v>
      </c>
      <c r="C50" s="384"/>
      <c r="D50" s="383" t="str">
        <f t="shared" si="41"/>
        <v/>
      </c>
      <c r="E50" s="386" t="str">
        <f t="shared" si="25"/>
        <v>T</v>
      </c>
      <c r="F50" s="385">
        <f t="shared" si="36"/>
        <v>42598</v>
      </c>
      <c r="G50" s="384"/>
      <c r="H50" s="383" t="str">
        <f t="shared" si="42"/>
        <v/>
      </c>
      <c r="I50" s="386" t="str">
        <f t="shared" si="27"/>
        <v>F</v>
      </c>
      <c r="J50" s="385">
        <f t="shared" si="37"/>
        <v>42629</v>
      </c>
      <c r="K50" s="384"/>
      <c r="L50" s="383" t="str">
        <f t="shared" si="43"/>
        <v/>
      </c>
      <c r="M50" s="386" t="str">
        <f t="shared" si="29"/>
        <v>S</v>
      </c>
      <c r="N50" s="385">
        <f t="shared" si="38"/>
        <v>42659</v>
      </c>
      <c r="O50" s="384"/>
      <c r="P50" s="383" t="str">
        <f t="shared" si="44"/>
        <v/>
      </c>
      <c r="Q50" s="386" t="str">
        <f t="shared" si="31"/>
        <v>O</v>
      </c>
      <c r="R50" s="385">
        <f t="shared" si="39"/>
        <v>42690</v>
      </c>
      <c r="S50" s="384"/>
      <c r="T50" s="383" t="str">
        <f t="shared" si="45"/>
        <v/>
      </c>
      <c r="U50" s="386" t="str">
        <f t="shared" si="33"/>
        <v>F</v>
      </c>
      <c r="V50" s="385">
        <f t="shared" si="40"/>
        <v>42720</v>
      </c>
      <c r="W50" s="384"/>
      <c r="X50" s="383" t="str">
        <f t="shared" si="46"/>
        <v/>
      </c>
    </row>
    <row r="51" spans="1:24" ht="15.95" customHeight="1" x14ac:dyDescent="0.2">
      <c r="A51" s="386" t="str">
        <f t="shared" si="23"/>
        <v>S</v>
      </c>
      <c r="B51" s="385">
        <f t="shared" si="35"/>
        <v>42568</v>
      </c>
      <c r="C51" s="384"/>
      <c r="D51" s="383" t="str">
        <f t="shared" si="41"/>
        <v/>
      </c>
      <c r="E51" s="386" t="str">
        <f t="shared" si="25"/>
        <v>O</v>
      </c>
      <c r="F51" s="385">
        <f t="shared" si="36"/>
        <v>42599</v>
      </c>
      <c r="G51" s="384"/>
      <c r="H51" s="383" t="str">
        <f t="shared" si="42"/>
        <v/>
      </c>
      <c r="I51" s="386" t="str">
        <f t="shared" si="27"/>
        <v>L</v>
      </c>
      <c r="J51" s="385">
        <f t="shared" si="37"/>
        <v>42630</v>
      </c>
      <c r="K51" s="384"/>
      <c r="L51" s="383" t="str">
        <f t="shared" si="43"/>
        <v/>
      </c>
      <c r="M51" s="386" t="str">
        <f t="shared" si="29"/>
        <v>M</v>
      </c>
      <c r="N51" s="385">
        <f t="shared" si="38"/>
        <v>42660</v>
      </c>
      <c r="O51" s="384"/>
      <c r="P51" s="383">
        <f t="shared" si="44"/>
        <v>42</v>
      </c>
      <c r="Q51" s="386" t="str">
        <f t="shared" si="31"/>
        <v>T</v>
      </c>
      <c r="R51" s="385">
        <f t="shared" si="39"/>
        <v>42691</v>
      </c>
      <c r="S51" s="384"/>
      <c r="T51" s="383" t="str">
        <f t="shared" si="45"/>
        <v/>
      </c>
      <c r="U51" s="386" t="str">
        <f t="shared" si="33"/>
        <v>L</v>
      </c>
      <c r="V51" s="385">
        <f t="shared" si="40"/>
        <v>42721</v>
      </c>
      <c r="W51" s="384"/>
      <c r="X51" s="383" t="str">
        <f t="shared" si="46"/>
        <v/>
      </c>
    </row>
    <row r="52" spans="1:24" ht="15.95" customHeight="1" x14ac:dyDescent="0.2">
      <c r="A52" s="386" t="str">
        <f t="shared" si="23"/>
        <v>M</v>
      </c>
      <c r="B52" s="385">
        <f t="shared" si="35"/>
        <v>42569</v>
      </c>
      <c r="C52" s="384"/>
      <c r="D52" s="383">
        <f t="shared" si="41"/>
        <v>29</v>
      </c>
      <c r="E52" s="386" t="str">
        <f t="shared" si="25"/>
        <v>T</v>
      </c>
      <c r="F52" s="385">
        <f t="shared" si="36"/>
        <v>42600</v>
      </c>
      <c r="G52" s="384"/>
      <c r="H52" s="383" t="str">
        <f t="shared" si="42"/>
        <v/>
      </c>
      <c r="I52" s="386" t="str">
        <f t="shared" si="27"/>
        <v>S</v>
      </c>
      <c r="J52" s="385">
        <f t="shared" si="37"/>
        <v>42631</v>
      </c>
      <c r="K52" s="384"/>
      <c r="L52" s="383" t="str">
        <f t="shared" si="43"/>
        <v/>
      </c>
      <c r="M52" s="386" t="str">
        <f t="shared" si="29"/>
        <v>T</v>
      </c>
      <c r="N52" s="385">
        <f t="shared" si="38"/>
        <v>42661</v>
      </c>
      <c r="O52" s="384"/>
      <c r="P52" s="383" t="str">
        <f t="shared" si="44"/>
        <v/>
      </c>
      <c r="Q52" s="386" t="str">
        <f t="shared" si="31"/>
        <v>F</v>
      </c>
      <c r="R52" s="385">
        <f t="shared" si="39"/>
        <v>42692</v>
      </c>
      <c r="S52" s="384"/>
      <c r="T52" s="383" t="str">
        <f t="shared" si="45"/>
        <v/>
      </c>
      <c r="U52" s="386" t="str">
        <f t="shared" si="33"/>
        <v>S</v>
      </c>
      <c r="V52" s="385">
        <f t="shared" si="40"/>
        <v>42722</v>
      </c>
      <c r="W52" s="384"/>
      <c r="X52" s="383" t="str">
        <f t="shared" si="46"/>
        <v/>
      </c>
    </row>
    <row r="53" spans="1:24" ht="15.95" customHeight="1" x14ac:dyDescent="0.2">
      <c r="A53" s="386" t="str">
        <f t="shared" si="23"/>
        <v>T</v>
      </c>
      <c r="B53" s="385">
        <f t="shared" si="35"/>
        <v>42570</v>
      </c>
      <c r="C53" s="384"/>
      <c r="D53" s="383" t="str">
        <f t="shared" si="41"/>
        <v/>
      </c>
      <c r="E53" s="386" t="str">
        <f t="shared" si="25"/>
        <v>F</v>
      </c>
      <c r="F53" s="385">
        <f t="shared" si="36"/>
        <v>42601</v>
      </c>
      <c r="G53" s="384"/>
      <c r="H53" s="383" t="str">
        <f t="shared" si="42"/>
        <v/>
      </c>
      <c r="I53" s="386" t="str">
        <f t="shared" si="27"/>
        <v>M</v>
      </c>
      <c r="J53" s="385">
        <f t="shared" si="37"/>
        <v>42632</v>
      </c>
      <c r="K53" s="384"/>
      <c r="L53" s="383">
        <f t="shared" si="43"/>
        <v>38</v>
      </c>
      <c r="M53" s="386" t="str">
        <f t="shared" si="29"/>
        <v>O</v>
      </c>
      <c r="N53" s="385">
        <f t="shared" si="38"/>
        <v>42662</v>
      </c>
      <c r="O53" s="384"/>
      <c r="P53" s="383" t="str">
        <f t="shared" si="44"/>
        <v/>
      </c>
      <c r="Q53" s="386" t="str">
        <f t="shared" si="31"/>
        <v>L</v>
      </c>
      <c r="R53" s="385">
        <f t="shared" si="39"/>
        <v>42693</v>
      </c>
      <c r="S53" s="384"/>
      <c r="T53" s="383" t="str">
        <f t="shared" si="45"/>
        <v/>
      </c>
      <c r="U53" s="386" t="str">
        <f t="shared" si="33"/>
        <v>M</v>
      </c>
      <c r="V53" s="385">
        <f t="shared" si="40"/>
        <v>42723</v>
      </c>
      <c r="W53" s="384"/>
      <c r="X53" s="383">
        <f t="shared" si="46"/>
        <v>51</v>
      </c>
    </row>
    <row r="54" spans="1:24" ht="15.95" customHeight="1" x14ac:dyDescent="0.2">
      <c r="A54" s="386" t="str">
        <f t="shared" si="23"/>
        <v>O</v>
      </c>
      <c r="B54" s="385">
        <f t="shared" si="35"/>
        <v>42571</v>
      </c>
      <c r="C54" s="384"/>
      <c r="D54" s="383" t="str">
        <f t="shared" si="41"/>
        <v/>
      </c>
      <c r="E54" s="386" t="str">
        <f t="shared" si="25"/>
        <v>L</v>
      </c>
      <c r="F54" s="385">
        <f t="shared" si="36"/>
        <v>42602</v>
      </c>
      <c r="G54" s="384"/>
      <c r="H54" s="383" t="str">
        <f t="shared" si="42"/>
        <v/>
      </c>
      <c r="I54" s="386" t="str">
        <f t="shared" si="27"/>
        <v>T</v>
      </c>
      <c r="J54" s="385">
        <f t="shared" si="37"/>
        <v>42633</v>
      </c>
      <c r="K54" s="384"/>
      <c r="L54" s="383" t="str">
        <f t="shared" si="43"/>
        <v/>
      </c>
      <c r="M54" s="386" t="str">
        <f t="shared" si="29"/>
        <v>T</v>
      </c>
      <c r="N54" s="385">
        <f t="shared" si="38"/>
        <v>42663</v>
      </c>
      <c r="O54" s="384"/>
      <c r="P54" s="383" t="str">
        <f t="shared" si="44"/>
        <v/>
      </c>
      <c r="Q54" s="386" t="str">
        <f t="shared" si="31"/>
        <v>S</v>
      </c>
      <c r="R54" s="385">
        <f t="shared" si="39"/>
        <v>42694</v>
      </c>
      <c r="S54" s="384"/>
      <c r="T54" s="383" t="str">
        <f t="shared" si="45"/>
        <v/>
      </c>
      <c r="U54" s="386" t="str">
        <f t="shared" si="33"/>
        <v>T</v>
      </c>
      <c r="V54" s="385">
        <f t="shared" si="40"/>
        <v>42724</v>
      </c>
      <c r="W54" s="384"/>
      <c r="X54" s="383" t="str">
        <f t="shared" si="46"/>
        <v/>
      </c>
    </row>
    <row r="55" spans="1:24" ht="15.95" customHeight="1" x14ac:dyDescent="0.2">
      <c r="A55" s="386" t="str">
        <f t="shared" si="23"/>
        <v>T</v>
      </c>
      <c r="B55" s="385">
        <f t="shared" si="35"/>
        <v>42572</v>
      </c>
      <c r="C55" s="384"/>
      <c r="D55" s="383" t="str">
        <f t="shared" si="41"/>
        <v/>
      </c>
      <c r="E55" s="386" t="str">
        <f t="shared" si="25"/>
        <v>S</v>
      </c>
      <c r="F55" s="385">
        <f t="shared" si="36"/>
        <v>42603</v>
      </c>
      <c r="G55" s="384"/>
      <c r="H55" s="383" t="str">
        <f t="shared" si="42"/>
        <v/>
      </c>
      <c r="I55" s="386" t="str">
        <f t="shared" si="27"/>
        <v>O</v>
      </c>
      <c r="J55" s="385">
        <f t="shared" si="37"/>
        <v>42634</v>
      </c>
      <c r="K55" s="384"/>
      <c r="L55" s="383" t="str">
        <f t="shared" si="43"/>
        <v/>
      </c>
      <c r="M55" s="386" t="str">
        <f t="shared" si="29"/>
        <v>F</v>
      </c>
      <c r="N55" s="385">
        <f t="shared" si="38"/>
        <v>42664</v>
      </c>
      <c r="O55" s="384"/>
      <c r="P55" s="383" t="str">
        <f t="shared" si="44"/>
        <v/>
      </c>
      <c r="Q55" s="386" t="str">
        <f t="shared" si="31"/>
        <v>M</v>
      </c>
      <c r="R55" s="385">
        <f t="shared" si="39"/>
        <v>42695</v>
      </c>
      <c r="S55" s="384"/>
      <c r="T55" s="383">
        <f t="shared" si="45"/>
        <v>47</v>
      </c>
      <c r="U55" s="386" t="str">
        <f t="shared" si="33"/>
        <v>O</v>
      </c>
      <c r="V55" s="385">
        <f t="shared" si="40"/>
        <v>42725</v>
      </c>
      <c r="W55" s="384"/>
      <c r="X55" s="383" t="str">
        <f t="shared" si="46"/>
        <v/>
      </c>
    </row>
    <row r="56" spans="1:24" ht="15.95" customHeight="1" x14ac:dyDescent="0.2">
      <c r="A56" s="386" t="str">
        <f t="shared" si="23"/>
        <v>F</v>
      </c>
      <c r="B56" s="385">
        <f t="shared" si="35"/>
        <v>42573</v>
      </c>
      <c r="C56" s="384"/>
      <c r="D56" s="383" t="str">
        <f t="shared" si="41"/>
        <v/>
      </c>
      <c r="E56" s="386" t="str">
        <f t="shared" si="25"/>
        <v>M</v>
      </c>
      <c r="F56" s="385">
        <f t="shared" si="36"/>
        <v>42604</v>
      </c>
      <c r="G56" s="384"/>
      <c r="H56" s="383">
        <f t="shared" si="42"/>
        <v>34</v>
      </c>
      <c r="I56" s="386" t="str">
        <f t="shared" si="27"/>
        <v>T</v>
      </c>
      <c r="J56" s="385">
        <f t="shared" si="37"/>
        <v>42635</v>
      </c>
      <c r="K56" s="384"/>
      <c r="L56" s="383" t="str">
        <f t="shared" si="43"/>
        <v/>
      </c>
      <c r="M56" s="386" t="str">
        <f t="shared" si="29"/>
        <v>L</v>
      </c>
      <c r="N56" s="385">
        <f t="shared" si="38"/>
        <v>42665</v>
      </c>
      <c r="O56" s="384"/>
      <c r="P56" s="383" t="str">
        <f t="shared" si="44"/>
        <v/>
      </c>
      <c r="Q56" s="386" t="str">
        <f t="shared" si="31"/>
        <v>T</v>
      </c>
      <c r="R56" s="385">
        <f t="shared" si="39"/>
        <v>42696</v>
      </c>
      <c r="S56" s="384"/>
      <c r="T56" s="383" t="str">
        <f t="shared" si="45"/>
        <v/>
      </c>
      <c r="U56" s="386" t="str">
        <f t="shared" si="33"/>
        <v>T</v>
      </c>
      <c r="V56" s="385">
        <f t="shared" si="40"/>
        <v>42726</v>
      </c>
      <c r="W56" s="384"/>
      <c r="X56" s="383" t="str">
        <f t="shared" si="46"/>
        <v/>
      </c>
    </row>
    <row r="57" spans="1:24" ht="15.95" customHeight="1" x14ac:dyDescent="0.2">
      <c r="A57" s="386" t="str">
        <f t="shared" si="23"/>
        <v>L</v>
      </c>
      <c r="B57" s="385">
        <f t="shared" si="35"/>
        <v>42574</v>
      </c>
      <c r="C57" s="384"/>
      <c r="D57" s="383" t="str">
        <f t="shared" si="41"/>
        <v/>
      </c>
      <c r="E57" s="386" t="str">
        <f t="shared" si="25"/>
        <v>T</v>
      </c>
      <c r="F57" s="385">
        <f t="shared" si="36"/>
        <v>42605</v>
      </c>
      <c r="G57" s="384"/>
      <c r="H57" s="383" t="str">
        <f t="shared" si="42"/>
        <v/>
      </c>
      <c r="I57" s="386" t="str">
        <f t="shared" si="27"/>
        <v>F</v>
      </c>
      <c r="J57" s="385">
        <f t="shared" si="37"/>
        <v>42636</v>
      </c>
      <c r="K57" s="384"/>
      <c r="L57" s="383" t="str">
        <f t="shared" si="43"/>
        <v/>
      </c>
      <c r="M57" s="386" t="str">
        <f t="shared" si="29"/>
        <v>S</v>
      </c>
      <c r="N57" s="385">
        <f t="shared" si="38"/>
        <v>42666</v>
      </c>
      <c r="O57" s="384"/>
      <c r="P57" s="383" t="str">
        <f t="shared" si="44"/>
        <v/>
      </c>
      <c r="Q57" s="386" t="str">
        <f t="shared" si="31"/>
        <v>O</v>
      </c>
      <c r="R57" s="385">
        <f t="shared" si="39"/>
        <v>42697</v>
      </c>
      <c r="S57" s="384"/>
      <c r="T57" s="383" t="str">
        <f t="shared" si="45"/>
        <v/>
      </c>
      <c r="U57" s="386" t="str">
        <f t="shared" si="33"/>
        <v>F</v>
      </c>
      <c r="V57" s="385">
        <f t="shared" si="40"/>
        <v>42727</v>
      </c>
      <c r="W57" s="384"/>
      <c r="X57" s="383" t="str">
        <f t="shared" si="46"/>
        <v/>
      </c>
    </row>
    <row r="58" spans="1:24" ht="15.95" customHeight="1" x14ac:dyDescent="0.2">
      <c r="A58" s="386" t="str">
        <f t="shared" si="23"/>
        <v>S</v>
      </c>
      <c r="B58" s="385">
        <f t="shared" si="35"/>
        <v>42575</v>
      </c>
      <c r="C58" s="384"/>
      <c r="D58" s="383" t="str">
        <f t="shared" si="41"/>
        <v/>
      </c>
      <c r="E58" s="386" t="str">
        <f t="shared" si="25"/>
        <v>O</v>
      </c>
      <c r="F58" s="385">
        <f t="shared" si="36"/>
        <v>42606</v>
      </c>
      <c r="G58" s="384"/>
      <c r="H58" s="383" t="str">
        <f t="shared" si="42"/>
        <v/>
      </c>
      <c r="I58" s="386" t="str">
        <f t="shared" si="27"/>
        <v>L</v>
      </c>
      <c r="J58" s="385">
        <f t="shared" si="37"/>
        <v>42637</v>
      </c>
      <c r="K58" s="384"/>
      <c r="L58" s="383" t="str">
        <f t="shared" si="43"/>
        <v/>
      </c>
      <c r="M58" s="386" t="str">
        <f t="shared" si="29"/>
        <v>M</v>
      </c>
      <c r="N58" s="385">
        <f t="shared" si="38"/>
        <v>42667</v>
      </c>
      <c r="O58" s="384"/>
      <c r="P58" s="383">
        <f t="shared" si="44"/>
        <v>43</v>
      </c>
      <c r="Q58" s="386" t="str">
        <f t="shared" si="31"/>
        <v>T</v>
      </c>
      <c r="R58" s="385">
        <f t="shared" si="39"/>
        <v>42698</v>
      </c>
      <c r="S58" s="384"/>
      <c r="T58" s="383" t="str">
        <f t="shared" si="45"/>
        <v/>
      </c>
      <c r="U58" s="386" t="str">
        <f t="shared" si="33"/>
        <v>L</v>
      </c>
      <c r="V58" s="385">
        <f t="shared" si="40"/>
        <v>42728</v>
      </c>
      <c r="W58" s="384" t="str">
        <f>+DataKalender!F5</f>
        <v>Juleaftensdag</v>
      </c>
      <c r="X58" s="383" t="str">
        <f t="shared" si="46"/>
        <v/>
      </c>
    </row>
    <row r="59" spans="1:24" ht="15.95" customHeight="1" x14ac:dyDescent="0.2">
      <c r="A59" s="386" t="str">
        <f t="shared" si="23"/>
        <v>M</v>
      </c>
      <c r="B59" s="385">
        <f t="shared" si="35"/>
        <v>42576</v>
      </c>
      <c r="C59" s="384"/>
      <c r="D59" s="383">
        <f t="shared" si="41"/>
        <v>30</v>
      </c>
      <c r="E59" s="386" t="str">
        <f t="shared" si="25"/>
        <v>T</v>
      </c>
      <c r="F59" s="385">
        <f t="shared" si="36"/>
        <v>42607</v>
      </c>
      <c r="G59" s="384"/>
      <c r="H59" s="383" t="str">
        <f t="shared" si="42"/>
        <v/>
      </c>
      <c r="I59" s="386" t="str">
        <f t="shared" si="27"/>
        <v>S</v>
      </c>
      <c r="J59" s="385">
        <f t="shared" si="37"/>
        <v>42638</v>
      </c>
      <c r="K59" s="384"/>
      <c r="L59" s="383" t="str">
        <f t="shared" si="43"/>
        <v/>
      </c>
      <c r="M59" s="386" t="str">
        <f t="shared" si="29"/>
        <v>T</v>
      </c>
      <c r="N59" s="385">
        <f t="shared" si="38"/>
        <v>42668</v>
      </c>
      <c r="O59" s="384"/>
      <c r="P59" s="383" t="str">
        <f t="shared" si="44"/>
        <v/>
      </c>
      <c r="Q59" s="386" t="str">
        <f t="shared" si="31"/>
        <v>F</v>
      </c>
      <c r="R59" s="385">
        <f t="shared" si="39"/>
        <v>42699</v>
      </c>
      <c r="S59" s="384"/>
      <c r="T59" s="383" t="str">
        <f t="shared" si="45"/>
        <v/>
      </c>
      <c r="U59" s="390" t="str">
        <f t="shared" si="33"/>
        <v>S</v>
      </c>
      <c r="V59" s="389">
        <f t="shared" si="40"/>
        <v>42729</v>
      </c>
      <c r="W59" s="388" t="str">
        <f>+DataKalender!F6</f>
        <v>1. Juledag</v>
      </c>
      <c r="X59" s="387" t="str">
        <f t="shared" si="46"/>
        <v/>
      </c>
    </row>
    <row r="60" spans="1:24" ht="15.95" customHeight="1" x14ac:dyDescent="0.2">
      <c r="A60" s="386" t="str">
        <f t="shared" si="23"/>
        <v>T</v>
      </c>
      <c r="B60" s="385">
        <f t="shared" si="35"/>
        <v>42577</v>
      </c>
      <c r="C60" s="384"/>
      <c r="D60" s="383" t="str">
        <f t="shared" si="41"/>
        <v/>
      </c>
      <c r="E60" s="386" t="str">
        <f t="shared" si="25"/>
        <v>F</v>
      </c>
      <c r="F60" s="385">
        <f t="shared" si="36"/>
        <v>42608</v>
      </c>
      <c r="G60" s="384"/>
      <c r="H60" s="383" t="str">
        <f t="shared" si="42"/>
        <v/>
      </c>
      <c r="I60" s="386" t="str">
        <f t="shared" si="27"/>
        <v>M</v>
      </c>
      <c r="J60" s="385">
        <f t="shared" si="37"/>
        <v>42639</v>
      </c>
      <c r="K60" s="384"/>
      <c r="L60" s="383">
        <f t="shared" si="43"/>
        <v>39</v>
      </c>
      <c r="M60" s="386" t="str">
        <f t="shared" si="29"/>
        <v>O</v>
      </c>
      <c r="N60" s="385">
        <f t="shared" si="38"/>
        <v>42669</v>
      </c>
      <c r="O60" s="384"/>
      <c r="P60" s="383" t="str">
        <f t="shared" si="44"/>
        <v/>
      </c>
      <c r="Q60" s="386" t="str">
        <f t="shared" si="31"/>
        <v>L</v>
      </c>
      <c r="R60" s="385">
        <f t="shared" si="39"/>
        <v>42700</v>
      </c>
      <c r="S60" s="384"/>
      <c r="T60" s="383" t="str">
        <f t="shared" si="45"/>
        <v/>
      </c>
      <c r="U60" s="390" t="str">
        <f t="shared" si="33"/>
        <v>M</v>
      </c>
      <c r="V60" s="389">
        <f t="shared" si="40"/>
        <v>42730</v>
      </c>
      <c r="W60" s="388" t="str">
        <f>+DataKalender!F7</f>
        <v>2. Juledag</v>
      </c>
      <c r="X60" s="387">
        <f t="shared" si="46"/>
        <v>52</v>
      </c>
    </row>
    <row r="61" spans="1:24" ht="15.95" customHeight="1" x14ac:dyDescent="0.2">
      <c r="A61" s="386" t="str">
        <f t="shared" si="23"/>
        <v>O</v>
      </c>
      <c r="B61" s="385">
        <f t="shared" si="35"/>
        <v>42578</v>
      </c>
      <c r="C61" s="384"/>
      <c r="D61" s="383" t="str">
        <f t="shared" si="41"/>
        <v/>
      </c>
      <c r="E61" s="386" t="str">
        <f t="shared" si="25"/>
        <v>L</v>
      </c>
      <c r="F61" s="385">
        <f t="shared" si="36"/>
        <v>42609</v>
      </c>
      <c r="G61" s="384"/>
      <c r="H61" s="383" t="str">
        <f t="shared" si="42"/>
        <v/>
      </c>
      <c r="I61" s="386" t="str">
        <f t="shared" si="27"/>
        <v>T</v>
      </c>
      <c r="J61" s="385">
        <f t="shared" si="37"/>
        <v>42640</v>
      </c>
      <c r="K61" s="384"/>
      <c r="L61" s="383" t="str">
        <f t="shared" si="43"/>
        <v/>
      </c>
      <c r="M61" s="386" t="str">
        <f t="shared" si="29"/>
        <v>T</v>
      </c>
      <c r="N61" s="385">
        <f t="shared" si="38"/>
        <v>42670</v>
      </c>
      <c r="O61" s="384"/>
      <c r="P61" s="383" t="str">
        <f t="shared" si="44"/>
        <v/>
      </c>
      <c r="Q61" s="386" t="str">
        <f t="shared" si="31"/>
        <v>S</v>
      </c>
      <c r="R61" s="385">
        <f t="shared" si="39"/>
        <v>42701</v>
      </c>
      <c r="S61" s="384"/>
      <c r="T61" s="383" t="str">
        <f t="shared" si="45"/>
        <v/>
      </c>
      <c r="U61" s="386" t="str">
        <f t="shared" si="33"/>
        <v>T</v>
      </c>
      <c r="V61" s="385">
        <f t="shared" si="40"/>
        <v>42731</v>
      </c>
      <c r="W61" s="384"/>
      <c r="X61" s="383" t="str">
        <f t="shared" si="46"/>
        <v/>
      </c>
    </row>
    <row r="62" spans="1:24" ht="15.95" customHeight="1" x14ac:dyDescent="0.2">
      <c r="A62" s="386" t="str">
        <f t="shared" si="23"/>
        <v>T</v>
      </c>
      <c r="B62" s="385">
        <f t="shared" si="35"/>
        <v>42579</v>
      </c>
      <c r="C62" s="384"/>
      <c r="D62" s="383" t="str">
        <f t="shared" si="41"/>
        <v/>
      </c>
      <c r="E62" s="386" t="str">
        <f t="shared" si="25"/>
        <v>S</v>
      </c>
      <c r="F62" s="385">
        <f t="shared" si="36"/>
        <v>42610</v>
      </c>
      <c r="G62" s="384"/>
      <c r="H62" s="383" t="str">
        <f t="shared" si="42"/>
        <v/>
      </c>
      <c r="I62" s="386" t="str">
        <f t="shared" si="27"/>
        <v>O</v>
      </c>
      <c r="J62" s="385">
        <f t="shared" si="37"/>
        <v>42641</v>
      </c>
      <c r="K62" s="384"/>
      <c r="L62" s="383" t="str">
        <f t="shared" si="43"/>
        <v/>
      </c>
      <c r="M62" s="386" t="str">
        <f t="shared" si="29"/>
        <v>F</v>
      </c>
      <c r="N62" s="385">
        <f t="shared" si="38"/>
        <v>42671</v>
      </c>
      <c r="O62" s="384"/>
      <c r="P62" s="383" t="str">
        <f t="shared" si="44"/>
        <v/>
      </c>
      <c r="Q62" s="386" t="str">
        <f t="shared" si="31"/>
        <v>M</v>
      </c>
      <c r="R62" s="385">
        <f t="shared" si="39"/>
        <v>42702</v>
      </c>
      <c r="S62" s="384"/>
      <c r="T62" s="383">
        <f t="shared" si="45"/>
        <v>48</v>
      </c>
      <c r="U62" s="386" t="str">
        <f t="shared" si="33"/>
        <v>O</v>
      </c>
      <c r="V62" s="385">
        <f t="shared" si="40"/>
        <v>42732</v>
      </c>
      <c r="W62" s="384"/>
      <c r="X62" s="383" t="str">
        <f t="shared" si="46"/>
        <v/>
      </c>
    </row>
    <row r="63" spans="1:24" ht="15.95" customHeight="1" x14ac:dyDescent="0.2">
      <c r="A63" s="386" t="str">
        <f t="shared" si="23"/>
        <v>F</v>
      </c>
      <c r="B63" s="385">
        <f t="shared" si="35"/>
        <v>42580</v>
      </c>
      <c r="C63" s="384"/>
      <c r="D63" s="383" t="str">
        <f t="shared" si="41"/>
        <v/>
      </c>
      <c r="E63" s="386" t="str">
        <f t="shared" si="25"/>
        <v>M</v>
      </c>
      <c r="F63" s="385">
        <f t="shared" si="36"/>
        <v>42611</v>
      </c>
      <c r="G63" s="384"/>
      <c r="H63" s="383">
        <f t="shared" si="42"/>
        <v>35</v>
      </c>
      <c r="I63" s="386" t="str">
        <f t="shared" si="27"/>
        <v>T</v>
      </c>
      <c r="J63" s="385">
        <f t="shared" si="37"/>
        <v>42642</v>
      </c>
      <c r="K63" s="384"/>
      <c r="L63" s="383" t="str">
        <f t="shared" si="43"/>
        <v/>
      </c>
      <c r="M63" s="386" t="str">
        <f t="shared" si="29"/>
        <v>L</v>
      </c>
      <c r="N63" s="385">
        <f t="shared" si="38"/>
        <v>42672</v>
      </c>
      <c r="O63" s="384"/>
      <c r="P63" s="383" t="str">
        <f t="shared" si="44"/>
        <v/>
      </c>
      <c r="Q63" s="386" t="str">
        <f t="shared" si="31"/>
        <v>T</v>
      </c>
      <c r="R63" s="385">
        <f t="shared" si="39"/>
        <v>42703</v>
      </c>
      <c r="S63" s="384"/>
      <c r="T63" s="383" t="str">
        <f t="shared" si="45"/>
        <v/>
      </c>
      <c r="U63" s="386" t="str">
        <f t="shared" si="33"/>
        <v>T</v>
      </c>
      <c r="V63" s="385">
        <f t="shared" si="40"/>
        <v>42733</v>
      </c>
      <c r="W63" s="384"/>
      <c r="X63" s="383" t="str">
        <f>IF(U63&lt;&gt;"M","",IF((X56+1)=53,1,(X56+1)))</f>
        <v/>
      </c>
    </row>
    <row r="64" spans="1:24" ht="15.95" customHeight="1" x14ac:dyDescent="0.2">
      <c r="A64" s="386" t="str">
        <f t="shared" si="23"/>
        <v>L</v>
      </c>
      <c r="B64" s="385">
        <f t="shared" si="35"/>
        <v>42581</v>
      </c>
      <c r="C64" s="384"/>
      <c r="D64" s="383" t="str">
        <f t="shared" si="41"/>
        <v/>
      </c>
      <c r="E64" s="386" t="str">
        <f t="shared" si="25"/>
        <v>T</v>
      </c>
      <c r="F64" s="385">
        <f t="shared" si="36"/>
        <v>42612</v>
      </c>
      <c r="G64" s="384"/>
      <c r="H64" s="383" t="str">
        <f t="shared" si="42"/>
        <v/>
      </c>
      <c r="I64" s="386" t="str">
        <f t="shared" si="27"/>
        <v>F</v>
      </c>
      <c r="J64" s="385">
        <f t="shared" si="37"/>
        <v>42643</v>
      </c>
      <c r="K64" s="384"/>
      <c r="L64" s="383" t="str">
        <f t="shared" si="43"/>
        <v/>
      </c>
      <c r="M64" s="386" t="str">
        <f t="shared" si="29"/>
        <v>S</v>
      </c>
      <c r="N64" s="385">
        <f t="shared" si="38"/>
        <v>42673</v>
      </c>
      <c r="O64" s="384"/>
      <c r="P64" s="383" t="str">
        <f t="shared" si="44"/>
        <v/>
      </c>
      <c r="Q64" s="386" t="str">
        <f t="shared" si="31"/>
        <v>O</v>
      </c>
      <c r="R64" s="385">
        <f t="shared" si="39"/>
        <v>42704</v>
      </c>
      <c r="S64" s="384"/>
      <c r="T64" s="383" t="str">
        <f t="shared" si="45"/>
        <v/>
      </c>
      <c r="U64" s="386" t="str">
        <f t="shared" si="33"/>
        <v>F</v>
      </c>
      <c r="V64" s="385">
        <f t="shared" si="40"/>
        <v>42734</v>
      </c>
      <c r="W64" s="384"/>
      <c r="X64" s="383" t="str">
        <f>IF(U64&lt;&gt;"M","",IF((X57+1)=53,1,(X57+1)))</f>
        <v/>
      </c>
    </row>
    <row r="65" spans="1:24" ht="15.95" customHeight="1" thickBot="1" x14ac:dyDescent="0.25">
      <c r="A65" s="382" t="str">
        <f t="shared" si="23"/>
        <v>S</v>
      </c>
      <c r="B65" s="381">
        <f t="shared" si="35"/>
        <v>42582</v>
      </c>
      <c r="C65" s="380"/>
      <c r="D65" s="379" t="str">
        <f t="shared" si="41"/>
        <v/>
      </c>
      <c r="E65" s="382" t="str">
        <f t="shared" si="25"/>
        <v>O</v>
      </c>
      <c r="F65" s="381">
        <f t="shared" si="36"/>
        <v>42613</v>
      </c>
      <c r="G65" s="380"/>
      <c r="H65" s="379" t="str">
        <f t="shared" si="42"/>
        <v/>
      </c>
      <c r="I65" s="382"/>
      <c r="J65" s="381"/>
      <c r="K65" s="380"/>
      <c r="L65" s="379"/>
      <c r="M65" s="382" t="str">
        <f t="shared" si="29"/>
        <v>M</v>
      </c>
      <c r="N65" s="381">
        <f t="shared" si="38"/>
        <v>42674</v>
      </c>
      <c r="O65" s="380"/>
      <c r="P65" s="379">
        <f t="shared" si="44"/>
        <v>44</v>
      </c>
      <c r="Q65" s="382"/>
      <c r="R65" s="381"/>
      <c r="S65" s="380"/>
      <c r="T65" s="379"/>
      <c r="U65" s="378" t="str">
        <f t="shared" si="33"/>
        <v>L</v>
      </c>
      <c r="V65" s="377">
        <f t="shared" si="40"/>
        <v>42735</v>
      </c>
      <c r="W65" s="376" t="str">
        <f>+DataKalender!F8</f>
        <v>Nytårsaftensdag</v>
      </c>
      <c r="X65" s="375" t="str">
        <f>IF(U65&lt;&gt;"M","",IF((X58+1)=53,1,(X58+1)))</f>
        <v/>
      </c>
    </row>
  </sheetData>
  <sheetProtection sheet="1" objects="1" scenarios="1"/>
  <mergeCells count="13">
    <mergeCell ref="I34:L34"/>
    <mergeCell ref="M34:P34"/>
    <mergeCell ref="Q34:T34"/>
    <mergeCell ref="U34:X34"/>
    <mergeCell ref="A1:X1"/>
    <mergeCell ref="A2:D2"/>
    <mergeCell ref="E2:H2"/>
    <mergeCell ref="I2:L2"/>
    <mergeCell ref="M2:P2"/>
    <mergeCell ref="Q2:T2"/>
    <mergeCell ref="U2:X2"/>
    <mergeCell ref="A34:D34"/>
    <mergeCell ref="E34:H34"/>
  </mergeCells>
  <conditionalFormatting sqref="A66:X65536 A2:D3 E32:H33 E2:X2 A34:X34 Y1:IV65536">
    <cfRule type="cellIs" dxfId="22" priority="22" stopIfTrue="1" operator="equal">
      <formula>"L"</formula>
    </cfRule>
    <cfRule type="cellIs" dxfId="21" priority="23" stopIfTrue="1" operator="equal">
      <formula>"S"</formula>
    </cfRule>
  </conditionalFormatting>
  <conditionalFormatting sqref="C4:C33 G3:G31 K3:K18 W35:W65 S35:S65 O35:O42 C35:C65 G35:G65 K35:K36 K46:K65 O44:O65">
    <cfRule type="expression" dxfId="20" priority="21" stopIfTrue="1">
      <formula>(A3="S")</formula>
    </cfRule>
  </conditionalFormatting>
  <conditionalFormatting sqref="U35:U65 Q35:Q65 M35:M65 A35:A65 E35:E65 I35:I65 A4:A33 E3:E31 I3:I18">
    <cfRule type="expression" dxfId="19" priority="19" stopIfTrue="1">
      <formula>(A3="S")</formula>
    </cfRule>
    <cfRule type="expression" dxfId="18" priority="20" stopIfTrue="1">
      <formula>(A3="L")</formula>
    </cfRule>
  </conditionalFormatting>
  <conditionalFormatting sqref="D4:D33 H3:H31 L3:L18 X35:X65 T35:T65 P35:P65 D35:D65 H35:H65 L35:L65">
    <cfRule type="expression" dxfId="17" priority="18" stopIfTrue="1">
      <formula>(A3="S")</formula>
    </cfRule>
  </conditionalFormatting>
  <conditionalFormatting sqref="B4:B33 F3:F31 J3:J18 V35:V65 R35:R65 N35:N65 B35:B65 F35:F65 J35:J65">
    <cfRule type="expression" dxfId="16" priority="16" stopIfTrue="1">
      <formula>(A3="S")</formula>
    </cfRule>
    <cfRule type="expression" dxfId="15" priority="17" stopIfTrue="1">
      <formula>(A3="L")</formula>
    </cfRule>
  </conditionalFormatting>
  <conditionalFormatting sqref="I19:I33 M3:M33 Q3:Q33 U3:U33">
    <cfRule type="expression" dxfId="14" priority="13" stopIfTrue="1">
      <formula>(I3="S")</formula>
    </cfRule>
    <cfRule type="expression" dxfId="13" priority="14" stopIfTrue="1">
      <formula>(I3="L")</formula>
    </cfRule>
    <cfRule type="expression" dxfId="12" priority="15" stopIfTrue="1">
      <formula>OR(K3=$Z$3,(K3=$Z$2),K3=$Z$4,K3=$Z$5,K3=$Z$6,K3=$Z$7)</formula>
    </cfRule>
  </conditionalFormatting>
  <conditionalFormatting sqref="J19:J33 N3:N33 R3:R33 V3:V33">
    <cfRule type="expression" dxfId="11" priority="10" stopIfTrue="1">
      <formula>(I3="S")</formula>
    </cfRule>
    <cfRule type="expression" dxfId="10" priority="11" stopIfTrue="1">
      <formula>(I3="L")</formula>
    </cfRule>
    <cfRule type="expression" dxfId="9" priority="12" stopIfTrue="1">
      <formula>OR(K3=$Z$3,K3=$Z$2,K3=$Z$4,K3=$Z$5,K3=$Z$6,K3=$Z$7)</formula>
    </cfRule>
  </conditionalFormatting>
  <conditionalFormatting sqref="O3:O23 W3:W33 K19:K33 S3:S33 O27:O33">
    <cfRule type="expression" dxfId="8" priority="8" stopIfTrue="1">
      <formula>(I3="S")</formula>
    </cfRule>
    <cfRule type="expression" dxfId="7" priority="9" stopIfTrue="1">
      <formula>OR(K3=$Z$3,K3=$Z$2,K3=$Z$4,K3=$Z$5,K3=$Z$6,K3=$Z$7)</formula>
    </cfRule>
  </conditionalFormatting>
  <conditionalFormatting sqref="L19:L33 P3:P33 T3:T33 X3:X33">
    <cfRule type="expression" dxfId="6" priority="6" stopIfTrue="1">
      <formula>(I3="S")</formula>
    </cfRule>
    <cfRule type="expression" dxfId="5" priority="7" stopIfTrue="1">
      <formula>OR(K3=$Z$3,K3=$Z$2,K3=$Z$4,K3=$Z$5,K3=$Z$6,K3=$Z$7)</formula>
    </cfRule>
  </conditionalFormatting>
  <conditionalFormatting sqref="A1:X1">
    <cfRule type="cellIs" dxfId="4" priority="5" stopIfTrue="1" operator="equal">
      <formula>"L"*eller="S"</formula>
    </cfRule>
  </conditionalFormatting>
  <conditionalFormatting sqref="K37:K45">
    <cfRule type="expression" dxfId="3" priority="4" stopIfTrue="1">
      <formula>(I37="S")</formula>
    </cfRule>
  </conditionalFormatting>
  <conditionalFormatting sqref="O43">
    <cfRule type="expression" dxfId="2" priority="3" stopIfTrue="1">
      <formula>(M43="S")</formula>
    </cfRule>
  </conditionalFormatting>
  <conditionalFormatting sqref="O24:O26">
    <cfRule type="expression" dxfId="1" priority="1" stopIfTrue="1">
      <formula>(M24="S")</formula>
    </cfRule>
    <cfRule type="expression" dxfId="0" priority="2" stopIfTrue="1">
      <formula>OR(O24=$Z$3,O24=$Z$2,O24=$Z$4,O24=$Z$5,O24=$Z$6,O24=$Z$7)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69" orientation="portrait" r:id="rId1"/>
  <headerFooter alignWithMargins="0"/>
  <rowBreaks count="1" manualBreakCount="1">
    <brk id="3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/>
  <dimension ref="A1:AD785"/>
  <sheetViews>
    <sheetView showGridLines="0" showRowColHeaders="0" showZeros="0" tabSelected="1" zoomScale="110" zoomScaleNormal="110" workbookViewId="0">
      <pane xSplit="2" ySplit="1" topLeftCell="C562" activePane="bottomRight" state="frozen"/>
      <selection activeCell="B1" sqref="B1"/>
      <selection pane="topRight" activeCell="D1" sqref="D1"/>
      <selection pane="bottomLeft" activeCell="B2" sqref="B2"/>
      <selection pane="bottomRight" activeCell="E581" sqref="E581"/>
    </sheetView>
  </sheetViews>
  <sheetFormatPr defaultColWidth="8.85546875" defaultRowHeight="12.75" customHeight="1" x14ac:dyDescent="0.2"/>
  <cols>
    <col min="1" max="1" width="3.7109375" style="27" customWidth="1"/>
    <col min="2" max="2" width="5.28515625" style="28" customWidth="1"/>
    <col min="3" max="3" width="3" style="28" customWidth="1"/>
    <col min="4" max="4" width="15.7109375" style="28" customWidth="1"/>
    <col min="5" max="5" width="5.28515625" style="28" customWidth="1"/>
    <col min="6" max="6" width="3" style="28" customWidth="1"/>
    <col min="7" max="11" width="4.5703125" style="22" customWidth="1"/>
    <col min="12" max="12" width="3" style="22" customWidth="1"/>
    <col min="13" max="13" width="4.5703125" style="22" customWidth="1"/>
    <col min="14" max="15" width="3.5703125" style="23" customWidth="1"/>
    <col min="16" max="16" width="3" style="23" customWidth="1"/>
    <col min="17" max="17" width="4.5703125" style="22" customWidth="1"/>
    <col min="18" max="18" width="3" style="25" customWidth="1"/>
    <col min="19" max="19" width="4.28515625" style="25" customWidth="1"/>
    <col min="20" max="20" width="2.85546875" style="25" customWidth="1"/>
    <col min="21" max="21" width="40.7109375" style="17" customWidth="1"/>
    <col min="22" max="22" width="4.85546875" style="24" customWidth="1"/>
    <col min="23" max="23" width="4.85546875" style="33" customWidth="1"/>
    <col min="24" max="24" width="5.5703125" style="33" customWidth="1"/>
    <col min="25" max="25" width="5.28515625" style="34" customWidth="1"/>
    <col min="26" max="26" width="10.5703125" style="32" bestFit="1" customWidth="1"/>
    <col min="27" max="27" width="13" style="17" customWidth="1"/>
    <col min="28" max="28" width="2.7109375" style="17" customWidth="1"/>
    <col min="29" max="16384" width="8.85546875" style="17"/>
  </cols>
  <sheetData>
    <row r="1" spans="1:30" s="26" customFormat="1" ht="54.75" customHeight="1" thickBot="1" x14ac:dyDescent="0.25">
      <c r="A1" s="277" t="s">
        <v>17</v>
      </c>
      <c r="B1" s="280" t="s">
        <v>18</v>
      </c>
      <c r="C1" s="281" t="str">
        <f>F1</f>
        <v>Træningspas</v>
      </c>
      <c r="D1" s="283" t="s">
        <v>90</v>
      </c>
      <c r="E1" s="282" t="s">
        <v>58</v>
      </c>
      <c r="F1" s="277" t="s">
        <v>42</v>
      </c>
      <c r="G1" s="279" t="s">
        <v>45</v>
      </c>
      <c r="H1" s="279" t="s">
        <v>19</v>
      </c>
      <c r="I1" s="279" t="s">
        <v>20</v>
      </c>
      <c r="J1" s="279" t="s">
        <v>21</v>
      </c>
      <c r="K1" s="279" t="s">
        <v>117</v>
      </c>
      <c r="L1" s="279" t="s">
        <v>22</v>
      </c>
      <c r="M1" s="279" t="s">
        <v>23</v>
      </c>
      <c r="N1" s="279" t="s">
        <v>24</v>
      </c>
      <c r="O1" s="279" t="s">
        <v>10</v>
      </c>
      <c r="P1" s="279" t="s">
        <v>92</v>
      </c>
      <c r="Q1" s="278" t="s">
        <v>11</v>
      </c>
      <c r="R1" s="279" t="s">
        <v>15</v>
      </c>
      <c r="S1" s="279" t="s">
        <v>62</v>
      </c>
      <c r="T1" s="279" t="s">
        <v>57</v>
      </c>
      <c r="U1" s="283" t="s">
        <v>14</v>
      </c>
      <c r="V1" s="284" t="s">
        <v>44</v>
      </c>
      <c r="W1" s="279" t="s">
        <v>25</v>
      </c>
      <c r="X1" s="280" t="s">
        <v>26</v>
      </c>
      <c r="Y1" s="408" t="s">
        <v>282</v>
      </c>
      <c r="Z1" s="409"/>
      <c r="AA1" s="79"/>
    </row>
    <row r="2" spans="1:30" s="16" customFormat="1" ht="12.75" customHeight="1" x14ac:dyDescent="0.2">
      <c r="A2" s="405">
        <v>44</v>
      </c>
      <c r="B2" s="106">
        <v>42303</v>
      </c>
      <c r="C2" s="122"/>
      <c r="D2" s="135"/>
      <c r="E2" s="127"/>
      <c r="F2" s="117"/>
      <c r="G2" s="1"/>
      <c r="H2" s="1"/>
      <c r="I2" s="1"/>
      <c r="J2" s="1"/>
      <c r="K2" s="1"/>
      <c r="L2" s="1"/>
      <c r="M2" s="1"/>
      <c r="N2" s="2"/>
      <c r="O2" s="2"/>
      <c r="P2" s="3"/>
      <c r="Q2" s="1"/>
      <c r="R2" s="3"/>
      <c r="S2" s="3"/>
      <c r="T2" s="3"/>
      <c r="U2" s="349"/>
      <c r="V2" s="88" t="str">
        <f>IF(W2=0,"",(G2/DataÅr!$B$47*DataÅr!$B$52+H2/DataÅr!$B$47*DataÅr!$B$51+I2/DataÅr!$B$47*DataÅr!$B$50+J2/DataÅr!$B$47*DataÅr!$B$49+K2/DataÅr!$B$47*DataÅr!$B$48+M2/DataÅr!$B$47*DataÅr!$B$53)^DataÅr!$B$54)</f>
        <v/>
      </c>
      <c r="W2" s="80">
        <f t="shared" ref="W2:W65" si="0">SUM(G2:K2)+M2</f>
        <v>0</v>
      </c>
      <c r="X2" s="81"/>
      <c r="Y2" s="82"/>
      <c r="Z2" s="83"/>
      <c r="AA2" s="84"/>
    </row>
    <row r="3" spans="1:30" s="16" customFormat="1" ht="12.75" customHeight="1" x14ac:dyDescent="0.2">
      <c r="A3" s="406"/>
      <c r="B3" s="108">
        <f>B2</f>
        <v>42303</v>
      </c>
      <c r="C3" s="123"/>
      <c r="D3" s="136"/>
      <c r="E3" s="133"/>
      <c r="F3" s="118"/>
      <c r="G3" s="4"/>
      <c r="H3" s="4"/>
      <c r="I3" s="4"/>
      <c r="J3" s="4"/>
      <c r="K3" s="4"/>
      <c r="L3" s="4"/>
      <c r="M3" s="4"/>
      <c r="N3" s="5"/>
      <c r="O3" s="5"/>
      <c r="P3" s="6"/>
      <c r="Q3" s="4"/>
      <c r="R3" s="6"/>
      <c r="S3" s="6"/>
      <c r="T3" s="6"/>
      <c r="U3" s="350"/>
      <c r="V3" s="85" t="str">
        <f>IF(W3=0,"",(G3/DataÅr!$B$47*DataÅr!$B$52+H3/DataÅr!$B$47*DataÅr!$B$51+I3/DataÅr!$B$47*DataÅr!$B$50+J3/DataÅr!$B$47*DataÅr!$B$49+K3/DataÅr!$B$47*DataÅr!$B$48+M3/DataÅr!$B$47*DataÅr!$B$53)^DataÅr!$B$54)</f>
        <v/>
      </c>
      <c r="W3" s="86">
        <f t="shared" si="0"/>
        <v>0</v>
      </c>
      <c r="X3" s="87">
        <f>SUM(G2:K3)+SUM(M2:M3)</f>
        <v>0</v>
      </c>
      <c r="Y3" s="142"/>
      <c r="Z3" s="142"/>
      <c r="AA3" s="84"/>
    </row>
    <row r="4" spans="1:30" s="16" customFormat="1" ht="12.75" customHeight="1" thickBot="1" x14ac:dyDescent="0.25">
      <c r="A4" s="406"/>
      <c r="B4" s="107">
        <f>(B2+1)</f>
        <v>42304</v>
      </c>
      <c r="C4" s="124"/>
      <c r="D4" s="137"/>
      <c r="E4" s="128"/>
      <c r="F4" s="119"/>
      <c r="G4" s="7"/>
      <c r="H4" s="7"/>
      <c r="I4" s="7"/>
      <c r="J4" s="7"/>
      <c r="K4" s="7"/>
      <c r="L4" s="7"/>
      <c r="M4" s="7"/>
      <c r="N4" s="8"/>
      <c r="O4" s="8"/>
      <c r="P4" s="9"/>
      <c r="Q4" s="7"/>
      <c r="R4" s="9"/>
      <c r="S4" s="9"/>
      <c r="T4" s="9"/>
      <c r="U4" s="351"/>
      <c r="V4" s="88" t="str">
        <f>IF(W4=0,"",(G4/DataÅr!$B$47*DataÅr!$B$52+H4/DataÅr!$B$47*DataÅr!$B$51+I4/DataÅr!$B$47*DataÅr!$B$50+J4/DataÅr!$B$47*DataÅr!$B$49+K4/DataÅr!$B$47*DataÅr!$B$48+M4/DataÅr!$B$47*DataÅr!$B$53)^DataÅr!$B$54)</f>
        <v/>
      </c>
      <c r="W4" s="89">
        <f t="shared" si="0"/>
        <v>0</v>
      </c>
      <c r="X4" s="90"/>
      <c r="Y4" s="142"/>
      <c r="Z4" s="142"/>
      <c r="AA4" s="84"/>
    </row>
    <row r="5" spans="1:30" s="16" customFormat="1" ht="12.75" customHeight="1" x14ac:dyDescent="0.2">
      <c r="A5" s="406"/>
      <c r="B5" s="108">
        <f>B4</f>
        <v>42304</v>
      </c>
      <c r="C5" s="123"/>
      <c r="D5" s="136"/>
      <c r="E5" s="133"/>
      <c r="F5" s="118"/>
      <c r="G5" s="4"/>
      <c r="H5" s="4"/>
      <c r="I5" s="4"/>
      <c r="J5" s="4"/>
      <c r="K5" s="4"/>
      <c r="L5" s="4"/>
      <c r="M5" s="4"/>
      <c r="N5" s="5"/>
      <c r="O5" s="5"/>
      <c r="P5" s="6"/>
      <c r="Q5" s="4"/>
      <c r="R5" s="6"/>
      <c r="S5" s="6"/>
      <c r="T5" s="6"/>
      <c r="U5" s="350"/>
      <c r="V5" s="85" t="str">
        <f>IF(W5=0,"",(G5/DataÅr!$B$47*DataÅr!$B$52+H5/DataÅr!$B$47*DataÅr!$B$51+I5/DataÅr!$B$47*DataÅr!$B$50+J5/DataÅr!$B$47*DataÅr!$B$49+K5/DataÅr!$B$47*DataÅr!$B$48+M5/DataÅr!$B$47*DataÅr!$B$53)^DataÅr!$B$54)</f>
        <v/>
      </c>
      <c r="W5" s="86">
        <f t="shared" si="0"/>
        <v>0</v>
      </c>
      <c r="X5" s="87">
        <f>SUM(G2:K5)+SUM(M2:M5)</f>
        <v>0</v>
      </c>
      <c r="Y5" s="130">
        <f>SUM(F2:F15)</f>
        <v>0</v>
      </c>
      <c r="Z5" s="176" t="s">
        <v>43</v>
      </c>
      <c r="AA5" s="84"/>
      <c r="AB5" s="42"/>
      <c r="AC5" s="42"/>
      <c r="AD5" s="42"/>
    </row>
    <row r="6" spans="1:30" s="16" customFormat="1" ht="12.75" customHeight="1" x14ac:dyDescent="0.2">
      <c r="A6" s="406"/>
      <c r="B6" s="107">
        <f>(B4+1)</f>
        <v>42305</v>
      </c>
      <c r="C6" s="124"/>
      <c r="D6" s="137"/>
      <c r="E6" s="128"/>
      <c r="F6" s="119"/>
      <c r="G6" s="7"/>
      <c r="H6" s="7"/>
      <c r="I6" s="7"/>
      <c r="J6" s="7"/>
      <c r="K6" s="7"/>
      <c r="L6" s="7"/>
      <c r="M6" s="7"/>
      <c r="N6" s="8"/>
      <c r="O6" s="8"/>
      <c r="P6" s="9"/>
      <c r="Q6" s="7"/>
      <c r="R6" s="9"/>
      <c r="S6" s="9"/>
      <c r="T6" s="9"/>
      <c r="U6" s="351"/>
      <c r="V6" s="88" t="str">
        <f>IF(W6=0,"",(G6/DataÅr!$B$47*DataÅr!$B$52+H6/DataÅr!$B$47*DataÅr!$B$51+I6/DataÅr!$B$47*DataÅr!$B$50+J6/DataÅr!$B$47*DataÅr!$B$49+K6/DataÅr!$B$47*DataÅr!$B$48+M6/DataÅr!$B$47*DataÅr!$B$53)^DataÅr!$B$54)</f>
        <v/>
      </c>
      <c r="W6" s="89">
        <f t="shared" si="0"/>
        <v>0</v>
      </c>
      <c r="X6" s="90"/>
      <c r="Y6" s="129">
        <f>SUM(G2:K15)-Y7</f>
        <v>0</v>
      </c>
      <c r="Z6" s="177" t="s">
        <v>9</v>
      </c>
      <c r="AA6" s="84"/>
      <c r="AB6" s="42"/>
      <c r="AC6" s="42"/>
      <c r="AD6" s="42"/>
    </row>
    <row r="7" spans="1:30" s="16" customFormat="1" ht="12.75" customHeight="1" x14ac:dyDescent="0.2">
      <c r="A7" s="406"/>
      <c r="B7" s="108">
        <f>B6</f>
        <v>42305</v>
      </c>
      <c r="C7" s="123"/>
      <c r="D7" s="136"/>
      <c r="E7" s="133"/>
      <c r="F7" s="118"/>
      <c r="G7" s="4"/>
      <c r="H7" s="4"/>
      <c r="I7" s="4"/>
      <c r="J7" s="4"/>
      <c r="K7" s="4"/>
      <c r="L7" s="4"/>
      <c r="M7" s="4"/>
      <c r="N7" s="5"/>
      <c r="O7" s="5"/>
      <c r="P7" s="6"/>
      <c r="Q7" s="4"/>
      <c r="R7" s="6"/>
      <c r="S7" s="6"/>
      <c r="T7" s="6"/>
      <c r="U7" s="352"/>
      <c r="V7" s="85" t="str">
        <f>IF(W7=0,"",(G7/DataÅr!$B$47*DataÅr!$B$52+H7/DataÅr!$B$47*DataÅr!$B$51+I7/DataÅr!$B$47*DataÅr!$B$50+J7/DataÅr!$B$47*DataÅr!$B$49+K7/DataÅr!$B$47*DataÅr!$B$48+M7/DataÅr!$B$47*DataÅr!$B$53)^DataÅr!$B$54)</f>
        <v/>
      </c>
      <c r="W7" s="86">
        <f t="shared" si="0"/>
        <v>0</v>
      </c>
      <c r="X7" s="87">
        <f>SUM(G2:K7)+SUM(M2:M7)</f>
        <v>0</v>
      </c>
      <c r="Y7" s="92">
        <f>SUMIF(L2:L15,"x",W2:W15)-SUMIF(L2:L15,"x",M2:M15)</f>
        <v>0</v>
      </c>
      <c r="Z7" s="93" t="str">
        <f>L1</f>
        <v>Alternativ</v>
      </c>
      <c r="AA7" s="84"/>
      <c r="AB7" s="42"/>
      <c r="AC7" s="42"/>
      <c r="AD7" s="42"/>
    </row>
    <row r="8" spans="1:30" s="16" customFormat="1" ht="12.75" customHeight="1" x14ac:dyDescent="0.2">
      <c r="A8" s="406"/>
      <c r="B8" s="107">
        <f>(B6+1)</f>
        <v>42306</v>
      </c>
      <c r="C8" s="124"/>
      <c r="D8" s="137"/>
      <c r="E8" s="128"/>
      <c r="F8" s="119"/>
      <c r="G8" s="7"/>
      <c r="H8" s="7"/>
      <c r="I8" s="7"/>
      <c r="J8" s="7"/>
      <c r="K8" s="7"/>
      <c r="L8" s="7"/>
      <c r="M8" s="7"/>
      <c r="N8" s="8"/>
      <c r="O8" s="8"/>
      <c r="P8" s="9"/>
      <c r="Q8" s="7"/>
      <c r="R8" s="9"/>
      <c r="S8" s="9"/>
      <c r="T8" s="9"/>
      <c r="U8" s="351"/>
      <c r="V8" s="88" t="str">
        <f>IF(W8=0,"",(G8/DataÅr!$B$47*DataÅr!$B$52+H8/DataÅr!$B$47*DataÅr!$B$51+I8/DataÅr!$B$47*DataÅr!$B$50+J8/DataÅr!$B$47*DataÅr!$B$49+K8/DataÅr!$B$47*DataÅr!$B$48+M8/DataÅr!$B$47*DataÅr!$B$53)^DataÅr!$B$54)</f>
        <v/>
      </c>
      <c r="W8" s="89">
        <f t="shared" si="0"/>
        <v>0</v>
      </c>
      <c r="X8" s="90"/>
      <c r="Y8" s="92">
        <f>SUM(M2:M15)</f>
        <v>0</v>
      </c>
      <c r="Z8" s="93" t="str">
        <f>M1</f>
        <v>Styrke</v>
      </c>
      <c r="AA8" s="84"/>
      <c r="AB8" s="42"/>
      <c r="AC8" s="42"/>
      <c r="AD8" s="42"/>
    </row>
    <row r="9" spans="1:30" ht="12.75" customHeight="1" x14ac:dyDescent="0.2">
      <c r="A9" s="406"/>
      <c r="B9" s="108">
        <f>B8</f>
        <v>42306</v>
      </c>
      <c r="C9" s="123"/>
      <c r="D9" s="136"/>
      <c r="E9" s="133"/>
      <c r="F9" s="118"/>
      <c r="G9" s="4"/>
      <c r="H9" s="4"/>
      <c r="I9" s="4"/>
      <c r="J9" s="4"/>
      <c r="K9" s="4"/>
      <c r="L9" s="4"/>
      <c r="M9" s="4"/>
      <c r="N9" s="5"/>
      <c r="O9" s="5"/>
      <c r="P9" s="6"/>
      <c r="Q9" s="4"/>
      <c r="R9" s="6"/>
      <c r="S9" s="6"/>
      <c r="T9" s="6"/>
      <c r="U9" s="352"/>
      <c r="V9" s="85" t="str">
        <f>IF(W9=0,"",(G9/DataÅr!$B$47*DataÅr!$B$52+H9/DataÅr!$B$47*DataÅr!$B$51+I9/DataÅr!$B$47*DataÅr!$B$50+J9/DataÅr!$B$47*DataÅr!$B$49+K9/DataÅr!$B$47*DataÅr!$B$48+M9/DataÅr!$B$47*DataÅr!$B$53)^DataÅr!$B$54)</f>
        <v/>
      </c>
      <c r="W9" s="86">
        <f t="shared" si="0"/>
        <v>0</v>
      </c>
      <c r="X9" s="87">
        <f>SUM(G2:K9)+SUM(M2:M9)</f>
        <v>0</v>
      </c>
      <c r="Y9" s="95">
        <f>SUM(Q2:Q15)</f>
        <v>0</v>
      </c>
      <c r="Z9" s="93" t="str">
        <f>Q1</f>
        <v>O-teknik</v>
      </c>
      <c r="AA9" s="94"/>
      <c r="AB9" s="43"/>
      <c r="AC9" s="43"/>
      <c r="AD9" s="43"/>
    </row>
    <row r="10" spans="1:30" ht="12.75" customHeight="1" x14ac:dyDescent="0.2">
      <c r="A10" s="406"/>
      <c r="B10" s="107">
        <f>(B8+1)</f>
        <v>42307</v>
      </c>
      <c r="C10" s="124"/>
      <c r="D10" s="137"/>
      <c r="E10" s="128"/>
      <c r="F10" s="119"/>
      <c r="G10" s="7"/>
      <c r="H10" s="7"/>
      <c r="I10" s="7"/>
      <c r="J10" s="7"/>
      <c r="K10" s="7"/>
      <c r="L10" s="7"/>
      <c r="M10" s="7"/>
      <c r="N10" s="8"/>
      <c r="O10" s="8"/>
      <c r="P10" s="9"/>
      <c r="Q10" s="7"/>
      <c r="R10" s="9"/>
      <c r="S10" s="9"/>
      <c r="T10" s="9"/>
      <c r="U10" s="351"/>
      <c r="V10" s="88" t="str">
        <f>IF(W10=0,"",(G10/DataÅr!$B$47*DataÅr!$B$52+H10/DataÅr!$B$47*DataÅr!$B$51+I10/DataÅr!$B$47*DataÅr!$B$50+J10/DataÅr!$B$47*DataÅr!$B$49+K10/DataÅr!$B$47*DataÅr!$B$48+M10/DataÅr!$B$47*DataÅr!$B$53)^DataÅr!$B$54)</f>
        <v/>
      </c>
      <c r="W10" s="89">
        <f t="shared" si="0"/>
        <v>0</v>
      </c>
      <c r="X10" s="90"/>
      <c r="Y10" s="96">
        <f>SUM(T2:T15)</f>
        <v>0</v>
      </c>
      <c r="Z10" s="97" t="str">
        <f>T1</f>
        <v>Km</v>
      </c>
      <c r="AA10" s="94"/>
      <c r="AB10" s="43"/>
      <c r="AC10" s="44"/>
      <c r="AD10" s="43"/>
    </row>
    <row r="11" spans="1:30" ht="12.75" customHeight="1" x14ac:dyDescent="0.2">
      <c r="A11" s="406"/>
      <c r="B11" s="108">
        <f>B10</f>
        <v>42307</v>
      </c>
      <c r="C11" s="123"/>
      <c r="D11" s="136"/>
      <c r="E11" s="133"/>
      <c r="F11" s="118"/>
      <c r="G11" s="4"/>
      <c r="H11" s="4"/>
      <c r="I11" s="4"/>
      <c r="J11" s="4"/>
      <c r="K11" s="4"/>
      <c r="L11" s="4"/>
      <c r="M11" s="4"/>
      <c r="N11" s="5"/>
      <c r="O11" s="5"/>
      <c r="P11" s="6"/>
      <c r="Q11" s="4"/>
      <c r="R11" s="6"/>
      <c r="S11" s="6"/>
      <c r="T11" s="6"/>
      <c r="U11" s="352"/>
      <c r="V11" s="85" t="str">
        <f>IF(W11=0,"",(G11/DataÅr!$B$47*DataÅr!$B$52+H11/DataÅr!$B$47*DataÅr!$B$51+I11/DataÅr!$B$47*DataÅr!$B$50+J11/DataÅr!$B$47*DataÅr!$B$49+K11/DataÅr!$B$47*DataÅr!$B$48+M11/DataÅr!$B$47*DataÅr!$B$53)^DataÅr!$B$54)</f>
        <v/>
      </c>
      <c r="W11" s="86">
        <f t="shared" si="0"/>
        <v>0</v>
      </c>
      <c r="X11" s="87">
        <f>SUM(G2:K11)+SUM(M2:M11)</f>
        <v>0</v>
      </c>
      <c r="Y11" s="96">
        <f>SUM(P2:P15)</f>
        <v>0</v>
      </c>
      <c r="Z11" s="97" t="str">
        <f>P1</f>
        <v>Stigning</v>
      </c>
      <c r="AA11" s="94"/>
      <c r="AB11" s="43"/>
      <c r="AC11" s="43"/>
      <c r="AD11" s="43"/>
    </row>
    <row r="12" spans="1:30" ht="12.75" customHeight="1" x14ac:dyDescent="0.2">
      <c r="A12" s="406"/>
      <c r="B12" s="107">
        <f>(B10+1)</f>
        <v>42308</v>
      </c>
      <c r="C12" s="124"/>
      <c r="D12" s="137"/>
      <c r="E12" s="128"/>
      <c r="F12" s="119"/>
      <c r="G12" s="7"/>
      <c r="H12" s="7"/>
      <c r="I12" s="7"/>
      <c r="J12" s="7"/>
      <c r="K12" s="7"/>
      <c r="L12" s="7"/>
      <c r="M12" s="7"/>
      <c r="N12" s="8"/>
      <c r="O12" s="8"/>
      <c r="P12" s="9"/>
      <c r="Q12" s="7"/>
      <c r="R12" s="9"/>
      <c r="S12" s="9"/>
      <c r="T12" s="9"/>
      <c r="U12" s="351"/>
      <c r="V12" s="88" t="str">
        <f>IF(W12=0,"",(G12/DataÅr!$B$47*DataÅr!$B$52+H12/DataÅr!$B$47*DataÅr!$B$51+I12/DataÅr!$B$47*DataÅr!$B$50+J12/DataÅr!$B$47*DataÅr!$B$49+K12/DataÅr!$B$47*DataÅr!$B$48+M12/DataÅr!$B$47*DataÅr!$B$53)^DataÅr!$B$54)</f>
        <v/>
      </c>
      <c r="W12" s="89">
        <f t="shared" si="0"/>
        <v>0</v>
      </c>
      <c r="X12" s="90"/>
      <c r="Y12" s="96">
        <f>SUM(V2:V15)</f>
        <v>0</v>
      </c>
      <c r="Z12" s="178" t="s">
        <v>16</v>
      </c>
      <c r="AA12" s="94"/>
      <c r="AB12" s="43"/>
      <c r="AC12" s="43"/>
      <c r="AD12" s="43"/>
    </row>
    <row r="13" spans="1:30" ht="12.75" customHeight="1" thickBot="1" x14ac:dyDescent="0.25">
      <c r="A13" s="406"/>
      <c r="B13" s="108">
        <f>B12</f>
        <v>42308</v>
      </c>
      <c r="C13" s="123"/>
      <c r="D13" s="136"/>
      <c r="E13" s="133"/>
      <c r="F13" s="118"/>
      <c r="G13" s="4"/>
      <c r="H13" s="4"/>
      <c r="I13" s="4"/>
      <c r="J13" s="4"/>
      <c r="K13" s="4"/>
      <c r="L13" s="4"/>
      <c r="M13" s="4"/>
      <c r="N13" s="5"/>
      <c r="O13" s="5"/>
      <c r="P13" s="6"/>
      <c r="Q13" s="4"/>
      <c r="R13" s="6"/>
      <c r="S13" s="6"/>
      <c r="T13" s="6"/>
      <c r="U13" s="352"/>
      <c r="V13" s="85" t="str">
        <f>IF(W13=0,"",(G13/DataÅr!$B$47*DataÅr!$B$52+H13/DataÅr!$B$47*DataÅr!$B$51+I13/DataÅr!$B$47*DataÅr!$B$50+J13/DataÅr!$B$47*DataÅr!$B$49+K13/DataÅr!$B$47*DataÅr!$B$48+M13/DataÅr!$B$47*DataÅr!$B$53)^DataÅr!$B$54)</f>
        <v/>
      </c>
      <c r="W13" s="86">
        <f t="shared" si="0"/>
        <v>0</v>
      </c>
      <c r="X13" s="87">
        <f>SUM(G2:K13)+SUM(M2:M13)</f>
        <v>0</v>
      </c>
      <c r="Y13" s="101">
        <f>IF(SUM(R2:R15)&gt;0,AVERAGE(R2:R15),0)</f>
        <v>0</v>
      </c>
      <c r="Z13" s="102" t="str">
        <f>R1</f>
        <v>Dagsform</v>
      </c>
      <c r="AA13" s="94"/>
      <c r="AB13" s="43"/>
      <c r="AC13" s="43"/>
      <c r="AD13" s="43"/>
    </row>
    <row r="14" spans="1:30" ht="12.75" customHeight="1" x14ac:dyDescent="0.2">
      <c r="A14" s="406"/>
      <c r="B14" s="107">
        <f>(B12+1)</f>
        <v>42309</v>
      </c>
      <c r="C14" s="125"/>
      <c r="D14" s="137"/>
      <c r="E14" s="128"/>
      <c r="F14" s="120"/>
      <c r="G14" s="10"/>
      <c r="H14" s="10"/>
      <c r="I14" s="10"/>
      <c r="J14" s="10"/>
      <c r="K14" s="10"/>
      <c r="L14" s="10"/>
      <c r="M14" s="10"/>
      <c r="N14" s="11"/>
      <c r="O14" s="11"/>
      <c r="P14" s="12"/>
      <c r="Q14" s="10"/>
      <c r="R14" s="12"/>
      <c r="S14" s="12"/>
      <c r="T14" s="12"/>
      <c r="U14" s="351"/>
      <c r="V14" s="88" t="str">
        <f>IF(W14=0,"",(G14/DataÅr!$B$47*DataÅr!$B$52+H14/DataÅr!$B$47*DataÅr!$B$51+I14/DataÅr!$B$47*DataÅr!$B$50+J14/DataÅr!$B$47*DataÅr!$B$49+K14/DataÅr!$B$47*DataÅr!$B$48+M14/DataÅr!$B$47*DataÅr!$B$53)^DataÅr!$B$54)</f>
        <v/>
      </c>
      <c r="W14" s="89">
        <f t="shared" si="0"/>
        <v>0</v>
      </c>
      <c r="X14" s="98"/>
      <c r="Y14" s="131">
        <f>SUM(C2:C15)</f>
        <v>0</v>
      </c>
      <c r="Z14" s="132" t="str">
        <f>Z5</f>
        <v>Pas</v>
      </c>
      <c r="AA14" s="94"/>
      <c r="AB14" s="43"/>
      <c r="AC14" s="43"/>
      <c r="AD14" s="43"/>
    </row>
    <row r="15" spans="1:30" ht="12.75" customHeight="1" thickBot="1" x14ac:dyDescent="0.25">
      <c r="A15" s="407"/>
      <c r="B15" s="109">
        <f>B14</f>
        <v>42309</v>
      </c>
      <c r="C15" s="126"/>
      <c r="D15" s="138"/>
      <c r="E15" s="134"/>
      <c r="F15" s="121"/>
      <c r="G15" s="13"/>
      <c r="H15" s="13"/>
      <c r="I15" s="13"/>
      <c r="J15" s="13"/>
      <c r="K15" s="13"/>
      <c r="L15" s="13"/>
      <c r="M15" s="13"/>
      <c r="N15" s="14"/>
      <c r="O15" s="14"/>
      <c r="P15" s="15"/>
      <c r="Q15" s="13"/>
      <c r="R15" s="15"/>
      <c r="S15" s="15"/>
      <c r="T15" s="15"/>
      <c r="U15" s="353"/>
      <c r="V15" s="158" t="str">
        <f>IF(W15=0,"",(G15/DataÅr!$B$47*DataÅr!$B$52+H15/DataÅr!$B$47*DataÅr!$B$51+I15/DataÅr!$B$47*DataÅr!$B$50+J15/DataÅr!$B$47*DataÅr!$B$49+K15/DataÅr!$B$47*DataÅr!$B$48+M15/DataÅr!$B$47*DataÅr!$B$53)^DataÅr!$B$54)</f>
        <v/>
      </c>
      <c r="W15" s="99">
        <f t="shared" si="0"/>
        <v>0</v>
      </c>
      <c r="X15" s="100">
        <f>SUM(G2:K15)+SUM(M2:M15)</f>
        <v>0</v>
      </c>
      <c r="Y15" s="140">
        <f>SUM(E2:E15)</f>
        <v>0</v>
      </c>
      <c r="Z15" s="143" t="str">
        <f>E1</f>
        <v>Tid</v>
      </c>
      <c r="AA15" s="94"/>
      <c r="AB15" s="43"/>
      <c r="AC15" s="43"/>
      <c r="AD15" s="43"/>
    </row>
    <row r="16" spans="1:30" ht="12.75" customHeight="1" x14ac:dyDescent="0.2">
      <c r="A16" s="405">
        <f>A2+1</f>
        <v>45</v>
      </c>
      <c r="B16" s="110">
        <f>(B14+1)</f>
        <v>42310</v>
      </c>
      <c r="C16" s="122"/>
      <c r="D16" s="139"/>
      <c r="E16" s="127"/>
      <c r="F16" s="117"/>
      <c r="G16" s="1"/>
      <c r="H16" s="1"/>
      <c r="I16" s="1"/>
      <c r="J16" s="1"/>
      <c r="K16" s="1"/>
      <c r="L16" s="1"/>
      <c r="M16" s="1"/>
      <c r="N16" s="2"/>
      <c r="O16" s="2"/>
      <c r="P16" s="3"/>
      <c r="Q16" s="1"/>
      <c r="R16" s="3"/>
      <c r="S16" s="3"/>
      <c r="T16" s="3"/>
      <c r="U16" s="349"/>
      <c r="V16" s="88" t="str">
        <f>IF(W16=0,"",(G16/DataÅr!$B$47*DataÅr!$B$52+H16/DataÅr!$B$47*DataÅr!$B$51+I16/DataÅr!$B$47*DataÅr!$B$50+J16/DataÅr!$B$47*DataÅr!$B$49+K16/DataÅr!$B$47*DataÅr!$B$48+M16/DataÅr!$B$47*DataÅr!$B$53)^DataÅr!$B$54)</f>
        <v/>
      </c>
      <c r="W16" s="80">
        <f t="shared" si="0"/>
        <v>0</v>
      </c>
      <c r="X16" s="81"/>
      <c r="Y16" s="82"/>
      <c r="Z16" s="83"/>
      <c r="AA16" s="94"/>
      <c r="AB16" s="43"/>
      <c r="AC16" s="43"/>
      <c r="AD16" s="43"/>
    </row>
    <row r="17" spans="1:27" ht="12.75" customHeight="1" x14ac:dyDescent="0.2">
      <c r="A17" s="406"/>
      <c r="B17" s="108">
        <f>B16</f>
        <v>42310</v>
      </c>
      <c r="C17" s="123"/>
      <c r="D17" s="136"/>
      <c r="E17" s="133"/>
      <c r="F17" s="118"/>
      <c r="G17" s="4"/>
      <c r="H17" s="4"/>
      <c r="I17" s="4"/>
      <c r="J17" s="4"/>
      <c r="K17" s="4"/>
      <c r="L17" s="4"/>
      <c r="M17" s="4"/>
      <c r="N17" s="5"/>
      <c r="O17" s="5"/>
      <c r="P17" s="6"/>
      <c r="Q17" s="4"/>
      <c r="R17" s="6"/>
      <c r="S17" s="6"/>
      <c r="T17" s="6"/>
      <c r="U17" s="350"/>
      <c r="V17" s="85" t="str">
        <f>IF(W17=0,"",(G17/DataÅr!$B$47*DataÅr!$B$52+H17/DataÅr!$B$47*DataÅr!$B$51+I17/DataÅr!$B$47*DataÅr!$B$50+J17/DataÅr!$B$47*DataÅr!$B$49+K17/DataÅr!$B$47*DataÅr!$B$48+M17/DataÅr!$B$47*DataÅr!$B$53)^DataÅr!$B$54)</f>
        <v/>
      </c>
      <c r="W17" s="86">
        <f t="shared" si="0"/>
        <v>0</v>
      </c>
      <c r="X17" s="87">
        <f>SUM(G16:K17)+SUM(M16:M17)</f>
        <v>0</v>
      </c>
      <c r="Y17" s="142"/>
      <c r="Z17" s="144"/>
      <c r="AA17" s="94"/>
    </row>
    <row r="18" spans="1:27" ht="12.75" customHeight="1" thickBot="1" x14ac:dyDescent="0.25">
      <c r="A18" s="406"/>
      <c r="B18" s="107">
        <f>(B16+1)</f>
        <v>42311</v>
      </c>
      <c r="C18" s="124"/>
      <c r="D18" s="137"/>
      <c r="E18" s="128"/>
      <c r="F18" s="119"/>
      <c r="G18" s="7"/>
      <c r="H18" s="7"/>
      <c r="I18" s="7"/>
      <c r="J18" s="7"/>
      <c r="K18" s="7"/>
      <c r="L18" s="7"/>
      <c r="M18" s="7"/>
      <c r="N18" s="8"/>
      <c r="O18" s="8"/>
      <c r="P18" s="9"/>
      <c r="Q18" s="7"/>
      <c r="R18" s="9"/>
      <c r="S18" s="9"/>
      <c r="T18" s="9"/>
      <c r="U18" s="351"/>
      <c r="V18" s="88" t="str">
        <f>IF(W18=0,"",(G18/DataÅr!$B$47*DataÅr!$B$52+H18/DataÅr!$B$47*DataÅr!$B$51+I18/DataÅr!$B$47*DataÅr!$B$50+J18/DataÅr!$B$47*DataÅr!$B$49+K18/DataÅr!$B$47*DataÅr!$B$48+M18/DataÅr!$B$47*DataÅr!$B$53)^DataÅr!$B$54)</f>
        <v/>
      </c>
      <c r="W18" s="89">
        <f t="shared" si="0"/>
        <v>0</v>
      </c>
      <c r="X18" s="90"/>
      <c r="Y18" s="142"/>
      <c r="Z18" s="144"/>
      <c r="AA18" s="94"/>
    </row>
    <row r="19" spans="1:27" ht="12.75" customHeight="1" x14ac:dyDescent="0.2">
      <c r="A19" s="406"/>
      <c r="B19" s="108">
        <f>B18</f>
        <v>42311</v>
      </c>
      <c r="C19" s="123"/>
      <c r="D19" s="136"/>
      <c r="E19" s="133"/>
      <c r="F19" s="118"/>
      <c r="G19" s="4"/>
      <c r="H19" s="4"/>
      <c r="I19" s="4"/>
      <c r="J19" s="4"/>
      <c r="K19" s="4"/>
      <c r="L19" s="4"/>
      <c r="M19" s="4"/>
      <c r="N19" s="5"/>
      <c r="O19" s="5"/>
      <c r="P19" s="6"/>
      <c r="Q19" s="4"/>
      <c r="R19" s="6"/>
      <c r="S19" s="6"/>
      <c r="T19" s="6"/>
      <c r="U19" s="352"/>
      <c r="V19" s="85" t="str">
        <f>IF(W19=0,"",(G19/DataÅr!$B$47*DataÅr!$B$52+H19/DataÅr!$B$47*DataÅr!$B$51+I19/DataÅr!$B$47*DataÅr!$B$50+J19/DataÅr!$B$47*DataÅr!$B$49+K19/DataÅr!$B$47*DataÅr!$B$48+M19/DataÅr!$B$47*DataÅr!$B$53)^DataÅr!$B$54)</f>
        <v/>
      </c>
      <c r="W19" s="86">
        <f t="shared" si="0"/>
        <v>0</v>
      </c>
      <c r="X19" s="87">
        <f>SUM(G16:K19)+SUM(M16:M19)</f>
        <v>0</v>
      </c>
      <c r="Y19" s="130">
        <f>SUM(F16:F29)</f>
        <v>0</v>
      </c>
      <c r="Z19" s="91" t="str">
        <f t="shared" ref="Z19:Z29" si="1">Z5</f>
        <v>Pas</v>
      </c>
      <c r="AA19" s="94"/>
    </row>
    <row r="20" spans="1:27" ht="12.75" customHeight="1" x14ac:dyDescent="0.2">
      <c r="A20" s="406"/>
      <c r="B20" s="107">
        <f>(B18+1)</f>
        <v>42312</v>
      </c>
      <c r="C20" s="124"/>
      <c r="D20" s="137"/>
      <c r="E20" s="128"/>
      <c r="F20" s="119"/>
      <c r="G20" s="7"/>
      <c r="H20" s="7"/>
      <c r="I20" s="7"/>
      <c r="J20" s="7"/>
      <c r="K20" s="7"/>
      <c r="L20" s="7"/>
      <c r="M20" s="7"/>
      <c r="N20" s="8"/>
      <c r="O20" s="8"/>
      <c r="P20" s="9"/>
      <c r="Q20" s="7"/>
      <c r="R20" s="9"/>
      <c r="S20" s="9"/>
      <c r="T20" s="9"/>
      <c r="U20" s="351"/>
      <c r="V20" s="88" t="str">
        <f>IF(W20=0,"",(G20/DataÅr!$B$47*DataÅr!$B$52+H20/DataÅr!$B$47*DataÅr!$B$51+I20/DataÅr!$B$47*DataÅr!$B$50+J20/DataÅr!$B$47*DataÅr!$B$49+K20/DataÅr!$B$47*DataÅr!$B$48+M20/DataÅr!$B$47*DataÅr!$B$53)^DataÅr!$B$54)</f>
        <v/>
      </c>
      <c r="W20" s="89">
        <f t="shared" si="0"/>
        <v>0</v>
      </c>
      <c r="X20" s="90"/>
      <c r="Y20" s="129">
        <f>SUM(G16:K29)-Y21</f>
        <v>0</v>
      </c>
      <c r="Z20" s="93" t="str">
        <f t="shared" si="1"/>
        <v>Løb</v>
      </c>
      <c r="AA20" s="94"/>
    </row>
    <row r="21" spans="1:27" ht="12.75" customHeight="1" x14ac:dyDescent="0.2">
      <c r="A21" s="406"/>
      <c r="B21" s="108">
        <f>B20</f>
        <v>42312</v>
      </c>
      <c r="C21" s="123"/>
      <c r="D21" s="136"/>
      <c r="E21" s="133"/>
      <c r="F21" s="118"/>
      <c r="G21" s="4"/>
      <c r="H21" s="4"/>
      <c r="I21" s="4"/>
      <c r="J21" s="4"/>
      <c r="K21" s="4"/>
      <c r="L21" s="4"/>
      <c r="M21" s="4"/>
      <c r="N21" s="5"/>
      <c r="O21" s="5"/>
      <c r="P21" s="6"/>
      <c r="Q21" s="4"/>
      <c r="R21" s="6"/>
      <c r="S21" s="6"/>
      <c r="T21" s="6"/>
      <c r="U21" s="350"/>
      <c r="V21" s="85" t="str">
        <f>IF(W21=0,"",(G21/DataÅr!$B$47*DataÅr!$B$52+H21/DataÅr!$B$47*DataÅr!$B$51+I21/DataÅr!$B$47*DataÅr!$B$50+J21/DataÅr!$B$47*DataÅr!$B$49+K21/DataÅr!$B$47*DataÅr!$B$48+M21/DataÅr!$B$47*DataÅr!$B$53)^DataÅr!$B$54)</f>
        <v/>
      </c>
      <c r="W21" s="86">
        <f t="shared" si="0"/>
        <v>0</v>
      </c>
      <c r="X21" s="87">
        <f>SUM(G16:K21)+SUM(M16:M21)</f>
        <v>0</v>
      </c>
      <c r="Y21" s="92">
        <f>SUMIF(L16:L29,"x",W16:W29)-SUMIF(L16:L29,"x",M16:M29)</f>
        <v>0</v>
      </c>
      <c r="Z21" s="93" t="str">
        <f t="shared" si="1"/>
        <v>Alternativ</v>
      </c>
      <c r="AA21" s="94"/>
    </row>
    <row r="22" spans="1:27" ht="12.75" customHeight="1" x14ac:dyDescent="0.2">
      <c r="A22" s="406"/>
      <c r="B22" s="107">
        <f>(B20+1)</f>
        <v>42313</v>
      </c>
      <c r="C22" s="124"/>
      <c r="D22" s="137"/>
      <c r="E22" s="128"/>
      <c r="F22" s="119"/>
      <c r="G22" s="7"/>
      <c r="H22" s="7"/>
      <c r="I22" s="7"/>
      <c r="J22" s="7"/>
      <c r="K22" s="7"/>
      <c r="L22" s="7"/>
      <c r="M22" s="7"/>
      <c r="N22" s="8"/>
      <c r="O22" s="8"/>
      <c r="P22" s="9"/>
      <c r="Q22" s="7"/>
      <c r="R22" s="9"/>
      <c r="S22" s="9"/>
      <c r="T22" s="9"/>
      <c r="U22" s="351"/>
      <c r="V22" s="88" t="str">
        <f>IF(W22=0,"",(G22/DataÅr!$B$47*DataÅr!$B$52+H22/DataÅr!$B$47*DataÅr!$B$51+I22/DataÅr!$B$47*DataÅr!$B$50+J22/DataÅr!$B$47*DataÅr!$B$49+K22/DataÅr!$B$47*DataÅr!$B$48+M22/DataÅr!$B$47*DataÅr!$B$53)^DataÅr!$B$54)</f>
        <v/>
      </c>
      <c r="W22" s="89">
        <f t="shared" si="0"/>
        <v>0</v>
      </c>
      <c r="X22" s="90"/>
      <c r="Y22" s="92">
        <f>SUM(M16:M29)</f>
        <v>0</v>
      </c>
      <c r="Z22" s="93" t="str">
        <f t="shared" si="1"/>
        <v>Styrke</v>
      </c>
      <c r="AA22" s="94"/>
    </row>
    <row r="23" spans="1:27" ht="12.75" customHeight="1" x14ac:dyDescent="0.2">
      <c r="A23" s="406"/>
      <c r="B23" s="108">
        <f>B22</f>
        <v>42313</v>
      </c>
      <c r="C23" s="123"/>
      <c r="D23" s="136"/>
      <c r="E23" s="133"/>
      <c r="F23" s="118"/>
      <c r="G23" s="4"/>
      <c r="H23" s="4"/>
      <c r="I23" s="4"/>
      <c r="J23" s="4"/>
      <c r="K23" s="4"/>
      <c r="L23" s="4"/>
      <c r="M23" s="4"/>
      <c r="N23" s="5"/>
      <c r="O23" s="5"/>
      <c r="P23" s="6"/>
      <c r="Q23" s="4"/>
      <c r="R23" s="6"/>
      <c r="S23" s="6"/>
      <c r="T23" s="6"/>
      <c r="U23" s="352"/>
      <c r="V23" s="85" t="str">
        <f>IF(W23=0,"",(G23/DataÅr!$B$47*DataÅr!$B$52+H23/DataÅr!$B$47*DataÅr!$B$51+I23/DataÅr!$B$47*DataÅr!$B$50+J23/DataÅr!$B$47*DataÅr!$B$49+K23/DataÅr!$B$47*DataÅr!$B$48+M23/DataÅr!$B$47*DataÅr!$B$53)^DataÅr!$B$54)</f>
        <v/>
      </c>
      <c r="W23" s="86">
        <f t="shared" si="0"/>
        <v>0</v>
      </c>
      <c r="X23" s="87">
        <f>SUM(G16:K23)+SUM(M16:M23)</f>
        <v>0</v>
      </c>
      <c r="Y23" s="95">
        <f>SUM(Q16:Q29)</f>
        <v>0</v>
      </c>
      <c r="Z23" s="93" t="str">
        <f t="shared" si="1"/>
        <v>O-teknik</v>
      </c>
      <c r="AA23" s="94"/>
    </row>
    <row r="24" spans="1:27" ht="12.75" customHeight="1" x14ac:dyDescent="0.2">
      <c r="A24" s="406"/>
      <c r="B24" s="107">
        <f>(B22+1)</f>
        <v>42314</v>
      </c>
      <c r="C24" s="124"/>
      <c r="D24" s="137"/>
      <c r="E24" s="128"/>
      <c r="F24" s="119"/>
      <c r="G24" s="7"/>
      <c r="H24" s="7"/>
      <c r="I24" s="7"/>
      <c r="J24" s="7"/>
      <c r="K24" s="7"/>
      <c r="L24" s="7"/>
      <c r="M24" s="7"/>
      <c r="N24" s="8"/>
      <c r="O24" s="8"/>
      <c r="P24" s="9"/>
      <c r="Q24" s="7"/>
      <c r="R24" s="9"/>
      <c r="S24" s="9"/>
      <c r="T24" s="9"/>
      <c r="U24" s="351"/>
      <c r="V24" s="88" t="str">
        <f>IF(W24=0,"",(G24/DataÅr!$B$47*DataÅr!$B$52+H24/DataÅr!$B$47*DataÅr!$B$51+I24/DataÅr!$B$47*DataÅr!$B$50+J24/DataÅr!$B$47*DataÅr!$B$49+K24/DataÅr!$B$47*DataÅr!$B$48+M24/DataÅr!$B$47*DataÅr!$B$53)^DataÅr!$B$54)</f>
        <v/>
      </c>
      <c r="W24" s="89">
        <f t="shared" si="0"/>
        <v>0</v>
      </c>
      <c r="X24" s="90"/>
      <c r="Y24" s="96">
        <f>SUM(T16:T29)</f>
        <v>0</v>
      </c>
      <c r="Z24" s="93" t="str">
        <f t="shared" si="1"/>
        <v>Km</v>
      </c>
      <c r="AA24" s="94"/>
    </row>
    <row r="25" spans="1:27" ht="12.75" customHeight="1" x14ac:dyDescent="0.2">
      <c r="A25" s="406"/>
      <c r="B25" s="108">
        <f>B24</f>
        <v>42314</v>
      </c>
      <c r="C25" s="123"/>
      <c r="D25" s="136"/>
      <c r="E25" s="133"/>
      <c r="F25" s="118"/>
      <c r="G25" s="4"/>
      <c r="H25" s="4"/>
      <c r="I25" s="4"/>
      <c r="J25" s="4"/>
      <c r="K25" s="4"/>
      <c r="L25" s="4"/>
      <c r="M25" s="4"/>
      <c r="N25" s="5"/>
      <c r="O25" s="5"/>
      <c r="P25" s="6"/>
      <c r="Q25" s="4"/>
      <c r="R25" s="6"/>
      <c r="S25" s="6"/>
      <c r="T25" s="6"/>
      <c r="U25" s="352"/>
      <c r="V25" s="85" t="str">
        <f>IF(W25=0,"",(G25/DataÅr!$B$47*DataÅr!$B$52+H25/DataÅr!$B$47*DataÅr!$B$51+I25/DataÅr!$B$47*DataÅr!$B$50+J25/DataÅr!$B$47*DataÅr!$B$49+K25/DataÅr!$B$47*DataÅr!$B$48+M25/DataÅr!$B$47*DataÅr!$B$53)^DataÅr!$B$54)</f>
        <v/>
      </c>
      <c r="W25" s="86">
        <f t="shared" si="0"/>
        <v>0</v>
      </c>
      <c r="X25" s="87">
        <f>SUM(G16:K25)+SUM(M16:M25)</f>
        <v>0</v>
      </c>
      <c r="Y25" s="96">
        <f>SUM(P16:P29)</f>
        <v>0</v>
      </c>
      <c r="Z25" s="93" t="str">
        <f t="shared" si="1"/>
        <v>Stigning</v>
      </c>
      <c r="AA25" s="94"/>
    </row>
    <row r="26" spans="1:27" ht="12.75" customHeight="1" x14ac:dyDescent="0.2">
      <c r="A26" s="406"/>
      <c r="B26" s="107">
        <f>(B24+1)</f>
        <v>42315</v>
      </c>
      <c r="C26" s="124"/>
      <c r="D26" s="137"/>
      <c r="E26" s="128"/>
      <c r="F26" s="119"/>
      <c r="G26" s="7"/>
      <c r="H26" s="7"/>
      <c r="I26" s="7"/>
      <c r="J26" s="7"/>
      <c r="K26" s="7"/>
      <c r="L26" s="7"/>
      <c r="M26" s="7"/>
      <c r="N26" s="8"/>
      <c r="O26" s="8"/>
      <c r="P26" s="9"/>
      <c r="Q26" s="7"/>
      <c r="R26" s="9"/>
      <c r="S26" s="9"/>
      <c r="T26" s="9"/>
      <c r="U26" s="351"/>
      <c r="V26" s="88" t="str">
        <f>IF(W26=0,"",(G26/DataÅr!$B$47*DataÅr!$B$52+H26/DataÅr!$B$47*DataÅr!$B$51+I26/DataÅr!$B$47*DataÅr!$B$50+J26/DataÅr!$B$47*DataÅr!$B$49+K26/DataÅr!$B$47*DataÅr!$B$48+M26/DataÅr!$B$47*DataÅr!$B$53)^DataÅr!$B$54)</f>
        <v/>
      </c>
      <c r="W26" s="89">
        <f t="shared" si="0"/>
        <v>0</v>
      </c>
      <c r="X26" s="90"/>
      <c r="Y26" s="96">
        <f>SUM(V16:V29)</f>
        <v>0</v>
      </c>
      <c r="Z26" s="93" t="str">
        <f t="shared" si="1"/>
        <v>Belastning</v>
      </c>
      <c r="AA26" s="94"/>
    </row>
    <row r="27" spans="1:27" ht="12.75" customHeight="1" thickBot="1" x14ac:dyDescent="0.25">
      <c r="A27" s="406"/>
      <c r="B27" s="108">
        <f>B26</f>
        <v>42315</v>
      </c>
      <c r="C27" s="123"/>
      <c r="D27" s="136"/>
      <c r="E27" s="133"/>
      <c r="F27" s="118"/>
      <c r="G27" s="4"/>
      <c r="H27" s="4"/>
      <c r="I27" s="4"/>
      <c r="J27" s="4"/>
      <c r="K27" s="4"/>
      <c r="L27" s="4"/>
      <c r="M27" s="4"/>
      <c r="N27" s="5"/>
      <c r="O27" s="5"/>
      <c r="P27" s="6"/>
      <c r="Q27" s="4"/>
      <c r="R27" s="6"/>
      <c r="S27" s="6"/>
      <c r="T27" s="6"/>
      <c r="U27" s="350"/>
      <c r="V27" s="85" t="str">
        <f>IF(W27=0,"",(G27/DataÅr!$B$47*DataÅr!$B$52+H27/DataÅr!$B$47*DataÅr!$B$51+I27/DataÅr!$B$47*DataÅr!$B$50+J27/DataÅr!$B$47*DataÅr!$B$49+K27/DataÅr!$B$47*DataÅr!$B$48+M27/DataÅr!$B$47*DataÅr!$B$53)^DataÅr!$B$54)</f>
        <v/>
      </c>
      <c r="W27" s="86">
        <f t="shared" si="0"/>
        <v>0</v>
      </c>
      <c r="X27" s="87">
        <f>SUM(G16:K27)+SUM(M16:M27)</f>
        <v>0</v>
      </c>
      <c r="Y27" s="101">
        <f>IF(SUM(R16:R29)&gt;0,AVERAGE(R16:R29),0)</f>
        <v>0</v>
      </c>
      <c r="Z27" s="102" t="str">
        <f t="shared" si="1"/>
        <v>Dagsform</v>
      </c>
      <c r="AA27" s="94"/>
    </row>
    <row r="28" spans="1:27" ht="12.75" customHeight="1" x14ac:dyDescent="0.2">
      <c r="A28" s="406"/>
      <c r="B28" s="107">
        <f>(B26+1)</f>
        <v>42316</v>
      </c>
      <c r="C28" s="124"/>
      <c r="D28" s="137"/>
      <c r="E28" s="128"/>
      <c r="F28" s="119"/>
      <c r="G28" s="10"/>
      <c r="H28" s="7"/>
      <c r="I28" s="7"/>
      <c r="J28" s="7"/>
      <c r="K28" s="7"/>
      <c r="L28" s="7"/>
      <c r="M28" s="7"/>
      <c r="N28" s="8"/>
      <c r="O28" s="8"/>
      <c r="P28" s="9"/>
      <c r="Q28" s="7"/>
      <c r="R28" s="9"/>
      <c r="S28" s="9"/>
      <c r="T28" s="9"/>
      <c r="U28" s="351"/>
      <c r="V28" s="88" t="str">
        <f>IF(W28=0,"",(G28/DataÅr!$B$47*DataÅr!$B$52+H28/DataÅr!$B$47*DataÅr!$B$51+I28/DataÅr!$B$47*DataÅr!$B$50+J28/DataÅr!$B$47*DataÅr!$B$49+K28/DataÅr!$B$47*DataÅr!$B$48+M28/DataÅr!$B$47*DataÅr!$B$53)^DataÅr!$B$54)</f>
        <v/>
      </c>
      <c r="W28" s="89">
        <f t="shared" si="0"/>
        <v>0</v>
      </c>
      <c r="X28" s="98"/>
      <c r="Y28" s="131">
        <f>SUM(C16:C29)</f>
        <v>0</v>
      </c>
      <c r="Z28" s="132" t="str">
        <f t="shared" si="1"/>
        <v>Pas</v>
      </c>
      <c r="AA28" s="94"/>
    </row>
    <row r="29" spans="1:27" ht="12.75" customHeight="1" thickBot="1" x14ac:dyDescent="0.25">
      <c r="A29" s="407"/>
      <c r="B29" s="109">
        <f>B28</f>
        <v>42316</v>
      </c>
      <c r="C29" s="126"/>
      <c r="D29" s="138"/>
      <c r="E29" s="134"/>
      <c r="F29" s="121"/>
      <c r="G29" s="13"/>
      <c r="H29" s="13"/>
      <c r="I29" s="13"/>
      <c r="J29" s="13"/>
      <c r="K29" s="13"/>
      <c r="L29" s="13"/>
      <c r="M29" s="13"/>
      <c r="N29" s="14"/>
      <c r="O29" s="14"/>
      <c r="P29" s="15"/>
      <c r="Q29" s="13"/>
      <c r="R29" s="15"/>
      <c r="S29" s="15"/>
      <c r="T29" s="15"/>
      <c r="U29" s="350"/>
      <c r="V29" s="158" t="str">
        <f>IF(W29=0,"",(G29/DataÅr!$B$47*DataÅr!$B$52+H29/DataÅr!$B$47*DataÅr!$B$51+I29/DataÅr!$B$47*DataÅr!$B$50+J29/DataÅr!$B$47*DataÅr!$B$49+K29/DataÅr!$B$47*DataÅr!$B$48+M29/DataÅr!$B$47*DataÅr!$B$53)^DataÅr!$B$54)</f>
        <v/>
      </c>
      <c r="W29" s="99">
        <f t="shared" si="0"/>
        <v>0</v>
      </c>
      <c r="X29" s="100">
        <f>SUM(G16:K29)+SUM(M16:M29)</f>
        <v>0</v>
      </c>
      <c r="Y29" s="140">
        <f>SUM(E16:E29)</f>
        <v>0</v>
      </c>
      <c r="Z29" s="141" t="str">
        <f t="shared" si="1"/>
        <v>Tid</v>
      </c>
      <c r="AA29" s="94"/>
    </row>
    <row r="30" spans="1:27" ht="12.75" customHeight="1" x14ac:dyDescent="0.2">
      <c r="A30" s="405">
        <f>A16+1</f>
        <v>46</v>
      </c>
      <c r="B30" s="110">
        <f>(B28+1)</f>
        <v>42317</v>
      </c>
      <c r="C30" s="122"/>
      <c r="D30" s="135"/>
      <c r="E30" s="127"/>
      <c r="F30" s="117"/>
      <c r="G30" s="1"/>
      <c r="H30" s="1"/>
      <c r="I30" s="1"/>
      <c r="J30" s="1"/>
      <c r="K30" s="1"/>
      <c r="L30" s="1"/>
      <c r="M30" s="1"/>
      <c r="N30" s="2"/>
      <c r="O30" s="2"/>
      <c r="P30" s="3"/>
      <c r="Q30" s="1"/>
      <c r="R30" s="3"/>
      <c r="S30" s="3"/>
      <c r="T30" s="3"/>
      <c r="U30" s="349"/>
      <c r="V30" s="88" t="str">
        <f>IF(W30=0,"",(G30/DataÅr!$B$47*DataÅr!$B$52+H30/DataÅr!$B$47*DataÅr!$B$51+I30/DataÅr!$B$47*DataÅr!$B$50+J30/DataÅr!$B$47*DataÅr!$B$49+K30/DataÅr!$B$47*DataÅr!$B$48+M30/DataÅr!$B$47*DataÅr!$B$53)^DataÅr!$B$54)</f>
        <v/>
      </c>
      <c r="W30" s="80">
        <f t="shared" si="0"/>
        <v>0</v>
      </c>
      <c r="X30" s="81"/>
      <c r="Y30" s="82"/>
      <c r="Z30" s="83"/>
      <c r="AA30" s="94"/>
    </row>
    <row r="31" spans="1:27" ht="12.75" customHeight="1" x14ac:dyDescent="0.2">
      <c r="A31" s="406"/>
      <c r="B31" s="108">
        <f>B30</f>
        <v>42317</v>
      </c>
      <c r="C31" s="123"/>
      <c r="D31" s="136"/>
      <c r="E31" s="133"/>
      <c r="F31" s="118"/>
      <c r="G31" s="4"/>
      <c r="H31" s="4"/>
      <c r="I31" s="4"/>
      <c r="J31" s="4"/>
      <c r="K31" s="4"/>
      <c r="L31" s="4"/>
      <c r="M31" s="4"/>
      <c r="N31" s="5"/>
      <c r="O31" s="5"/>
      <c r="P31" s="6"/>
      <c r="Q31" s="4"/>
      <c r="R31" s="6"/>
      <c r="S31" s="6"/>
      <c r="T31" s="6"/>
      <c r="U31" s="350"/>
      <c r="V31" s="85" t="str">
        <f>IF(W31=0,"",(G31/DataÅr!$B$47*DataÅr!$B$52+H31/DataÅr!$B$47*DataÅr!$B$51+I31/DataÅr!$B$47*DataÅr!$B$50+J31/DataÅr!$B$47*DataÅr!$B$49+K31/DataÅr!$B$47*DataÅr!$B$48+M31/DataÅr!$B$47*DataÅr!$B$53)^DataÅr!$B$54)</f>
        <v/>
      </c>
      <c r="W31" s="86">
        <f t="shared" si="0"/>
        <v>0</v>
      </c>
      <c r="X31" s="87">
        <f>SUM(G30:K31)+SUM(M30:M31)</f>
        <v>0</v>
      </c>
      <c r="Y31" s="142"/>
      <c r="Z31" s="83"/>
      <c r="AA31" s="94"/>
    </row>
    <row r="32" spans="1:27" ht="12.75" customHeight="1" thickBot="1" x14ac:dyDescent="0.25">
      <c r="A32" s="406"/>
      <c r="B32" s="107">
        <f>(B30+1)</f>
        <v>42318</v>
      </c>
      <c r="C32" s="124"/>
      <c r="D32" s="137"/>
      <c r="E32" s="128"/>
      <c r="F32" s="119"/>
      <c r="G32" s="7"/>
      <c r="H32" s="7"/>
      <c r="I32" s="7"/>
      <c r="J32" s="7"/>
      <c r="K32" s="7"/>
      <c r="L32" s="7"/>
      <c r="M32" s="7"/>
      <c r="N32" s="8"/>
      <c r="O32" s="8"/>
      <c r="P32" s="9"/>
      <c r="Q32" s="7"/>
      <c r="R32" s="9"/>
      <c r="S32" s="9"/>
      <c r="T32" s="9"/>
      <c r="U32" s="351"/>
      <c r="V32" s="88" t="str">
        <f>IF(W32=0,"",(G32/DataÅr!$B$47*DataÅr!$B$52+H32/DataÅr!$B$47*DataÅr!$B$51+I32/DataÅr!$B$47*DataÅr!$B$50+J32/DataÅr!$B$47*DataÅr!$B$49+K32/DataÅr!$B$47*DataÅr!$B$48+M32/DataÅr!$B$47*DataÅr!$B$53)^DataÅr!$B$54)</f>
        <v/>
      </c>
      <c r="W32" s="89">
        <f t="shared" si="0"/>
        <v>0</v>
      </c>
      <c r="X32" s="90"/>
      <c r="Y32" s="142"/>
      <c r="Z32" s="144"/>
      <c r="AA32" s="94"/>
    </row>
    <row r="33" spans="1:27" ht="12.75" customHeight="1" x14ac:dyDescent="0.2">
      <c r="A33" s="406"/>
      <c r="B33" s="108">
        <f>B32</f>
        <v>42318</v>
      </c>
      <c r="C33" s="123"/>
      <c r="D33" s="136"/>
      <c r="E33" s="133"/>
      <c r="F33" s="118"/>
      <c r="G33" s="4"/>
      <c r="H33" s="4"/>
      <c r="I33" s="4"/>
      <c r="J33" s="4"/>
      <c r="K33" s="4"/>
      <c r="L33" s="4"/>
      <c r="M33" s="4"/>
      <c r="N33" s="5"/>
      <c r="O33" s="5"/>
      <c r="P33" s="6"/>
      <c r="Q33" s="4"/>
      <c r="R33" s="6"/>
      <c r="S33" s="6"/>
      <c r="T33" s="6"/>
      <c r="U33" s="350"/>
      <c r="V33" s="85" t="str">
        <f>IF(W33=0,"",(G33/DataÅr!$B$47*DataÅr!$B$52+H33/DataÅr!$B$47*DataÅr!$B$51+I33/DataÅr!$B$47*DataÅr!$B$50+J33/DataÅr!$B$47*DataÅr!$B$49+K33/DataÅr!$B$47*DataÅr!$B$48+M33/DataÅr!$B$47*DataÅr!$B$53)^DataÅr!$B$54)</f>
        <v/>
      </c>
      <c r="W33" s="86">
        <f t="shared" si="0"/>
        <v>0</v>
      </c>
      <c r="X33" s="87">
        <f>SUM(G30:K33)+SUM(M30:M33)</f>
        <v>0</v>
      </c>
      <c r="Y33" s="130">
        <f>SUM(F30:F43)</f>
        <v>0</v>
      </c>
      <c r="Z33" s="91" t="str">
        <f t="shared" ref="Z33:Z43" si="2">Z19</f>
        <v>Pas</v>
      </c>
      <c r="AA33" s="94"/>
    </row>
    <row r="34" spans="1:27" ht="12.75" customHeight="1" x14ac:dyDescent="0.2">
      <c r="A34" s="406"/>
      <c r="B34" s="107">
        <f>(B32+1)</f>
        <v>42319</v>
      </c>
      <c r="C34" s="124"/>
      <c r="D34" s="137"/>
      <c r="E34" s="128"/>
      <c r="F34" s="119"/>
      <c r="G34" s="7"/>
      <c r="H34" s="7"/>
      <c r="I34" s="7"/>
      <c r="J34" s="7"/>
      <c r="K34" s="7"/>
      <c r="L34" s="7"/>
      <c r="M34" s="7"/>
      <c r="N34" s="8"/>
      <c r="O34" s="8"/>
      <c r="P34" s="9"/>
      <c r="Q34" s="7"/>
      <c r="R34" s="9"/>
      <c r="S34" s="9"/>
      <c r="T34" s="9"/>
      <c r="U34" s="351"/>
      <c r="V34" s="88" t="str">
        <f>IF(W34=0,"",(G34/DataÅr!$B$47*DataÅr!$B$52+H34/DataÅr!$B$47*DataÅr!$B$51+I34/DataÅr!$B$47*DataÅr!$B$50+J34/DataÅr!$B$47*DataÅr!$B$49+K34/DataÅr!$B$47*DataÅr!$B$48+M34/DataÅr!$B$47*DataÅr!$B$53)^DataÅr!$B$54)</f>
        <v/>
      </c>
      <c r="W34" s="89">
        <f t="shared" si="0"/>
        <v>0</v>
      </c>
      <c r="X34" s="90"/>
      <c r="Y34" s="129">
        <f>SUM(G30:K43)-Y35</f>
        <v>0</v>
      </c>
      <c r="Z34" s="93" t="str">
        <f t="shared" si="2"/>
        <v>Løb</v>
      </c>
      <c r="AA34" s="94"/>
    </row>
    <row r="35" spans="1:27" ht="12.75" customHeight="1" x14ac:dyDescent="0.2">
      <c r="A35" s="406"/>
      <c r="B35" s="108">
        <f>B34</f>
        <v>42319</v>
      </c>
      <c r="C35" s="123"/>
      <c r="D35" s="136"/>
      <c r="E35" s="133"/>
      <c r="F35" s="118"/>
      <c r="G35" s="4"/>
      <c r="H35" s="4"/>
      <c r="I35" s="4"/>
      <c r="J35" s="4"/>
      <c r="K35" s="4"/>
      <c r="L35" s="4"/>
      <c r="M35" s="4"/>
      <c r="N35" s="5"/>
      <c r="O35" s="5"/>
      <c r="P35" s="6"/>
      <c r="Q35" s="4"/>
      <c r="R35" s="6"/>
      <c r="S35" s="6"/>
      <c r="T35" s="6"/>
      <c r="U35" s="350"/>
      <c r="V35" s="85" t="str">
        <f>IF(W35=0,"",(G35/DataÅr!$B$47*DataÅr!$B$52+H35/DataÅr!$B$47*DataÅr!$B$51+I35/DataÅr!$B$47*DataÅr!$B$50+J35/DataÅr!$B$47*DataÅr!$B$49+K35/DataÅr!$B$47*DataÅr!$B$48+M35/DataÅr!$B$47*DataÅr!$B$53)^DataÅr!$B$54)</f>
        <v/>
      </c>
      <c r="W35" s="86">
        <f t="shared" si="0"/>
        <v>0</v>
      </c>
      <c r="X35" s="87">
        <f>SUM(G30:K35)+SUM(M30:M35)</f>
        <v>0</v>
      </c>
      <c r="Y35" s="92">
        <f>SUMIF(L30:L43,"x",W30:W43)-SUMIF(L30:L43,"x",M30:M43)</f>
        <v>0</v>
      </c>
      <c r="Z35" s="93" t="str">
        <f t="shared" si="2"/>
        <v>Alternativ</v>
      </c>
      <c r="AA35" s="94"/>
    </row>
    <row r="36" spans="1:27" ht="12.75" customHeight="1" x14ac:dyDescent="0.2">
      <c r="A36" s="406"/>
      <c r="B36" s="107">
        <f>(B34+1)</f>
        <v>42320</v>
      </c>
      <c r="C36" s="124"/>
      <c r="D36" s="137"/>
      <c r="E36" s="128"/>
      <c r="F36" s="119"/>
      <c r="G36" s="7"/>
      <c r="H36" s="7"/>
      <c r="I36" s="7"/>
      <c r="J36" s="7"/>
      <c r="K36" s="7"/>
      <c r="L36" s="7"/>
      <c r="M36" s="7"/>
      <c r="N36" s="8"/>
      <c r="O36" s="8"/>
      <c r="P36" s="9"/>
      <c r="Q36" s="7"/>
      <c r="R36" s="9"/>
      <c r="S36" s="9"/>
      <c r="T36" s="9"/>
      <c r="U36" s="351"/>
      <c r="V36" s="88" t="str">
        <f>IF(W36=0,"",(G36/DataÅr!$B$47*DataÅr!$B$52+H36/DataÅr!$B$47*DataÅr!$B$51+I36/DataÅr!$B$47*DataÅr!$B$50+J36/DataÅr!$B$47*DataÅr!$B$49+K36/DataÅr!$B$47*DataÅr!$B$48+M36/DataÅr!$B$47*DataÅr!$B$53)^DataÅr!$B$54)</f>
        <v/>
      </c>
      <c r="W36" s="89">
        <f t="shared" si="0"/>
        <v>0</v>
      </c>
      <c r="X36" s="90"/>
      <c r="Y36" s="92">
        <f>SUM(M30:M43)</f>
        <v>0</v>
      </c>
      <c r="Z36" s="93" t="str">
        <f t="shared" si="2"/>
        <v>Styrke</v>
      </c>
      <c r="AA36" s="94"/>
    </row>
    <row r="37" spans="1:27" ht="12.75" customHeight="1" x14ac:dyDescent="0.2">
      <c r="A37" s="406"/>
      <c r="B37" s="108">
        <f>B36</f>
        <v>42320</v>
      </c>
      <c r="C37" s="123"/>
      <c r="D37" s="136"/>
      <c r="E37" s="133"/>
      <c r="F37" s="118"/>
      <c r="G37" s="4"/>
      <c r="H37" s="4"/>
      <c r="I37" s="4"/>
      <c r="J37" s="4"/>
      <c r="K37" s="4"/>
      <c r="L37" s="4"/>
      <c r="M37" s="4"/>
      <c r="N37" s="5"/>
      <c r="O37" s="5"/>
      <c r="P37" s="6"/>
      <c r="Q37" s="4"/>
      <c r="R37" s="6"/>
      <c r="S37" s="6"/>
      <c r="T37" s="6"/>
      <c r="U37" s="350"/>
      <c r="V37" s="85" t="str">
        <f>IF(W37=0,"",(G37/DataÅr!$B$47*DataÅr!$B$52+H37/DataÅr!$B$47*DataÅr!$B$51+I37/DataÅr!$B$47*DataÅr!$B$50+J37/DataÅr!$B$47*DataÅr!$B$49+K37/DataÅr!$B$47*DataÅr!$B$48+M37/DataÅr!$B$47*DataÅr!$B$53)^DataÅr!$B$54)</f>
        <v/>
      </c>
      <c r="W37" s="86">
        <f t="shared" si="0"/>
        <v>0</v>
      </c>
      <c r="X37" s="87">
        <f>SUM(G30:K37)+SUM(M30:M37)</f>
        <v>0</v>
      </c>
      <c r="Y37" s="95">
        <f>SUM(Q30:Q43)</f>
        <v>0</v>
      </c>
      <c r="Z37" s="93" t="str">
        <f t="shared" si="2"/>
        <v>O-teknik</v>
      </c>
      <c r="AA37" s="94"/>
    </row>
    <row r="38" spans="1:27" ht="12.75" customHeight="1" x14ac:dyDescent="0.2">
      <c r="A38" s="406"/>
      <c r="B38" s="107">
        <f>(B36+1)</f>
        <v>42321</v>
      </c>
      <c r="C38" s="124"/>
      <c r="D38" s="137"/>
      <c r="E38" s="128"/>
      <c r="F38" s="119"/>
      <c r="G38" s="7"/>
      <c r="H38" s="7"/>
      <c r="I38" s="7"/>
      <c r="J38" s="7"/>
      <c r="K38" s="7"/>
      <c r="L38" s="7"/>
      <c r="M38" s="7"/>
      <c r="N38" s="8"/>
      <c r="O38" s="8"/>
      <c r="P38" s="9"/>
      <c r="Q38" s="7"/>
      <c r="R38" s="9"/>
      <c r="S38" s="9"/>
      <c r="T38" s="9"/>
      <c r="U38" s="351"/>
      <c r="V38" s="88" t="str">
        <f>IF(W38=0,"",(G38/DataÅr!$B$47*DataÅr!$B$52+H38/DataÅr!$B$47*DataÅr!$B$51+I38/DataÅr!$B$47*DataÅr!$B$50+J38/DataÅr!$B$47*DataÅr!$B$49+K38/DataÅr!$B$47*DataÅr!$B$48+M38/DataÅr!$B$47*DataÅr!$B$53)^DataÅr!$B$54)</f>
        <v/>
      </c>
      <c r="W38" s="89">
        <f t="shared" si="0"/>
        <v>0</v>
      </c>
      <c r="X38" s="90"/>
      <c r="Y38" s="96">
        <f>SUM(T30:T43)</f>
        <v>0</v>
      </c>
      <c r="Z38" s="93" t="str">
        <f t="shared" si="2"/>
        <v>Km</v>
      </c>
      <c r="AA38" s="94"/>
    </row>
    <row r="39" spans="1:27" ht="12.75" customHeight="1" x14ac:dyDescent="0.2">
      <c r="A39" s="406"/>
      <c r="B39" s="108">
        <f>B38</f>
        <v>42321</v>
      </c>
      <c r="C39" s="123"/>
      <c r="D39" s="136"/>
      <c r="E39" s="133"/>
      <c r="F39" s="118"/>
      <c r="G39" s="4"/>
      <c r="H39" s="4"/>
      <c r="I39" s="4"/>
      <c r="J39" s="4"/>
      <c r="K39" s="4"/>
      <c r="L39" s="4"/>
      <c r="M39" s="4"/>
      <c r="N39" s="5"/>
      <c r="O39" s="5"/>
      <c r="P39" s="6"/>
      <c r="Q39" s="4"/>
      <c r="R39" s="6"/>
      <c r="S39" s="6"/>
      <c r="T39" s="6"/>
      <c r="U39" s="350"/>
      <c r="V39" s="85" t="str">
        <f>IF(W39=0,"",(G39/DataÅr!$B$47*DataÅr!$B$52+H39/DataÅr!$B$47*DataÅr!$B$51+I39/DataÅr!$B$47*DataÅr!$B$50+J39/DataÅr!$B$47*DataÅr!$B$49+K39/DataÅr!$B$47*DataÅr!$B$48+M39/DataÅr!$B$47*DataÅr!$B$53)^DataÅr!$B$54)</f>
        <v/>
      </c>
      <c r="W39" s="86">
        <f t="shared" si="0"/>
        <v>0</v>
      </c>
      <c r="X39" s="87">
        <f>SUM(G30:K39)+SUM(M30:M39)</f>
        <v>0</v>
      </c>
      <c r="Y39" s="96">
        <f>SUM(P30:P43)</f>
        <v>0</v>
      </c>
      <c r="Z39" s="93" t="str">
        <f t="shared" si="2"/>
        <v>Stigning</v>
      </c>
      <c r="AA39" s="94"/>
    </row>
    <row r="40" spans="1:27" ht="12.75" customHeight="1" x14ac:dyDescent="0.2">
      <c r="A40" s="406"/>
      <c r="B40" s="107">
        <f>(B38+1)</f>
        <v>42322</v>
      </c>
      <c r="C40" s="124"/>
      <c r="D40" s="137"/>
      <c r="E40" s="128"/>
      <c r="F40" s="119"/>
      <c r="G40" s="7"/>
      <c r="H40" s="7"/>
      <c r="I40" s="7"/>
      <c r="J40" s="7"/>
      <c r="K40" s="7"/>
      <c r="L40" s="7"/>
      <c r="M40" s="7"/>
      <c r="N40" s="8"/>
      <c r="O40" s="8"/>
      <c r="P40" s="9"/>
      <c r="Q40" s="7"/>
      <c r="R40" s="9"/>
      <c r="S40" s="9"/>
      <c r="T40" s="9"/>
      <c r="U40" s="351"/>
      <c r="V40" s="88" t="str">
        <f>IF(W40=0,"",(G40/DataÅr!$B$47*DataÅr!$B$52+H40/DataÅr!$B$47*DataÅr!$B$51+I40/DataÅr!$B$47*DataÅr!$B$50+J40/DataÅr!$B$47*DataÅr!$B$49+K40/DataÅr!$B$47*DataÅr!$B$48+M40/DataÅr!$B$47*DataÅr!$B$53)^DataÅr!$B$54)</f>
        <v/>
      </c>
      <c r="W40" s="89">
        <f t="shared" si="0"/>
        <v>0</v>
      </c>
      <c r="X40" s="90"/>
      <c r="Y40" s="96">
        <f>SUM(V30:V43)</f>
        <v>0</v>
      </c>
      <c r="Z40" s="93" t="str">
        <f t="shared" si="2"/>
        <v>Belastning</v>
      </c>
      <c r="AA40" s="94"/>
    </row>
    <row r="41" spans="1:27" ht="12.75" customHeight="1" thickBot="1" x14ac:dyDescent="0.25">
      <c r="A41" s="406"/>
      <c r="B41" s="108">
        <f>B40</f>
        <v>42322</v>
      </c>
      <c r="C41" s="123"/>
      <c r="D41" s="136"/>
      <c r="E41" s="133"/>
      <c r="F41" s="118"/>
      <c r="G41" s="4"/>
      <c r="H41" s="4"/>
      <c r="I41" s="4"/>
      <c r="J41" s="4"/>
      <c r="K41" s="4"/>
      <c r="L41" s="4"/>
      <c r="M41" s="4"/>
      <c r="N41" s="5"/>
      <c r="O41" s="5"/>
      <c r="P41" s="6"/>
      <c r="Q41" s="4"/>
      <c r="R41" s="6"/>
      <c r="S41" s="6"/>
      <c r="T41" s="6"/>
      <c r="U41" s="350"/>
      <c r="V41" s="85" t="str">
        <f>IF(W41=0,"",(G41/DataÅr!$B$47*DataÅr!$B$52+H41/DataÅr!$B$47*DataÅr!$B$51+I41/DataÅr!$B$47*DataÅr!$B$50+J41/DataÅr!$B$47*DataÅr!$B$49+K41/DataÅr!$B$47*DataÅr!$B$48+M41/DataÅr!$B$47*DataÅr!$B$53)^DataÅr!$B$54)</f>
        <v/>
      </c>
      <c r="W41" s="86">
        <f t="shared" si="0"/>
        <v>0</v>
      </c>
      <c r="X41" s="87">
        <f>SUM(G30:K41)+SUM(M30:M41)</f>
        <v>0</v>
      </c>
      <c r="Y41" s="101">
        <f>IF(SUM(R30:R43)&gt;0,AVERAGE(R30:R43),0)</f>
        <v>0</v>
      </c>
      <c r="Z41" s="102" t="str">
        <f t="shared" si="2"/>
        <v>Dagsform</v>
      </c>
      <c r="AA41" s="94"/>
    </row>
    <row r="42" spans="1:27" ht="12.75" customHeight="1" x14ac:dyDescent="0.2">
      <c r="A42" s="406"/>
      <c r="B42" s="107">
        <f>(B40+1)</f>
        <v>42323</v>
      </c>
      <c r="C42" s="125"/>
      <c r="D42" s="137"/>
      <c r="E42" s="128"/>
      <c r="F42" s="120"/>
      <c r="G42" s="10"/>
      <c r="H42" s="10"/>
      <c r="I42" s="10"/>
      <c r="J42" s="10"/>
      <c r="K42" s="10"/>
      <c r="L42" s="10"/>
      <c r="M42" s="10"/>
      <c r="N42" s="11"/>
      <c r="O42" s="11"/>
      <c r="P42" s="12"/>
      <c r="Q42" s="10"/>
      <c r="R42" s="12"/>
      <c r="S42" s="12"/>
      <c r="T42" s="12"/>
      <c r="U42" s="351"/>
      <c r="V42" s="88" t="str">
        <f>IF(W42=0,"",(G42/DataÅr!$B$47*DataÅr!$B$52+H42/DataÅr!$B$47*DataÅr!$B$51+I42/DataÅr!$B$47*DataÅr!$B$50+J42/DataÅr!$B$47*DataÅr!$B$49+K42/DataÅr!$B$47*DataÅr!$B$48+M42/DataÅr!$B$47*DataÅr!$B$53)^DataÅr!$B$54)</f>
        <v/>
      </c>
      <c r="W42" s="89">
        <f t="shared" si="0"/>
        <v>0</v>
      </c>
      <c r="X42" s="98"/>
      <c r="Y42" s="131">
        <f>SUM(C30:C43)</f>
        <v>0</v>
      </c>
      <c r="Z42" s="132" t="str">
        <f t="shared" si="2"/>
        <v>Pas</v>
      </c>
      <c r="AA42" s="94"/>
    </row>
    <row r="43" spans="1:27" ht="12.75" customHeight="1" thickBot="1" x14ac:dyDescent="0.25">
      <c r="A43" s="407"/>
      <c r="B43" s="109">
        <f>B42</f>
        <v>42323</v>
      </c>
      <c r="C43" s="126"/>
      <c r="D43" s="138"/>
      <c r="E43" s="134"/>
      <c r="F43" s="121"/>
      <c r="G43" s="13"/>
      <c r="H43" s="13"/>
      <c r="I43" s="13"/>
      <c r="J43" s="13"/>
      <c r="K43" s="13"/>
      <c r="L43" s="13"/>
      <c r="M43" s="13"/>
      <c r="N43" s="14"/>
      <c r="O43" s="14"/>
      <c r="P43" s="15"/>
      <c r="Q43" s="13"/>
      <c r="R43" s="15"/>
      <c r="S43" s="15"/>
      <c r="T43" s="15"/>
      <c r="U43" s="350"/>
      <c r="V43" s="158" t="str">
        <f>IF(W43=0,"",(G43/DataÅr!$B$47*DataÅr!$B$52+H43/DataÅr!$B$47*DataÅr!$B$51+I43/DataÅr!$B$47*DataÅr!$B$50+J43/DataÅr!$B$47*DataÅr!$B$49+K43/DataÅr!$B$47*DataÅr!$B$48+M43/DataÅr!$B$47*DataÅr!$B$53)^DataÅr!$B$54)</f>
        <v/>
      </c>
      <c r="W43" s="99">
        <f t="shared" si="0"/>
        <v>0</v>
      </c>
      <c r="X43" s="100">
        <f>SUM(G30:K43)+SUM(M30:M43)</f>
        <v>0</v>
      </c>
      <c r="Y43" s="140">
        <f>SUM(E30:E43)</f>
        <v>0</v>
      </c>
      <c r="Z43" s="141" t="str">
        <f t="shared" si="2"/>
        <v>Tid</v>
      </c>
      <c r="AA43" s="94"/>
    </row>
    <row r="44" spans="1:27" ht="12.75" customHeight="1" x14ac:dyDescent="0.2">
      <c r="A44" s="405">
        <f>A30+1</f>
        <v>47</v>
      </c>
      <c r="B44" s="110">
        <f>(B42+1)</f>
        <v>42324</v>
      </c>
      <c r="C44" s="122"/>
      <c r="D44" s="139"/>
      <c r="E44" s="127"/>
      <c r="F44" s="117"/>
      <c r="G44" s="1"/>
      <c r="H44" s="1"/>
      <c r="I44" s="1"/>
      <c r="J44" s="1"/>
      <c r="K44" s="1"/>
      <c r="L44" s="1"/>
      <c r="M44" s="1"/>
      <c r="N44" s="2"/>
      <c r="O44" s="2"/>
      <c r="P44" s="3"/>
      <c r="Q44" s="1"/>
      <c r="R44" s="3"/>
      <c r="S44" s="3"/>
      <c r="T44" s="3"/>
      <c r="U44" s="349"/>
      <c r="V44" s="88" t="str">
        <f>IF(W44=0,"",(G44/DataÅr!$B$47*DataÅr!$B$52+H44/DataÅr!$B$47*DataÅr!$B$51+I44/DataÅr!$B$47*DataÅr!$B$50+J44/DataÅr!$B$47*DataÅr!$B$49+K44/DataÅr!$B$47*DataÅr!$B$48+M44/DataÅr!$B$47*DataÅr!$B$53)^DataÅr!$B$54)</f>
        <v/>
      </c>
      <c r="W44" s="80">
        <f t="shared" si="0"/>
        <v>0</v>
      </c>
      <c r="X44" s="81"/>
      <c r="Y44" s="82"/>
      <c r="Z44" s="83"/>
      <c r="AA44" s="94"/>
    </row>
    <row r="45" spans="1:27" ht="12.75" customHeight="1" x14ac:dyDescent="0.2">
      <c r="A45" s="406"/>
      <c r="B45" s="108">
        <f>B44</f>
        <v>42324</v>
      </c>
      <c r="C45" s="123"/>
      <c r="D45" s="136"/>
      <c r="E45" s="133"/>
      <c r="F45" s="118"/>
      <c r="G45" s="4"/>
      <c r="H45" s="4"/>
      <c r="I45" s="4"/>
      <c r="J45" s="4"/>
      <c r="K45" s="4"/>
      <c r="L45" s="4"/>
      <c r="M45" s="4"/>
      <c r="N45" s="5"/>
      <c r="O45" s="5"/>
      <c r="P45" s="6"/>
      <c r="Q45" s="4"/>
      <c r="R45" s="6"/>
      <c r="S45" s="6"/>
      <c r="T45" s="6"/>
      <c r="U45" s="350"/>
      <c r="V45" s="85" t="str">
        <f>IF(W45=0,"",(G45/DataÅr!$B$47*DataÅr!$B$52+H45/DataÅr!$B$47*DataÅr!$B$51+I45/DataÅr!$B$47*DataÅr!$B$50+J45/DataÅr!$B$47*DataÅr!$B$49+K45/DataÅr!$B$47*DataÅr!$B$48+M45/DataÅr!$B$47*DataÅr!$B$53)^DataÅr!$B$54)</f>
        <v/>
      </c>
      <c r="W45" s="86">
        <f t="shared" si="0"/>
        <v>0</v>
      </c>
      <c r="X45" s="87">
        <f>SUM(G44:K45)+SUM(M44:M45)</f>
        <v>0</v>
      </c>
      <c r="Y45" s="142"/>
      <c r="Z45" s="83"/>
      <c r="AA45" s="94"/>
    </row>
    <row r="46" spans="1:27" ht="12.75" customHeight="1" thickBot="1" x14ac:dyDescent="0.25">
      <c r="A46" s="406"/>
      <c r="B46" s="107">
        <f>(B44+1)</f>
        <v>42325</v>
      </c>
      <c r="C46" s="124"/>
      <c r="D46" s="137"/>
      <c r="E46" s="128"/>
      <c r="F46" s="119"/>
      <c r="G46" s="7"/>
      <c r="H46" s="7"/>
      <c r="I46" s="7"/>
      <c r="J46" s="7"/>
      <c r="K46" s="7"/>
      <c r="L46" s="7"/>
      <c r="M46" s="7"/>
      <c r="N46" s="8"/>
      <c r="O46" s="8"/>
      <c r="P46" s="9"/>
      <c r="Q46" s="7"/>
      <c r="R46" s="9"/>
      <c r="S46" s="9"/>
      <c r="T46" s="9"/>
      <c r="U46" s="351"/>
      <c r="V46" s="88" t="str">
        <f>IF(W46=0,"",(G46/DataÅr!$B$47*DataÅr!$B$52+H46/DataÅr!$B$47*DataÅr!$B$51+I46/DataÅr!$B$47*DataÅr!$B$50+J46/DataÅr!$B$47*DataÅr!$B$49+K46/DataÅr!$B$47*DataÅr!$B$48+M46/DataÅr!$B$47*DataÅr!$B$53)^DataÅr!$B$54)</f>
        <v/>
      </c>
      <c r="W46" s="89">
        <f t="shared" si="0"/>
        <v>0</v>
      </c>
      <c r="X46" s="90"/>
      <c r="Y46" s="142"/>
      <c r="Z46" s="144"/>
      <c r="AA46" s="94"/>
    </row>
    <row r="47" spans="1:27" ht="12.75" customHeight="1" x14ac:dyDescent="0.2">
      <c r="A47" s="406"/>
      <c r="B47" s="108">
        <f>B46</f>
        <v>42325</v>
      </c>
      <c r="C47" s="123"/>
      <c r="D47" s="136"/>
      <c r="E47" s="133"/>
      <c r="F47" s="118"/>
      <c r="G47" s="4"/>
      <c r="H47" s="4"/>
      <c r="I47" s="4"/>
      <c r="J47" s="4"/>
      <c r="K47" s="4"/>
      <c r="L47" s="4"/>
      <c r="M47" s="4"/>
      <c r="N47" s="5"/>
      <c r="O47" s="5"/>
      <c r="P47" s="6"/>
      <c r="Q47" s="4"/>
      <c r="R47" s="6"/>
      <c r="S47" s="6"/>
      <c r="T47" s="6"/>
      <c r="U47" s="350"/>
      <c r="V47" s="85" t="str">
        <f>IF(W47=0,"",(G47/DataÅr!$B$47*DataÅr!$B$52+H47/DataÅr!$B$47*DataÅr!$B$51+I47/DataÅr!$B$47*DataÅr!$B$50+J47/DataÅr!$B$47*DataÅr!$B$49+K47/DataÅr!$B$47*DataÅr!$B$48+M47/DataÅr!$B$47*DataÅr!$B$53)^DataÅr!$B$54)</f>
        <v/>
      </c>
      <c r="W47" s="86">
        <f t="shared" si="0"/>
        <v>0</v>
      </c>
      <c r="X47" s="87">
        <f>SUM(G44:K47)+SUM(M44:M47)</f>
        <v>0</v>
      </c>
      <c r="Y47" s="130">
        <f>SUM(F44:F57)</f>
        <v>0</v>
      </c>
      <c r="Z47" s="91" t="str">
        <f t="shared" ref="Z47:Z57" si="3">Z33</f>
        <v>Pas</v>
      </c>
      <c r="AA47" s="94"/>
    </row>
    <row r="48" spans="1:27" ht="12.75" customHeight="1" x14ac:dyDescent="0.2">
      <c r="A48" s="406"/>
      <c r="B48" s="107">
        <f>(B46+1)</f>
        <v>42326</v>
      </c>
      <c r="C48" s="124"/>
      <c r="D48" s="137"/>
      <c r="E48" s="128"/>
      <c r="F48" s="119"/>
      <c r="G48" s="7"/>
      <c r="H48" s="7"/>
      <c r="I48" s="7"/>
      <c r="J48" s="7"/>
      <c r="K48" s="7"/>
      <c r="L48" s="7"/>
      <c r="M48" s="7"/>
      <c r="N48" s="8"/>
      <c r="O48" s="8"/>
      <c r="P48" s="9"/>
      <c r="Q48" s="7"/>
      <c r="R48" s="9"/>
      <c r="S48" s="9"/>
      <c r="T48" s="9"/>
      <c r="U48" s="351"/>
      <c r="V48" s="88" t="str">
        <f>IF(W48=0,"",(G48/DataÅr!$B$47*DataÅr!$B$52+H48/DataÅr!$B$47*DataÅr!$B$51+I48/DataÅr!$B$47*DataÅr!$B$50+J48/DataÅr!$B$47*DataÅr!$B$49+K48/DataÅr!$B$47*DataÅr!$B$48+M48/DataÅr!$B$47*DataÅr!$B$53)^DataÅr!$B$54)</f>
        <v/>
      </c>
      <c r="W48" s="89">
        <f t="shared" si="0"/>
        <v>0</v>
      </c>
      <c r="X48" s="90"/>
      <c r="Y48" s="129">
        <f>SUM(G44:K57)-Y49</f>
        <v>0</v>
      </c>
      <c r="Z48" s="93" t="str">
        <f t="shared" si="3"/>
        <v>Løb</v>
      </c>
      <c r="AA48" s="94"/>
    </row>
    <row r="49" spans="1:27" ht="12.75" customHeight="1" x14ac:dyDescent="0.2">
      <c r="A49" s="406"/>
      <c r="B49" s="108">
        <f>B48</f>
        <v>42326</v>
      </c>
      <c r="C49" s="123"/>
      <c r="D49" s="136"/>
      <c r="E49" s="133"/>
      <c r="F49" s="118"/>
      <c r="G49" s="4"/>
      <c r="H49" s="4"/>
      <c r="I49" s="4"/>
      <c r="J49" s="4"/>
      <c r="K49" s="4"/>
      <c r="L49" s="4"/>
      <c r="M49" s="4"/>
      <c r="N49" s="5"/>
      <c r="O49" s="5"/>
      <c r="P49" s="6"/>
      <c r="Q49" s="4"/>
      <c r="R49" s="6"/>
      <c r="S49" s="6"/>
      <c r="T49" s="6"/>
      <c r="U49" s="350"/>
      <c r="V49" s="85" t="str">
        <f>IF(W49=0,"",(G49/DataÅr!$B$47*DataÅr!$B$52+H49/DataÅr!$B$47*DataÅr!$B$51+I49/DataÅr!$B$47*DataÅr!$B$50+J49/DataÅr!$B$47*DataÅr!$B$49+K49/DataÅr!$B$47*DataÅr!$B$48+M49/DataÅr!$B$47*DataÅr!$B$53)^DataÅr!$B$54)</f>
        <v/>
      </c>
      <c r="W49" s="86">
        <f t="shared" si="0"/>
        <v>0</v>
      </c>
      <c r="X49" s="87">
        <f>SUM(G44:K49)+SUM(M44:M49)</f>
        <v>0</v>
      </c>
      <c r="Y49" s="92">
        <f>SUMIF(L44:L57,"x",W44:W57)-SUMIF(L44:L57,"x",M44:M57)</f>
        <v>0</v>
      </c>
      <c r="Z49" s="93" t="str">
        <f t="shared" si="3"/>
        <v>Alternativ</v>
      </c>
      <c r="AA49" s="94"/>
    </row>
    <row r="50" spans="1:27" ht="12.75" customHeight="1" x14ac:dyDescent="0.2">
      <c r="A50" s="406"/>
      <c r="B50" s="107">
        <f>(B48+1)</f>
        <v>42327</v>
      </c>
      <c r="C50" s="124"/>
      <c r="D50" s="137"/>
      <c r="E50" s="128"/>
      <c r="F50" s="119"/>
      <c r="G50" s="7"/>
      <c r="H50" s="7"/>
      <c r="I50" s="7"/>
      <c r="J50" s="7"/>
      <c r="K50" s="7"/>
      <c r="L50" s="7"/>
      <c r="M50" s="7"/>
      <c r="N50" s="8"/>
      <c r="O50" s="8"/>
      <c r="P50" s="9"/>
      <c r="Q50" s="7"/>
      <c r="R50" s="9"/>
      <c r="S50" s="9"/>
      <c r="T50" s="9"/>
      <c r="U50" s="351"/>
      <c r="V50" s="88" t="str">
        <f>IF(W50=0,"",(G50/DataÅr!$B$47*DataÅr!$B$52+H50/DataÅr!$B$47*DataÅr!$B$51+I50/DataÅr!$B$47*DataÅr!$B$50+J50/DataÅr!$B$47*DataÅr!$B$49+K50/DataÅr!$B$47*DataÅr!$B$48+M50/DataÅr!$B$47*DataÅr!$B$53)^DataÅr!$B$54)</f>
        <v/>
      </c>
      <c r="W50" s="89">
        <f t="shared" si="0"/>
        <v>0</v>
      </c>
      <c r="X50" s="90"/>
      <c r="Y50" s="92">
        <f>SUM(M44:M57)</f>
        <v>0</v>
      </c>
      <c r="Z50" s="93" t="str">
        <f t="shared" si="3"/>
        <v>Styrke</v>
      </c>
      <c r="AA50" s="94"/>
    </row>
    <row r="51" spans="1:27" ht="12.75" customHeight="1" x14ac:dyDescent="0.2">
      <c r="A51" s="406"/>
      <c r="B51" s="108">
        <f>B50</f>
        <v>42327</v>
      </c>
      <c r="C51" s="123"/>
      <c r="D51" s="136"/>
      <c r="E51" s="133"/>
      <c r="F51" s="118"/>
      <c r="G51" s="4"/>
      <c r="H51" s="4"/>
      <c r="I51" s="4"/>
      <c r="J51" s="4"/>
      <c r="K51" s="4"/>
      <c r="L51" s="4"/>
      <c r="M51" s="4"/>
      <c r="N51" s="5"/>
      <c r="O51" s="5"/>
      <c r="P51" s="6"/>
      <c r="Q51" s="4"/>
      <c r="R51" s="6"/>
      <c r="S51" s="6"/>
      <c r="T51" s="6"/>
      <c r="U51" s="350"/>
      <c r="V51" s="85" t="str">
        <f>IF(W51=0,"",(G51/DataÅr!$B$47*DataÅr!$B$52+H51/DataÅr!$B$47*DataÅr!$B$51+I51/DataÅr!$B$47*DataÅr!$B$50+J51/DataÅr!$B$47*DataÅr!$B$49+K51/DataÅr!$B$47*DataÅr!$B$48+M51/DataÅr!$B$47*DataÅr!$B$53)^DataÅr!$B$54)</f>
        <v/>
      </c>
      <c r="W51" s="86">
        <f t="shared" si="0"/>
        <v>0</v>
      </c>
      <c r="X51" s="87">
        <f>SUM(G44:K51)+SUM(M44:M51)</f>
        <v>0</v>
      </c>
      <c r="Y51" s="95">
        <f>SUM(Q44:Q57)</f>
        <v>0</v>
      </c>
      <c r="Z51" s="93" t="str">
        <f t="shared" si="3"/>
        <v>O-teknik</v>
      </c>
      <c r="AA51" s="94"/>
    </row>
    <row r="52" spans="1:27" ht="12.75" customHeight="1" x14ac:dyDescent="0.2">
      <c r="A52" s="406"/>
      <c r="B52" s="107">
        <f>(B50+1)</f>
        <v>42328</v>
      </c>
      <c r="C52" s="124"/>
      <c r="D52" s="137"/>
      <c r="E52" s="128"/>
      <c r="F52" s="119"/>
      <c r="G52" s="7"/>
      <c r="H52" s="7"/>
      <c r="I52" s="7"/>
      <c r="J52" s="7"/>
      <c r="K52" s="7"/>
      <c r="L52" s="7"/>
      <c r="M52" s="7"/>
      <c r="N52" s="8"/>
      <c r="O52" s="8"/>
      <c r="P52" s="9"/>
      <c r="Q52" s="7"/>
      <c r="R52" s="9"/>
      <c r="S52" s="9"/>
      <c r="T52" s="9"/>
      <c r="U52" s="351"/>
      <c r="V52" s="88" t="str">
        <f>IF(W52=0,"",(G52/DataÅr!$B$47*DataÅr!$B$52+H52/DataÅr!$B$47*DataÅr!$B$51+I52/DataÅr!$B$47*DataÅr!$B$50+J52/DataÅr!$B$47*DataÅr!$B$49+K52/DataÅr!$B$47*DataÅr!$B$48+M52/DataÅr!$B$47*DataÅr!$B$53)^DataÅr!$B$54)</f>
        <v/>
      </c>
      <c r="W52" s="89">
        <f t="shared" si="0"/>
        <v>0</v>
      </c>
      <c r="X52" s="90"/>
      <c r="Y52" s="96">
        <f>SUM(T44:T57)</f>
        <v>0</v>
      </c>
      <c r="Z52" s="93" t="str">
        <f t="shared" si="3"/>
        <v>Km</v>
      </c>
      <c r="AA52" s="94"/>
    </row>
    <row r="53" spans="1:27" ht="12.75" customHeight="1" x14ac:dyDescent="0.2">
      <c r="A53" s="406"/>
      <c r="B53" s="108">
        <f>B52</f>
        <v>42328</v>
      </c>
      <c r="C53" s="123"/>
      <c r="D53" s="136"/>
      <c r="E53" s="133"/>
      <c r="F53" s="118"/>
      <c r="G53" s="4"/>
      <c r="H53" s="4"/>
      <c r="I53" s="4"/>
      <c r="J53" s="4"/>
      <c r="K53" s="4"/>
      <c r="L53" s="4"/>
      <c r="M53" s="4"/>
      <c r="N53" s="5"/>
      <c r="O53" s="5"/>
      <c r="P53" s="6"/>
      <c r="Q53" s="4"/>
      <c r="R53" s="6"/>
      <c r="S53" s="6"/>
      <c r="T53" s="6"/>
      <c r="U53" s="350"/>
      <c r="V53" s="85" t="str">
        <f>IF(W53=0,"",(G53/DataÅr!$B$47*DataÅr!$B$52+H53/DataÅr!$B$47*DataÅr!$B$51+I53/DataÅr!$B$47*DataÅr!$B$50+J53/DataÅr!$B$47*DataÅr!$B$49+K53/DataÅr!$B$47*DataÅr!$B$48+M53/DataÅr!$B$47*DataÅr!$B$53)^DataÅr!$B$54)</f>
        <v/>
      </c>
      <c r="W53" s="86">
        <f t="shared" si="0"/>
        <v>0</v>
      </c>
      <c r="X53" s="87">
        <f>SUM(G44:K53)+SUM(M44:M53)</f>
        <v>0</v>
      </c>
      <c r="Y53" s="96">
        <f>SUM(P44:P57)</f>
        <v>0</v>
      </c>
      <c r="Z53" s="93" t="str">
        <f t="shared" si="3"/>
        <v>Stigning</v>
      </c>
      <c r="AA53" s="94"/>
    </row>
    <row r="54" spans="1:27" ht="12.75" customHeight="1" x14ac:dyDescent="0.2">
      <c r="A54" s="406"/>
      <c r="B54" s="107">
        <f>(B52+1)</f>
        <v>42329</v>
      </c>
      <c r="C54" s="124"/>
      <c r="D54" s="137"/>
      <c r="E54" s="128"/>
      <c r="F54" s="119"/>
      <c r="G54" s="7"/>
      <c r="H54" s="7"/>
      <c r="I54" s="7"/>
      <c r="J54" s="7"/>
      <c r="K54" s="7"/>
      <c r="L54" s="7"/>
      <c r="M54" s="7"/>
      <c r="N54" s="8"/>
      <c r="O54" s="8"/>
      <c r="P54" s="9"/>
      <c r="Q54" s="7"/>
      <c r="R54" s="9"/>
      <c r="S54" s="9"/>
      <c r="T54" s="9"/>
      <c r="U54" s="351"/>
      <c r="V54" s="88" t="str">
        <f>IF(W54=0,"",(G54/DataÅr!$B$47*DataÅr!$B$52+H54/DataÅr!$B$47*DataÅr!$B$51+I54/DataÅr!$B$47*DataÅr!$B$50+J54/DataÅr!$B$47*DataÅr!$B$49+K54/DataÅr!$B$47*DataÅr!$B$48+M54/DataÅr!$B$47*DataÅr!$B$53)^DataÅr!$B$54)</f>
        <v/>
      </c>
      <c r="W54" s="89">
        <f t="shared" si="0"/>
        <v>0</v>
      </c>
      <c r="X54" s="90"/>
      <c r="Y54" s="96">
        <f>SUM(V44:V57)</f>
        <v>0</v>
      </c>
      <c r="Z54" s="93" t="str">
        <f t="shared" si="3"/>
        <v>Belastning</v>
      </c>
      <c r="AA54" s="94"/>
    </row>
    <row r="55" spans="1:27" ht="12.75" customHeight="1" thickBot="1" x14ac:dyDescent="0.25">
      <c r="A55" s="406"/>
      <c r="B55" s="108">
        <f>B54</f>
        <v>42329</v>
      </c>
      <c r="C55" s="123"/>
      <c r="D55" s="136"/>
      <c r="E55" s="133"/>
      <c r="F55" s="118"/>
      <c r="G55" s="4"/>
      <c r="H55" s="4"/>
      <c r="I55" s="4"/>
      <c r="J55" s="4"/>
      <c r="K55" s="4"/>
      <c r="L55" s="4"/>
      <c r="M55" s="4"/>
      <c r="N55" s="5"/>
      <c r="O55" s="5"/>
      <c r="P55" s="6"/>
      <c r="Q55" s="4"/>
      <c r="R55" s="6"/>
      <c r="S55" s="6"/>
      <c r="T55" s="6"/>
      <c r="U55" s="350"/>
      <c r="V55" s="85" t="str">
        <f>IF(W55=0,"",(G55/DataÅr!$B$47*DataÅr!$B$52+H55/DataÅr!$B$47*DataÅr!$B$51+I55/DataÅr!$B$47*DataÅr!$B$50+J55/DataÅr!$B$47*DataÅr!$B$49+K55/DataÅr!$B$47*DataÅr!$B$48+M55/DataÅr!$B$47*DataÅr!$B$53)^DataÅr!$B$54)</f>
        <v/>
      </c>
      <c r="W55" s="86">
        <f t="shared" si="0"/>
        <v>0</v>
      </c>
      <c r="X55" s="87">
        <f>SUM(G44:K55)+SUM(M44:M55)</f>
        <v>0</v>
      </c>
      <c r="Y55" s="101">
        <f>IF(SUM(R44:R57)&gt;0,AVERAGE(R44:R57),0)</f>
        <v>0</v>
      </c>
      <c r="Z55" s="102" t="str">
        <f t="shared" si="3"/>
        <v>Dagsform</v>
      </c>
      <c r="AA55" s="94"/>
    </row>
    <row r="56" spans="1:27" ht="12.75" customHeight="1" x14ac:dyDescent="0.2">
      <c r="A56" s="406"/>
      <c r="B56" s="107">
        <f>(B54+1)</f>
        <v>42330</v>
      </c>
      <c r="C56" s="125"/>
      <c r="D56" s="137"/>
      <c r="E56" s="128"/>
      <c r="F56" s="120"/>
      <c r="G56" s="10"/>
      <c r="H56" s="10"/>
      <c r="I56" s="10"/>
      <c r="J56" s="10"/>
      <c r="K56" s="10"/>
      <c r="L56" s="10"/>
      <c r="M56" s="10"/>
      <c r="N56" s="11"/>
      <c r="O56" s="11"/>
      <c r="P56" s="12"/>
      <c r="Q56" s="10"/>
      <c r="R56" s="12"/>
      <c r="S56" s="12"/>
      <c r="T56" s="12"/>
      <c r="U56" s="351"/>
      <c r="V56" s="88" t="str">
        <f>IF(W56=0,"",(G56/DataÅr!$B$47*DataÅr!$B$52+H56/DataÅr!$B$47*DataÅr!$B$51+I56/DataÅr!$B$47*DataÅr!$B$50+J56/DataÅr!$B$47*DataÅr!$B$49+K56/DataÅr!$B$47*DataÅr!$B$48+M56/DataÅr!$B$47*DataÅr!$B$53)^DataÅr!$B$54)</f>
        <v/>
      </c>
      <c r="W56" s="89">
        <f t="shared" si="0"/>
        <v>0</v>
      </c>
      <c r="X56" s="98"/>
      <c r="Y56" s="131">
        <f>SUM(C44:C57)</f>
        <v>0</v>
      </c>
      <c r="Z56" s="132" t="str">
        <f t="shared" si="3"/>
        <v>Pas</v>
      </c>
      <c r="AA56" s="94"/>
    </row>
    <row r="57" spans="1:27" ht="12.75" customHeight="1" thickBot="1" x14ac:dyDescent="0.25">
      <c r="A57" s="407"/>
      <c r="B57" s="109">
        <f>B56</f>
        <v>42330</v>
      </c>
      <c r="C57" s="126"/>
      <c r="D57" s="138"/>
      <c r="E57" s="134"/>
      <c r="F57" s="121"/>
      <c r="G57" s="13"/>
      <c r="H57" s="13"/>
      <c r="I57" s="13"/>
      <c r="J57" s="13"/>
      <c r="K57" s="13"/>
      <c r="L57" s="13"/>
      <c r="M57" s="13"/>
      <c r="N57" s="14"/>
      <c r="O57" s="14"/>
      <c r="P57" s="15"/>
      <c r="Q57" s="13"/>
      <c r="R57" s="15"/>
      <c r="S57" s="15"/>
      <c r="T57" s="15"/>
      <c r="U57" s="354"/>
      <c r="V57" s="158" t="str">
        <f>IF(W57=0,"",(G57/DataÅr!$B$47*DataÅr!$B$52+H57/DataÅr!$B$47*DataÅr!$B$51+I57/DataÅr!$B$47*DataÅr!$B$50+J57/DataÅr!$B$47*DataÅr!$B$49+K57/DataÅr!$B$47*DataÅr!$B$48+M57/DataÅr!$B$47*DataÅr!$B$53)^DataÅr!$B$54)</f>
        <v/>
      </c>
      <c r="W57" s="99">
        <f t="shared" si="0"/>
        <v>0</v>
      </c>
      <c r="X57" s="100">
        <f>SUM(G44:K57)+SUM(M44:M57)</f>
        <v>0</v>
      </c>
      <c r="Y57" s="140">
        <f>SUM(E44:E57)</f>
        <v>0</v>
      </c>
      <c r="Z57" s="141" t="str">
        <f t="shared" si="3"/>
        <v>Tid</v>
      </c>
      <c r="AA57" s="94"/>
    </row>
    <row r="58" spans="1:27" ht="12.75" customHeight="1" x14ac:dyDescent="0.2">
      <c r="A58" s="405">
        <f>A44+1</f>
        <v>48</v>
      </c>
      <c r="B58" s="110">
        <f>(B56+1)</f>
        <v>42331</v>
      </c>
      <c r="C58" s="122"/>
      <c r="D58" s="139"/>
      <c r="E58" s="127"/>
      <c r="F58" s="117"/>
      <c r="G58" s="1"/>
      <c r="H58" s="1"/>
      <c r="I58" s="1"/>
      <c r="J58" s="1"/>
      <c r="K58" s="1"/>
      <c r="L58" s="1"/>
      <c r="M58" s="1"/>
      <c r="N58" s="2"/>
      <c r="O58" s="2"/>
      <c r="P58" s="3"/>
      <c r="Q58" s="1"/>
      <c r="R58" s="3"/>
      <c r="S58" s="3"/>
      <c r="T58" s="3"/>
      <c r="U58" s="349"/>
      <c r="V58" s="88" t="str">
        <f>IF(W58=0,"",(G58/DataÅr!$B$47*DataÅr!$B$52+H58/DataÅr!$B$47*DataÅr!$B$51+I58/DataÅr!$B$47*DataÅr!$B$50+J58/DataÅr!$B$47*DataÅr!$B$49+K58/DataÅr!$B$47*DataÅr!$B$48+M58/DataÅr!$B$47*DataÅr!$B$53)^DataÅr!$B$54)</f>
        <v/>
      </c>
      <c r="W58" s="80">
        <f t="shared" si="0"/>
        <v>0</v>
      </c>
      <c r="X58" s="81"/>
      <c r="Y58" s="82"/>
      <c r="Z58" s="83"/>
      <c r="AA58" s="94"/>
    </row>
    <row r="59" spans="1:27" ht="12.75" customHeight="1" x14ac:dyDescent="0.2">
      <c r="A59" s="406"/>
      <c r="B59" s="108">
        <f>B58</f>
        <v>42331</v>
      </c>
      <c r="C59" s="123"/>
      <c r="D59" s="136"/>
      <c r="E59" s="133"/>
      <c r="F59" s="118"/>
      <c r="G59" s="4"/>
      <c r="H59" s="4"/>
      <c r="I59" s="4"/>
      <c r="J59" s="4"/>
      <c r="K59" s="4"/>
      <c r="L59" s="4"/>
      <c r="M59" s="4"/>
      <c r="N59" s="5"/>
      <c r="O59" s="5"/>
      <c r="P59" s="6"/>
      <c r="Q59" s="4"/>
      <c r="R59" s="6"/>
      <c r="S59" s="6"/>
      <c r="T59" s="6"/>
      <c r="U59" s="350"/>
      <c r="V59" s="85" t="str">
        <f>IF(W59=0,"",(G59/DataÅr!$B$47*DataÅr!$B$52+H59/DataÅr!$B$47*DataÅr!$B$51+I59/DataÅr!$B$47*DataÅr!$B$50+J59/DataÅr!$B$47*DataÅr!$B$49+K59/DataÅr!$B$47*DataÅr!$B$48+M59/DataÅr!$B$47*DataÅr!$B$53)^DataÅr!$B$54)</f>
        <v/>
      </c>
      <c r="W59" s="86">
        <f t="shared" si="0"/>
        <v>0</v>
      </c>
      <c r="X59" s="87">
        <f>SUM(G58:K59)+SUM(M58:M59)</f>
        <v>0</v>
      </c>
      <c r="Y59" s="142"/>
      <c r="Z59" s="83"/>
      <c r="AA59" s="94"/>
    </row>
    <row r="60" spans="1:27" ht="12.75" customHeight="1" thickBot="1" x14ac:dyDescent="0.25">
      <c r="A60" s="406"/>
      <c r="B60" s="107">
        <f>(B58+1)</f>
        <v>42332</v>
      </c>
      <c r="C60" s="124"/>
      <c r="D60" s="137"/>
      <c r="E60" s="128"/>
      <c r="F60" s="119"/>
      <c r="G60" s="7"/>
      <c r="H60" s="7"/>
      <c r="I60" s="7"/>
      <c r="J60" s="7"/>
      <c r="K60" s="7"/>
      <c r="L60" s="7"/>
      <c r="M60" s="7"/>
      <c r="N60" s="8"/>
      <c r="O60" s="8"/>
      <c r="P60" s="9"/>
      <c r="Q60" s="7"/>
      <c r="R60" s="9"/>
      <c r="S60" s="9"/>
      <c r="T60" s="9"/>
      <c r="U60" s="351"/>
      <c r="V60" s="88" t="str">
        <f>IF(W60=0,"",(G60/DataÅr!$B$47*DataÅr!$B$52+H60/DataÅr!$B$47*DataÅr!$B$51+I60/DataÅr!$B$47*DataÅr!$B$50+J60/DataÅr!$B$47*DataÅr!$B$49+K60/DataÅr!$B$47*DataÅr!$B$48+M60/DataÅr!$B$47*DataÅr!$B$53)^DataÅr!$B$54)</f>
        <v/>
      </c>
      <c r="W60" s="89">
        <f t="shared" si="0"/>
        <v>0</v>
      </c>
      <c r="X60" s="90"/>
      <c r="Y60" s="142"/>
      <c r="Z60" s="144"/>
      <c r="AA60" s="94"/>
    </row>
    <row r="61" spans="1:27" ht="12.75" customHeight="1" x14ac:dyDescent="0.2">
      <c r="A61" s="406"/>
      <c r="B61" s="108">
        <f>B60</f>
        <v>42332</v>
      </c>
      <c r="C61" s="123"/>
      <c r="D61" s="136"/>
      <c r="E61" s="133"/>
      <c r="F61" s="118"/>
      <c r="G61" s="4"/>
      <c r="H61" s="4"/>
      <c r="I61" s="4"/>
      <c r="J61" s="4"/>
      <c r="K61" s="4"/>
      <c r="L61" s="4"/>
      <c r="M61" s="4"/>
      <c r="N61" s="5"/>
      <c r="O61" s="5"/>
      <c r="P61" s="6"/>
      <c r="Q61" s="4"/>
      <c r="R61" s="6"/>
      <c r="S61" s="6"/>
      <c r="T61" s="6"/>
      <c r="U61" s="350"/>
      <c r="V61" s="85" t="str">
        <f>IF(W61=0,"",(G61/DataÅr!$B$47*DataÅr!$B$52+H61/DataÅr!$B$47*DataÅr!$B$51+I61/DataÅr!$B$47*DataÅr!$B$50+J61/DataÅr!$B$47*DataÅr!$B$49+K61/DataÅr!$B$47*DataÅr!$B$48+M61/DataÅr!$B$47*DataÅr!$B$53)^DataÅr!$B$54)</f>
        <v/>
      </c>
      <c r="W61" s="86">
        <f t="shared" si="0"/>
        <v>0</v>
      </c>
      <c r="X61" s="87">
        <f>SUM(G58:K61)+SUM(M58:M61)</f>
        <v>0</v>
      </c>
      <c r="Y61" s="130">
        <f>SUM(F58:F71)</f>
        <v>0</v>
      </c>
      <c r="Z61" s="91" t="str">
        <f t="shared" ref="Z61:Z71" si="4">Z47</f>
        <v>Pas</v>
      </c>
      <c r="AA61" s="94"/>
    </row>
    <row r="62" spans="1:27" ht="12.75" customHeight="1" x14ac:dyDescent="0.2">
      <c r="A62" s="406"/>
      <c r="B62" s="107">
        <f>(B60+1)</f>
        <v>42333</v>
      </c>
      <c r="C62" s="124"/>
      <c r="D62" s="137"/>
      <c r="E62" s="128"/>
      <c r="F62" s="119"/>
      <c r="G62" s="7"/>
      <c r="H62" s="7"/>
      <c r="I62" s="7"/>
      <c r="J62" s="7"/>
      <c r="K62" s="7"/>
      <c r="L62" s="7"/>
      <c r="M62" s="7"/>
      <c r="N62" s="8"/>
      <c r="O62" s="8"/>
      <c r="P62" s="9"/>
      <c r="Q62" s="7"/>
      <c r="R62" s="9"/>
      <c r="S62" s="9"/>
      <c r="T62" s="9"/>
      <c r="U62" s="351"/>
      <c r="V62" s="88" t="str">
        <f>IF(W62=0,"",(G62/DataÅr!$B$47*DataÅr!$B$52+H62/DataÅr!$B$47*DataÅr!$B$51+I62/DataÅr!$B$47*DataÅr!$B$50+J62/DataÅr!$B$47*DataÅr!$B$49+K62/DataÅr!$B$47*DataÅr!$B$48+M62/DataÅr!$B$47*DataÅr!$B$53)^DataÅr!$B$54)</f>
        <v/>
      </c>
      <c r="W62" s="89">
        <f t="shared" si="0"/>
        <v>0</v>
      </c>
      <c r="X62" s="90"/>
      <c r="Y62" s="129">
        <f>SUM(G58:K71)-Y63</f>
        <v>0</v>
      </c>
      <c r="Z62" s="93" t="str">
        <f t="shared" si="4"/>
        <v>Løb</v>
      </c>
      <c r="AA62" s="94"/>
    </row>
    <row r="63" spans="1:27" ht="12.75" customHeight="1" x14ac:dyDescent="0.2">
      <c r="A63" s="406"/>
      <c r="B63" s="108">
        <f>B62</f>
        <v>42333</v>
      </c>
      <c r="C63" s="123"/>
      <c r="D63" s="136"/>
      <c r="E63" s="133"/>
      <c r="F63" s="118"/>
      <c r="G63" s="4"/>
      <c r="H63" s="4"/>
      <c r="I63" s="4"/>
      <c r="J63" s="4"/>
      <c r="K63" s="4"/>
      <c r="L63" s="4"/>
      <c r="M63" s="4"/>
      <c r="N63" s="5"/>
      <c r="O63" s="5"/>
      <c r="P63" s="6"/>
      <c r="Q63" s="4"/>
      <c r="R63" s="6"/>
      <c r="S63" s="6"/>
      <c r="T63" s="6"/>
      <c r="U63" s="350"/>
      <c r="V63" s="85" t="str">
        <f>IF(W63=0,"",(G63/DataÅr!$B$47*DataÅr!$B$52+H63/DataÅr!$B$47*DataÅr!$B$51+I63/DataÅr!$B$47*DataÅr!$B$50+J63/DataÅr!$B$47*DataÅr!$B$49+K63/DataÅr!$B$47*DataÅr!$B$48+M63/DataÅr!$B$47*DataÅr!$B$53)^DataÅr!$B$54)</f>
        <v/>
      </c>
      <c r="W63" s="86">
        <f t="shared" si="0"/>
        <v>0</v>
      </c>
      <c r="X63" s="87">
        <f>SUM(G58:K63)+SUM(M58:M63)</f>
        <v>0</v>
      </c>
      <c r="Y63" s="92">
        <f>SUMIF(L58:L71,"x",W58:W71)-SUMIF(L58:L71,"x",M58:M71)</f>
        <v>0</v>
      </c>
      <c r="Z63" s="93" t="str">
        <f t="shared" si="4"/>
        <v>Alternativ</v>
      </c>
      <c r="AA63" s="94"/>
    </row>
    <row r="64" spans="1:27" ht="12.75" customHeight="1" x14ac:dyDescent="0.2">
      <c r="A64" s="406"/>
      <c r="B64" s="107">
        <f>(B62+1)</f>
        <v>42334</v>
      </c>
      <c r="C64" s="124"/>
      <c r="D64" s="137"/>
      <c r="E64" s="128"/>
      <c r="F64" s="119"/>
      <c r="G64" s="7"/>
      <c r="H64" s="7"/>
      <c r="I64" s="7"/>
      <c r="J64" s="7"/>
      <c r="K64" s="7"/>
      <c r="L64" s="7"/>
      <c r="M64" s="7"/>
      <c r="N64" s="8"/>
      <c r="O64" s="8"/>
      <c r="P64" s="9"/>
      <c r="Q64" s="7"/>
      <c r="R64" s="9"/>
      <c r="S64" s="9"/>
      <c r="T64" s="9"/>
      <c r="U64" s="351"/>
      <c r="V64" s="88" t="str">
        <f>IF(W64=0,"",(G64/DataÅr!$B$47*DataÅr!$B$52+H64/DataÅr!$B$47*DataÅr!$B$51+I64/DataÅr!$B$47*DataÅr!$B$50+J64/DataÅr!$B$47*DataÅr!$B$49+K64/DataÅr!$B$47*DataÅr!$B$48+M64/DataÅr!$B$47*DataÅr!$B$53)^DataÅr!$B$54)</f>
        <v/>
      </c>
      <c r="W64" s="89">
        <f t="shared" si="0"/>
        <v>0</v>
      </c>
      <c r="X64" s="90"/>
      <c r="Y64" s="92">
        <f>SUM(M58:M71)</f>
        <v>0</v>
      </c>
      <c r="Z64" s="93" t="str">
        <f t="shared" si="4"/>
        <v>Styrke</v>
      </c>
      <c r="AA64" s="94"/>
    </row>
    <row r="65" spans="1:27" ht="12.75" customHeight="1" x14ac:dyDescent="0.2">
      <c r="A65" s="406"/>
      <c r="B65" s="108">
        <f>B64</f>
        <v>42334</v>
      </c>
      <c r="C65" s="123"/>
      <c r="D65" s="136"/>
      <c r="E65" s="133"/>
      <c r="F65" s="118"/>
      <c r="G65" s="4"/>
      <c r="H65" s="4"/>
      <c r="I65" s="4"/>
      <c r="J65" s="4"/>
      <c r="K65" s="4"/>
      <c r="L65" s="4"/>
      <c r="M65" s="4"/>
      <c r="N65" s="5"/>
      <c r="O65" s="5"/>
      <c r="P65" s="6"/>
      <c r="Q65" s="4"/>
      <c r="R65" s="6"/>
      <c r="S65" s="6"/>
      <c r="T65" s="6"/>
      <c r="U65" s="350"/>
      <c r="V65" s="85" t="str">
        <f>IF(W65=0,"",(G65/DataÅr!$B$47*DataÅr!$B$52+H65/DataÅr!$B$47*DataÅr!$B$51+I65/DataÅr!$B$47*DataÅr!$B$50+J65/DataÅr!$B$47*DataÅr!$B$49+K65/DataÅr!$B$47*DataÅr!$B$48+M65/DataÅr!$B$47*DataÅr!$B$53)^DataÅr!$B$54)</f>
        <v/>
      </c>
      <c r="W65" s="86">
        <f t="shared" si="0"/>
        <v>0</v>
      </c>
      <c r="X65" s="87">
        <f>SUM(G58:K65)+SUM(M58:M65)</f>
        <v>0</v>
      </c>
      <c r="Y65" s="95">
        <f>SUM(Q58:Q71)</f>
        <v>0</v>
      </c>
      <c r="Z65" s="93" t="str">
        <f t="shared" si="4"/>
        <v>O-teknik</v>
      </c>
      <c r="AA65" s="94"/>
    </row>
    <row r="66" spans="1:27" ht="12.75" customHeight="1" x14ac:dyDescent="0.2">
      <c r="A66" s="406"/>
      <c r="B66" s="107">
        <f>(B64+1)</f>
        <v>42335</v>
      </c>
      <c r="C66" s="124"/>
      <c r="D66" s="137"/>
      <c r="E66" s="128"/>
      <c r="F66" s="119"/>
      <c r="G66" s="7"/>
      <c r="H66" s="7"/>
      <c r="I66" s="7"/>
      <c r="J66" s="7"/>
      <c r="K66" s="7"/>
      <c r="L66" s="7"/>
      <c r="M66" s="7"/>
      <c r="N66" s="8"/>
      <c r="O66" s="8"/>
      <c r="P66" s="9"/>
      <c r="Q66" s="7"/>
      <c r="R66" s="9"/>
      <c r="S66" s="9"/>
      <c r="T66" s="9"/>
      <c r="U66" s="351"/>
      <c r="V66" s="88" t="str">
        <f>IF(W66=0,"",(G66/DataÅr!$B$47*DataÅr!$B$52+H66/DataÅr!$B$47*DataÅr!$B$51+I66/DataÅr!$B$47*DataÅr!$B$50+J66/DataÅr!$B$47*DataÅr!$B$49+K66/DataÅr!$B$47*DataÅr!$B$48+M66/DataÅr!$B$47*DataÅr!$B$53)^DataÅr!$B$54)</f>
        <v/>
      </c>
      <c r="W66" s="89">
        <f t="shared" ref="W66:W129" si="5">SUM(G66:K66)+M66</f>
        <v>0</v>
      </c>
      <c r="X66" s="90"/>
      <c r="Y66" s="96">
        <f>SUM(T58:T71)</f>
        <v>0</v>
      </c>
      <c r="Z66" s="93" t="str">
        <f t="shared" si="4"/>
        <v>Km</v>
      </c>
      <c r="AA66" s="94"/>
    </row>
    <row r="67" spans="1:27" ht="12.75" customHeight="1" x14ac:dyDescent="0.2">
      <c r="A67" s="406"/>
      <c r="B67" s="108">
        <f>B66</f>
        <v>42335</v>
      </c>
      <c r="C67" s="123"/>
      <c r="D67" s="136"/>
      <c r="E67" s="133"/>
      <c r="F67" s="118"/>
      <c r="G67" s="4"/>
      <c r="H67" s="4"/>
      <c r="I67" s="4"/>
      <c r="J67" s="4"/>
      <c r="K67" s="4"/>
      <c r="L67" s="4"/>
      <c r="M67" s="4"/>
      <c r="N67" s="5"/>
      <c r="O67" s="5"/>
      <c r="P67" s="6"/>
      <c r="Q67" s="4"/>
      <c r="R67" s="6"/>
      <c r="S67" s="6"/>
      <c r="T67" s="6"/>
      <c r="U67" s="352"/>
      <c r="V67" s="85" t="str">
        <f>IF(W67=0,"",(G67/DataÅr!$B$47*DataÅr!$B$52+H67/DataÅr!$B$47*DataÅr!$B$51+I67/DataÅr!$B$47*DataÅr!$B$50+J67/DataÅr!$B$47*DataÅr!$B$49+K67/DataÅr!$B$47*DataÅr!$B$48+M67/DataÅr!$B$47*DataÅr!$B$53)^DataÅr!$B$54)</f>
        <v/>
      </c>
      <c r="W67" s="86">
        <f t="shared" si="5"/>
        <v>0</v>
      </c>
      <c r="X67" s="87">
        <f>SUM(G58:K67)+SUM(M58:M67)</f>
        <v>0</v>
      </c>
      <c r="Y67" s="96">
        <f>SUM(P58:P71)</f>
        <v>0</v>
      </c>
      <c r="Z67" s="93" t="str">
        <f t="shared" si="4"/>
        <v>Stigning</v>
      </c>
      <c r="AA67" s="94"/>
    </row>
    <row r="68" spans="1:27" ht="12.75" customHeight="1" x14ac:dyDescent="0.2">
      <c r="A68" s="406"/>
      <c r="B68" s="107">
        <f>(B66+1)</f>
        <v>42336</v>
      </c>
      <c r="C68" s="124"/>
      <c r="D68" s="137"/>
      <c r="E68" s="128"/>
      <c r="F68" s="119"/>
      <c r="G68" s="7"/>
      <c r="H68" s="7"/>
      <c r="I68" s="7"/>
      <c r="J68" s="7"/>
      <c r="K68" s="7"/>
      <c r="L68" s="7"/>
      <c r="M68" s="7"/>
      <c r="N68" s="8"/>
      <c r="O68" s="8"/>
      <c r="P68" s="9"/>
      <c r="Q68" s="7"/>
      <c r="R68" s="9"/>
      <c r="S68" s="9"/>
      <c r="T68" s="9"/>
      <c r="U68" s="351"/>
      <c r="V68" s="88" t="str">
        <f>IF(W68=0,"",(G68/DataÅr!$B$47*DataÅr!$B$52+H68/DataÅr!$B$47*DataÅr!$B$51+I68/DataÅr!$B$47*DataÅr!$B$50+J68/DataÅr!$B$47*DataÅr!$B$49+K68/DataÅr!$B$47*DataÅr!$B$48+M68/DataÅr!$B$47*DataÅr!$B$53)^DataÅr!$B$54)</f>
        <v/>
      </c>
      <c r="W68" s="89">
        <f t="shared" si="5"/>
        <v>0</v>
      </c>
      <c r="X68" s="90"/>
      <c r="Y68" s="96">
        <f>SUM(V58:V71)</f>
        <v>0</v>
      </c>
      <c r="Z68" s="93" t="str">
        <f t="shared" si="4"/>
        <v>Belastning</v>
      </c>
      <c r="AA68" s="94"/>
    </row>
    <row r="69" spans="1:27" ht="12.75" customHeight="1" thickBot="1" x14ac:dyDescent="0.25">
      <c r="A69" s="406"/>
      <c r="B69" s="108">
        <f>B68</f>
        <v>42336</v>
      </c>
      <c r="C69" s="123"/>
      <c r="D69" s="136"/>
      <c r="E69" s="133"/>
      <c r="F69" s="118"/>
      <c r="G69" s="4"/>
      <c r="H69" s="4"/>
      <c r="I69" s="4"/>
      <c r="J69" s="4"/>
      <c r="K69" s="4"/>
      <c r="L69" s="4"/>
      <c r="M69" s="4"/>
      <c r="N69" s="5"/>
      <c r="O69" s="5"/>
      <c r="P69" s="6"/>
      <c r="Q69" s="4"/>
      <c r="R69" s="6"/>
      <c r="S69" s="6"/>
      <c r="T69" s="6"/>
      <c r="U69" s="350"/>
      <c r="V69" s="85" t="str">
        <f>IF(W69=0,"",(G69/DataÅr!$B$47*DataÅr!$B$52+H69/DataÅr!$B$47*DataÅr!$B$51+I69/DataÅr!$B$47*DataÅr!$B$50+J69/DataÅr!$B$47*DataÅr!$B$49+K69/DataÅr!$B$47*DataÅr!$B$48+M69/DataÅr!$B$47*DataÅr!$B$53)^DataÅr!$B$54)</f>
        <v/>
      </c>
      <c r="W69" s="86">
        <f t="shared" si="5"/>
        <v>0</v>
      </c>
      <c r="X69" s="87">
        <f>SUM(G58:K69)+SUM(M58:M69)</f>
        <v>0</v>
      </c>
      <c r="Y69" s="101">
        <f>IF(SUM(R58:R71)&gt;0,AVERAGE(R58:R71),0)</f>
        <v>0</v>
      </c>
      <c r="Z69" s="102" t="str">
        <f t="shared" si="4"/>
        <v>Dagsform</v>
      </c>
      <c r="AA69" s="94"/>
    </row>
    <row r="70" spans="1:27" ht="12.75" customHeight="1" x14ac:dyDescent="0.2">
      <c r="A70" s="406"/>
      <c r="B70" s="107">
        <f>(B68+1)</f>
        <v>42337</v>
      </c>
      <c r="C70" s="125"/>
      <c r="D70" s="137"/>
      <c r="E70" s="128"/>
      <c r="F70" s="120"/>
      <c r="G70" s="10"/>
      <c r="H70" s="10"/>
      <c r="I70" s="10"/>
      <c r="J70" s="10"/>
      <c r="K70" s="10"/>
      <c r="L70" s="10"/>
      <c r="M70" s="10"/>
      <c r="N70" s="11"/>
      <c r="O70" s="11"/>
      <c r="P70" s="12"/>
      <c r="Q70" s="10"/>
      <c r="R70" s="12"/>
      <c r="S70" s="12"/>
      <c r="T70" s="12"/>
      <c r="U70" s="351"/>
      <c r="V70" s="88" t="str">
        <f>IF(W70=0,"",(G70/DataÅr!$B$47*DataÅr!$B$52+H70/DataÅr!$B$47*DataÅr!$B$51+I70/DataÅr!$B$47*DataÅr!$B$50+J70/DataÅr!$B$47*DataÅr!$B$49+K70/DataÅr!$B$47*DataÅr!$B$48+M70/DataÅr!$B$47*DataÅr!$B$53)^DataÅr!$B$54)</f>
        <v/>
      </c>
      <c r="W70" s="89">
        <f t="shared" si="5"/>
        <v>0</v>
      </c>
      <c r="X70" s="98"/>
      <c r="Y70" s="131">
        <f>SUM(C58:C71)</f>
        <v>0</v>
      </c>
      <c r="Z70" s="132" t="str">
        <f t="shared" si="4"/>
        <v>Pas</v>
      </c>
      <c r="AA70" s="94"/>
    </row>
    <row r="71" spans="1:27" ht="12.75" customHeight="1" thickBot="1" x14ac:dyDescent="0.25">
      <c r="A71" s="407"/>
      <c r="B71" s="109">
        <f>B70</f>
        <v>42337</v>
      </c>
      <c r="C71" s="126"/>
      <c r="D71" s="138"/>
      <c r="E71" s="134"/>
      <c r="F71" s="121"/>
      <c r="G71" s="13"/>
      <c r="H71" s="13"/>
      <c r="I71" s="13"/>
      <c r="J71" s="13"/>
      <c r="K71" s="13"/>
      <c r="L71" s="13"/>
      <c r="M71" s="13"/>
      <c r="N71" s="14"/>
      <c r="O71" s="14"/>
      <c r="P71" s="15"/>
      <c r="Q71" s="13"/>
      <c r="R71" s="15"/>
      <c r="S71" s="15"/>
      <c r="T71" s="15"/>
      <c r="U71" s="354"/>
      <c r="V71" s="158" t="str">
        <f>IF(W71=0,"",(G71/DataÅr!$B$47*DataÅr!$B$52+H71/DataÅr!$B$47*DataÅr!$B$51+I71/DataÅr!$B$47*DataÅr!$B$50+J71/DataÅr!$B$47*DataÅr!$B$49+K71/DataÅr!$B$47*DataÅr!$B$48+M71/DataÅr!$B$47*DataÅr!$B$53)^DataÅr!$B$54)</f>
        <v/>
      </c>
      <c r="W71" s="99">
        <f t="shared" si="5"/>
        <v>0</v>
      </c>
      <c r="X71" s="100">
        <f>SUM(G58:K71)+SUM(M58:M71)</f>
        <v>0</v>
      </c>
      <c r="Y71" s="140">
        <f>SUM(E58:E71)</f>
        <v>0</v>
      </c>
      <c r="Z71" s="141" t="str">
        <f t="shared" si="4"/>
        <v>Tid</v>
      </c>
      <c r="AA71" s="94"/>
    </row>
    <row r="72" spans="1:27" ht="12.75" customHeight="1" x14ac:dyDescent="0.2">
      <c r="A72" s="405">
        <f>A58+1</f>
        <v>49</v>
      </c>
      <c r="B72" s="110">
        <f>(B70+1)</f>
        <v>42338</v>
      </c>
      <c r="C72" s="122"/>
      <c r="D72" s="139"/>
      <c r="E72" s="127"/>
      <c r="F72" s="117"/>
      <c r="G72" s="1"/>
      <c r="H72" s="1"/>
      <c r="I72" s="1"/>
      <c r="J72" s="1"/>
      <c r="K72" s="1"/>
      <c r="L72" s="1"/>
      <c r="M72" s="1"/>
      <c r="N72" s="2"/>
      <c r="O72" s="2"/>
      <c r="P72" s="3"/>
      <c r="Q72" s="1"/>
      <c r="R72" s="3"/>
      <c r="S72" s="3"/>
      <c r="T72" s="3"/>
      <c r="U72" s="349"/>
      <c r="V72" s="88" t="str">
        <f>IF(W72=0,"",(G72/DataÅr!$B$47*DataÅr!$B$52+H72/DataÅr!$B$47*DataÅr!$B$51+I72/DataÅr!$B$47*DataÅr!$B$50+J72/DataÅr!$B$47*DataÅr!$B$49+K72/DataÅr!$B$47*DataÅr!$B$48+M72/DataÅr!$B$47*DataÅr!$B$53)^DataÅr!$B$54)</f>
        <v/>
      </c>
      <c r="W72" s="80">
        <f t="shared" si="5"/>
        <v>0</v>
      </c>
      <c r="X72" s="81"/>
      <c r="Y72" s="82"/>
      <c r="Z72" s="83"/>
      <c r="AA72" s="94"/>
    </row>
    <row r="73" spans="1:27" ht="12.75" customHeight="1" x14ac:dyDescent="0.2">
      <c r="A73" s="406"/>
      <c r="B73" s="108">
        <f>B72</f>
        <v>42338</v>
      </c>
      <c r="C73" s="123"/>
      <c r="D73" s="136"/>
      <c r="E73" s="133"/>
      <c r="F73" s="118"/>
      <c r="G73" s="4"/>
      <c r="H73" s="4"/>
      <c r="I73" s="4"/>
      <c r="J73" s="4"/>
      <c r="K73" s="4"/>
      <c r="L73" s="4"/>
      <c r="M73" s="4"/>
      <c r="N73" s="5"/>
      <c r="O73" s="5"/>
      <c r="P73" s="6"/>
      <c r="Q73" s="4"/>
      <c r="R73" s="6"/>
      <c r="S73" s="6"/>
      <c r="T73" s="6"/>
      <c r="U73" s="350"/>
      <c r="V73" s="85" t="str">
        <f>IF(W73=0,"",(G73/DataÅr!$B$47*DataÅr!$B$52+H73/DataÅr!$B$47*DataÅr!$B$51+I73/DataÅr!$B$47*DataÅr!$B$50+J73/DataÅr!$B$47*DataÅr!$B$49+K73/DataÅr!$B$47*DataÅr!$B$48+M73/DataÅr!$B$47*DataÅr!$B$53)^DataÅr!$B$54)</f>
        <v/>
      </c>
      <c r="W73" s="86">
        <f t="shared" si="5"/>
        <v>0</v>
      </c>
      <c r="X73" s="87">
        <f>SUM(G72:K73)+SUM(M72:M73)</f>
        <v>0</v>
      </c>
      <c r="Y73" s="142"/>
      <c r="Z73" s="83"/>
      <c r="AA73" s="94"/>
    </row>
    <row r="74" spans="1:27" ht="12.75" customHeight="1" thickBot="1" x14ac:dyDescent="0.25">
      <c r="A74" s="406"/>
      <c r="B74" s="107">
        <f>(B72+1)</f>
        <v>42339</v>
      </c>
      <c r="C74" s="124"/>
      <c r="D74" s="137"/>
      <c r="E74" s="128"/>
      <c r="F74" s="119"/>
      <c r="G74" s="7"/>
      <c r="H74" s="7"/>
      <c r="I74" s="7"/>
      <c r="J74" s="7"/>
      <c r="K74" s="7"/>
      <c r="L74" s="7"/>
      <c r="M74" s="7"/>
      <c r="N74" s="8"/>
      <c r="O74" s="8"/>
      <c r="P74" s="9"/>
      <c r="Q74" s="7"/>
      <c r="R74" s="9"/>
      <c r="S74" s="9"/>
      <c r="T74" s="9"/>
      <c r="U74" s="351"/>
      <c r="V74" s="88" t="str">
        <f>IF(W74=0,"",(G74/DataÅr!$B$47*DataÅr!$B$52+H74/DataÅr!$B$47*DataÅr!$B$51+I74/DataÅr!$B$47*DataÅr!$B$50+J74/DataÅr!$B$47*DataÅr!$B$49+K74/DataÅr!$B$47*DataÅr!$B$48+M74/DataÅr!$B$47*DataÅr!$B$53)^DataÅr!$B$54)</f>
        <v/>
      </c>
      <c r="W74" s="89">
        <f t="shared" si="5"/>
        <v>0</v>
      </c>
      <c r="X74" s="90"/>
      <c r="Y74" s="142"/>
      <c r="Z74" s="144"/>
      <c r="AA74" s="94"/>
    </row>
    <row r="75" spans="1:27" ht="12.75" customHeight="1" x14ac:dyDescent="0.2">
      <c r="A75" s="406"/>
      <c r="B75" s="108">
        <f>B74</f>
        <v>42339</v>
      </c>
      <c r="C75" s="123"/>
      <c r="D75" s="136"/>
      <c r="E75" s="133"/>
      <c r="F75" s="118"/>
      <c r="G75" s="4"/>
      <c r="H75" s="4"/>
      <c r="I75" s="4"/>
      <c r="J75" s="4"/>
      <c r="K75" s="4"/>
      <c r="L75" s="4"/>
      <c r="M75" s="4"/>
      <c r="N75" s="5"/>
      <c r="O75" s="5"/>
      <c r="P75" s="6"/>
      <c r="Q75" s="4"/>
      <c r="R75" s="6"/>
      <c r="S75" s="6"/>
      <c r="T75" s="6"/>
      <c r="U75" s="350"/>
      <c r="V75" s="85" t="str">
        <f>IF(W75=0,"",(G75/DataÅr!$B$47*DataÅr!$B$52+H75/DataÅr!$B$47*DataÅr!$B$51+I75/DataÅr!$B$47*DataÅr!$B$50+J75/DataÅr!$B$47*DataÅr!$B$49+K75/DataÅr!$B$47*DataÅr!$B$48+M75/DataÅr!$B$47*DataÅr!$B$53)^DataÅr!$B$54)</f>
        <v/>
      </c>
      <c r="W75" s="86">
        <f t="shared" si="5"/>
        <v>0</v>
      </c>
      <c r="X75" s="87">
        <f>SUM(G72:K75)+SUM(M72:M75)</f>
        <v>0</v>
      </c>
      <c r="Y75" s="130">
        <f>SUM(F72:F85)</f>
        <v>0</v>
      </c>
      <c r="Z75" s="91" t="str">
        <f t="shared" ref="Z75:Z85" si="6">Z61</f>
        <v>Pas</v>
      </c>
      <c r="AA75" s="94"/>
    </row>
    <row r="76" spans="1:27" ht="12.75" customHeight="1" x14ac:dyDescent="0.2">
      <c r="A76" s="406"/>
      <c r="B76" s="107">
        <f>(B74+1)</f>
        <v>42340</v>
      </c>
      <c r="C76" s="124"/>
      <c r="D76" s="137"/>
      <c r="E76" s="128"/>
      <c r="F76" s="119"/>
      <c r="G76" s="7"/>
      <c r="H76" s="7"/>
      <c r="I76" s="7"/>
      <c r="J76" s="7"/>
      <c r="K76" s="7"/>
      <c r="L76" s="7"/>
      <c r="M76" s="7"/>
      <c r="N76" s="8"/>
      <c r="O76" s="8"/>
      <c r="P76" s="9"/>
      <c r="Q76" s="7"/>
      <c r="R76" s="9"/>
      <c r="S76" s="9"/>
      <c r="T76" s="9"/>
      <c r="U76" s="351"/>
      <c r="V76" s="88" t="str">
        <f>IF(W76=0,"",(G76/DataÅr!$B$47*DataÅr!$B$52+H76/DataÅr!$B$47*DataÅr!$B$51+I76/DataÅr!$B$47*DataÅr!$B$50+J76/DataÅr!$B$47*DataÅr!$B$49+K76/DataÅr!$B$47*DataÅr!$B$48+M76/DataÅr!$B$47*DataÅr!$B$53)^DataÅr!$B$54)</f>
        <v/>
      </c>
      <c r="W76" s="89">
        <f t="shared" si="5"/>
        <v>0</v>
      </c>
      <c r="X76" s="90"/>
      <c r="Y76" s="129">
        <f>SUM(G72:K85)-Y77</f>
        <v>0</v>
      </c>
      <c r="Z76" s="93" t="str">
        <f t="shared" si="6"/>
        <v>Løb</v>
      </c>
      <c r="AA76" s="94"/>
    </row>
    <row r="77" spans="1:27" ht="12.75" customHeight="1" x14ac:dyDescent="0.2">
      <c r="A77" s="406"/>
      <c r="B77" s="108">
        <f>B76</f>
        <v>42340</v>
      </c>
      <c r="C77" s="123"/>
      <c r="D77" s="136"/>
      <c r="E77" s="133"/>
      <c r="F77" s="118"/>
      <c r="G77" s="4"/>
      <c r="H77" s="4"/>
      <c r="I77" s="4"/>
      <c r="J77" s="4"/>
      <c r="K77" s="4"/>
      <c r="L77" s="4"/>
      <c r="M77" s="4"/>
      <c r="N77" s="5"/>
      <c r="O77" s="5"/>
      <c r="P77" s="6"/>
      <c r="Q77" s="4"/>
      <c r="R77" s="6"/>
      <c r="S77" s="6"/>
      <c r="T77" s="6"/>
      <c r="U77" s="350"/>
      <c r="V77" s="85" t="str">
        <f>IF(W77=0,"",(G77/DataÅr!$B$47*DataÅr!$B$52+H77/DataÅr!$B$47*DataÅr!$B$51+I77/DataÅr!$B$47*DataÅr!$B$50+J77/DataÅr!$B$47*DataÅr!$B$49+K77/DataÅr!$B$47*DataÅr!$B$48+M77/DataÅr!$B$47*DataÅr!$B$53)^DataÅr!$B$54)</f>
        <v/>
      </c>
      <c r="W77" s="86">
        <f t="shared" si="5"/>
        <v>0</v>
      </c>
      <c r="X77" s="87">
        <f>SUM(G72:K77)+SUM(M72:M77)</f>
        <v>0</v>
      </c>
      <c r="Y77" s="92">
        <f>SUMIF(L72:L85,"x",W72:W85)-SUMIF(L72:L85,"x",M72:M85)</f>
        <v>0</v>
      </c>
      <c r="Z77" s="93" t="str">
        <f t="shared" si="6"/>
        <v>Alternativ</v>
      </c>
      <c r="AA77" s="94"/>
    </row>
    <row r="78" spans="1:27" ht="12.75" customHeight="1" x14ac:dyDescent="0.2">
      <c r="A78" s="406"/>
      <c r="B78" s="107">
        <f>(B76+1)</f>
        <v>42341</v>
      </c>
      <c r="C78" s="124"/>
      <c r="D78" s="137"/>
      <c r="E78" s="128"/>
      <c r="F78" s="119"/>
      <c r="G78" s="7"/>
      <c r="H78" s="7"/>
      <c r="I78" s="7"/>
      <c r="J78" s="7"/>
      <c r="K78" s="7"/>
      <c r="L78" s="7"/>
      <c r="M78" s="7"/>
      <c r="N78" s="8"/>
      <c r="O78" s="8"/>
      <c r="P78" s="9"/>
      <c r="Q78" s="7"/>
      <c r="R78" s="9"/>
      <c r="S78" s="9"/>
      <c r="T78" s="9"/>
      <c r="U78" s="351"/>
      <c r="V78" s="88" t="str">
        <f>IF(W78=0,"",(G78/DataÅr!$B$47*DataÅr!$B$52+H78/DataÅr!$B$47*DataÅr!$B$51+I78/DataÅr!$B$47*DataÅr!$B$50+J78/DataÅr!$B$47*DataÅr!$B$49+K78/DataÅr!$B$47*DataÅr!$B$48+M78/DataÅr!$B$47*DataÅr!$B$53)^DataÅr!$B$54)</f>
        <v/>
      </c>
      <c r="W78" s="89">
        <f t="shared" si="5"/>
        <v>0</v>
      </c>
      <c r="X78" s="90"/>
      <c r="Y78" s="92">
        <f>SUM(M72:M85)</f>
        <v>0</v>
      </c>
      <c r="Z78" s="93" t="str">
        <f t="shared" si="6"/>
        <v>Styrke</v>
      </c>
      <c r="AA78" s="94"/>
    </row>
    <row r="79" spans="1:27" ht="12.75" customHeight="1" x14ac:dyDescent="0.2">
      <c r="A79" s="406"/>
      <c r="B79" s="108">
        <f>B78</f>
        <v>42341</v>
      </c>
      <c r="C79" s="123"/>
      <c r="D79" s="136"/>
      <c r="E79" s="133"/>
      <c r="F79" s="118"/>
      <c r="G79" s="4"/>
      <c r="H79" s="4"/>
      <c r="I79" s="4"/>
      <c r="J79" s="4"/>
      <c r="K79" s="4"/>
      <c r="L79" s="4"/>
      <c r="M79" s="4"/>
      <c r="N79" s="5"/>
      <c r="O79" s="5"/>
      <c r="P79" s="6"/>
      <c r="Q79" s="4"/>
      <c r="R79" s="6"/>
      <c r="S79" s="6"/>
      <c r="T79" s="6"/>
      <c r="U79" s="350"/>
      <c r="V79" s="85" t="str">
        <f>IF(W79=0,"",(G79/DataÅr!$B$47*DataÅr!$B$52+H79/DataÅr!$B$47*DataÅr!$B$51+I79/DataÅr!$B$47*DataÅr!$B$50+J79/DataÅr!$B$47*DataÅr!$B$49+K79/DataÅr!$B$47*DataÅr!$B$48+M79/DataÅr!$B$47*DataÅr!$B$53)^DataÅr!$B$54)</f>
        <v/>
      </c>
      <c r="W79" s="86">
        <f t="shared" si="5"/>
        <v>0</v>
      </c>
      <c r="X79" s="87">
        <f>SUM(G72:K79)+SUM(M72:M79)</f>
        <v>0</v>
      </c>
      <c r="Y79" s="95">
        <f>SUM(Q72:Q85)</f>
        <v>0</v>
      </c>
      <c r="Z79" s="93" t="str">
        <f t="shared" si="6"/>
        <v>O-teknik</v>
      </c>
      <c r="AA79" s="94"/>
    </row>
    <row r="80" spans="1:27" ht="12.75" customHeight="1" x14ac:dyDescent="0.2">
      <c r="A80" s="406"/>
      <c r="B80" s="107">
        <f>(B78+1)</f>
        <v>42342</v>
      </c>
      <c r="C80" s="124"/>
      <c r="D80" s="137"/>
      <c r="E80" s="128"/>
      <c r="F80" s="119"/>
      <c r="G80" s="7"/>
      <c r="H80" s="7"/>
      <c r="I80" s="7"/>
      <c r="J80" s="7"/>
      <c r="K80" s="7"/>
      <c r="L80" s="7"/>
      <c r="M80" s="7"/>
      <c r="N80" s="8"/>
      <c r="O80" s="8"/>
      <c r="P80" s="9"/>
      <c r="Q80" s="7"/>
      <c r="R80" s="9"/>
      <c r="S80" s="9"/>
      <c r="T80" s="9"/>
      <c r="U80" s="351"/>
      <c r="V80" s="88" t="str">
        <f>IF(W80=0,"",(G80/DataÅr!$B$47*DataÅr!$B$52+H80/DataÅr!$B$47*DataÅr!$B$51+I80/DataÅr!$B$47*DataÅr!$B$50+J80/DataÅr!$B$47*DataÅr!$B$49+K80/DataÅr!$B$47*DataÅr!$B$48+M80/DataÅr!$B$47*DataÅr!$B$53)^DataÅr!$B$54)</f>
        <v/>
      </c>
      <c r="W80" s="89">
        <f t="shared" si="5"/>
        <v>0</v>
      </c>
      <c r="X80" s="90"/>
      <c r="Y80" s="96">
        <f>SUM(T72:T85)</f>
        <v>0</v>
      </c>
      <c r="Z80" s="93" t="str">
        <f t="shared" si="6"/>
        <v>Km</v>
      </c>
      <c r="AA80" s="94"/>
    </row>
    <row r="81" spans="1:27" ht="12.75" customHeight="1" x14ac:dyDescent="0.2">
      <c r="A81" s="406"/>
      <c r="B81" s="108">
        <f>B80</f>
        <v>42342</v>
      </c>
      <c r="C81" s="123"/>
      <c r="D81" s="136"/>
      <c r="E81" s="133"/>
      <c r="F81" s="118"/>
      <c r="G81" s="4"/>
      <c r="H81" s="4"/>
      <c r="I81" s="4"/>
      <c r="J81" s="4"/>
      <c r="K81" s="4"/>
      <c r="L81" s="4"/>
      <c r="M81" s="4"/>
      <c r="N81" s="5"/>
      <c r="O81" s="5"/>
      <c r="P81" s="6"/>
      <c r="Q81" s="4"/>
      <c r="R81" s="6"/>
      <c r="S81" s="6"/>
      <c r="T81" s="6"/>
      <c r="U81" s="350"/>
      <c r="V81" s="85" t="str">
        <f>IF(W81=0,"",(G81/DataÅr!$B$47*DataÅr!$B$52+H81/DataÅr!$B$47*DataÅr!$B$51+I81/DataÅr!$B$47*DataÅr!$B$50+J81/DataÅr!$B$47*DataÅr!$B$49+K81/DataÅr!$B$47*DataÅr!$B$48+M81/DataÅr!$B$47*DataÅr!$B$53)^DataÅr!$B$54)</f>
        <v/>
      </c>
      <c r="W81" s="86">
        <f t="shared" si="5"/>
        <v>0</v>
      </c>
      <c r="X81" s="87">
        <f>SUM(G72:K81)+SUM(M72:M81)</f>
        <v>0</v>
      </c>
      <c r="Y81" s="96">
        <f>SUM(P72:P85)</f>
        <v>0</v>
      </c>
      <c r="Z81" s="93" t="str">
        <f t="shared" si="6"/>
        <v>Stigning</v>
      </c>
      <c r="AA81" s="94"/>
    </row>
    <row r="82" spans="1:27" ht="12.75" customHeight="1" x14ac:dyDescent="0.2">
      <c r="A82" s="406"/>
      <c r="B82" s="107">
        <f>(B80+1)</f>
        <v>42343</v>
      </c>
      <c r="C82" s="124"/>
      <c r="D82" s="137"/>
      <c r="E82" s="128"/>
      <c r="F82" s="119"/>
      <c r="G82" s="7"/>
      <c r="H82" s="7"/>
      <c r="I82" s="7"/>
      <c r="J82" s="7"/>
      <c r="K82" s="7"/>
      <c r="L82" s="7"/>
      <c r="M82" s="7"/>
      <c r="N82" s="8"/>
      <c r="O82" s="8"/>
      <c r="P82" s="9"/>
      <c r="Q82" s="7"/>
      <c r="R82" s="9"/>
      <c r="S82" s="9"/>
      <c r="T82" s="9"/>
      <c r="U82" s="351"/>
      <c r="V82" s="88" t="str">
        <f>IF(W82=0,"",(G82/DataÅr!$B$47*DataÅr!$B$52+H82/DataÅr!$B$47*DataÅr!$B$51+I82/DataÅr!$B$47*DataÅr!$B$50+J82/DataÅr!$B$47*DataÅr!$B$49+K82/DataÅr!$B$47*DataÅr!$B$48+M82/DataÅr!$B$47*DataÅr!$B$53)^DataÅr!$B$54)</f>
        <v/>
      </c>
      <c r="W82" s="89">
        <f t="shared" si="5"/>
        <v>0</v>
      </c>
      <c r="X82" s="90"/>
      <c r="Y82" s="96">
        <f>SUM(V72:V85)</f>
        <v>0</v>
      </c>
      <c r="Z82" s="93" t="str">
        <f t="shared" si="6"/>
        <v>Belastning</v>
      </c>
      <c r="AA82" s="94"/>
    </row>
    <row r="83" spans="1:27" ht="12.75" customHeight="1" thickBot="1" x14ac:dyDescent="0.25">
      <c r="A83" s="406"/>
      <c r="B83" s="108">
        <f>B82</f>
        <v>42343</v>
      </c>
      <c r="C83" s="123"/>
      <c r="D83" s="136"/>
      <c r="E83" s="133"/>
      <c r="F83" s="118"/>
      <c r="G83" s="4"/>
      <c r="H83" s="4"/>
      <c r="I83" s="4"/>
      <c r="J83" s="4"/>
      <c r="K83" s="4"/>
      <c r="L83" s="4"/>
      <c r="M83" s="4"/>
      <c r="N83" s="5"/>
      <c r="O83" s="5"/>
      <c r="P83" s="6"/>
      <c r="Q83" s="4"/>
      <c r="R83" s="6"/>
      <c r="S83" s="6"/>
      <c r="T83" s="6"/>
      <c r="U83" s="350"/>
      <c r="V83" s="85" t="str">
        <f>IF(W83=0,"",(G83/DataÅr!$B$47*DataÅr!$B$52+H83/DataÅr!$B$47*DataÅr!$B$51+I83/DataÅr!$B$47*DataÅr!$B$50+J83/DataÅr!$B$47*DataÅr!$B$49+K83/DataÅr!$B$47*DataÅr!$B$48+M83/DataÅr!$B$47*DataÅr!$B$53)^DataÅr!$B$54)</f>
        <v/>
      </c>
      <c r="W83" s="86">
        <f t="shared" si="5"/>
        <v>0</v>
      </c>
      <c r="X83" s="87">
        <f>SUM(G72:K83)+SUM(M72:M83)</f>
        <v>0</v>
      </c>
      <c r="Y83" s="101">
        <f>IF(SUM(R72:R85)&gt;0,AVERAGE(R72:R85),0)</f>
        <v>0</v>
      </c>
      <c r="Z83" s="102" t="str">
        <f t="shared" si="6"/>
        <v>Dagsform</v>
      </c>
      <c r="AA83" s="94"/>
    </row>
    <row r="84" spans="1:27" ht="12.75" customHeight="1" x14ac:dyDescent="0.2">
      <c r="A84" s="406"/>
      <c r="B84" s="107">
        <f>(B82+1)</f>
        <v>42344</v>
      </c>
      <c r="C84" s="125"/>
      <c r="D84" s="137"/>
      <c r="E84" s="128"/>
      <c r="F84" s="120"/>
      <c r="G84" s="10"/>
      <c r="H84" s="10"/>
      <c r="I84" s="10"/>
      <c r="J84" s="10"/>
      <c r="K84" s="10"/>
      <c r="L84" s="10"/>
      <c r="M84" s="10"/>
      <c r="N84" s="11"/>
      <c r="O84" s="11"/>
      <c r="P84" s="12"/>
      <c r="Q84" s="10"/>
      <c r="R84" s="12"/>
      <c r="S84" s="12"/>
      <c r="T84" s="12"/>
      <c r="U84" s="351"/>
      <c r="V84" s="88" t="str">
        <f>IF(W84=0,"",(G84/DataÅr!$B$47*DataÅr!$B$52+H84/DataÅr!$B$47*DataÅr!$B$51+I84/DataÅr!$B$47*DataÅr!$B$50+J84/DataÅr!$B$47*DataÅr!$B$49+K84/DataÅr!$B$47*DataÅr!$B$48+M84/DataÅr!$B$47*DataÅr!$B$53)^DataÅr!$B$54)</f>
        <v/>
      </c>
      <c r="W84" s="89">
        <f t="shared" si="5"/>
        <v>0</v>
      </c>
      <c r="X84" s="98"/>
      <c r="Y84" s="131">
        <f>SUM(C72:C85)</f>
        <v>0</v>
      </c>
      <c r="Z84" s="132" t="str">
        <f t="shared" si="6"/>
        <v>Pas</v>
      </c>
      <c r="AA84" s="94"/>
    </row>
    <row r="85" spans="1:27" ht="12.75" customHeight="1" thickBot="1" x14ac:dyDescent="0.25">
      <c r="A85" s="407"/>
      <c r="B85" s="109">
        <f>B84</f>
        <v>42344</v>
      </c>
      <c r="C85" s="126"/>
      <c r="D85" s="138"/>
      <c r="E85" s="134"/>
      <c r="F85" s="121"/>
      <c r="G85" s="13"/>
      <c r="H85" s="13"/>
      <c r="I85" s="13"/>
      <c r="J85" s="13"/>
      <c r="K85" s="13"/>
      <c r="L85" s="13"/>
      <c r="M85" s="13"/>
      <c r="N85" s="14"/>
      <c r="O85" s="14"/>
      <c r="P85" s="15"/>
      <c r="Q85" s="13"/>
      <c r="R85" s="15"/>
      <c r="S85" s="15"/>
      <c r="T85" s="15"/>
      <c r="U85" s="354"/>
      <c r="V85" s="158" t="str">
        <f>IF(W85=0,"",(G85/DataÅr!$B$47*DataÅr!$B$52+H85/DataÅr!$B$47*DataÅr!$B$51+I85/DataÅr!$B$47*DataÅr!$B$50+J85/DataÅr!$B$47*DataÅr!$B$49+K85/DataÅr!$B$47*DataÅr!$B$48+M85/DataÅr!$B$47*DataÅr!$B$53)^DataÅr!$B$54)</f>
        <v/>
      </c>
      <c r="W85" s="99">
        <f t="shared" si="5"/>
        <v>0</v>
      </c>
      <c r="X85" s="100">
        <f>SUM(G72:K85)+SUM(M72:M85)</f>
        <v>0</v>
      </c>
      <c r="Y85" s="140">
        <f>SUM(E72:E85)</f>
        <v>0</v>
      </c>
      <c r="Z85" s="141" t="str">
        <f t="shared" si="6"/>
        <v>Tid</v>
      </c>
      <c r="AA85" s="94"/>
    </row>
    <row r="86" spans="1:27" ht="12.75" customHeight="1" x14ac:dyDescent="0.2">
      <c r="A86" s="405">
        <f>A72+1</f>
        <v>50</v>
      </c>
      <c r="B86" s="110">
        <f>(B84+1)</f>
        <v>42345</v>
      </c>
      <c r="C86" s="122"/>
      <c r="D86" s="139"/>
      <c r="E86" s="127"/>
      <c r="F86" s="117"/>
      <c r="G86" s="1"/>
      <c r="H86" s="1"/>
      <c r="I86" s="1"/>
      <c r="J86" s="1"/>
      <c r="K86" s="1"/>
      <c r="L86" s="1"/>
      <c r="M86" s="1"/>
      <c r="N86" s="2"/>
      <c r="O86" s="2"/>
      <c r="P86" s="3"/>
      <c r="Q86" s="1"/>
      <c r="R86" s="3"/>
      <c r="S86" s="3"/>
      <c r="T86" s="3"/>
      <c r="U86" s="349"/>
      <c r="V86" s="88" t="str">
        <f>IF(W86=0,"",(G86/DataÅr!$B$47*DataÅr!$B$52+H86/DataÅr!$B$47*DataÅr!$B$51+I86/DataÅr!$B$47*DataÅr!$B$50+J86/DataÅr!$B$47*DataÅr!$B$49+K86/DataÅr!$B$47*DataÅr!$B$48+M86/DataÅr!$B$47*DataÅr!$B$53)^DataÅr!$B$54)</f>
        <v/>
      </c>
      <c r="W86" s="80">
        <f t="shared" si="5"/>
        <v>0</v>
      </c>
      <c r="X86" s="81"/>
      <c r="Y86" s="82"/>
      <c r="Z86" s="83"/>
      <c r="AA86" s="94"/>
    </row>
    <row r="87" spans="1:27" ht="12.75" customHeight="1" x14ac:dyDescent="0.2">
      <c r="A87" s="406"/>
      <c r="B87" s="108">
        <f>B86</f>
        <v>42345</v>
      </c>
      <c r="C87" s="123"/>
      <c r="D87" s="136"/>
      <c r="E87" s="133"/>
      <c r="F87" s="118"/>
      <c r="G87" s="4"/>
      <c r="H87" s="4"/>
      <c r="I87" s="4"/>
      <c r="J87" s="4"/>
      <c r="K87" s="4"/>
      <c r="L87" s="4"/>
      <c r="M87" s="4"/>
      <c r="N87" s="5"/>
      <c r="O87" s="5"/>
      <c r="P87" s="6"/>
      <c r="Q87" s="4"/>
      <c r="R87" s="6"/>
      <c r="S87" s="6"/>
      <c r="T87" s="6"/>
      <c r="U87" s="350"/>
      <c r="V87" s="85" t="str">
        <f>IF(W87=0,"",(G87/DataÅr!$B$47*DataÅr!$B$52+H87/DataÅr!$B$47*DataÅr!$B$51+I87/DataÅr!$B$47*DataÅr!$B$50+J87/DataÅr!$B$47*DataÅr!$B$49+K87/DataÅr!$B$47*DataÅr!$B$48+M87/DataÅr!$B$47*DataÅr!$B$53)^DataÅr!$B$54)</f>
        <v/>
      </c>
      <c r="W87" s="86">
        <f t="shared" si="5"/>
        <v>0</v>
      </c>
      <c r="X87" s="87">
        <f>SUM(G86:K87)+SUM(M86:M87)</f>
        <v>0</v>
      </c>
      <c r="Y87" s="142"/>
      <c r="Z87" s="83"/>
      <c r="AA87" s="94"/>
    </row>
    <row r="88" spans="1:27" ht="12.75" customHeight="1" thickBot="1" x14ac:dyDescent="0.25">
      <c r="A88" s="406"/>
      <c r="B88" s="107">
        <f>(B86+1)</f>
        <v>42346</v>
      </c>
      <c r="C88" s="124"/>
      <c r="D88" s="137"/>
      <c r="E88" s="128"/>
      <c r="F88" s="119"/>
      <c r="G88" s="7"/>
      <c r="H88" s="7"/>
      <c r="I88" s="7"/>
      <c r="J88" s="7"/>
      <c r="K88" s="7"/>
      <c r="L88" s="7"/>
      <c r="M88" s="7"/>
      <c r="N88" s="8"/>
      <c r="O88" s="8"/>
      <c r="P88" s="9"/>
      <c r="Q88" s="7"/>
      <c r="R88" s="9"/>
      <c r="S88" s="9"/>
      <c r="T88" s="9"/>
      <c r="U88" s="351"/>
      <c r="V88" s="88" t="str">
        <f>IF(W88=0,"",(G88/DataÅr!$B$47*DataÅr!$B$52+H88/DataÅr!$B$47*DataÅr!$B$51+I88/DataÅr!$B$47*DataÅr!$B$50+J88/DataÅr!$B$47*DataÅr!$B$49+K88/DataÅr!$B$47*DataÅr!$B$48+M88/DataÅr!$B$47*DataÅr!$B$53)^DataÅr!$B$54)</f>
        <v/>
      </c>
      <c r="W88" s="89">
        <f t="shared" si="5"/>
        <v>0</v>
      </c>
      <c r="X88" s="90"/>
      <c r="Y88" s="142"/>
      <c r="Z88" s="144"/>
      <c r="AA88" s="94"/>
    </row>
    <row r="89" spans="1:27" ht="12.75" customHeight="1" x14ac:dyDescent="0.2">
      <c r="A89" s="406"/>
      <c r="B89" s="108">
        <f>B88</f>
        <v>42346</v>
      </c>
      <c r="C89" s="123"/>
      <c r="D89" s="136"/>
      <c r="E89" s="133"/>
      <c r="F89" s="118"/>
      <c r="G89" s="4"/>
      <c r="H89" s="4"/>
      <c r="I89" s="4"/>
      <c r="J89" s="4"/>
      <c r="K89" s="4"/>
      <c r="L89" s="4"/>
      <c r="M89" s="4"/>
      <c r="N89" s="5"/>
      <c r="O89" s="5"/>
      <c r="P89" s="6"/>
      <c r="Q89" s="4"/>
      <c r="R89" s="6"/>
      <c r="S89" s="6"/>
      <c r="T89" s="6"/>
      <c r="U89" s="350"/>
      <c r="V89" s="85" t="str">
        <f>IF(W89=0,"",(G89/DataÅr!$B$47*DataÅr!$B$52+H89/DataÅr!$B$47*DataÅr!$B$51+I89/DataÅr!$B$47*DataÅr!$B$50+J89/DataÅr!$B$47*DataÅr!$B$49+K89/DataÅr!$B$47*DataÅr!$B$48+M89/DataÅr!$B$47*DataÅr!$B$53)^DataÅr!$B$54)</f>
        <v/>
      </c>
      <c r="W89" s="86">
        <f t="shared" si="5"/>
        <v>0</v>
      </c>
      <c r="X89" s="87">
        <f>SUM(G86:K89)+SUM(M86:M89)</f>
        <v>0</v>
      </c>
      <c r="Y89" s="130">
        <f>SUM(F86:F99)</f>
        <v>0</v>
      </c>
      <c r="Z89" s="91" t="str">
        <f t="shared" ref="Z89:Z99" si="7">Z75</f>
        <v>Pas</v>
      </c>
      <c r="AA89" s="94"/>
    </row>
    <row r="90" spans="1:27" ht="12.75" customHeight="1" x14ac:dyDescent="0.2">
      <c r="A90" s="406"/>
      <c r="B90" s="107">
        <f>(B88+1)</f>
        <v>42347</v>
      </c>
      <c r="C90" s="124"/>
      <c r="D90" s="137"/>
      <c r="E90" s="128"/>
      <c r="F90" s="119"/>
      <c r="G90" s="7"/>
      <c r="H90" s="7"/>
      <c r="I90" s="7"/>
      <c r="J90" s="7"/>
      <c r="K90" s="7"/>
      <c r="L90" s="7"/>
      <c r="M90" s="7"/>
      <c r="N90" s="8"/>
      <c r="O90" s="8"/>
      <c r="P90" s="9"/>
      <c r="Q90" s="7"/>
      <c r="R90" s="9"/>
      <c r="S90" s="9"/>
      <c r="T90" s="9"/>
      <c r="U90" s="351"/>
      <c r="V90" s="88" t="str">
        <f>IF(W90=0,"",(G90/DataÅr!$B$47*DataÅr!$B$52+H90/DataÅr!$B$47*DataÅr!$B$51+I90/DataÅr!$B$47*DataÅr!$B$50+J90/DataÅr!$B$47*DataÅr!$B$49+K90/DataÅr!$B$47*DataÅr!$B$48+M90/DataÅr!$B$47*DataÅr!$B$53)^DataÅr!$B$54)</f>
        <v/>
      </c>
      <c r="W90" s="89">
        <f t="shared" si="5"/>
        <v>0</v>
      </c>
      <c r="X90" s="90"/>
      <c r="Y90" s="129">
        <f>SUM(G86:K99)-Y91</f>
        <v>0</v>
      </c>
      <c r="Z90" s="93" t="str">
        <f t="shared" si="7"/>
        <v>Løb</v>
      </c>
      <c r="AA90" s="94"/>
    </row>
    <row r="91" spans="1:27" ht="12.75" customHeight="1" x14ac:dyDescent="0.2">
      <c r="A91" s="406"/>
      <c r="B91" s="108">
        <f>B90</f>
        <v>42347</v>
      </c>
      <c r="C91" s="123"/>
      <c r="D91" s="136"/>
      <c r="E91" s="133"/>
      <c r="F91" s="118"/>
      <c r="G91" s="4"/>
      <c r="H91" s="4"/>
      <c r="I91" s="4"/>
      <c r="J91" s="4"/>
      <c r="K91" s="4"/>
      <c r="L91" s="4"/>
      <c r="M91" s="4"/>
      <c r="N91" s="5"/>
      <c r="O91" s="5"/>
      <c r="P91" s="6"/>
      <c r="Q91" s="4"/>
      <c r="R91" s="6"/>
      <c r="S91" s="6"/>
      <c r="T91" s="6"/>
      <c r="U91" s="350"/>
      <c r="V91" s="85" t="str">
        <f>IF(W91=0,"",(G91/DataÅr!$B$47*DataÅr!$B$52+H91/DataÅr!$B$47*DataÅr!$B$51+I91/DataÅr!$B$47*DataÅr!$B$50+J91/DataÅr!$B$47*DataÅr!$B$49+K91/DataÅr!$B$47*DataÅr!$B$48+M91/DataÅr!$B$47*DataÅr!$B$53)^DataÅr!$B$54)</f>
        <v/>
      </c>
      <c r="W91" s="86">
        <f t="shared" si="5"/>
        <v>0</v>
      </c>
      <c r="X91" s="87">
        <f>SUM(G86:K91)+SUM(M86:M91)</f>
        <v>0</v>
      </c>
      <c r="Y91" s="92">
        <f>SUMIF(L86:L99,"x",W86:W99)-SUMIF(L86:L99,"x",M86:M99)</f>
        <v>0</v>
      </c>
      <c r="Z91" s="93" t="str">
        <f t="shared" si="7"/>
        <v>Alternativ</v>
      </c>
      <c r="AA91" s="94"/>
    </row>
    <row r="92" spans="1:27" ht="12.75" customHeight="1" x14ac:dyDescent="0.2">
      <c r="A92" s="406"/>
      <c r="B92" s="107">
        <f>(B90+1)</f>
        <v>42348</v>
      </c>
      <c r="C92" s="124"/>
      <c r="D92" s="137"/>
      <c r="E92" s="128"/>
      <c r="F92" s="119"/>
      <c r="G92" s="7"/>
      <c r="H92" s="7"/>
      <c r="I92" s="7"/>
      <c r="J92" s="7"/>
      <c r="K92" s="7"/>
      <c r="L92" s="7"/>
      <c r="M92" s="7"/>
      <c r="N92" s="8"/>
      <c r="O92" s="8"/>
      <c r="P92" s="9"/>
      <c r="Q92" s="7"/>
      <c r="R92" s="9"/>
      <c r="S92" s="9"/>
      <c r="T92" s="9"/>
      <c r="U92" s="351"/>
      <c r="V92" s="88" t="str">
        <f>IF(W92=0,"",(G92/DataÅr!$B$47*DataÅr!$B$52+H92/DataÅr!$B$47*DataÅr!$B$51+I92/DataÅr!$B$47*DataÅr!$B$50+J92/DataÅr!$B$47*DataÅr!$B$49+K92/DataÅr!$B$47*DataÅr!$B$48+M92/DataÅr!$B$47*DataÅr!$B$53)^DataÅr!$B$54)</f>
        <v/>
      </c>
      <c r="W92" s="89">
        <f t="shared" si="5"/>
        <v>0</v>
      </c>
      <c r="X92" s="90"/>
      <c r="Y92" s="92">
        <f>SUM(M86:M99)</f>
        <v>0</v>
      </c>
      <c r="Z92" s="93" t="str">
        <f t="shared" si="7"/>
        <v>Styrke</v>
      </c>
      <c r="AA92" s="94"/>
    </row>
    <row r="93" spans="1:27" ht="12.75" customHeight="1" x14ac:dyDescent="0.2">
      <c r="A93" s="406"/>
      <c r="B93" s="108">
        <f>B92</f>
        <v>42348</v>
      </c>
      <c r="C93" s="123"/>
      <c r="D93" s="136"/>
      <c r="E93" s="133"/>
      <c r="F93" s="118"/>
      <c r="G93" s="4"/>
      <c r="H93" s="4"/>
      <c r="I93" s="4"/>
      <c r="J93" s="4"/>
      <c r="K93" s="4"/>
      <c r="L93" s="4"/>
      <c r="M93" s="4"/>
      <c r="N93" s="5"/>
      <c r="O93" s="5"/>
      <c r="P93" s="6"/>
      <c r="Q93" s="4"/>
      <c r="R93" s="6"/>
      <c r="S93" s="6"/>
      <c r="T93" s="6"/>
      <c r="U93" s="350"/>
      <c r="V93" s="85" t="str">
        <f>IF(W93=0,"",(G93/DataÅr!$B$47*DataÅr!$B$52+H93/DataÅr!$B$47*DataÅr!$B$51+I93/DataÅr!$B$47*DataÅr!$B$50+J93/DataÅr!$B$47*DataÅr!$B$49+K93/DataÅr!$B$47*DataÅr!$B$48+M93/DataÅr!$B$47*DataÅr!$B$53)^DataÅr!$B$54)</f>
        <v/>
      </c>
      <c r="W93" s="86">
        <f t="shared" si="5"/>
        <v>0</v>
      </c>
      <c r="X93" s="87">
        <f>SUM(G86:K93)+SUM(M86:M93)</f>
        <v>0</v>
      </c>
      <c r="Y93" s="95">
        <f>SUM(Q86:Q99)</f>
        <v>0</v>
      </c>
      <c r="Z93" s="93" t="str">
        <f t="shared" si="7"/>
        <v>O-teknik</v>
      </c>
      <c r="AA93" s="94"/>
    </row>
    <row r="94" spans="1:27" ht="12.75" customHeight="1" x14ac:dyDescent="0.2">
      <c r="A94" s="406"/>
      <c r="B94" s="107">
        <f>(B92+1)</f>
        <v>42349</v>
      </c>
      <c r="C94" s="124"/>
      <c r="D94" s="137"/>
      <c r="E94" s="128"/>
      <c r="F94" s="119"/>
      <c r="G94" s="7"/>
      <c r="H94" s="7"/>
      <c r="I94" s="7"/>
      <c r="J94" s="7"/>
      <c r="K94" s="7"/>
      <c r="L94" s="7"/>
      <c r="M94" s="7"/>
      <c r="N94" s="8"/>
      <c r="O94" s="8"/>
      <c r="P94" s="9"/>
      <c r="Q94" s="7"/>
      <c r="R94" s="9"/>
      <c r="S94" s="9"/>
      <c r="T94" s="9"/>
      <c r="U94" s="351"/>
      <c r="V94" s="88" t="str">
        <f>IF(W94=0,"",(G94/DataÅr!$B$47*DataÅr!$B$52+H94/DataÅr!$B$47*DataÅr!$B$51+I94/DataÅr!$B$47*DataÅr!$B$50+J94/DataÅr!$B$47*DataÅr!$B$49+K94/DataÅr!$B$47*DataÅr!$B$48+M94/DataÅr!$B$47*DataÅr!$B$53)^DataÅr!$B$54)</f>
        <v/>
      </c>
      <c r="W94" s="89">
        <f t="shared" si="5"/>
        <v>0</v>
      </c>
      <c r="X94" s="90"/>
      <c r="Y94" s="96">
        <f>SUM(T86:T99)</f>
        <v>0</v>
      </c>
      <c r="Z94" s="93" t="str">
        <f t="shared" si="7"/>
        <v>Km</v>
      </c>
      <c r="AA94" s="94"/>
    </row>
    <row r="95" spans="1:27" ht="12.75" customHeight="1" x14ac:dyDescent="0.2">
      <c r="A95" s="406"/>
      <c r="B95" s="108">
        <f>B94</f>
        <v>42349</v>
      </c>
      <c r="C95" s="123"/>
      <c r="D95" s="136"/>
      <c r="E95" s="133"/>
      <c r="F95" s="118"/>
      <c r="G95" s="4"/>
      <c r="H95" s="4"/>
      <c r="I95" s="4"/>
      <c r="J95" s="4"/>
      <c r="K95" s="4"/>
      <c r="L95" s="4"/>
      <c r="M95" s="4"/>
      <c r="N95" s="5"/>
      <c r="O95" s="5"/>
      <c r="P95" s="6"/>
      <c r="Q95" s="4"/>
      <c r="R95" s="6"/>
      <c r="S95" s="6"/>
      <c r="T95" s="6"/>
      <c r="U95" s="350"/>
      <c r="V95" s="85" t="str">
        <f>IF(W95=0,"",(G95/DataÅr!$B$47*DataÅr!$B$52+H95/DataÅr!$B$47*DataÅr!$B$51+I95/DataÅr!$B$47*DataÅr!$B$50+J95/DataÅr!$B$47*DataÅr!$B$49+K95/DataÅr!$B$47*DataÅr!$B$48+M95/DataÅr!$B$47*DataÅr!$B$53)^DataÅr!$B$54)</f>
        <v/>
      </c>
      <c r="W95" s="86">
        <f t="shared" si="5"/>
        <v>0</v>
      </c>
      <c r="X95" s="87">
        <f>SUM(G86:K95)+SUM(M86:M95)</f>
        <v>0</v>
      </c>
      <c r="Y95" s="96">
        <f>SUM(P86:P99)</f>
        <v>0</v>
      </c>
      <c r="Z95" s="93" t="str">
        <f t="shared" si="7"/>
        <v>Stigning</v>
      </c>
      <c r="AA95" s="94"/>
    </row>
    <row r="96" spans="1:27" ht="12.75" customHeight="1" x14ac:dyDescent="0.2">
      <c r="A96" s="406"/>
      <c r="B96" s="107">
        <f>(B94+1)</f>
        <v>42350</v>
      </c>
      <c r="C96" s="124"/>
      <c r="D96" s="137"/>
      <c r="E96" s="128"/>
      <c r="F96" s="119"/>
      <c r="G96" s="7"/>
      <c r="H96" s="7"/>
      <c r="I96" s="7"/>
      <c r="J96" s="7"/>
      <c r="K96" s="7"/>
      <c r="L96" s="7"/>
      <c r="M96" s="7"/>
      <c r="N96" s="8"/>
      <c r="O96" s="8"/>
      <c r="P96" s="9"/>
      <c r="Q96" s="7"/>
      <c r="R96" s="9"/>
      <c r="S96" s="9"/>
      <c r="T96" s="9"/>
      <c r="U96" s="351"/>
      <c r="V96" s="88" t="str">
        <f>IF(W96=0,"",(G96/DataÅr!$B$47*DataÅr!$B$52+H96/DataÅr!$B$47*DataÅr!$B$51+I96/DataÅr!$B$47*DataÅr!$B$50+J96/DataÅr!$B$47*DataÅr!$B$49+K96/DataÅr!$B$47*DataÅr!$B$48+M96/DataÅr!$B$47*DataÅr!$B$53)^DataÅr!$B$54)</f>
        <v/>
      </c>
      <c r="W96" s="89">
        <f t="shared" si="5"/>
        <v>0</v>
      </c>
      <c r="X96" s="90"/>
      <c r="Y96" s="96">
        <f>SUM(V86:V99)</f>
        <v>0</v>
      </c>
      <c r="Z96" s="93" t="str">
        <f t="shared" si="7"/>
        <v>Belastning</v>
      </c>
      <c r="AA96" s="94"/>
    </row>
    <row r="97" spans="1:27" ht="12.75" customHeight="1" thickBot="1" x14ac:dyDescent="0.25">
      <c r="A97" s="406"/>
      <c r="B97" s="108">
        <f>B96</f>
        <v>42350</v>
      </c>
      <c r="C97" s="123"/>
      <c r="D97" s="136"/>
      <c r="E97" s="133"/>
      <c r="F97" s="118"/>
      <c r="G97" s="4"/>
      <c r="H97" s="4"/>
      <c r="I97" s="4"/>
      <c r="J97" s="4"/>
      <c r="K97" s="4"/>
      <c r="L97" s="4"/>
      <c r="M97" s="4"/>
      <c r="N97" s="5"/>
      <c r="O97" s="5"/>
      <c r="P97" s="6"/>
      <c r="Q97" s="4"/>
      <c r="R97" s="6"/>
      <c r="S97" s="6"/>
      <c r="T97" s="6"/>
      <c r="U97" s="350"/>
      <c r="V97" s="85" t="str">
        <f>IF(W97=0,"",(G97/DataÅr!$B$47*DataÅr!$B$52+H97/DataÅr!$B$47*DataÅr!$B$51+I97/DataÅr!$B$47*DataÅr!$B$50+J97/DataÅr!$B$47*DataÅr!$B$49+K97/DataÅr!$B$47*DataÅr!$B$48+M97/DataÅr!$B$47*DataÅr!$B$53)^DataÅr!$B$54)</f>
        <v/>
      </c>
      <c r="W97" s="86">
        <f t="shared" si="5"/>
        <v>0</v>
      </c>
      <c r="X97" s="87">
        <f>SUM(G86:K97)+SUM(M86:M97)</f>
        <v>0</v>
      </c>
      <c r="Y97" s="101">
        <f>IF(SUM(R86:R99)&gt;0,AVERAGE(R86:R99),0)</f>
        <v>0</v>
      </c>
      <c r="Z97" s="102" t="str">
        <f t="shared" si="7"/>
        <v>Dagsform</v>
      </c>
      <c r="AA97" s="94"/>
    </row>
    <row r="98" spans="1:27" ht="12.75" customHeight="1" x14ac:dyDescent="0.2">
      <c r="A98" s="406"/>
      <c r="B98" s="107">
        <f>(B96+1)</f>
        <v>42351</v>
      </c>
      <c r="C98" s="125"/>
      <c r="D98" s="137"/>
      <c r="E98" s="128"/>
      <c r="F98" s="120"/>
      <c r="G98" s="10"/>
      <c r="H98" s="10"/>
      <c r="I98" s="10"/>
      <c r="J98" s="10"/>
      <c r="K98" s="10"/>
      <c r="L98" s="10"/>
      <c r="M98" s="10"/>
      <c r="N98" s="11"/>
      <c r="O98" s="11"/>
      <c r="P98" s="12"/>
      <c r="Q98" s="10"/>
      <c r="R98" s="12"/>
      <c r="S98" s="12"/>
      <c r="T98" s="12"/>
      <c r="U98" s="351"/>
      <c r="V98" s="88" t="str">
        <f>IF(W98=0,"",(G98/DataÅr!$B$47*DataÅr!$B$52+H98/DataÅr!$B$47*DataÅr!$B$51+I98/DataÅr!$B$47*DataÅr!$B$50+J98/DataÅr!$B$47*DataÅr!$B$49+K98/DataÅr!$B$47*DataÅr!$B$48+M98/DataÅr!$B$47*DataÅr!$B$53)^DataÅr!$B$54)</f>
        <v/>
      </c>
      <c r="W98" s="89">
        <f t="shared" si="5"/>
        <v>0</v>
      </c>
      <c r="X98" s="98"/>
      <c r="Y98" s="131">
        <f>SUM(C86:C99)</f>
        <v>0</v>
      </c>
      <c r="Z98" s="132" t="str">
        <f t="shared" si="7"/>
        <v>Pas</v>
      </c>
      <c r="AA98" s="94"/>
    </row>
    <row r="99" spans="1:27" ht="12.75" customHeight="1" thickBot="1" x14ac:dyDescent="0.25">
      <c r="A99" s="407"/>
      <c r="B99" s="109">
        <f>B98</f>
        <v>42351</v>
      </c>
      <c r="C99" s="126"/>
      <c r="D99" s="138"/>
      <c r="E99" s="134"/>
      <c r="F99" s="121"/>
      <c r="G99" s="13"/>
      <c r="H99" s="13"/>
      <c r="I99" s="13"/>
      <c r="J99" s="13"/>
      <c r="K99" s="13"/>
      <c r="L99" s="13"/>
      <c r="M99" s="13"/>
      <c r="N99" s="14"/>
      <c r="O99" s="14"/>
      <c r="P99" s="15"/>
      <c r="Q99" s="13"/>
      <c r="R99" s="15"/>
      <c r="S99" s="15"/>
      <c r="T99" s="15"/>
      <c r="U99" s="354"/>
      <c r="V99" s="158" t="str">
        <f>IF(W99=0,"",(G99/DataÅr!$B$47*DataÅr!$B$52+H99/DataÅr!$B$47*DataÅr!$B$51+I99/DataÅr!$B$47*DataÅr!$B$50+J99/DataÅr!$B$47*DataÅr!$B$49+K99/DataÅr!$B$47*DataÅr!$B$48+M99/DataÅr!$B$47*DataÅr!$B$53)^DataÅr!$B$54)</f>
        <v/>
      </c>
      <c r="W99" s="99">
        <f t="shared" si="5"/>
        <v>0</v>
      </c>
      <c r="X99" s="100">
        <f>SUM(G86:K99)+SUM(M86:M99)</f>
        <v>0</v>
      </c>
      <c r="Y99" s="140">
        <f>SUM(E86:E99)</f>
        <v>0</v>
      </c>
      <c r="Z99" s="141" t="str">
        <f t="shared" si="7"/>
        <v>Tid</v>
      </c>
      <c r="AA99" s="94"/>
    </row>
    <row r="100" spans="1:27" ht="12.75" customHeight="1" x14ac:dyDescent="0.2">
      <c r="A100" s="405">
        <f>A86+1</f>
        <v>51</v>
      </c>
      <c r="B100" s="110">
        <f>(B98+1)</f>
        <v>42352</v>
      </c>
      <c r="C100" s="122"/>
      <c r="D100" s="139"/>
      <c r="E100" s="127"/>
      <c r="F100" s="117"/>
      <c r="G100" s="1"/>
      <c r="H100" s="1"/>
      <c r="I100" s="1"/>
      <c r="J100" s="1"/>
      <c r="K100" s="1"/>
      <c r="L100" s="1"/>
      <c r="M100" s="1"/>
      <c r="N100" s="2"/>
      <c r="O100" s="2"/>
      <c r="P100" s="3"/>
      <c r="Q100" s="1"/>
      <c r="R100" s="3"/>
      <c r="S100" s="3"/>
      <c r="T100" s="3"/>
      <c r="U100" s="349"/>
      <c r="V100" s="88" t="str">
        <f>IF(W100=0,"",(G100/DataÅr!$B$47*DataÅr!$B$52+H100/DataÅr!$B$47*DataÅr!$B$51+I100/DataÅr!$B$47*DataÅr!$B$50+J100/DataÅr!$B$47*DataÅr!$B$49+K100/DataÅr!$B$47*DataÅr!$B$48+M100/DataÅr!$B$47*DataÅr!$B$53)^DataÅr!$B$54)</f>
        <v/>
      </c>
      <c r="W100" s="80">
        <f t="shared" si="5"/>
        <v>0</v>
      </c>
      <c r="X100" s="81"/>
      <c r="Y100" s="82"/>
      <c r="Z100" s="83"/>
      <c r="AA100" s="94"/>
    </row>
    <row r="101" spans="1:27" ht="12.75" customHeight="1" x14ac:dyDescent="0.2">
      <c r="A101" s="406"/>
      <c r="B101" s="108">
        <f>B100</f>
        <v>42352</v>
      </c>
      <c r="C101" s="123"/>
      <c r="D101" s="136"/>
      <c r="E101" s="133"/>
      <c r="F101" s="118"/>
      <c r="G101" s="4"/>
      <c r="H101" s="4"/>
      <c r="I101" s="4"/>
      <c r="J101" s="4"/>
      <c r="K101" s="4"/>
      <c r="L101" s="4"/>
      <c r="M101" s="4"/>
      <c r="N101" s="5"/>
      <c r="O101" s="5"/>
      <c r="P101" s="6"/>
      <c r="Q101" s="4"/>
      <c r="R101" s="6"/>
      <c r="S101" s="6"/>
      <c r="T101" s="6"/>
      <c r="U101" s="350"/>
      <c r="V101" s="85" t="str">
        <f>IF(W101=0,"",(G101/DataÅr!$B$47*DataÅr!$B$52+H101/DataÅr!$B$47*DataÅr!$B$51+I101/DataÅr!$B$47*DataÅr!$B$50+J101/DataÅr!$B$47*DataÅr!$B$49+K101/DataÅr!$B$47*DataÅr!$B$48+M101/DataÅr!$B$47*DataÅr!$B$53)^DataÅr!$B$54)</f>
        <v/>
      </c>
      <c r="W101" s="86">
        <f t="shared" si="5"/>
        <v>0</v>
      </c>
      <c r="X101" s="87">
        <f>SUM(G100:K101)+SUM(M100:M101)</f>
        <v>0</v>
      </c>
      <c r="Y101" s="142"/>
      <c r="Z101" s="83"/>
      <c r="AA101" s="94"/>
    </row>
    <row r="102" spans="1:27" ht="12.75" customHeight="1" thickBot="1" x14ac:dyDescent="0.25">
      <c r="A102" s="406"/>
      <c r="B102" s="107">
        <f>(B100+1)</f>
        <v>42353</v>
      </c>
      <c r="C102" s="124"/>
      <c r="D102" s="137"/>
      <c r="E102" s="128"/>
      <c r="F102" s="119"/>
      <c r="G102" s="7"/>
      <c r="H102" s="7"/>
      <c r="I102" s="7"/>
      <c r="J102" s="7"/>
      <c r="K102" s="7"/>
      <c r="L102" s="7"/>
      <c r="M102" s="7"/>
      <c r="N102" s="8"/>
      <c r="O102" s="8"/>
      <c r="P102" s="9"/>
      <c r="Q102" s="7"/>
      <c r="R102" s="9"/>
      <c r="S102" s="9"/>
      <c r="T102" s="9"/>
      <c r="U102" s="351"/>
      <c r="V102" s="88" t="str">
        <f>IF(W102=0,"",(G102/DataÅr!$B$47*DataÅr!$B$52+H102/DataÅr!$B$47*DataÅr!$B$51+I102/DataÅr!$B$47*DataÅr!$B$50+J102/DataÅr!$B$47*DataÅr!$B$49+K102/DataÅr!$B$47*DataÅr!$B$48+M102/DataÅr!$B$47*DataÅr!$B$53)^DataÅr!$B$54)</f>
        <v/>
      </c>
      <c r="W102" s="89">
        <f t="shared" si="5"/>
        <v>0</v>
      </c>
      <c r="X102" s="90"/>
      <c r="Y102" s="142"/>
      <c r="Z102" s="144"/>
      <c r="AA102" s="94"/>
    </row>
    <row r="103" spans="1:27" ht="12.75" customHeight="1" x14ac:dyDescent="0.2">
      <c r="A103" s="406"/>
      <c r="B103" s="108">
        <f>B102</f>
        <v>42353</v>
      </c>
      <c r="C103" s="123"/>
      <c r="D103" s="136"/>
      <c r="E103" s="133"/>
      <c r="F103" s="118"/>
      <c r="G103" s="4"/>
      <c r="H103" s="4"/>
      <c r="I103" s="4"/>
      <c r="J103" s="4"/>
      <c r="K103" s="4"/>
      <c r="L103" s="4"/>
      <c r="M103" s="4"/>
      <c r="N103" s="5"/>
      <c r="O103" s="5"/>
      <c r="P103" s="6"/>
      <c r="Q103" s="4"/>
      <c r="R103" s="6"/>
      <c r="S103" s="6"/>
      <c r="T103" s="6"/>
      <c r="U103" s="350"/>
      <c r="V103" s="85" t="str">
        <f>IF(W103=0,"",(G103/DataÅr!$B$47*DataÅr!$B$52+H103/DataÅr!$B$47*DataÅr!$B$51+I103/DataÅr!$B$47*DataÅr!$B$50+J103/DataÅr!$B$47*DataÅr!$B$49+K103/DataÅr!$B$47*DataÅr!$B$48+M103/DataÅr!$B$47*DataÅr!$B$53)^DataÅr!$B$54)</f>
        <v/>
      </c>
      <c r="W103" s="86">
        <f t="shared" si="5"/>
        <v>0</v>
      </c>
      <c r="X103" s="87">
        <f>SUM(G100:K103)+SUM(M100:M103)</f>
        <v>0</v>
      </c>
      <c r="Y103" s="130">
        <f>SUM(F100:F113)</f>
        <v>0</v>
      </c>
      <c r="Z103" s="91" t="str">
        <f t="shared" ref="Z103:Z113" si="8">Z89</f>
        <v>Pas</v>
      </c>
      <c r="AA103" s="94"/>
    </row>
    <row r="104" spans="1:27" ht="12.75" customHeight="1" x14ac:dyDescent="0.2">
      <c r="A104" s="406"/>
      <c r="B104" s="107">
        <f>(B102+1)</f>
        <v>42354</v>
      </c>
      <c r="C104" s="124"/>
      <c r="D104" s="137"/>
      <c r="E104" s="128"/>
      <c r="F104" s="119"/>
      <c r="G104" s="7"/>
      <c r="H104" s="7"/>
      <c r="I104" s="7"/>
      <c r="J104" s="7"/>
      <c r="K104" s="7"/>
      <c r="L104" s="7"/>
      <c r="M104" s="7"/>
      <c r="N104" s="8"/>
      <c r="O104" s="8"/>
      <c r="P104" s="9"/>
      <c r="Q104" s="7"/>
      <c r="R104" s="9"/>
      <c r="S104" s="9"/>
      <c r="T104" s="9"/>
      <c r="U104" s="351"/>
      <c r="V104" s="88" t="str">
        <f>IF(W104=0,"",(G104/DataÅr!$B$47*DataÅr!$B$52+H104/DataÅr!$B$47*DataÅr!$B$51+I104/DataÅr!$B$47*DataÅr!$B$50+J104/DataÅr!$B$47*DataÅr!$B$49+K104/DataÅr!$B$47*DataÅr!$B$48+M104/DataÅr!$B$47*DataÅr!$B$53)^DataÅr!$B$54)</f>
        <v/>
      </c>
      <c r="W104" s="89">
        <f t="shared" si="5"/>
        <v>0</v>
      </c>
      <c r="X104" s="90"/>
      <c r="Y104" s="129">
        <f>SUM(G100:K113)-Y105</f>
        <v>0</v>
      </c>
      <c r="Z104" s="93" t="str">
        <f t="shared" si="8"/>
        <v>Løb</v>
      </c>
      <c r="AA104" s="94"/>
    </row>
    <row r="105" spans="1:27" ht="12.75" customHeight="1" x14ac:dyDescent="0.2">
      <c r="A105" s="406"/>
      <c r="B105" s="108">
        <f>B104</f>
        <v>42354</v>
      </c>
      <c r="C105" s="123"/>
      <c r="D105" s="136"/>
      <c r="E105" s="133"/>
      <c r="F105" s="118"/>
      <c r="G105" s="4"/>
      <c r="H105" s="4"/>
      <c r="I105" s="4"/>
      <c r="J105" s="4"/>
      <c r="K105" s="4"/>
      <c r="L105" s="4"/>
      <c r="M105" s="4"/>
      <c r="N105" s="5"/>
      <c r="O105" s="5"/>
      <c r="P105" s="6"/>
      <c r="Q105" s="4"/>
      <c r="R105" s="6"/>
      <c r="S105" s="6"/>
      <c r="T105" s="6"/>
      <c r="U105" s="350"/>
      <c r="V105" s="85" t="str">
        <f>IF(W105=0,"",(G105/DataÅr!$B$47*DataÅr!$B$52+H105/DataÅr!$B$47*DataÅr!$B$51+I105/DataÅr!$B$47*DataÅr!$B$50+J105/DataÅr!$B$47*DataÅr!$B$49+K105/DataÅr!$B$47*DataÅr!$B$48+M105/DataÅr!$B$47*DataÅr!$B$53)^DataÅr!$B$54)</f>
        <v/>
      </c>
      <c r="W105" s="86">
        <f t="shared" si="5"/>
        <v>0</v>
      </c>
      <c r="X105" s="87">
        <f>SUM(G100:K105)+SUM(M100:M105)</f>
        <v>0</v>
      </c>
      <c r="Y105" s="92">
        <f>SUMIF(L100:L113,"x",W100:W113)-SUMIF(L100:L113,"x",M100:M113)</f>
        <v>0</v>
      </c>
      <c r="Z105" s="93" t="str">
        <f t="shared" si="8"/>
        <v>Alternativ</v>
      </c>
      <c r="AA105" s="94"/>
    </row>
    <row r="106" spans="1:27" ht="12.75" customHeight="1" x14ac:dyDescent="0.2">
      <c r="A106" s="406"/>
      <c r="B106" s="107">
        <f>(B104+1)</f>
        <v>42355</v>
      </c>
      <c r="C106" s="124"/>
      <c r="D106" s="137"/>
      <c r="E106" s="128"/>
      <c r="F106" s="119"/>
      <c r="G106" s="7"/>
      <c r="H106" s="7"/>
      <c r="I106" s="7"/>
      <c r="J106" s="7"/>
      <c r="K106" s="7"/>
      <c r="L106" s="7"/>
      <c r="M106" s="7"/>
      <c r="N106" s="8"/>
      <c r="O106" s="8"/>
      <c r="P106" s="9"/>
      <c r="Q106" s="7"/>
      <c r="R106" s="9"/>
      <c r="S106" s="9"/>
      <c r="T106" s="9"/>
      <c r="U106" s="351"/>
      <c r="V106" s="88" t="str">
        <f>IF(W106=0,"",(G106/DataÅr!$B$47*DataÅr!$B$52+H106/DataÅr!$B$47*DataÅr!$B$51+I106/DataÅr!$B$47*DataÅr!$B$50+J106/DataÅr!$B$47*DataÅr!$B$49+K106/DataÅr!$B$47*DataÅr!$B$48+M106/DataÅr!$B$47*DataÅr!$B$53)^DataÅr!$B$54)</f>
        <v/>
      </c>
      <c r="W106" s="89">
        <f t="shared" si="5"/>
        <v>0</v>
      </c>
      <c r="X106" s="90"/>
      <c r="Y106" s="92">
        <f>SUM(M100:M113)</f>
        <v>0</v>
      </c>
      <c r="Z106" s="93" t="str">
        <f t="shared" si="8"/>
        <v>Styrke</v>
      </c>
      <c r="AA106" s="94"/>
    </row>
    <row r="107" spans="1:27" ht="12.75" customHeight="1" x14ac:dyDescent="0.2">
      <c r="A107" s="406"/>
      <c r="B107" s="108">
        <f>B106</f>
        <v>42355</v>
      </c>
      <c r="C107" s="123"/>
      <c r="D107" s="136"/>
      <c r="E107" s="133"/>
      <c r="F107" s="118"/>
      <c r="G107" s="4"/>
      <c r="H107" s="4"/>
      <c r="I107" s="4"/>
      <c r="J107" s="4"/>
      <c r="K107" s="4"/>
      <c r="L107" s="4"/>
      <c r="M107" s="4"/>
      <c r="N107" s="5"/>
      <c r="O107" s="5"/>
      <c r="P107" s="6"/>
      <c r="Q107" s="4"/>
      <c r="R107" s="6"/>
      <c r="S107" s="6"/>
      <c r="T107" s="6"/>
      <c r="U107" s="350"/>
      <c r="V107" s="85" t="str">
        <f>IF(W107=0,"",(G107/DataÅr!$B$47*DataÅr!$B$52+H107/DataÅr!$B$47*DataÅr!$B$51+I107/DataÅr!$B$47*DataÅr!$B$50+J107/DataÅr!$B$47*DataÅr!$B$49+K107/DataÅr!$B$47*DataÅr!$B$48+M107/DataÅr!$B$47*DataÅr!$B$53)^DataÅr!$B$54)</f>
        <v/>
      </c>
      <c r="W107" s="86">
        <f t="shared" si="5"/>
        <v>0</v>
      </c>
      <c r="X107" s="87">
        <f>SUM(G100:K107)+SUM(M100:M107)</f>
        <v>0</v>
      </c>
      <c r="Y107" s="95">
        <f>SUM(Q100:Q113)</f>
        <v>0</v>
      </c>
      <c r="Z107" s="93" t="str">
        <f t="shared" si="8"/>
        <v>O-teknik</v>
      </c>
      <c r="AA107" s="94"/>
    </row>
    <row r="108" spans="1:27" ht="12.75" customHeight="1" x14ac:dyDescent="0.2">
      <c r="A108" s="406"/>
      <c r="B108" s="107">
        <f>(B106+1)</f>
        <v>42356</v>
      </c>
      <c r="C108" s="124"/>
      <c r="D108" s="137"/>
      <c r="E108" s="128"/>
      <c r="F108" s="119"/>
      <c r="G108" s="7"/>
      <c r="H108" s="7"/>
      <c r="I108" s="7"/>
      <c r="J108" s="7"/>
      <c r="K108" s="7"/>
      <c r="L108" s="7"/>
      <c r="M108" s="7"/>
      <c r="N108" s="8"/>
      <c r="O108" s="8"/>
      <c r="P108" s="9"/>
      <c r="Q108" s="7"/>
      <c r="R108" s="9"/>
      <c r="S108" s="9"/>
      <c r="T108" s="9"/>
      <c r="U108" s="351"/>
      <c r="V108" s="88" t="str">
        <f>IF(W108=0,"",(G108/DataÅr!$B$47*DataÅr!$B$52+H108/DataÅr!$B$47*DataÅr!$B$51+I108/DataÅr!$B$47*DataÅr!$B$50+J108/DataÅr!$B$47*DataÅr!$B$49+K108/DataÅr!$B$47*DataÅr!$B$48+M108/DataÅr!$B$47*DataÅr!$B$53)^DataÅr!$B$54)</f>
        <v/>
      </c>
      <c r="W108" s="89">
        <f t="shared" si="5"/>
        <v>0</v>
      </c>
      <c r="X108" s="90"/>
      <c r="Y108" s="96">
        <f>SUM(T100:T113)</f>
        <v>0</v>
      </c>
      <c r="Z108" s="93" t="str">
        <f t="shared" si="8"/>
        <v>Km</v>
      </c>
      <c r="AA108" s="94"/>
    </row>
    <row r="109" spans="1:27" ht="12.75" customHeight="1" x14ac:dyDescent="0.2">
      <c r="A109" s="406"/>
      <c r="B109" s="108">
        <f>B108</f>
        <v>42356</v>
      </c>
      <c r="C109" s="123"/>
      <c r="D109" s="136"/>
      <c r="E109" s="133"/>
      <c r="F109" s="118"/>
      <c r="G109" s="4"/>
      <c r="H109" s="4"/>
      <c r="I109" s="4"/>
      <c r="J109" s="4"/>
      <c r="K109" s="4"/>
      <c r="L109" s="4"/>
      <c r="M109" s="4"/>
      <c r="N109" s="5"/>
      <c r="O109" s="5"/>
      <c r="P109" s="6"/>
      <c r="Q109" s="4"/>
      <c r="R109" s="6"/>
      <c r="S109" s="6"/>
      <c r="T109" s="6"/>
      <c r="U109" s="350"/>
      <c r="V109" s="85" t="str">
        <f>IF(W109=0,"",(G109/DataÅr!$B$47*DataÅr!$B$52+H109/DataÅr!$B$47*DataÅr!$B$51+I109/DataÅr!$B$47*DataÅr!$B$50+J109/DataÅr!$B$47*DataÅr!$B$49+K109/DataÅr!$B$47*DataÅr!$B$48+M109/DataÅr!$B$47*DataÅr!$B$53)^DataÅr!$B$54)</f>
        <v/>
      </c>
      <c r="W109" s="86">
        <f t="shared" si="5"/>
        <v>0</v>
      </c>
      <c r="X109" s="87">
        <f>SUM(G100:K109)+SUM(M100:M109)</f>
        <v>0</v>
      </c>
      <c r="Y109" s="96">
        <f>SUM(P100:P113)</f>
        <v>0</v>
      </c>
      <c r="Z109" s="93" t="str">
        <f t="shared" si="8"/>
        <v>Stigning</v>
      </c>
      <c r="AA109" s="94"/>
    </row>
    <row r="110" spans="1:27" ht="12.75" customHeight="1" x14ac:dyDescent="0.2">
      <c r="A110" s="406"/>
      <c r="B110" s="107">
        <f>(B108+1)</f>
        <v>42357</v>
      </c>
      <c r="C110" s="124"/>
      <c r="D110" s="137"/>
      <c r="E110" s="128"/>
      <c r="F110" s="119"/>
      <c r="G110" s="7"/>
      <c r="H110" s="7"/>
      <c r="I110" s="7"/>
      <c r="J110" s="7"/>
      <c r="K110" s="7"/>
      <c r="L110" s="7"/>
      <c r="M110" s="7"/>
      <c r="N110" s="8"/>
      <c r="O110" s="8"/>
      <c r="P110" s="9"/>
      <c r="Q110" s="7"/>
      <c r="R110" s="9"/>
      <c r="S110" s="9"/>
      <c r="T110" s="9"/>
      <c r="U110" s="351"/>
      <c r="V110" s="88" t="str">
        <f>IF(W110=0,"",(G110/DataÅr!$B$47*DataÅr!$B$52+H110/DataÅr!$B$47*DataÅr!$B$51+I110/DataÅr!$B$47*DataÅr!$B$50+J110/DataÅr!$B$47*DataÅr!$B$49+K110/DataÅr!$B$47*DataÅr!$B$48+M110/DataÅr!$B$47*DataÅr!$B$53)^DataÅr!$B$54)</f>
        <v/>
      </c>
      <c r="W110" s="89">
        <f t="shared" si="5"/>
        <v>0</v>
      </c>
      <c r="X110" s="90"/>
      <c r="Y110" s="96">
        <f>SUM(V100:V113)</f>
        <v>0</v>
      </c>
      <c r="Z110" s="93" t="str">
        <f t="shared" si="8"/>
        <v>Belastning</v>
      </c>
      <c r="AA110" s="94"/>
    </row>
    <row r="111" spans="1:27" ht="12.75" customHeight="1" thickBot="1" x14ac:dyDescent="0.25">
      <c r="A111" s="406"/>
      <c r="B111" s="108">
        <f>B110</f>
        <v>42357</v>
      </c>
      <c r="C111" s="123"/>
      <c r="D111" s="136"/>
      <c r="E111" s="133"/>
      <c r="F111" s="118"/>
      <c r="G111" s="4"/>
      <c r="H111" s="4"/>
      <c r="I111" s="4"/>
      <c r="J111" s="4"/>
      <c r="K111" s="4"/>
      <c r="L111" s="4"/>
      <c r="M111" s="4"/>
      <c r="N111" s="5"/>
      <c r="O111" s="5"/>
      <c r="P111" s="6"/>
      <c r="Q111" s="4"/>
      <c r="R111" s="6"/>
      <c r="S111" s="6"/>
      <c r="T111" s="6"/>
      <c r="U111" s="350"/>
      <c r="V111" s="85" t="str">
        <f>IF(W111=0,"",(G111/DataÅr!$B$47*DataÅr!$B$52+H111/DataÅr!$B$47*DataÅr!$B$51+I111/DataÅr!$B$47*DataÅr!$B$50+J111/DataÅr!$B$47*DataÅr!$B$49+K111/DataÅr!$B$47*DataÅr!$B$48+M111/DataÅr!$B$47*DataÅr!$B$53)^DataÅr!$B$54)</f>
        <v/>
      </c>
      <c r="W111" s="86">
        <f t="shared" si="5"/>
        <v>0</v>
      </c>
      <c r="X111" s="87">
        <f>SUM(G100:K111)+SUM(M100:M111)</f>
        <v>0</v>
      </c>
      <c r="Y111" s="101">
        <f>IF(SUM(R100:R113)&gt;0,AVERAGE(R100:R113),0)</f>
        <v>0</v>
      </c>
      <c r="Z111" s="102" t="str">
        <f t="shared" si="8"/>
        <v>Dagsform</v>
      </c>
      <c r="AA111" s="94"/>
    </row>
    <row r="112" spans="1:27" ht="12.75" customHeight="1" x14ac:dyDescent="0.2">
      <c r="A112" s="406"/>
      <c r="B112" s="107">
        <f>(B110+1)</f>
        <v>42358</v>
      </c>
      <c r="C112" s="125"/>
      <c r="D112" s="137"/>
      <c r="E112" s="128"/>
      <c r="F112" s="120"/>
      <c r="G112" s="10"/>
      <c r="H112" s="10"/>
      <c r="I112" s="10"/>
      <c r="J112" s="10"/>
      <c r="K112" s="10"/>
      <c r="L112" s="10"/>
      <c r="M112" s="10"/>
      <c r="N112" s="11"/>
      <c r="O112" s="11"/>
      <c r="P112" s="12"/>
      <c r="Q112" s="10"/>
      <c r="R112" s="12"/>
      <c r="S112" s="12"/>
      <c r="T112" s="12"/>
      <c r="U112" s="351"/>
      <c r="V112" s="88" t="str">
        <f>IF(W112=0,"",(G112/DataÅr!$B$47*DataÅr!$B$52+H112/DataÅr!$B$47*DataÅr!$B$51+I112/DataÅr!$B$47*DataÅr!$B$50+J112/DataÅr!$B$47*DataÅr!$B$49+K112/DataÅr!$B$47*DataÅr!$B$48+M112/DataÅr!$B$47*DataÅr!$B$53)^DataÅr!$B$54)</f>
        <v/>
      </c>
      <c r="W112" s="89">
        <f t="shared" si="5"/>
        <v>0</v>
      </c>
      <c r="X112" s="98"/>
      <c r="Y112" s="131">
        <f>SUM(C100:C113)</f>
        <v>0</v>
      </c>
      <c r="Z112" s="132" t="str">
        <f t="shared" si="8"/>
        <v>Pas</v>
      </c>
      <c r="AA112" s="94"/>
    </row>
    <row r="113" spans="1:27" ht="12.75" customHeight="1" thickBot="1" x14ac:dyDescent="0.25">
      <c r="A113" s="407"/>
      <c r="B113" s="109">
        <f>B112</f>
        <v>42358</v>
      </c>
      <c r="C113" s="126"/>
      <c r="D113" s="138"/>
      <c r="E113" s="134"/>
      <c r="F113" s="121"/>
      <c r="G113" s="13"/>
      <c r="H113" s="13"/>
      <c r="I113" s="13"/>
      <c r="J113" s="13"/>
      <c r="K113" s="13"/>
      <c r="L113" s="13"/>
      <c r="M113" s="13"/>
      <c r="N113" s="14"/>
      <c r="O113" s="14"/>
      <c r="P113" s="15"/>
      <c r="Q113" s="13"/>
      <c r="R113" s="15"/>
      <c r="S113" s="15"/>
      <c r="T113" s="15"/>
      <c r="U113" s="354"/>
      <c r="V113" s="158" t="str">
        <f>IF(W113=0,"",(G113/DataÅr!$B$47*DataÅr!$B$52+H113/DataÅr!$B$47*DataÅr!$B$51+I113/DataÅr!$B$47*DataÅr!$B$50+J113/DataÅr!$B$47*DataÅr!$B$49+K113/DataÅr!$B$47*DataÅr!$B$48+M113/DataÅr!$B$47*DataÅr!$B$53)^DataÅr!$B$54)</f>
        <v/>
      </c>
      <c r="W113" s="99">
        <f t="shared" si="5"/>
        <v>0</v>
      </c>
      <c r="X113" s="100">
        <f>SUM(G100:K113)+SUM(M100:M113)</f>
        <v>0</v>
      </c>
      <c r="Y113" s="140">
        <f>SUM(E100:E113)</f>
        <v>0</v>
      </c>
      <c r="Z113" s="141" t="str">
        <f t="shared" si="8"/>
        <v>Tid</v>
      </c>
      <c r="AA113" s="94"/>
    </row>
    <row r="114" spans="1:27" ht="12.75" customHeight="1" x14ac:dyDescent="0.2">
      <c r="A114" s="405">
        <f>A100+1</f>
        <v>52</v>
      </c>
      <c r="B114" s="110">
        <f>(B112+1)</f>
        <v>42359</v>
      </c>
      <c r="C114" s="122"/>
      <c r="D114" s="139"/>
      <c r="E114" s="127"/>
      <c r="F114" s="117"/>
      <c r="G114" s="1"/>
      <c r="H114" s="1"/>
      <c r="I114" s="1"/>
      <c r="J114" s="1"/>
      <c r="K114" s="1"/>
      <c r="L114" s="1"/>
      <c r="M114" s="1"/>
      <c r="N114" s="2"/>
      <c r="O114" s="2"/>
      <c r="P114" s="3"/>
      <c r="Q114" s="1"/>
      <c r="R114" s="3"/>
      <c r="S114" s="3"/>
      <c r="T114" s="3"/>
      <c r="U114" s="349"/>
      <c r="V114" s="88" t="str">
        <f>IF(W114=0,"",(G114/DataÅr!$B$47*DataÅr!$B$52+H114/DataÅr!$B$47*DataÅr!$B$51+I114/DataÅr!$B$47*DataÅr!$B$50+J114/DataÅr!$B$47*DataÅr!$B$49+K114/DataÅr!$B$47*DataÅr!$B$48+M114/DataÅr!$B$47*DataÅr!$B$53)^DataÅr!$B$54)</f>
        <v/>
      </c>
      <c r="W114" s="80">
        <f t="shared" si="5"/>
        <v>0</v>
      </c>
      <c r="X114" s="81"/>
      <c r="Y114" s="82"/>
      <c r="Z114" s="83"/>
      <c r="AA114" s="94"/>
    </row>
    <row r="115" spans="1:27" ht="12.75" customHeight="1" x14ac:dyDescent="0.2">
      <c r="A115" s="406"/>
      <c r="B115" s="108">
        <f>B114</f>
        <v>42359</v>
      </c>
      <c r="C115" s="123"/>
      <c r="D115" s="136"/>
      <c r="E115" s="133"/>
      <c r="F115" s="118"/>
      <c r="G115" s="4"/>
      <c r="H115" s="4"/>
      <c r="I115" s="4"/>
      <c r="J115" s="4"/>
      <c r="K115" s="4"/>
      <c r="L115" s="4"/>
      <c r="M115" s="4"/>
      <c r="N115" s="5"/>
      <c r="O115" s="5"/>
      <c r="P115" s="6"/>
      <c r="Q115" s="4"/>
      <c r="R115" s="6"/>
      <c r="S115" s="6"/>
      <c r="T115" s="6"/>
      <c r="U115" s="350"/>
      <c r="V115" s="85" t="str">
        <f>IF(W115=0,"",(G115/DataÅr!$B$47*DataÅr!$B$52+H115/DataÅr!$B$47*DataÅr!$B$51+I115/DataÅr!$B$47*DataÅr!$B$50+J115/DataÅr!$B$47*DataÅr!$B$49+K115/DataÅr!$B$47*DataÅr!$B$48+M115/DataÅr!$B$47*DataÅr!$B$53)^DataÅr!$B$54)</f>
        <v/>
      </c>
      <c r="W115" s="86">
        <f t="shared" si="5"/>
        <v>0</v>
      </c>
      <c r="X115" s="87">
        <f>SUM(G114:K115)+SUM(M114:M115)</f>
        <v>0</v>
      </c>
      <c r="Y115" s="142"/>
      <c r="Z115" s="83"/>
      <c r="AA115" s="94"/>
    </row>
    <row r="116" spans="1:27" ht="12.75" customHeight="1" thickBot="1" x14ac:dyDescent="0.25">
      <c r="A116" s="406"/>
      <c r="B116" s="107">
        <f>(B114+1)</f>
        <v>42360</v>
      </c>
      <c r="C116" s="124"/>
      <c r="D116" s="137"/>
      <c r="E116" s="128"/>
      <c r="F116" s="119"/>
      <c r="G116" s="7"/>
      <c r="H116" s="7"/>
      <c r="I116" s="7"/>
      <c r="J116" s="7"/>
      <c r="K116" s="7"/>
      <c r="L116" s="7"/>
      <c r="M116" s="7"/>
      <c r="N116" s="8"/>
      <c r="O116" s="8"/>
      <c r="P116" s="9"/>
      <c r="Q116" s="7"/>
      <c r="R116" s="9"/>
      <c r="S116" s="9"/>
      <c r="T116" s="9"/>
      <c r="U116" s="351"/>
      <c r="V116" s="88" t="str">
        <f>IF(W116=0,"",(G116/DataÅr!$B$47*DataÅr!$B$52+H116/DataÅr!$B$47*DataÅr!$B$51+I116/DataÅr!$B$47*DataÅr!$B$50+J116/DataÅr!$B$47*DataÅr!$B$49+K116/DataÅr!$B$47*DataÅr!$B$48+M116/DataÅr!$B$47*DataÅr!$B$53)^DataÅr!$B$54)</f>
        <v/>
      </c>
      <c r="W116" s="89">
        <f t="shared" si="5"/>
        <v>0</v>
      </c>
      <c r="X116" s="90"/>
      <c r="Y116" s="142"/>
      <c r="Z116" s="144"/>
      <c r="AA116" s="94"/>
    </row>
    <row r="117" spans="1:27" ht="12.75" customHeight="1" x14ac:dyDescent="0.2">
      <c r="A117" s="406"/>
      <c r="B117" s="108">
        <f>B116</f>
        <v>42360</v>
      </c>
      <c r="C117" s="123"/>
      <c r="D117" s="136"/>
      <c r="E117" s="133"/>
      <c r="F117" s="118"/>
      <c r="G117" s="4"/>
      <c r="H117" s="4"/>
      <c r="I117" s="4"/>
      <c r="J117" s="4"/>
      <c r="K117" s="4"/>
      <c r="L117" s="4"/>
      <c r="M117" s="4"/>
      <c r="N117" s="5"/>
      <c r="O117" s="5"/>
      <c r="P117" s="6"/>
      <c r="Q117" s="4"/>
      <c r="R117" s="6"/>
      <c r="S117" s="6"/>
      <c r="T117" s="6"/>
      <c r="U117" s="350"/>
      <c r="V117" s="85" t="str">
        <f>IF(W117=0,"",(G117/DataÅr!$B$47*DataÅr!$B$52+H117/DataÅr!$B$47*DataÅr!$B$51+I117/DataÅr!$B$47*DataÅr!$B$50+J117/DataÅr!$B$47*DataÅr!$B$49+K117/DataÅr!$B$47*DataÅr!$B$48+M117/DataÅr!$B$47*DataÅr!$B$53)^DataÅr!$B$54)</f>
        <v/>
      </c>
      <c r="W117" s="86">
        <f t="shared" si="5"/>
        <v>0</v>
      </c>
      <c r="X117" s="87">
        <f>SUM(G114:K117)+SUM(M114:M117)</f>
        <v>0</v>
      </c>
      <c r="Y117" s="130">
        <f>SUM(F114:F127)</f>
        <v>0</v>
      </c>
      <c r="Z117" s="91" t="str">
        <f t="shared" ref="Z117:Z127" si="9">Z103</f>
        <v>Pas</v>
      </c>
      <c r="AA117" s="94"/>
    </row>
    <row r="118" spans="1:27" ht="12.75" customHeight="1" x14ac:dyDescent="0.2">
      <c r="A118" s="406"/>
      <c r="B118" s="107">
        <f>(B116+1)</f>
        <v>42361</v>
      </c>
      <c r="C118" s="124"/>
      <c r="D118" s="137"/>
      <c r="E118" s="128"/>
      <c r="F118" s="119"/>
      <c r="G118" s="7"/>
      <c r="H118" s="7"/>
      <c r="I118" s="7"/>
      <c r="J118" s="7"/>
      <c r="K118" s="7"/>
      <c r="L118" s="7"/>
      <c r="M118" s="7"/>
      <c r="N118" s="8"/>
      <c r="O118" s="8"/>
      <c r="P118" s="9"/>
      <c r="Q118" s="7"/>
      <c r="R118" s="9"/>
      <c r="S118" s="9"/>
      <c r="T118" s="9"/>
      <c r="U118" s="351"/>
      <c r="V118" s="88" t="str">
        <f>IF(W118=0,"",(G118/DataÅr!$B$47*DataÅr!$B$52+H118/DataÅr!$B$47*DataÅr!$B$51+I118/DataÅr!$B$47*DataÅr!$B$50+J118/DataÅr!$B$47*DataÅr!$B$49+K118/DataÅr!$B$47*DataÅr!$B$48+M118/DataÅr!$B$47*DataÅr!$B$53)^DataÅr!$B$54)</f>
        <v/>
      </c>
      <c r="W118" s="89">
        <f t="shared" si="5"/>
        <v>0</v>
      </c>
      <c r="X118" s="90"/>
      <c r="Y118" s="129">
        <f>SUM(G114:K127)-Y119</f>
        <v>0</v>
      </c>
      <c r="Z118" s="93" t="str">
        <f t="shared" si="9"/>
        <v>Løb</v>
      </c>
      <c r="AA118" s="94"/>
    </row>
    <row r="119" spans="1:27" ht="12.75" customHeight="1" x14ac:dyDescent="0.2">
      <c r="A119" s="406"/>
      <c r="B119" s="108">
        <f>B118</f>
        <v>42361</v>
      </c>
      <c r="C119" s="123"/>
      <c r="D119" s="136"/>
      <c r="E119" s="133"/>
      <c r="F119" s="118"/>
      <c r="G119" s="4"/>
      <c r="H119" s="4"/>
      <c r="I119" s="4"/>
      <c r="J119" s="4"/>
      <c r="K119" s="4"/>
      <c r="L119" s="4"/>
      <c r="M119" s="4"/>
      <c r="N119" s="5"/>
      <c r="O119" s="5"/>
      <c r="P119" s="6"/>
      <c r="Q119" s="4"/>
      <c r="R119" s="6"/>
      <c r="S119" s="6"/>
      <c r="T119" s="6"/>
      <c r="U119" s="350"/>
      <c r="V119" s="85" t="str">
        <f>IF(W119=0,"",(G119/DataÅr!$B$47*DataÅr!$B$52+H119/DataÅr!$B$47*DataÅr!$B$51+I119/DataÅr!$B$47*DataÅr!$B$50+J119/DataÅr!$B$47*DataÅr!$B$49+K119/DataÅr!$B$47*DataÅr!$B$48+M119/DataÅr!$B$47*DataÅr!$B$53)^DataÅr!$B$54)</f>
        <v/>
      </c>
      <c r="W119" s="86">
        <f t="shared" si="5"/>
        <v>0</v>
      </c>
      <c r="X119" s="87">
        <f>SUM(G114:K119)+SUM(M114:M119)</f>
        <v>0</v>
      </c>
      <c r="Y119" s="92">
        <f>SUMIF(L114:L127,"x",W114:W127)-SUMIF(L114:L127,"x",M114:M127)</f>
        <v>0</v>
      </c>
      <c r="Z119" s="93" t="str">
        <f t="shared" si="9"/>
        <v>Alternativ</v>
      </c>
      <c r="AA119" s="94"/>
    </row>
    <row r="120" spans="1:27" ht="12.75" customHeight="1" x14ac:dyDescent="0.2">
      <c r="A120" s="406"/>
      <c r="B120" s="107">
        <f>(B118+1)</f>
        <v>42362</v>
      </c>
      <c r="C120" s="124"/>
      <c r="D120" s="137"/>
      <c r="E120" s="128"/>
      <c r="F120" s="119"/>
      <c r="G120" s="7"/>
      <c r="H120" s="7"/>
      <c r="I120" s="7"/>
      <c r="J120" s="7"/>
      <c r="K120" s="7"/>
      <c r="L120" s="7"/>
      <c r="M120" s="7"/>
      <c r="N120" s="8"/>
      <c r="O120" s="8"/>
      <c r="P120" s="9"/>
      <c r="Q120" s="7"/>
      <c r="R120" s="9"/>
      <c r="S120" s="9"/>
      <c r="T120" s="9"/>
      <c r="U120" s="351"/>
      <c r="V120" s="88" t="str">
        <f>IF(W120=0,"",(G120/DataÅr!$B$47*DataÅr!$B$52+H120/DataÅr!$B$47*DataÅr!$B$51+I120/DataÅr!$B$47*DataÅr!$B$50+J120/DataÅr!$B$47*DataÅr!$B$49+K120/DataÅr!$B$47*DataÅr!$B$48+M120/DataÅr!$B$47*DataÅr!$B$53)^DataÅr!$B$54)</f>
        <v/>
      </c>
      <c r="W120" s="89">
        <f t="shared" si="5"/>
        <v>0</v>
      </c>
      <c r="X120" s="90"/>
      <c r="Y120" s="92">
        <f>SUM(M114:M127)</f>
        <v>0</v>
      </c>
      <c r="Z120" s="93" t="str">
        <f t="shared" si="9"/>
        <v>Styrke</v>
      </c>
      <c r="AA120" s="94"/>
    </row>
    <row r="121" spans="1:27" ht="12.75" customHeight="1" x14ac:dyDescent="0.2">
      <c r="A121" s="406"/>
      <c r="B121" s="108">
        <f>B120</f>
        <v>42362</v>
      </c>
      <c r="C121" s="123"/>
      <c r="D121" s="136"/>
      <c r="E121" s="133"/>
      <c r="F121" s="118"/>
      <c r="G121" s="4"/>
      <c r="H121" s="4"/>
      <c r="I121" s="4"/>
      <c r="J121" s="4"/>
      <c r="K121" s="4"/>
      <c r="L121" s="4"/>
      <c r="M121" s="4"/>
      <c r="N121" s="5"/>
      <c r="O121" s="5"/>
      <c r="P121" s="6"/>
      <c r="Q121" s="4"/>
      <c r="R121" s="6"/>
      <c r="S121" s="6"/>
      <c r="T121" s="6"/>
      <c r="U121" s="350"/>
      <c r="V121" s="85" t="str">
        <f>IF(W121=0,"",(G121/DataÅr!$B$47*DataÅr!$B$52+H121/DataÅr!$B$47*DataÅr!$B$51+I121/DataÅr!$B$47*DataÅr!$B$50+J121/DataÅr!$B$47*DataÅr!$B$49+K121/DataÅr!$B$47*DataÅr!$B$48+M121/DataÅr!$B$47*DataÅr!$B$53)^DataÅr!$B$54)</f>
        <v/>
      </c>
      <c r="W121" s="86">
        <f t="shared" si="5"/>
        <v>0</v>
      </c>
      <c r="X121" s="87">
        <f>SUM(G114:K121)+SUM(M114:M121)</f>
        <v>0</v>
      </c>
      <c r="Y121" s="95">
        <f>SUM(Q114:Q127)</f>
        <v>0</v>
      </c>
      <c r="Z121" s="93" t="str">
        <f t="shared" si="9"/>
        <v>O-teknik</v>
      </c>
      <c r="AA121" s="94"/>
    </row>
    <row r="122" spans="1:27" ht="12.75" customHeight="1" x14ac:dyDescent="0.2">
      <c r="A122" s="406"/>
      <c r="B122" s="107">
        <f>(B120+1)</f>
        <v>42363</v>
      </c>
      <c r="C122" s="124"/>
      <c r="D122" s="137"/>
      <c r="E122" s="128"/>
      <c r="F122" s="119"/>
      <c r="G122" s="7"/>
      <c r="H122" s="7"/>
      <c r="I122" s="7"/>
      <c r="J122" s="7"/>
      <c r="K122" s="7"/>
      <c r="L122" s="7"/>
      <c r="M122" s="7"/>
      <c r="N122" s="8"/>
      <c r="O122" s="8"/>
      <c r="P122" s="9"/>
      <c r="Q122" s="7"/>
      <c r="R122" s="9"/>
      <c r="S122" s="9"/>
      <c r="T122" s="9"/>
      <c r="U122" s="351"/>
      <c r="V122" s="88" t="str">
        <f>IF(W122=0,"",(G122/DataÅr!$B$47*DataÅr!$B$52+H122/DataÅr!$B$47*DataÅr!$B$51+I122/DataÅr!$B$47*DataÅr!$B$50+J122/DataÅr!$B$47*DataÅr!$B$49+K122/DataÅr!$B$47*DataÅr!$B$48+M122/DataÅr!$B$47*DataÅr!$B$53)^DataÅr!$B$54)</f>
        <v/>
      </c>
      <c r="W122" s="89">
        <f t="shared" si="5"/>
        <v>0</v>
      </c>
      <c r="X122" s="90"/>
      <c r="Y122" s="96">
        <f>SUM(T114:T127)</f>
        <v>0</v>
      </c>
      <c r="Z122" s="93" t="str">
        <f t="shared" si="9"/>
        <v>Km</v>
      </c>
      <c r="AA122" s="94"/>
    </row>
    <row r="123" spans="1:27" ht="12.75" customHeight="1" x14ac:dyDescent="0.2">
      <c r="A123" s="406"/>
      <c r="B123" s="108">
        <f>B122</f>
        <v>42363</v>
      </c>
      <c r="C123" s="123"/>
      <c r="D123" s="136"/>
      <c r="E123" s="133"/>
      <c r="F123" s="118"/>
      <c r="G123" s="4"/>
      <c r="H123" s="4"/>
      <c r="I123" s="4"/>
      <c r="J123" s="4"/>
      <c r="K123" s="4"/>
      <c r="L123" s="4"/>
      <c r="M123" s="4"/>
      <c r="N123" s="5"/>
      <c r="O123" s="5"/>
      <c r="P123" s="6"/>
      <c r="Q123" s="4"/>
      <c r="R123" s="6"/>
      <c r="S123" s="6"/>
      <c r="T123" s="6"/>
      <c r="U123" s="350"/>
      <c r="V123" s="85" t="str">
        <f>IF(W123=0,"",(G123/DataÅr!$B$47*DataÅr!$B$52+H123/DataÅr!$B$47*DataÅr!$B$51+I123/DataÅr!$B$47*DataÅr!$B$50+J123/DataÅr!$B$47*DataÅr!$B$49+K123/DataÅr!$B$47*DataÅr!$B$48+M123/DataÅr!$B$47*DataÅr!$B$53)^DataÅr!$B$54)</f>
        <v/>
      </c>
      <c r="W123" s="86">
        <f t="shared" si="5"/>
        <v>0</v>
      </c>
      <c r="X123" s="87">
        <f>SUM(G114:K123)+SUM(M114:M123)</f>
        <v>0</v>
      </c>
      <c r="Y123" s="96">
        <f>SUM(P114:P127)</f>
        <v>0</v>
      </c>
      <c r="Z123" s="93" t="str">
        <f t="shared" si="9"/>
        <v>Stigning</v>
      </c>
      <c r="AA123" s="94"/>
    </row>
    <row r="124" spans="1:27" ht="12.75" customHeight="1" x14ac:dyDescent="0.2">
      <c r="A124" s="406"/>
      <c r="B124" s="107">
        <f>(B122+1)</f>
        <v>42364</v>
      </c>
      <c r="C124" s="124"/>
      <c r="D124" s="137"/>
      <c r="E124" s="128"/>
      <c r="F124" s="119"/>
      <c r="G124" s="7"/>
      <c r="H124" s="7"/>
      <c r="I124" s="7"/>
      <c r="J124" s="7"/>
      <c r="K124" s="7"/>
      <c r="L124" s="7"/>
      <c r="M124" s="7"/>
      <c r="N124" s="8"/>
      <c r="O124" s="8"/>
      <c r="P124" s="9"/>
      <c r="Q124" s="7"/>
      <c r="R124" s="9"/>
      <c r="S124" s="9"/>
      <c r="T124" s="9"/>
      <c r="U124" s="351"/>
      <c r="V124" s="88" t="str">
        <f>IF(W124=0,"",(G124/DataÅr!$B$47*DataÅr!$B$52+H124/DataÅr!$B$47*DataÅr!$B$51+I124/DataÅr!$B$47*DataÅr!$B$50+J124/DataÅr!$B$47*DataÅr!$B$49+K124/DataÅr!$B$47*DataÅr!$B$48+M124/DataÅr!$B$47*DataÅr!$B$53)^DataÅr!$B$54)</f>
        <v/>
      </c>
      <c r="W124" s="89">
        <f t="shared" si="5"/>
        <v>0</v>
      </c>
      <c r="X124" s="90"/>
      <c r="Y124" s="96">
        <f>SUM(V114:V127)</f>
        <v>0</v>
      </c>
      <c r="Z124" s="93" t="str">
        <f t="shared" si="9"/>
        <v>Belastning</v>
      </c>
      <c r="AA124" s="94"/>
    </row>
    <row r="125" spans="1:27" ht="12.75" customHeight="1" thickBot="1" x14ac:dyDescent="0.25">
      <c r="A125" s="406"/>
      <c r="B125" s="108">
        <f>B124</f>
        <v>42364</v>
      </c>
      <c r="C125" s="123"/>
      <c r="D125" s="136"/>
      <c r="E125" s="133"/>
      <c r="F125" s="118"/>
      <c r="G125" s="4"/>
      <c r="H125" s="4"/>
      <c r="I125" s="4"/>
      <c r="J125" s="4"/>
      <c r="K125" s="4"/>
      <c r="L125" s="4"/>
      <c r="M125" s="4"/>
      <c r="N125" s="5"/>
      <c r="O125" s="5"/>
      <c r="P125" s="6"/>
      <c r="Q125" s="4"/>
      <c r="R125" s="6"/>
      <c r="S125" s="6"/>
      <c r="T125" s="6"/>
      <c r="U125" s="350"/>
      <c r="V125" s="85" t="str">
        <f>IF(W125=0,"",(G125/DataÅr!$B$47*DataÅr!$B$52+H125/DataÅr!$B$47*DataÅr!$B$51+I125/DataÅr!$B$47*DataÅr!$B$50+J125/DataÅr!$B$47*DataÅr!$B$49+K125/DataÅr!$B$47*DataÅr!$B$48+M125/DataÅr!$B$47*DataÅr!$B$53)^DataÅr!$B$54)</f>
        <v/>
      </c>
      <c r="W125" s="86">
        <f t="shared" si="5"/>
        <v>0</v>
      </c>
      <c r="X125" s="87">
        <f>SUM(G114:K125)+SUM(M114:M125)</f>
        <v>0</v>
      </c>
      <c r="Y125" s="101">
        <f>IF(SUM(R114:R127)&gt;0,AVERAGE(R114:R127),0)</f>
        <v>0</v>
      </c>
      <c r="Z125" s="102" t="str">
        <f t="shared" si="9"/>
        <v>Dagsform</v>
      </c>
      <c r="AA125" s="94"/>
    </row>
    <row r="126" spans="1:27" ht="12.75" customHeight="1" x14ac:dyDescent="0.2">
      <c r="A126" s="406"/>
      <c r="B126" s="107">
        <f>(B124+1)</f>
        <v>42365</v>
      </c>
      <c r="C126" s="125"/>
      <c r="D126" s="137"/>
      <c r="E126" s="128"/>
      <c r="F126" s="120"/>
      <c r="G126" s="10"/>
      <c r="H126" s="10"/>
      <c r="I126" s="10"/>
      <c r="J126" s="10"/>
      <c r="K126" s="10"/>
      <c r="L126" s="10"/>
      <c r="M126" s="10"/>
      <c r="N126" s="11"/>
      <c r="O126" s="11"/>
      <c r="P126" s="12"/>
      <c r="Q126" s="10"/>
      <c r="R126" s="12"/>
      <c r="S126" s="12"/>
      <c r="T126" s="12"/>
      <c r="U126" s="351"/>
      <c r="V126" s="88" t="str">
        <f>IF(W126=0,"",(G126/DataÅr!$B$47*DataÅr!$B$52+H126/DataÅr!$B$47*DataÅr!$B$51+I126/DataÅr!$B$47*DataÅr!$B$50+J126/DataÅr!$B$47*DataÅr!$B$49+K126/DataÅr!$B$47*DataÅr!$B$48+M126/DataÅr!$B$47*DataÅr!$B$53)^DataÅr!$B$54)</f>
        <v/>
      </c>
      <c r="W126" s="89">
        <f t="shared" si="5"/>
        <v>0</v>
      </c>
      <c r="X126" s="98"/>
      <c r="Y126" s="131">
        <f>SUM(C114:C127)</f>
        <v>0</v>
      </c>
      <c r="Z126" s="132" t="str">
        <f t="shared" si="9"/>
        <v>Pas</v>
      </c>
      <c r="AA126" s="94"/>
    </row>
    <row r="127" spans="1:27" ht="12.75" customHeight="1" thickBot="1" x14ac:dyDescent="0.25">
      <c r="A127" s="407"/>
      <c r="B127" s="109">
        <f>B126</f>
        <v>42365</v>
      </c>
      <c r="C127" s="126"/>
      <c r="D127" s="138"/>
      <c r="E127" s="134"/>
      <c r="F127" s="121"/>
      <c r="G127" s="13"/>
      <c r="H127" s="13"/>
      <c r="I127" s="13"/>
      <c r="J127" s="13"/>
      <c r="K127" s="13"/>
      <c r="L127" s="13"/>
      <c r="M127" s="13"/>
      <c r="N127" s="14"/>
      <c r="O127" s="14"/>
      <c r="P127" s="15"/>
      <c r="Q127" s="13"/>
      <c r="R127" s="15"/>
      <c r="S127" s="15"/>
      <c r="T127" s="15"/>
      <c r="U127" s="354"/>
      <c r="V127" s="158" t="str">
        <f>IF(W127=0,"",(G127/DataÅr!$B$47*DataÅr!$B$52+H127/DataÅr!$B$47*DataÅr!$B$51+I127/DataÅr!$B$47*DataÅr!$B$50+J127/DataÅr!$B$47*DataÅr!$B$49+K127/DataÅr!$B$47*DataÅr!$B$48+M127/DataÅr!$B$47*DataÅr!$B$53)^DataÅr!$B$54)</f>
        <v/>
      </c>
      <c r="W127" s="99">
        <f t="shared" si="5"/>
        <v>0</v>
      </c>
      <c r="X127" s="100">
        <f>SUM(G114:K127)+SUM(M114:M127)</f>
        <v>0</v>
      </c>
      <c r="Y127" s="140">
        <f>SUM(E114:E127)</f>
        <v>0</v>
      </c>
      <c r="Z127" s="141" t="str">
        <f t="shared" si="9"/>
        <v>Tid</v>
      </c>
      <c r="AA127" s="94"/>
    </row>
    <row r="128" spans="1:27" ht="12.75" customHeight="1" x14ac:dyDescent="0.2">
      <c r="A128" s="405">
        <f>A114+1</f>
        <v>53</v>
      </c>
      <c r="B128" s="110">
        <f>(B126+1)</f>
        <v>42366</v>
      </c>
      <c r="C128" s="122"/>
      <c r="D128" s="139"/>
      <c r="E128" s="127"/>
      <c r="F128" s="117"/>
      <c r="G128" s="1"/>
      <c r="H128" s="1"/>
      <c r="I128" s="1"/>
      <c r="J128" s="1"/>
      <c r="K128" s="1"/>
      <c r="L128" s="1"/>
      <c r="M128" s="1"/>
      <c r="N128" s="2"/>
      <c r="O128" s="2"/>
      <c r="P128" s="3"/>
      <c r="Q128" s="1"/>
      <c r="R128" s="3"/>
      <c r="S128" s="3"/>
      <c r="T128" s="3"/>
      <c r="U128" s="349"/>
      <c r="V128" s="88" t="str">
        <f>IF(W128=0,"",(G128/DataÅr!$B$47*DataÅr!$B$52+H128/DataÅr!$B$47*DataÅr!$B$51+I128/DataÅr!$B$47*DataÅr!$B$50+J128/DataÅr!$B$47*DataÅr!$B$49+K128/DataÅr!$B$47*DataÅr!$B$48+M128/DataÅr!$B$47*DataÅr!$B$53)^DataÅr!$B$54)</f>
        <v/>
      </c>
      <c r="W128" s="80">
        <f t="shared" si="5"/>
        <v>0</v>
      </c>
      <c r="X128" s="81"/>
      <c r="Y128" s="82"/>
      <c r="Z128" s="83"/>
      <c r="AA128" s="94"/>
    </row>
    <row r="129" spans="1:27" ht="12.75" customHeight="1" x14ac:dyDescent="0.2">
      <c r="A129" s="406"/>
      <c r="B129" s="108">
        <f>B128</f>
        <v>42366</v>
      </c>
      <c r="C129" s="123"/>
      <c r="D129" s="136"/>
      <c r="E129" s="133"/>
      <c r="F129" s="118"/>
      <c r="G129" s="4"/>
      <c r="H129" s="4"/>
      <c r="I129" s="4"/>
      <c r="J129" s="4"/>
      <c r="K129" s="4"/>
      <c r="L129" s="4"/>
      <c r="M129" s="4"/>
      <c r="N129" s="5"/>
      <c r="O129" s="5"/>
      <c r="P129" s="6"/>
      <c r="Q129" s="4"/>
      <c r="R129" s="6"/>
      <c r="S129" s="6"/>
      <c r="T129" s="6"/>
      <c r="U129" s="350"/>
      <c r="V129" s="85" t="str">
        <f>IF(W129=0,"",(G129/DataÅr!$B$47*DataÅr!$B$52+H129/DataÅr!$B$47*DataÅr!$B$51+I129/DataÅr!$B$47*DataÅr!$B$50+J129/DataÅr!$B$47*DataÅr!$B$49+K129/DataÅr!$B$47*DataÅr!$B$48+M129/DataÅr!$B$47*DataÅr!$B$53)^DataÅr!$B$54)</f>
        <v/>
      </c>
      <c r="W129" s="86">
        <f t="shared" si="5"/>
        <v>0</v>
      </c>
      <c r="X129" s="87">
        <f>SUM(G128:K129)+SUM(M128:M129)</f>
        <v>0</v>
      </c>
      <c r="Y129" s="142"/>
      <c r="Z129" s="83"/>
      <c r="AA129" s="94"/>
    </row>
    <row r="130" spans="1:27" ht="12.75" customHeight="1" thickBot="1" x14ac:dyDescent="0.25">
      <c r="A130" s="406"/>
      <c r="B130" s="107">
        <f>(B128+1)</f>
        <v>42367</v>
      </c>
      <c r="C130" s="124"/>
      <c r="D130" s="271"/>
      <c r="E130" s="128"/>
      <c r="F130" s="119"/>
      <c r="G130" s="7"/>
      <c r="H130" s="7"/>
      <c r="I130" s="7"/>
      <c r="J130" s="7"/>
      <c r="K130" s="7"/>
      <c r="L130" s="7"/>
      <c r="M130" s="7"/>
      <c r="N130" s="8"/>
      <c r="O130" s="8"/>
      <c r="P130" s="9"/>
      <c r="Q130" s="7"/>
      <c r="R130" s="9"/>
      <c r="S130" s="9"/>
      <c r="T130" s="9"/>
      <c r="U130" s="351"/>
      <c r="V130" s="88" t="str">
        <f>IF(W130=0,"",(G130/DataÅr!$B$47*DataÅr!$B$52+H130/DataÅr!$B$47*DataÅr!$B$51+I130/DataÅr!$B$47*DataÅr!$B$50+J130/DataÅr!$B$47*DataÅr!$B$49+K130/DataÅr!$B$47*DataÅr!$B$48+M130/DataÅr!$B$47*DataÅr!$B$53)^DataÅr!$B$54)</f>
        <v/>
      </c>
      <c r="W130" s="89">
        <f t="shared" ref="W130:W193" si="10">SUM(G130:K130)+M130</f>
        <v>0</v>
      </c>
      <c r="X130" s="90"/>
      <c r="Y130" s="142"/>
      <c r="Z130" s="144"/>
      <c r="AA130" s="94"/>
    </row>
    <row r="131" spans="1:27" ht="12.75" customHeight="1" x14ac:dyDescent="0.2">
      <c r="A131" s="406"/>
      <c r="B131" s="108">
        <f>B130</f>
        <v>42367</v>
      </c>
      <c r="C131" s="123"/>
      <c r="D131" s="136"/>
      <c r="E131" s="133"/>
      <c r="F131" s="118"/>
      <c r="G131" s="4"/>
      <c r="H131" s="4"/>
      <c r="I131" s="4"/>
      <c r="J131" s="4"/>
      <c r="K131" s="4"/>
      <c r="L131" s="4"/>
      <c r="M131" s="4"/>
      <c r="N131" s="5"/>
      <c r="O131" s="5"/>
      <c r="P131" s="6"/>
      <c r="Q131" s="4"/>
      <c r="R131" s="6"/>
      <c r="S131" s="6"/>
      <c r="T131" s="6"/>
      <c r="U131" s="350"/>
      <c r="V131" s="85" t="str">
        <f>IF(W131=0,"",(G131/DataÅr!$B$47*DataÅr!$B$52+H131/DataÅr!$B$47*DataÅr!$B$51+I131/DataÅr!$B$47*DataÅr!$B$50+J131/DataÅr!$B$47*DataÅr!$B$49+K131/DataÅr!$B$47*DataÅr!$B$48+M131/DataÅr!$B$47*DataÅr!$B$53)^DataÅr!$B$54)</f>
        <v/>
      </c>
      <c r="W131" s="86">
        <f t="shared" si="10"/>
        <v>0</v>
      </c>
      <c r="X131" s="87">
        <f>SUM(G128:K131)+SUM(M128:M131)</f>
        <v>0</v>
      </c>
      <c r="Y131" s="130">
        <f>SUM(F128:F141)</f>
        <v>0</v>
      </c>
      <c r="Z131" s="91" t="str">
        <f t="shared" ref="Z131:Z141" si="11">Z117</f>
        <v>Pas</v>
      </c>
      <c r="AA131" s="94"/>
    </row>
    <row r="132" spans="1:27" ht="12.75" customHeight="1" x14ac:dyDescent="0.2">
      <c r="A132" s="406"/>
      <c r="B132" s="107">
        <f>(B130+1)</f>
        <v>42368</v>
      </c>
      <c r="C132" s="124"/>
      <c r="D132" s="137"/>
      <c r="E132" s="128"/>
      <c r="F132" s="119"/>
      <c r="G132" s="7"/>
      <c r="H132" s="7"/>
      <c r="I132" s="7"/>
      <c r="J132" s="7"/>
      <c r="K132" s="7"/>
      <c r="L132" s="7"/>
      <c r="M132" s="7"/>
      <c r="N132" s="8"/>
      <c r="O132" s="8"/>
      <c r="P132" s="9"/>
      <c r="Q132" s="7"/>
      <c r="R132" s="9"/>
      <c r="S132" s="9"/>
      <c r="T132" s="9"/>
      <c r="U132" s="351"/>
      <c r="V132" s="88" t="str">
        <f>IF(W132=0,"",(G132/DataÅr!$B$47*DataÅr!$B$52+H132/DataÅr!$B$47*DataÅr!$B$51+I132/DataÅr!$B$47*DataÅr!$B$50+J132/DataÅr!$B$47*DataÅr!$B$49+K132/DataÅr!$B$47*DataÅr!$B$48+M132/DataÅr!$B$47*DataÅr!$B$53)^DataÅr!$B$54)</f>
        <v/>
      </c>
      <c r="W132" s="89">
        <f t="shared" si="10"/>
        <v>0</v>
      </c>
      <c r="X132" s="90"/>
      <c r="Y132" s="129">
        <f>SUM(G128:K141)-Y133</f>
        <v>0</v>
      </c>
      <c r="Z132" s="93" t="str">
        <f t="shared" si="11"/>
        <v>Løb</v>
      </c>
      <c r="AA132" s="94"/>
    </row>
    <row r="133" spans="1:27" ht="12.75" customHeight="1" x14ac:dyDescent="0.2">
      <c r="A133" s="406"/>
      <c r="B133" s="108">
        <f>B132</f>
        <v>42368</v>
      </c>
      <c r="C133" s="123"/>
      <c r="D133" s="136"/>
      <c r="E133" s="133"/>
      <c r="F133" s="118"/>
      <c r="G133" s="4"/>
      <c r="H133" s="4"/>
      <c r="I133" s="4"/>
      <c r="J133" s="4"/>
      <c r="K133" s="4"/>
      <c r="L133" s="4"/>
      <c r="M133" s="4"/>
      <c r="N133" s="5"/>
      <c r="O133" s="5"/>
      <c r="P133" s="6"/>
      <c r="Q133" s="4"/>
      <c r="R133" s="6"/>
      <c r="S133" s="6"/>
      <c r="T133" s="6"/>
      <c r="U133" s="350"/>
      <c r="V133" s="85" t="str">
        <f>IF(W133=0,"",(G133/DataÅr!$B$47*DataÅr!$B$52+H133/DataÅr!$B$47*DataÅr!$B$51+I133/DataÅr!$B$47*DataÅr!$B$50+J133/DataÅr!$B$47*DataÅr!$B$49+K133/DataÅr!$B$47*DataÅr!$B$48+M133/DataÅr!$B$47*DataÅr!$B$53)^DataÅr!$B$54)</f>
        <v/>
      </c>
      <c r="W133" s="86">
        <f t="shared" si="10"/>
        <v>0</v>
      </c>
      <c r="X133" s="87">
        <f>SUM(G128:K133)+SUM(M128:M133)</f>
        <v>0</v>
      </c>
      <c r="Y133" s="92">
        <f>SUMIF(L128:L141,"x",W128:W141)-SUMIF(L128:L141,"x",M128:M141)</f>
        <v>0</v>
      </c>
      <c r="Z133" s="93" t="str">
        <f t="shared" si="11"/>
        <v>Alternativ</v>
      </c>
      <c r="AA133" s="94"/>
    </row>
    <row r="134" spans="1:27" ht="12.75" customHeight="1" x14ac:dyDescent="0.2">
      <c r="A134" s="406"/>
      <c r="B134" s="107">
        <f>(B132+1)</f>
        <v>42369</v>
      </c>
      <c r="C134" s="124"/>
      <c r="D134" s="137"/>
      <c r="E134" s="128"/>
      <c r="F134" s="119"/>
      <c r="G134" s="7"/>
      <c r="H134" s="7"/>
      <c r="I134" s="7"/>
      <c r="J134" s="7"/>
      <c r="K134" s="7"/>
      <c r="L134" s="7"/>
      <c r="M134" s="7"/>
      <c r="N134" s="8"/>
      <c r="O134" s="8"/>
      <c r="P134" s="9"/>
      <c r="Q134" s="7"/>
      <c r="R134" s="9"/>
      <c r="S134" s="9"/>
      <c r="T134" s="9"/>
      <c r="U134" s="351"/>
      <c r="V134" s="88" t="str">
        <f>IF(W134=0,"",(G134/DataÅr!$B$47*DataÅr!$B$52+H134/DataÅr!$B$47*DataÅr!$B$51+I134/DataÅr!$B$47*DataÅr!$B$50+J134/DataÅr!$B$47*DataÅr!$B$49+K134/DataÅr!$B$47*DataÅr!$B$48+M134/DataÅr!$B$47*DataÅr!$B$53)^DataÅr!$B$54)</f>
        <v/>
      </c>
      <c r="W134" s="89">
        <f t="shared" si="10"/>
        <v>0</v>
      </c>
      <c r="X134" s="90"/>
      <c r="Y134" s="92">
        <f>SUM(M128:M141)</f>
        <v>0</v>
      </c>
      <c r="Z134" s="93" t="str">
        <f t="shared" si="11"/>
        <v>Styrke</v>
      </c>
      <c r="AA134" s="94"/>
    </row>
    <row r="135" spans="1:27" ht="12.75" customHeight="1" x14ac:dyDescent="0.2">
      <c r="A135" s="406"/>
      <c r="B135" s="108">
        <f>B134</f>
        <v>42369</v>
      </c>
      <c r="C135" s="123"/>
      <c r="D135" s="136"/>
      <c r="E135" s="133"/>
      <c r="F135" s="118"/>
      <c r="G135" s="4"/>
      <c r="H135" s="4"/>
      <c r="I135" s="4"/>
      <c r="J135" s="4"/>
      <c r="K135" s="4"/>
      <c r="L135" s="4"/>
      <c r="M135" s="4"/>
      <c r="N135" s="5"/>
      <c r="O135" s="5"/>
      <c r="P135" s="6"/>
      <c r="Q135" s="4"/>
      <c r="R135" s="6"/>
      <c r="S135" s="6"/>
      <c r="T135" s="6"/>
      <c r="U135" s="350"/>
      <c r="V135" s="85" t="str">
        <f>IF(W135=0,"",(G135/DataÅr!$B$47*DataÅr!$B$52+H135/DataÅr!$B$47*DataÅr!$B$51+I135/DataÅr!$B$47*DataÅr!$B$50+J135/DataÅr!$B$47*DataÅr!$B$49+K135/DataÅr!$B$47*DataÅr!$B$48+M135/DataÅr!$B$47*DataÅr!$B$53)^DataÅr!$B$54)</f>
        <v/>
      </c>
      <c r="W135" s="86">
        <f t="shared" si="10"/>
        <v>0</v>
      </c>
      <c r="X135" s="87">
        <f>SUM(G128:K135)+SUM(M128:M135)</f>
        <v>0</v>
      </c>
      <c r="Y135" s="95">
        <f>SUM(Q128:Q141)</f>
        <v>0</v>
      </c>
      <c r="Z135" s="93" t="str">
        <f t="shared" si="11"/>
        <v>O-teknik</v>
      </c>
      <c r="AA135" s="94"/>
    </row>
    <row r="136" spans="1:27" ht="12.75" customHeight="1" x14ac:dyDescent="0.2">
      <c r="A136" s="406"/>
      <c r="B136" s="107">
        <f>(B134+1)</f>
        <v>42370</v>
      </c>
      <c r="C136" s="124"/>
      <c r="D136" s="137"/>
      <c r="E136" s="128"/>
      <c r="F136" s="119"/>
      <c r="G136" s="7"/>
      <c r="H136" s="7"/>
      <c r="I136" s="7"/>
      <c r="J136" s="7"/>
      <c r="K136" s="7"/>
      <c r="L136" s="7"/>
      <c r="M136" s="7"/>
      <c r="N136" s="8"/>
      <c r="O136" s="8"/>
      <c r="P136" s="9"/>
      <c r="Q136" s="7"/>
      <c r="R136" s="9"/>
      <c r="S136" s="9"/>
      <c r="T136" s="9"/>
      <c r="U136" s="351"/>
      <c r="V136" s="88" t="str">
        <f>IF(W136=0,"",(G136/DataÅr!$B$47*DataÅr!$B$52+H136/DataÅr!$B$47*DataÅr!$B$51+I136/DataÅr!$B$47*DataÅr!$B$50+J136/DataÅr!$B$47*DataÅr!$B$49+K136/DataÅr!$B$47*DataÅr!$B$48+M136/DataÅr!$B$47*DataÅr!$B$53)^DataÅr!$B$54)</f>
        <v/>
      </c>
      <c r="W136" s="89">
        <f t="shared" si="10"/>
        <v>0</v>
      </c>
      <c r="X136" s="90"/>
      <c r="Y136" s="96">
        <f>SUM(T128:T141)</f>
        <v>0</v>
      </c>
      <c r="Z136" s="93" t="str">
        <f t="shared" si="11"/>
        <v>Km</v>
      </c>
      <c r="AA136" s="94"/>
    </row>
    <row r="137" spans="1:27" ht="12.75" customHeight="1" x14ac:dyDescent="0.2">
      <c r="A137" s="406"/>
      <c r="B137" s="108">
        <f>B136</f>
        <v>42370</v>
      </c>
      <c r="C137" s="123"/>
      <c r="D137" s="136"/>
      <c r="E137" s="133"/>
      <c r="F137" s="118"/>
      <c r="G137" s="4"/>
      <c r="H137" s="4"/>
      <c r="I137" s="4"/>
      <c r="J137" s="4"/>
      <c r="K137" s="4"/>
      <c r="L137" s="4"/>
      <c r="M137" s="4"/>
      <c r="N137" s="5"/>
      <c r="O137" s="5"/>
      <c r="P137" s="6"/>
      <c r="Q137" s="4"/>
      <c r="R137" s="6"/>
      <c r="S137" s="6"/>
      <c r="T137" s="6"/>
      <c r="U137" s="350"/>
      <c r="V137" s="85" t="str">
        <f>IF(W137=0,"",(G137/DataÅr!$B$47*DataÅr!$B$52+H137/DataÅr!$B$47*DataÅr!$B$51+I137/DataÅr!$B$47*DataÅr!$B$50+J137/DataÅr!$B$47*DataÅr!$B$49+K137/DataÅr!$B$47*DataÅr!$B$48+M137/DataÅr!$B$47*DataÅr!$B$53)^DataÅr!$B$54)</f>
        <v/>
      </c>
      <c r="W137" s="86">
        <f t="shared" si="10"/>
        <v>0</v>
      </c>
      <c r="X137" s="87">
        <f>SUM(G128:K137)+SUM(M128:M137)</f>
        <v>0</v>
      </c>
      <c r="Y137" s="96">
        <f>SUM(P128:P141)</f>
        <v>0</v>
      </c>
      <c r="Z137" s="93" t="str">
        <f t="shared" si="11"/>
        <v>Stigning</v>
      </c>
      <c r="AA137" s="94"/>
    </row>
    <row r="138" spans="1:27" ht="12.75" customHeight="1" x14ac:dyDescent="0.2">
      <c r="A138" s="406"/>
      <c r="B138" s="107">
        <f>(B136+1)</f>
        <v>42371</v>
      </c>
      <c r="C138" s="124"/>
      <c r="D138" s="137"/>
      <c r="E138" s="128"/>
      <c r="F138" s="119"/>
      <c r="G138" s="7"/>
      <c r="H138" s="7"/>
      <c r="I138" s="7"/>
      <c r="J138" s="7"/>
      <c r="K138" s="7"/>
      <c r="L138" s="7"/>
      <c r="M138" s="7"/>
      <c r="N138" s="8"/>
      <c r="O138" s="8"/>
      <c r="P138" s="9"/>
      <c r="Q138" s="7"/>
      <c r="R138" s="9"/>
      <c r="S138" s="9"/>
      <c r="T138" s="9"/>
      <c r="U138" s="351"/>
      <c r="V138" s="88" t="str">
        <f>IF(W138=0,"",(G138/DataÅr!$B$47*DataÅr!$B$52+H138/DataÅr!$B$47*DataÅr!$B$51+I138/DataÅr!$B$47*DataÅr!$B$50+J138/DataÅr!$B$47*DataÅr!$B$49+K138/DataÅr!$B$47*DataÅr!$B$48+M138/DataÅr!$B$47*DataÅr!$B$53)^DataÅr!$B$54)</f>
        <v/>
      </c>
      <c r="W138" s="89">
        <f t="shared" si="10"/>
        <v>0</v>
      </c>
      <c r="X138" s="90"/>
      <c r="Y138" s="96">
        <f>SUM(V128:V141)</f>
        <v>0</v>
      </c>
      <c r="Z138" s="93" t="str">
        <f t="shared" si="11"/>
        <v>Belastning</v>
      </c>
      <c r="AA138" s="94"/>
    </row>
    <row r="139" spans="1:27" ht="12.75" customHeight="1" thickBot="1" x14ac:dyDescent="0.25">
      <c r="A139" s="406"/>
      <c r="B139" s="108">
        <f>B138</f>
        <v>42371</v>
      </c>
      <c r="C139" s="123"/>
      <c r="D139" s="136"/>
      <c r="E139" s="133"/>
      <c r="F139" s="118"/>
      <c r="G139" s="4"/>
      <c r="H139" s="4"/>
      <c r="I139" s="4"/>
      <c r="J139" s="4"/>
      <c r="K139" s="4"/>
      <c r="L139" s="4"/>
      <c r="M139" s="4"/>
      <c r="N139" s="5"/>
      <c r="O139" s="5"/>
      <c r="P139" s="6"/>
      <c r="Q139" s="4"/>
      <c r="R139" s="6"/>
      <c r="S139" s="6"/>
      <c r="T139" s="6"/>
      <c r="U139" s="350"/>
      <c r="V139" s="85" t="str">
        <f>IF(W139=0,"",(G139/DataÅr!$B$47*DataÅr!$B$52+H139/DataÅr!$B$47*DataÅr!$B$51+I139/DataÅr!$B$47*DataÅr!$B$50+J139/DataÅr!$B$47*DataÅr!$B$49+K139/DataÅr!$B$47*DataÅr!$B$48+M139/DataÅr!$B$47*DataÅr!$B$53)^DataÅr!$B$54)</f>
        <v/>
      </c>
      <c r="W139" s="86">
        <f t="shared" si="10"/>
        <v>0</v>
      </c>
      <c r="X139" s="87">
        <f>SUM(G128:K139)+SUM(M128:M139)</f>
        <v>0</v>
      </c>
      <c r="Y139" s="101">
        <f>IF(SUM(R128:R141)&gt;0,AVERAGE(R128:R141),0)</f>
        <v>0</v>
      </c>
      <c r="Z139" s="102" t="str">
        <f t="shared" si="11"/>
        <v>Dagsform</v>
      </c>
      <c r="AA139" s="94"/>
    </row>
    <row r="140" spans="1:27" ht="12.75" customHeight="1" x14ac:dyDescent="0.2">
      <c r="A140" s="406"/>
      <c r="B140" s="107">
        <f>(B138+1)</f>
        <v>42372</v>
      </c>
      <c r="C140" s="125"/>
      <c r="D140" s="137"/>
      <c r="E140" s="128"/>
      <c r="F140" s="120"/>
      <c r="G140" s="10"/>
      <c r="H140" s="10"/>
      <c r="I140" s="10"/>
      <c r="J140" s="10"/>
      <c r="K140" s="10"/>
      <c r="L140" s="10"/>
      <c r="M140" s="10"/>
      <c r="N140" s="11"/>
      <c r="O140" s="11"/>
      <c r="P140" s="12"/>
      <c r="Q140" s="10"/>
      <c r="R140" s="12"/>
      <c r="S140" s="12"/>
      <c r="T140" s="12"/>
      <c r="U140" s="351"/>
      <c r="V140" s="88" t="str">
        <f>IF(W140=0,"",(G140/DataÅr!$B$47*DataÅr!$B$52+H140/DataÅr!$B$47*DataÅr!$B$51+I140/DataÅr!$B$47*DataÅr!$B$50+J140/DataÅr!$B$47*DataÅr!$B$49+K140/DataÅr!$B$47*DataÅr!$B$48+M140/DataÅr!$B$47*DataÅr!$B$53)^DataÅr!$B$54)</f>
        <v/>
      </c>
      <c r="W140" s="89">
        <f t="shared" si="10"/>
        <v>0</v>
      </c>
      <c r="X140" s="98"/>
      <c r="Y140" s="131">
        <f>SUM(C128:C141)</f>
        <v>0</v>
      </c>
      <c r="Z140" s="132" t="str">
        <f t="shared" si="11"/>
        <v>Pas</v>
      </c>
      <c r="AA140" s="94"/>
    </row>
    <row r="141" spans="1:27" ht="12.75" customHeight="1" thickBot="1" x14ac:dyDescent="0.25">
      <c r="A141" s="407"/>
      <c r="B141" s="109">
        <f>B140</f>
        <v>42372</v>
      </c>
      <c r="C141" s="126"/>
      <c r="D141" s="138"/>
      <c r="E141" s="134"/>
      <c r="F141" s="121"/>
      <c r="G141" s="13"/>
      <c r="H141" s="13"/>
      <c r="I141" s="13"/>
      <c r="J141" s="13"/>
      <c r="K141" s="13"/>
      <c r="L141" s="13"/>
      <c r="M141" s="13"/>
      <c r="N141" s="14"/>
      <c r="O141" s="14"/>
      <c r="P141" s="15"/>
      <c r="Q141" s="13"/>
      <c r="R141" s="15"/>
      <c r="S141" s="15"/>
      <c r="T141" s="15"/>
      <c r="U141" s="354"/>
      <c r="V141" s="158" t="str">
        <f>IF(W141=0,"",(G141/DataÅr!$B$47*DataÅr!$B$52+H141/DataÅr!$B$47*DataÅr!$B$51+I141/DataÅr!$B$47*DataÅr!$B$50+J141/DataÅr!$B$47*DataÅr!$B$49+K141/DataÅr!$B$47*DataÅr!$B$48+M141/DataÅr!$B$47*DataÅr!$B$53)^DataÅr!$B$54)</f>
        <v/>
      </c>
      <c r="W141" s="99">
        <f t="shared" si="10"/>
        <v>0</v>
      </c>
      <c r="X141" s="100">
        <f>SUM(G128:K141)+SUM(M128:M141)</f>
        <v>0</v>
      </c>
      <c r="Y141" s="140">
        <f>SUM(E128:E141)</f>
        <v>0</v>
      </c>
      <c r="Z141" s="141" t="str">
        <f t="shared" si="11"/>
        <v>Tid</v>
      </c>
      <c r="AA141" s="94"/>
    </row>
    <row r="142" spans="1:27" ht="12.75" customHeight="1" x14ac:dyDescent="0.2">
      <c r="A142" s="405">
        <v>1</v>
      </c>
      <c r="B142" s="110">
        <f>(B140+1)</f>
        <v>42373</v>
      </c>
      <c r="C142" s="122"/>
      <c r="D142" s="139"/>
      <c r="E142" s="127"/>
      <c r="F142" s="117"/>
      <c r="G142" s="1"/>
      <c r="H142" s="1"/>
      <c r="I142" s="1"/>
      <c r="J142" s="1"/>
      <c r="K142" s="1"/>
      <c r="L142" s="1"/>
      <c r="M142" s="1"/>
      <c r="N142" s="2"/>
      <c r="O142" s="2"/>
      <c r="P142" s="3"/>
      <c r="Q142" s="1"/>
      <c r="R142" s="3"/>
      <c r="S142" s="3"/>
      <c r="T142" s="3"/>
      <c r="U142" s="349"/>
      <c r="V142" s="88" t="str">
        <f>IF(W142=0,"",(G142/DataÅr!$B$47*DataÅr!$B$52+H142/DataÅr!$B$47*DataÅr!$B$51+I142/DataÅr!$B$47*DataÅr!$B$50+J142/DataÅr!$B$47*DataÅr!$B$49+K142/DataÅr!$B$47*DataÅr!$B$48+M142/DataÅr!$B$47*DataÅr!$B$53)^DataÅr!$B$54)</f>
        <v/>
      </c>
      <c r="W142" s="80">
        <f t="shared" si="10"/>
        <v>0</v>
      </c>
      <c r="X142" s="81"/>
      <c r="Y142" s="82"/>
      <c r="Z142" s="83"/>
      <c r="AA142" s="94"/>
    </row>
    <row r="143" spans="1:27" ht="12.75" customHeight="1" x14ac:dyDescent="0.2">
      <c r="A143" s="406"/>
      <c r="B143" s="108">
        <f>B142</f>
        <v>42373</v>
      </c>
      <c r="C143" s="123"/>
      <c r="D143" s="136"/>
      <c r="E143" s="133"/>
      <c r="F143" s="118"/>
      <c r="G143" s="4"/>
      <c r="H143" s="4"/>
      <c r="I143" s="4"/>
      <c r="J143" s="4"/>
      <c r="K143" s="4"/>
      <c r="L143" s="4"/>
      <c r="M143" s="4"/>
      <c r="N143" s="5"/>
      <c r="O143" s="5"/>
      <c r="P143" s="6"/>
      <c r="Q143" s="4"/>
      <c r="R143" s="6"/>
      <c r="S143" s="6"/>
      <c r="T143" s="6"/>
      <c r="U143" s="350"/>
      <c r="V143" s="85" t="str">
        <f>IF(W143=0,"",(G143/DataÅr!$B$47*DataÅr!$B$52+H143/DataÅr!$B$47*DataÅr!$B$51+I143/DataÅr!$B$47*DataÅr!$B$50+J143/DataÅr!$B$47*DataÅr!$B$49+K143/DataÅr!$B$47*DataÅr!$B$48+M143/DataÅr!$B$47*DataÅr!$B$53)^DataÅr!$B$54)</f>
        <v/>
      </c>
      <c r="W143" s="86">
        <f t="shared" si="10"/>
        <v>0</v>
      </c>
      <c r="X143" s="87">
        <f>SUM(G142:K143)+SUM(M142:M143)</f>
        <v>0</v>
      </c>
      <c r="Y143" s="142"/>
      <c r="Z143" s="83"/>
      <c r="AA143" s="94"/>
    </row>
    <row r="144" spans="1:27" ht="12.75" customHeight="1" thickBot="1" x14ac:dyDescent="0.25">
      <c r="A144" s="406"/>
      <c r="B144" s="107">
        <f>(B142+1)</f>
        <v>42374</v>
      </c>
      <c r="C144" s="124"/>
      <c r="D144" s="137"/>
      <c r="E144" s="128"/>
      <c r="F144" s="119"/>
      <c r="G144" s="7"/>
      <c r="H144" s="7"/>
      <c r="I144" s="7"/>
      <c r="J144" s="7"/>
      <c r="K144" s="7"/>
      <c r="L144" s="7"/>
      <c r="M144" s="7"/>
      <c r="N144" s="8"/>
      <c r="O144" s="8"/>
      <c r="P144" s="9"/>
      <c r="Q144" s="7"/>
      <c r="R144" s="9"/>
      <c r="S144" s="9"/>
      <c r="T144" s="9"/>
      <c r="U144" s="351"/>
      <c r="V144" s="88" t="str">
        <f>IF(W144=0,"",(G144/DataÅr!$B$47*DataÅr!$B$52+H144/DataÅr!$B$47*DataÅr!$B$51+I144/DataÅr!$B$47*DataÅr!$B$50+J144/DataÅr!$B$47*DataÅr!$B$49+K144/DataÅr!$B$47*DataÅr!$B$48+M144/DataÅr!$B$47*DataÅr!$B$53)^DataÅr!$B$54)</f>
        <v/>
      </c>
      <c r="W144" s="89">
        <f t="shared" si="10"/>
        <v>0</v>
      </c>
      <c r="X144" s="90"/>
      <c r="Y144" s="142"/>
      <c r="Z144" s="144"/>
      <c r="AA144" s="94"/>
    </row>
    <row r="145" spans="1:27" ht="12.75" customHeight="1" x14ac:dyDescent="0.2">
      <c r="A145" s="406"/>
      <c r="B145" s="108">
        <f>B144</f>
        <v>42374</v>
      </c>
      <c r="C145" s="123"/>
      <c r="D145" s="136"/>
      <c r="E145" s="133"/>
      <c r="F145" s="118"/>
      <c r="G145" s="4"/>
      <c r="H145" s="4"/>
      <c r="I145" s="4"/>
      <c r="J145" s="4"/>
      <c r="K145" s="4"/>
      <c r="L145" s="4"/>
      <c r="M145" s="4"/>
      <c r="N145" s="5"/>
      <c r="O145" s="5"/>
      <c r="P145" s="6"/>
      <c r="Q145" s="4"/>
      <c r="R145" s="6"/>
      <c r="S145" s="6"/>
      <c r="T145" s="6"/>
      <c r="U145" s="350"/>
      <c r="V145" s="85" t="str">
        <f>IF(W145=0,"",(G145/DataÅr!$B$47*DataÅr!$B$52+H145/DataÅr!$B$47*DataÅr!$B$51+I145/DataÅr!$B$47*DataÅr!$B$50+J145/DataÅr!$B$47*DataÅr!$B$49+K145/DataÅr!$B$47*DataÅr!$B$48+M145/DataÅr!$B$47*DataÅr!$B$53)^DataÅr!$B$54)</f>
        <v/>
      </c>
      <c r="W145" s="86">
        <f t="shared" si="10"/>
        <v>0</v>
      </c>
      <c r="X145" s="87">
        <f>SUM(G142:K145)+SUM(M142:M145)</f>
        <v>0</v>
      </c>
      <c r="Y145" s="130">
        <f>SUM(F142:F155)</f>
        <v>0</v>
      </c>
      <c r="Z145" s="91" t="str">
        <f t="shared" ref="Z145:Z152" si="12">Z131</f>
        <v>Pas</v>
      </c>
      <c r="AA145" s="94"/>
    </row>
    <row r="146" spans="1:27" ht="12.75" customHeight="1" x14ac:dyDescent="0.2">
      <c r="A146" s="406"/>
      <c r="B146" s="107">
        <f>(B144+1)</f>
        <v>42375</v>
      </c>
      <c r="C146" s="124"/>
      <c r="D146" s="137"/>
      <c r="E146" s="128"/>
      <c r="F146" s="119"/>
      <c r="G146" s="7"/>
      <c r="H146" s="7"/>
      <c r="I146" s="7"/>
      <c r="J146" s="7"/>
      <c r="K146" s="7"/>
      <c r="L146" s="7"/>
      <c r="M146" s="7"/>
      <c r="N146" s="8"/>
      <c r="O146" s="8"/>
      <c r="P146" s="9"/>
      <c r="Q146" s="7"/>
      <c r="R146" s="9"/>
      <c r="S146" s="9"/>
      <c r="T146" s="9"/>
      <c r="U146" s="351"/>
      <c r="V146" s="88" t="str">
        <f>IF(W146=0,"",(G146/DataÅr!$B$47*DataÅr!$B$52+H146/DataÅr!$B$47*DataÅr!$B$51+I146/DataÅr!$B$47*DataÅr!$B$50+J146/DataÅr!$B$47*DataÅr!$B$49+K146/DataÅr!$B$47*DataÅr!$B$48+M146/DataÅr!$B$47*DataÅr!$B$53)^DataÅr!$B$54)</f>
        <v/>
      </c>
      <c r="W146" s="89">
        <f t="shared" si="10"/>
        <v>0</v>
      </c>
      <c r="X146" s="90"/>
      <c r="Y146" s="129">
        <f>SUM(G142:K155)-Y147</f>
        <v>0</v>
      </c>
      <c r="Z146" s="93" t="str">
        <f t="shared" si="12"/>
        <v>Løb</v>
      </c>
      <c r="AA146" s="94"/>
    </row>
    <row r="147" spans="1:27" ht="12.75" customHeight="1" x14ac:dyDescent="0.2">
      <c r="A147" s="406"/>
      <c r="B147" s="108">
        <f>B146</f>
        <v>42375</v>
      </c>
      <c r="C147" s="123"/>
      <c r="D147" s="136"/>
      <c r="E147" s="133"/>
      <c r="F147" s="118"/>
      <c r="G147" s="4"/>
      <c r="H147" s="4"/>
      <c r="I147" s="4"/>
      <c r="J147" s="4"/>
      <c r="K147" s="4"/>
      <c r="L147" s="4"/>
      <c r="M147" s="4"/>
      <c r="N147" s="5"/>
      <c r="O147" s="5"/>
      <c r="P147" s="6"/>
      <c r="Q147" s="4"/>
      <c r="R147" s="6"/>
      <c r="S147" s="6"/>
      <c r="T147" s="6"/>
      <c r="U147" s="350"/>
      <c r="V147" s="85" t="str">
        <f>IF(W147=0,"",(G147/DataÅr!$B$47*DataÅr!$B$52+H147/DataÅr!$B$47*DataÅr!$B$51+I147/DataÅr!$B$47*DataÅr!$B$50+J147/DataÅr!$B$47*DataÅr!$B$49+K147/DataÅr!$B$47*DataÅr!$B$48+M147/DataÅr!$B$47*DataÅr!$B$53)^DataÅr!$B$54)</f>
        <v/>
      </c>
      <c r="W147" s="86">
        <f t="shared" si="10"/>
        <v>0</v>
      </c>
      <c r="X147" s="87">
        <f>SUM(G142:K147)+SUM(M142:M147)</f>
        <v>0</v>
      </c>
      <c r="Y147" s="92">
        <f>SUMIF(L142:L155,"x",W142:W155)-SUMIF(L142:L155,"x",M142:M155)</f>
        <v>0</v>
      </c>
      <c r="Z147" s="93" t="str">
        <f t="shared" si="12"/>
        <v>Alternativ</v>
      </c>
      <c r="AA147" s="94"/>
    </row>
    <row r="148" spans="1:27" ht="12.75" customHeight="1" x14ac:dyDescent="0.2">
      <c r="A148" s="406"/>
      <c r="B148" s="107">
        <f>(B146+1)</f>
        <v>42376</v>
      </c>
      <c r="C148" s="124"/>
      <c r="D148" s="137"/>
      <c r="E148" s="128"/>
      <c r="F148" s="119"/>
      <c r="G148" s="7"/>
      <c r="H148" s="7"/>
      <c r="I148" s="7"/>
      <c r="J148" s="7"/>
      <c r="K148" s="7"/>
      <c r="L148" s="7"/>
      <c r="M148" s="7"/>
      <c r="N148" s="8"/>
      <c r="O148" s="8"/>
      <c r="P148" s="9"/>
      <c r="Q148" s="7"/>
      <c r="R148" s="9"/>
      <c r="S148" s="9"/>
      <c r="T148" s="9"/>
      <c r="U148" s="351"/>
      <c r="V148" s="88" t="str">
        <f>IF(W148=0,"",(G148/DataÅr!$B$47*DataÅr!$B$52+H148/DataÅr!$B$47*DataÅr!$B$51+I148/DataÅr!$B$47*DataÅr!$B$50+J148/DataÅr!$B$47*DataÅr!$B$49+K148/DataÅr!$B$47*DataÅr!$B$48+M148/DataÅr!$B$47*DataÅr!$B$53)^DataÅr!$B$54)</f>
        <v/>
      </c>
      <c r="W148" s="89">
        <f t="shared" si="10"/>
        <v>0</v>
      </c>
      <c r="X148" s="90"/>
      <c r="Y148" s="92">
        <f>SUM(M142:M155)</f>
        <v>0</v>
      </c>
      <c r="Z148" s="93" t="str">
        <f t="shared" si="12"/>
        <v>Styrke</v>
      </c>
      <c r="AA148" s="94"/>
    </row>
    <row r="149" spans="1:27" ht="12.75" customHeight="1" x14ac:dyDescent="0.2">
      <c r="A149" s="406"/>
      <c r="B149" s="108">
        <f>B148</f>
        <v>42376</v>
      </c>
      <c r="C149" s="123"/>
      <c r="D149" s="136"/>
      <c r="E149" s="133"/>
      <c r="F149" s="118"/>
      <c r="G149" s="4"/>
      <c r="H149" s="4"/>
      <c r="I149" s="4"/>
      <c r="J149" s="4"/>
      <c r="K149" s="4"/>
      <c r="L149" s="4"/>
      <c r="M149" s="4"/>
      <c r="N149" s="5"/>
      <c r="O149" s="5"/>
      <c r="P149" s="6"/>
      <c r="Q149" s="4"/>
      <c r="R149" s="6"/>
      <c r="S149" s="6"/>
      <c r="T149" s="6"/>
      <c r="U149" s="350"/>
      <c r="V149" s="85" t="str">
        <f>IF(W149=0,"",(G149/DataÅr!$B$47*DataÅr!$B$52+H149/DataÅr!$B$47*DataÅr!$B$51+I149/DataÅr!$B$47*DataÅr!$B$50+J149/DataÅr!$B$47*DataÅr!$B$49+K149/DataÅr!$B$47*DataÅr!$B$48+M149/DataÅr!$B$47*DataÅr!$B$53)^DataÅr!$B$54)</f>
        <v/>
      </c>
      <c r="W149" s="86">
        <f t="shared" si="10"/>
        <v>0</v>
      </c>
      <c r="X149" s="87">
        <f>SUM(G142:K149)+SUM(M142:M149)</f>
        <v>0</v>
      </c>
      <c r="Y149" s="95">
        <f>SUM(Q142:Q155)</f>
        <v>0</v>
      </c>
      <c r="Z149" s="93" t="str">
        <f t="shared" si="12"/>
        <v>O-teknik</v>
      </c>
      <c r="AA149" s="94"/>
    </row>
    <row r="150" spans="1:27" ht="12.75" customHeight="1" x14ac:dyDescent="0.2">
      <c r="A150" s="406"/>
      <c r="B150" s="107">
        <f>(B148+1)</f>
        <v>42377</v>
      </c>
      <c r="C150" s="124"/>
      <c r="D150" s="137"/>
      <c r="E150" s="128"/>
      <c r="F150" s="119"/>
      <c r="G150" s="7"/>
      <c r="H150" s="7"/>
      <c r="I150" s="7"/>
      <c r="J150" s="7"/>
      <c r="K150" s="7"/>
      <c r="L150" s="7"/>
      <c r="M150" s="7"/>
      <c r="N150" s="8"/>
      <c r="O150" s="8"/>
      <c r="P150" s="9"/>
      <c r="Q150" s="7"/>
      <c r="R150" s="9"/>
      <c r="S150" s="9"/>
      <c r="T150" s="9"/>
      <c r="U150" s="351"/>
      <c r="V150" s="88" t="str">
        <f>IF(W150=0,"",(G150/DataÅr!$B$47*DataÅr!$B$52+H150/DataÅr!$B$47*DataÅr!$B$51+I150/DataÅr!$B$47*DataÅr!$B$50+J150/DataÅr!$B$47*DataÅr!$B$49+K150/DataÅr!$B$47*DataÅr!$B$48+M150/DataÅr!$B$47*DataÅr!$B$53)^DataÅr!$B$54)</f>
        <v/>
      </c>
      <c r="W150" s="89">
        <f t="shared" si="10"/>
        <v>0</v>
      </c>
      <c r="X150" s="90"/>
      <c r="Y150" s="96">
        <f>SUM(T142:T155)</f>
        <v>0</v>
      </c>
      <c r="Z150" s="93" t="str">
        <f t="shared" si="12"/>
        <v>Km</v>
      </c>
      <c r="AA150" s="94"/>
    </row>
    <row r="151" spans="1:27" ht="12.75" customHeight="1" x14ac:dyDescent="0.2">
      <c r="A151" s="406"/>
      <c r="B151" s="108">
        <f>B150</f>
        <v>42377</v>
      </c>
      <c r="C151" s="123"/>
      <c r="D151" s="136"/>
      <c r="E151" s="133"/>
      <c r="F151" s="118"/>
      <c r="G151" s="4"/>
      <c r="H151" s="4"/>
      <c r="I151" s="4"/>
      <c r="J151" s="4"/>
      <c r="K151" s="4"/>
      <c r="L151" s="4"/>
      <c r="M151" s="4"/>
      <c r="N151" s="5"/>
      <c r="O151" s="5"/>
      <c r="P151" s="6"/>
      <c r="Q151" s="4"/>
      <c r="R151" s="6"/>
      <c r="S151" s="6"/>
      <c r="T151" s="6"/>
      <c r="U151" s="350"/>
      <c r="V151" s="85" t="str">
        <f>IF(W151=0,"",(G151/DataÅr!$B$47*DataÅr!$B$52+H151/DataÅr!$B$47*DataÅr!$B$51+I151/DataÅr!$B$47*DataÅr!$B$50+J151/DataÅr!$B$47*DataÅr!$B$49+K151/DataÅr!$B$47*DataÅr!$B$48+M151/DataÅr!$B$47*DataÅr!$B$53)^DataÅr!$B$54)</f>
        <v/>
      </c>
      <c r="W151" s="86">
        <f t="shared" si="10"/>
        <v>0</v>
      </c>
      <c r="X151" s="87">
        <f>SUM(G142:K151)+SUM(M142:M151)</f>
        <v>0</v>
      </c>
      <c r="Y151" s="96">
        <f>SUM(P142:P155)</f>
        <v>0</v>
      </c>
      <c r="Z151" s="93" t="str">
        <f t="shared" si="12"/>
        <v>Stigning</v>
      </c>
      <c r="AA151" s="94"/>
    </row>
    <row r="152" spans="1:27" ht="12.75" customHeight="1" x14ac:dyDescent="0.2">
      <c r="A152" s="406"/>
      <c r="B152" s="107">
        <f>(B150+1)</f>
        <v>42378</v>
      </c>
      <c r="C152" s="124"/>
      <c r="D152" s="137"/>
      <c r="E152" s="128"/>
      <c r="F152" s="119"/>
      <c r="G152" s="7"/>
      <c r="H152" s="7"/>
      <c r="I152" s="7"/>
      <c r="J152" s="7"/>
      <c r="K152" s="7"/>
      <c r="L152" s="7"/>
      <c r="M152" s="7"/>
      <c r="N152" s="8"/>
      <c r="O152" s="8"/>
      <c r="P152" s="9"/>
      <c r="Q152" s="7"/>
      <c r="R152" s="9"/>
      <c r="S152" s="9"/>
      <c r="T152" s="9"/>
      <c r="U152" s="351"/>
      <c r="V152" s="88" t="str">
        <f>IF(W152=0,"",(G152/DataÅr!$B$47*DataÅr!$B$52+H152/DataÅr!$B$47*DataÅr!$B$51+I152/DataÅr!$B$47*DataÅr!$B$50+J152/DataÅr!$B$47*DataÅr!$B$49+K152/DataÅr!$B$47*DataÅr!$B$48+M152/DataÅr!$B$47*DataÅr!$B$53)^DataÅr!$B$54)</f>
        <v/>
      </c>
      <c r="W152" s="89">
        <f t="shared" si="10"/>
        <v>0</v>
      </c>
      <c r="X152" s="90"/>
      <c r="Y152" s="96">
        <f>SUM(V142:V155)</f>
        <v>0</v>
      </c>
      <c r="Z152" s="93" t="str">
        <f t="shared" si="12"/>
        <v>Belastning</v>
      </c>
      <c r="AA152" s="94"/>
    </row>
    <row r="153" spans="1:27" ht="12.75" customHeight="1" thickBot="1" x14ac:dyDescent="0.25">
      <c r="A153" s="406"/>
      <c r="B153" s="334">
        <f>B152</f>
        <v>42378</v>
      </c>
      <c r="C153" s="123"/>
      <c r="D153" s="136"/>
      <c r="E153" s="133"/>
      <c r="F153" s="118"/>
      <c r="G153" s="4"/>
      <c r="H153" s="4"/>
      <c r="I153" s="4"/>
      <c r="J153" s="4"/>
      <c r="K153" s="4"/>
      <c r="L153" s="4"/>
      <c r="M153" s="4"/>
      <c r="N153" s="5"/>
      <c r="O153" s="5"/>
      <c r="P153" s="6"/>
      <c r="Q153" s="4"/>
      <c r="R153" s="6"/>
      <c r="S153" s="6"/>
      <c r="T153" s="6"/>
      <c r="U153" s="350"/>
      <c r="V153" s="85" t="str">
        <f>IF(W153=0,"",(G153/DataÅr!$B$47*DataÅr!$B$52+H153/DataÅr!$B$47*DataÅr!$B$51+I153/DataÅr!$B$47*DataÅr!$B$50+J153/DataÅr!$B$47*DataÅr!$B$49+K153/DataÅr!$B$47*DataÅr!$B$48+M153/DataÅr!$B$47*DataÅr!$B$53)^DataÅr!$B$54)</f>
        <v/>
      </c>
      <c r="W153" s="86">
        <f t="shared" si="10"/>
        <v>0</v>
      </c>
      <c r="X153" s="87">
        <f>SUM(G142:K153)+SUM(M142:M153)</f>
        <v>0</v>
      </c>
      <c r="Y153" s="101">
        <f>IF(SUM(R142:R155)&gt;0,AVERAGE(R142:R155),0)</f>
        <v>0</v>
      </c>
      <c r="Z153" s="102" t="str">
        <f>Z139</f>
        <v>Dagsform</v>
      </c>
      <c r="AA153" s="94"/>
    </row>
    <row r="154" spans="1:27" ht="12.75" customHeight="1" x14ac:dyDescent="0.2">
      <c r="A154" s="406"/>
      <c r="B154" s="107">
        <f>(B152+1)</f>
        <v>42379</v>
      </c>
      <c r="C154" s="125"/>
      <c r="D154" s="137"/>
      <c r="E154" s="128"/>
      <c r="F154" s="120"/>
      <c r="G154" s="10"/>
      <c r="H154" s="10"/>
      <c r="I154" s="10"/>
      <c r="J154" s="10"/>
      <c r="K154" s="10"/>
      <c r="L154" s="10"/>
      <c r="M154" s="10"/>
      <c r="N154" s="11"/>
      <c r="O154" s="11"/>
      <c r="P154" s="12"/>
      <c r="Q154" s="10"/>
      <c r="R154" s="12"/>
      <c r="S154" s="12"/>
      <c r="T154" s="12"/>
      <c r="U154" s="351"/>
      <c r="V154" s="88" t="str">
        <f>IF(W154=0,"",(G154/DataÅr!$B$47*DataÅr!$B$52+H154/DataÅr!$B$47*DataÅr!$B$51+I154/DataÅr!$B$47*DataÅr!$B$50+J154/DataÅr!$B$47*DataÅr!$B$49+K154/DataÅr!$B$47*DataÅr!$B$48+M154/DataÅr!$B$47*DataÅr!$B$53)^DataÅr!$B$54)</f>
        <v/>
      </c>
      <c r="W154" s="89">
        <f t="shared" si="10"/>
        <v>0</v>
      </c>
      <c r="X154" s="98"/>
      <c r="Y154" s="131">
        <f>SUM(C142:C155)</f>
        <v>0</v>
      </c>
      <c r="Z154" s="132" t="str">
        <f>Z140</f>
        <v>Pas</v>
      </c>
      <c r="AA154" s="94"/>
    </row>
    <row r="155" spans="1:27" ht="12.75" customHeight="1" thickBot="1" x14ac:dyDescent="0.25">
      <c r="A155" s="407"/>
      <c r="B155" s="109">
        <f>B154</f>
        <v>42379</v>
      </c>
      <c r="C155" s="126"/>
      <c r="D155" s="138"/>
      <c r="E155" s="134"/>
      <c r="F155" s="121"/>
      <c r="G155" s="13"/>
      <c r="H155" s="13"/>
      <c r="I155" s="13"/>
      <c r="J155" s="13"/>
      <c r="K155" s="13"/>
      <c r="L155" s="13"/>
      <c r="M155" s="13"/>
      <c r="N155" s="14"/>
      <c r="O155" s="14"/>
      <c r="P155" s="15"/>
      <c r="Q155" s="13"/>
      <c r="R155" s="15"/>
      <c r="S155" s="15"/>
      <c r="T155" s="15"/>
      <c r="U155" s="354"/>
      <c r="V155" s="158" t="str">
        <f>IF(W155=0,"",(G155/DataÅr!$B$47*DataÅr!$B$52+H155/DataÅr!$B$47*DataÅr!$B$51+I155/DataÅr!$B$47*DataÅr!$B$50+J155/DataÅr!$B$47*DataÅr!$B$49+K155/DataÅr!$B$47*DataÅr!$B$48+M155/DataÅr!$B$47*DataÅr!$B$53)^DataÅr!$B$54)</f>
        <v/>
      </c>
      <c r="W155" s="99">
        <f t="shared" si="10"/>
        <v>0</v>
      </c>
      <c r="X155" s="100">
        <f>SUM(G142:K155)+SUM(M142:M155)</f>
        <v>0</v>
      </c>
      <c r="Y155" s="140">
        <f>SUM(E142:E155)</f>
        <v>0</v>
      </c>
      <c r="Z155" s="141" t="str">
        <f>Z141</f>
        <v>Tid</v>
      </c>
      <c r="AA155" s="94"/>
    </row>
    <row r="156" spans="1:27" ht="12.75" customHeight="1" x14ac:dyDescent="0.2">
      <c r="A156" s="405">
        <f>A142+1</f>
        <v>2</v>
      </c>
      <c r="B156" s="110">
        <f>(B154+1)</f>
        <v>42380</v>
      </c>
      <c r="C156" s="122"/>
      <c r="D156" s="139"/>
      <c r="E156" s="127"/>
      <c r="F156" s="117"/>
      <c r="G156" s="1"/>
      <c r="H156" s="1"/>
      <c r="I156" s="1"/>
      <c r="J156" s="1"/>
      <c r="K156" s="1"/>
      <c r="L156" s="1"/>
      <c r="M156" s="1"/>
      <c r="N156" s="2"/>
      <c r="O156" s="2"/>
      <c r="P156" s="3"/>
      <c r="Q156" s="1"/>
      <c r="R156" s="3"/>
      <c r="S156" s="3"/>
      <c r="T156" s="3"/>
      <c r="U156" s="349"/>
      <c r="V156" s="88" t="str">
        <f>IF(W156=0,"",(G156/DataÅr!$B$47*DataÅr!$B$52+H156/DataÅr!$B$47*DataÅr!$B$51+I156/DataÅr!$B$47*DataÅr!$B$50+J156/DataÅr!$B$47*DataÅr!$B$49+K156/DataÅr!$B$47*DataÅr!$B$48+M156/DataÅr!$B$47*DataÅr!$B$53)^DataÅr!$B$54)</f>
        <v/>
      </c>
      <c r="W156" s="80">
        <f t="shared" si="10"/>
        <v>0</v>
      </c>
      <c r="X156" s="81"/>
      <c r="Y156" s="82"/>
      <c r="Z156" s="83"/>
      <c r="AA156" s="94"/>
    </row>
    <row r="157" spans="1:27" ht="12.75" customHeight="1" x14ac:dyDescent="0.2">
      <c r="A157" s="406"/>
      <c r="B157" s="334">
        <f>B156</f>
        <v>42380</v>
      </c>
      <c r="C157" s="123"/>
      <c r="D157" s="136"/>
      <c r="E157" s="133"/>
      <c r="F157" s="118"/>
      <c r="G157" s="4"/>
      <c r="H157" s="4"/>
      <c r="I157" s="4"/>
      <c r="J157" s="4"/>
      <c r="K157" s="4"/>
      <c r="L157" s="4"/>
      <c r="M157" s="4"/>
      <c r="N157" s="5"/>
      <c r="O157" s="5"/>
      <c r="P157" s="6"/>
      <c r="Q157" s="4"/>
      <c r="R157" s="6"/>
      <c r="S157" s="6"/>
      <c r="T157" s="6"/>
      <c r="U157" s="350"/>
      <c r="V157" s="85" t="str">
        <f>IF(W157=0,"",(G157/DataÅr!$B$47*DataÅr!$B$52+H157/DataÅr!$B$47*DataÅr!$B$51+I157/DataÅr!$B$47*DataÅr!$B$50+J157/DataÅr!$B$47*DataÅr!$B$49+K157/DataÅr!$B$47*DataÅr!$B$48+M157/DataÅr!$B$47*DataÅr!$B$53)^DataÅr!$B$54)</f>
        <v/>
      </c>
      <c r="W157" s="86">
        <f t="shared" si="10"/>
        <v>0</v>
      </c>
      <c r="X157" s="87">
        <f>SUM(G156:K157)+SUM(M156:M157)</f>
        <v>0</v>
      </c>
      <c r="Y157" s="142"/>
      <c r="Z157" s="83"/>
      <c r="AA157" s="94"/>
    </row>
    <row r="158" spans="1:27" ht="12.75" customHeight="1" thickBot="1" x14ac:dyDescent="0.25">
      <c r="A158" s="406"/>
      <c r="B158" s="107">
        <f>(B156+1)</f>
        <v>42381</v>
      </c>
      <c r="C158" s="124"/>
      <c r="D158" s="137"/>
      <c r="E158" s="128"/>
      <c r="F158" s="119"/>
      <c r="G158" s="7"/>
      <c r="H158" s="7"/>
      <c r="I158" s="7"/>
      <c r="J158" s="7"/>
      <c r="K158" s="7"/>
      <c r="L158" s="7"/>
      <c r="M158" s="7"/>
      <c r="N158" s="8"/>
      <c r="O158" s="8"/>
      <c r="P158" s="9"/>
      <c r="Q158" s="7"/>
      <c r="R158" s="9"/>
      <c r="S158" s="9"/>
      <c r="T158" s="9"/>
      <c r="U158" s="351"/>
      <c r="V158" s="88" t="str">
        <f>IF(W158=0,"",(G158/DataÅr!$B$47*DataÅr!$B$52+H158/DataÅr!$B$47*DataÅr!$B$51+I158/DataÅr!$B$47*DataÅr!$B$50+J158/DataÅr!$B$47*DataÅr!$B$49+K158/DataÅr!$B$47*DataÅr!$B$48+M158/DataÅr!$B$47*DataÅr!$B$53)^DataÅr!$B$54)</f>
        <v/>
      </c>
      <c r="W158" s="89">
        <f t="shared" si="10"/>
        <v>0</v>
      </c>
      <c r="X158" s="90"/>
      <c r="Y158" s="142"/>
      <c r="Z158" s="144"/>
      <c r="AA158" s="94"/>
    </row>
    <row r="159" spans="1:27" ht="12.75" customHeight="1" x14ac:dyDescent="0.2">
      <c r="A159" s="406"/>
      <c r="B159" s="108">
        <f>B158</f>
        <v>42381</v>
      </c>
      <c r="C159" s="123"/>
      <c r="D159" s="136"/>
      <c r="E159" s="133"/>
      <c r="F159" s="118"/>
      <c r="G159" s="4"/>
      <c r="H159" s="4"/>
      <c r="I159" s="4"/>
      <c r="J159" s="4"/>
      <c r="K159" s="4"/>
      <c r="L159" s="4"/>
      <c r="M159" s="4"/>
      <c r="N159" s="5"/>
      <c r="O159" s="5"/>
      <c r="P159" s="6"/>
      <c r="Q159" s="4"/>
      <c r="R159" s="6"/>
      <c r="S159" s="6"/>
      <c r="T159" s="6"/>
      <c r="U159" s="350"/>
      <c r="V159" s="85" t="str">
        <f>IF(W159=0,"",(G159/DataÅr!$B$47*DataÅr!$B$52+H159/DataÅr!$B$47*DataÅr!$B$51+I159/DataÅr!$B$47*DataÅr!$B$50+J159/DataÅr!$B$47*DataÅr!$B$49+K159/DataÅr!$B$47*DataÅr!$B$48+M159/DataÅr!$B$47*DataÅr!$B$53)^DataÅr!$B$54)</f>
        <v/>
      </c>
      <c r="W159" s="86">
        <f t="shared" si="10"/>
        <v>0</v>
      </c>
      <c r="X159" s="87">
        <f>SUM(G156:K159)+SUM(M156:M159)</f>
        <v>0</v>
      </c>
      <c r="Y159" s="130">
        <f>SUM(F156:F169)</f>
        <v>0</v>
      </c>
      <c r="Z159" s="91" t="str">
        <f t="shared" ref="Z159:Z160" si="13">Z145</f>
        <v>Pas</v>
      </c>
      <c r="AA159" s="94"/>
    </row>
    <row r="160" spans="1:27" ht="12.75" customHeight="1" x14ac:dyDescent="0.2">
      <c r="A160" s="406"/>
      <c r="B160" s="107">
        <f>(B158+1)</f>
        <v>42382</v>
      </c>
      <c r="C160" s="124"/>
      <c r="D160" s="137"/>
      <c r="E160" s="128"/>
      <c r="F160" s="119"/>
      <c r="G160" s="7"/>
      <c r="H160" s="7"/>
      <c r="I160" s="7"/>
      <c r="J160" s="7"/>
      <c r="K160" s="7"/>
      <c r="L160" s="7"/>
      <c r="M160" s="7"/>
      <c r="N160" s="8"/>
      <c r="O160" s="8"/>
      <c r="P160" s="9"/>
      <c r="Q160" s="7"/>
      <c r="R160" s="9"/>
      <c r="S160" s="9"/>
      <c r="T160" s="9"/>
      <c r="U160" s="351"/>
      <c r="V160" s="88" t="str">
        <f>IF(W160=0,"",(G160/DataÅr!$B$47*DataÅr!$B$52+H160/DataÅr!$B$47*DataÅr!$B$51+I160/DataÅr!$B$47*DataÅr!$B$50+J160/DataÅr!$B$47*DataÅr!$B$49+K160/DataÅr!$B$47*DataÅr!$B$48+M160/DataÅr!$B$47*DataÅr!$B$53)^DataÅr!$B$54)</f>
        <v/>
      </c>
      <c r="W160" s="89">
        <f t="shared" si="10"/>
        <v>0</v>
      </c>
      <c r="X160" s="90"/>
      <c r="Y160" s="129">
        <f>SUM(G156:K169)-Y161</f>
        <v>0</v>
      </c>
      <c r="Z160" s="93" t="str">
        <f t="shared" si="13"/>
        <v>Løb</v>
      </c>
      <c r="AA160" s="94"/>
    </row>
    <row r="161" spans="1:27" ht="12.75" customHeight="1" x14ac:dyDescent="0.2">
      <c r="A161" s="406"/>
      <c r="B161" s="108">
        <f>B160</f>
        <v>42382</v>
      </c>
      <c r="C161" s="123"/>
      <c r="D161" s="136"/>
      <c r="E161" s="133"/>
      <c r="F161" s="118"/>
      <c r="G161" s="4"/>
      <c r="H161" s="4"/>
      <c r="I161" s="4"/>
      <c r="J161" s="4"/>
      <c r="K161" s="4"/>
      <c r="L161" s="4"/>
      <c r="M161" s="4"/>
      <c r="N161" s="5"/>
      <c r="O161" s="5"/>
      <c r="P161" s="6"/>
      <c r="Q161" s="4"/>
      <c r="R161" s="6"/>
      <c r="S161" s="6"/>
      <c r="T161" s="6"/>
      <c r="U161" s="350"/>
      <c r="V161" s="85" t="str">
        <f>IF(W161=0,"",(G161/DataÅr!$B$47*DataÅr!$B$52+H161/DataÅr!$B$47*DataÅr!$B$51+I161/DataÅr!$B$47*DataÅr!$B$50+J161/DataÅr!$B$47*DataÅr!$B$49+K161/DataÅr!$B$47*DataÅr!$B$48+M161/DataÅr!$B$47*DataÅr!$B$53)^DataÅr!$B$54)</f>
        <v/>
      </c>
      <c r="W161" s="86">
        <f t="shared" si="10"/>
        <v>0</v>
      </c>
      <c r="X161" s="87">
        <f>SUM(G156:K161)+SUM(M156:M161)</f>
        <v>0</v>
      </c>
      <c r="Y161" s="92">
        <f>SUMIF(L156:L169,"x",W156:W169)-SUMIF(L156:L169,"x",M156:M169)</f>
        <v>0</v>
      </c>
      <c r="Z161" s="93" t="str">
        <f t="shared" ref="Z161:Z166" si="14">Z147</f>
        <v>Alternativ</v>
      </c>
      <c r="AA161" s="94"/>
    </row>
    <row r="162" spans="1:27" ht="12.75" customHeight="1" x14ac:dyDescent="0.2">
      <c r="A162" s="406"/>
      <c r="B162" s="107">
        <f>(B160+1)</f>
        <v>42383</v>
      </c>
      <c r="C162" s="124"/>
      <c r="D162" s="137"/>
      <c r="E162" s="128"/>
      <c r="F162" s="119"/>
      <c r="G162" s="7"/>
      <c r="H162" s="7"/>
      <c r="I162" s="7"/>
      <c r="J162" s="7"/>
      <c r="K162" s="7"/>
      <c r="L162" s="7"/>
      <c r="M162" s="7"/>
      <c r="N162" s="8"/>
      <c r="O162" s="8"/>
      <c r="P162" s="9"/>
      <c r="Q162" s="7"/>
      <c r="R162" s="9"/>
      <c r="S162" s="9"/>
      <c r="T162" s="9"/>
      <c r="U162" s="351"/>
      <c r="V162" s="88" t="str">
        <f>IF(W162=0,"",(G162/DataÅr!$B$47*DataÅr!$B$52+H162/DataÅr!$B$47*DataÅr!$B$51+I162/DataÅr!$B$47*DataÅr!$B$50+J162/DataÅr!$B$47*DataÅr!$B$49+K162/DataÅr!$B$47*DataÅr!$B$48+M162/DataÅr!$B$47*DataÅr!$B$53)^DataÅr!$B$54)</f>
        <v/>
      </c>
      <c r="W162" s="89">
        <f t="shared" si="10"/>
        <v>0</v>
      </c>
      <c r="X162" s="90"/>
      <c r="Y162" s="92">
        <f>SUM(M156:M169)</f>
        <v>0</v>
      </c>
      <c r="Z162" s="93" t="str">
        <f t="shared" si="14"/>
        <v>Styrke</v>
      </c>
      <c r="AA162" s="94"/>
    </row>
    <row r="163" spans="1:27" ht="12.75" customHeight="1" x14ac:dyDescent="0.2">
      <c r="A163" s="406"/>
      <c r="B163" s="334">
        <f>B162</f>
        <v>42383</v>
      </c>
      <c r="C163" s="123"/>
      <c r="D163" s="136"/>
      <c r="E163" s="133"/>
      <c r="F163" s="118"/>
      <c r="G163" s="4"/>
      <c r="H163" s="4"/>
      <c r="I163" s="4"/>
      <c r="J163" s="4"/>
      <c r="K163" s="4"/>
      <c r="L163" s="4"/>
      <c r="M163" s="4"/>
      <c r="N163" s="5"/>
      <c r="O163" s="5"/>
      <c r="P163" s="6"/>
      <c r="Q163" s="4"/>
      <c r="R163" s="6"/>
      <c r="S163" s="6"/>
      <c r="T163" s="6"/>
      <c r="U163" s="350"/>
      <c r="V163" s="85" t="str">
        <f>IF(W163=0,"",(G163/DataÅr!$B$47*DataÅr!$B$52+H163/DataÅr!$B$47*DataÅr!$B$51+I163/DataÅr!$B$47*DataÅr!$B$50+J163/DataÅr!$B$47*DataÅr!$B$49+K163/DataÅr!$B$47*DataÅr!$B$48+M163/DataÅr!$B$47*DataÅr!$B$53)^DataÅr!$B$54)</f>
        <v/>
      </c>
      <c r="W163" s="86">
        <f t="shared" si="10"/>
        <v>0</v>
      </c>
      <c r="X163" s="87">
        <f>SUM(G156:K163)+SUM(M156:M163)</f>
        <v>0</v>
      </c>
      <c r="Y163" s="95">
        <f>SUM(Q156:Q169)</f>
        <v>0</v>
      </c>
      <c r="Z163" s="93" t="str">
        <f t="shared" si="14"/>
        <v>O-teknik</v>
      </c>
      <c r="AA163" s="94"/>
    </row>
    <row r="164" spans="1:27" ht="12.75" customHeight="1" x14ac:dyDescent="0.2">
      <c r="A164" s="406"/>
      <c r="B164" s="107">
        <f>(B162+1)</f>
        <v>42384</v>
      </c>
      <c r="C164" s="124"/>
      <c r="D164" s="137"/>
      <c r="E164" s="128"/>
      <c r="F164" s="119"/>
      <c r="G164" s="7"/>
      <c r="H164" s="7"/>
      <c r="I164" s="7"/>
      <c r="J164" s="7"/>
      <c r="K164" s="7"/>
      <c r="L164" s="7"/>
      <c r="M164" s="7"/>
      <c r="N164" s="8"/>
      <c r="O164" s="8"/>
      <c r="P164" s="9"/>
      <c r="Q164" s="7"/>
      <c r="R164" s="9"/>
      <c r="S164" s="9"/>
      <c r="T164" s="9"/>
      <c r="U164" s="351"/>
      <c r="V164" s="88" t="str">
        <f>IF(W164=0,"",(G164/DataÅr!$B$47*DataÅr!$B$52+H164/DataÅr!$B$47*DataÅr!$B$51+I164/DataÅr!$B$47*DataÅr!$B$50+J164/DataÅr!$B$47*DataÅr!$B$49+K164/DataÅr!$B$47*DataÅr!$B$48+M164/DataÅr!$B$47*DataÅr!$B$53)^DataÅr!$B$54)</f>
        <v/>
      </c>
      <c r="W164" s="89">
        <f t="shared" si="10"/>
        <v>0</v>
      </c>
      <c r="X164" s="90"/>
      <c r="Y164" s="96">
        <f>SUM(T156:T169)</f>
        <v>0</v>
      </c>
      <c r="Z164" s="93" t="str">
        <f t="shared" si="14"/>
        <v>Km</v>
      </c>
      <c r="AA164" s="94"/>
    </row>
    <row r="165" spans="1:27" ht="12.75" customHeight="1" x14ac:dyDescent="0.2">
      <c r="A165" s="406"/>
      <c r="B165" s="108">
        <f>B164</f>
        <v>42384</v>
      </c>
      <c r="C165" s="123"/>
      <c r="D165" s="136"/>
      <c r="E165" s="133"/>
      <c r="F165" s="118"/>
      <c r="G165" s="4"/>
      <c r="H165" s="4"/>
      <c r="I165" s="4"/>
      <c r="J165" s="4"/>
      <c r="K165" s="4"/>
      <c r="L165" s="4"/>
      <c r="M165" s="4"/>
      <c r="N165" s="5"/>
      <c r="O165" s="5"/>
      <c r="P165" s="6"/>
      <c r="Q165" s="4"/>
      <c r="R165" s="6"/>
      <c r="S165" s="6"/>
      <c r="T165" s="6"/>
      <c r="U165" s="350"/>
      <c r="V165" s="85" t="str">
        <f>IF(W165=0,"",(G165/DataÅr!$B$47*DataÅr!$B$52+H165/DataÅr!$B$47*DataÅr!$B$51+I165/DataÅr!$B$47*DataÅr!$B$50+J165/DataÅr!$B$47*DataÅr!$B$49+K165/DataÅr!$B$47*DataÅr!$B$48+M165/DataÅr!$B$47*DataÅr!$B$53)^DataÅr!$B$54)</f>
        <v/>
      </c>
      <c r="W165" s="86">
        <f t="shared" si="10"/>
        <v>0</v>
      </c>
      <c r="X165" s="87">
        <f>SUM(G156:K165)+SUM(M156:M165)</f>
        <v>0</v>
      </c>
      <c r="Y165" s="96">
        <f>SUM(P156:P169)</f>
        <v>0</v>
      </c>
      <c r="Z165" s="93" t="str">
        <f t="shared" si="14"/>
        <v>Stigning</v>
      </c>
      <c r="AA165" s="94"/>
    </row>
    <row r="166" spans="1:27" ht="12.75" customHeight="1" x14ac:dyDescent="0.2">
      <c r="A166" s="406"/>
      <c r="B166" s="107">
        <f>(B164+1)</f>
        <v>42385</v>
      </c>
      <c r="C166" s="124"/>
      <c r="D166" s="137"/>
      <c r="E166" s="128"/>
      <c r="F166" s="119"/>
      <c r="G166" s="7"/>
      <c r="H166" s="7"/>
      <c r="I166" s="7"/>
      <c r="J166" s="7"/>
      <c r="K166" s="7"/>
      <c r="L166" s="7"/>
      <c r="M166" s="7"/>
      <c r="N166" s="8"/>
      <c r="O166" s="8"/>
      <c r="P166" s="9"/>
      <c r="Q166" s="7"/>
      <c r="R166" s="9"/>
      <c r="S166" s="9"/>
      <c r="T166" s="9"/>
      <c r="U166" s="351"/>
      <c r="V166" s="88" t="str">
        <f>IF(W166=0,"",(G166/DataÅr!$B$47*DataÅr!$B$52+H166/DataÅr!$B$47*DataÅr!$B$51+I166/DataÅr!$B$47*DataÅr!$B$50+J166/DataÅr!$B$47*DataÅr!$B$49+K166/DataÅr!$B$47*DataÅr!$B$48+M166/DataÅr!$B$47*DataÅr!$B$53)^DataÅr!$B$54)</f>
        <v/>
      </c>
      <c r="W166" s="89">
        <f t="shared" si="10"/>
        <v>0</v>
      </c>
      <c r="X166" s="90"/>
      <c r="Y166" s="96">
        <f>SUM(V156:V169)</f>
        <v>0</v>
      </c>
      <c r="Z166" s="93" t="str">
        <f t="shared" si="14"/>
        <v>Belastning</v>
      </c>
      <c r="AA166" s="94"/>
    </row>
    <row r="167" spans="1:27" ht="12.75" customHeight="1" thickBot="1" x14ac:dyDescent="0.25">
      <c r="A167" s="406"/>
      <c r="B167" s="108">
        <f>B166</f>
        <v>42385</v>
      </c>
      <c r="C167" s="123"/>
      <c r="D167" s="136"/>
      <c r="E167" s="133"/>
      <c r="F167" s="118"/>
      <c r="G167" s="4"/>
      <c r="H167" s="4"/>
      <c r="I167" s="4"/>
      <c r="J167" s="4"/>
      <c r="K167" s="4"/>
      <c r="L167" s="4"/>
      <c r="M167" s="4"/>
      <c r="N167" s="5"/>
      <c r="O167" s="5"/>
      <c r="P167" s="6"/>
      <c r="Q167" s="4"/>
      <c r="R167" s="6"/>
      <c r="S167" s="6"/>
      <c r="T167" s="6"/>
      <c r="U167" s="350"/>
      <c r="V167" s="85" t="str">
        <f>IF(W167=0,"",(G167/DataÅr!$B$47*DataÅr!$B$52+H167/DataÅr!$B$47*DataÅr!$B$51+I167/DataÅr!$B$47*DataÅr!$B$50+J167/DataÅr!$B$47*DataÅr!$B$49+K167/DataÅr!$B$47*DataÅr!$B$48+M167/DataÅr!$B$47*DataÅr!$B$53)^DataÅr!$B$54)</f>
        <v/>
      </c>
      <c r="W167" s="86">
        <f t="shared" si="10"/>
        <v>0</v>
      </c>
      <c r="X167" s="87">
        <f>SUM(G156:K167)+SUM(M156:M167)</f>
        <v>0</v>
      </c>
      <c r="Y167" s="101">
        <f>IF(SUM(R156:R169)&gt;0,AVERAGE(R156:R169),0)</f>
        <v>0</v>
      </c>
      <c r="Z167" s="102" t="str">
        <f t="shared" ref="Z167:Z169" si="15">Z153</f>
        <v>Dagsform</v>
      </c>
      <c r="AA167" s="94"/>
    </row>
    <row r="168" spans="1:27" ht="12.75" customHeight="1" x14ac:dyDescent="0.2">
      <c r="A168" s="406"/>
      <c r="B168" s="107">
        <f>(B166+1)</f>
        <v>42386</v>
      </c>
      <c r="C168" s="125"/>
      <c r="D168" s="137"/>
      <c r="E168" s="128"/>
      <c r="F168" s="120"/>
      <c r="G168" s="10"/>
      <c r="H168" s="10"/>
      <c r="I168" s="10"/>
      <c r="J168" s="10"/>
      <c r="K168" s="10"/>
      <c r="L168" s="10"/>
      <c r="M168" s="10"/>
      <c r="N168" s="11"/>
      <c r="O168" s="11"/>
      <c r="P168" s="12"/>
      <c r="Q168" s="10"/>
      <c r="R168" s="12"/>
      <c r="S168" s="12"/>
      <c r="T168" s="12"/>
      <c r="U168" s="351"/>
      <c r="V168" s="88" t="str">
        <f>IF(W168=0,"",(G168/DataÅr!$B$47*DataÅr!$B$52+H168/DataÅr!$B$47*DataÅr!$B$51+I168/DataÅr!$B$47*DataÅr!$B$50+J168/DataÅr!$B$47*DataÅr!$B$49+K168/DataÅr!$B$47*DataÅr!$B$48+M168/DataÅr!$B$47*DataÅr!$B$53)^DataÅr!$B$54)</f>
        <v/>
      </c>
      <c r="W168" s="89">
        <f t="shared" si="10"/>
        <v>0</v>
      </c>
      <c r="X168" s="98"/>
      <c r="Y168" s="131">
        <f>SUM(C156:C169)</f>
        <v>0</v>
      </c>
      <c r="Z168" s="132" t="str">
        <f t="shared" si="15"/>
        <v>Pas</v>
      </c>
      <c r="AA168" s="94"/>
    </row>
    <row r="169" spans="1:27" ht="12.75" customHeight="1" thickBot="1" x14ac:dyDescent="0.25">
      <c r="A169" s="407"/>
      <c r="B169" s="109">
        <f>B168</f>
        <v>42386</v>
      </c>
      <c r="C169" s="126"/>
      <c r="D169" s="138"/>
      <c r="E169" s="134"/>
      <c r="F169" s="121"/>
      <c r="G169" s="13"/>
      <c r="H169" s="13"/>
      <c r="I169" s="13"/>
      <c r="J169" s="13"/>
      <c r="K169" s="13"/>
      <c r="L169" s="13"/>
      <c r="M169" s="13"/>
      <c r="N169" s="14"/>
      <c r="O169" s="14"/>
      <c r="P169" s="15"/>
      <c r="Q169" s="13"/>
      <c r="R169" s="15"/>
      <c r="S169" s="15"/>
      <c r="T169" s="15"/>
      <c r="U169" s="354"/>
      <c r="V169" s="158" t="str">
        <f>IF(W169=0,"",(G169/DataÅr!$B$47*DataÅr!$B$52+H169/DataÅr!$B$47*DataÅr!$B$51+I169/DataÅr!$B$47*DataÅr!$B$50+J169/DataÅr!$B$47*DataÅr!$B$49+K169/DataÅr!$B$47*DataÅr!$B$48+M169/DataÅr!$B$47*DataÅr!$B$53)^DataÅr!$B$54)</f>
        <v/>
      </c>
      <c r="W169" s="99">
        <f t="shared" si="10"/>
        <v>0</v>
      </c>
      <c r="X169" s="100">
        <f>SUM(G156:K169)+SUM(M156:M169)</f>
        <v>0</v>
      </c>
      <c r="Y169" s="140">
        <f>SUM(E156:E169)</f>
        <v>0</v>
      </c>
      <c r="Z169" s="141" t="str">
        <f t="shared" si="15"/>
        <v>Tid</v>
      </c>
      <c r="AA169" s="94"/>
    </row>
    <row r="170" spans="1:27" ht="12.75" customHeight="1" x14ac:dyDescent="0.2">
      <c r="A170" s="405">
        <f>A156+1</f>
        <v>3</v>
      </c>
      <c r="B170" s="110">
        <f>(B168+1)</f>
        <v>42387</v>
      </c>
      <c r="C170" s="122"/>
      <c r="D170" s="139"/>
      <c r="E170" s="127"/>
      <c r="F170" s="117"/>
      <c r="G170" s="1"/>
      <c r="H170" s="1"/>
      <c r="I170" s="1"/>
      <c r="J170" s="1"/>
      <c r="K170" s="1"/>
      <c r="L170" s="1"/>
      <c r="M170" s="1"/>
      <c r="N170" s="2"/>
      <c r="O170" s="2"/>
      <c r="P170" s="3"/>
      <c r="Q170" s="1"/>
      <c r="R170" s="3"/>
      <c r="S170" s="3"/>
      <c r="T170" s="3"/>
      <c r="U170" s="349"/>
      <c r="V170" s="88" t="str">
        <f>IF(W170=0,"",(G170/DataÅr!$B$47*DataÅr!$B$52+H170/DataÅr!$B$47*DataÅr!$B$51+I170/DataÅr!$B$47*DataÅr!$B$50+J170/DataÅr!$B$47*DataÅr!$B$49+K170/DataÅr!$B$47*DataÅr!$B$48+M170/DataÅr!$B$47*DataÅr!$B$53)^DataÅr!$B$54)</f>
        <v/>
      </c>
      <c r="W170" s="80">
        <f t="shared" si="10"/>
        <v>0</v>
      </c>
      <c r="X170" s="81"/>
      <c r="Y170" s="82"/>
      <c r="Z170" s="83"/>
      <c r="AA170" s="94"/>
    </row>
    <row r="171" spans="1:27" ht="12.75" customHeight="1" x14ac:dyDescent="0.2">
      <c r="A171" s="406"/>
      <c r="B171" s="108">
        <f>B170</f>
        <v>42387</v>
      </c>
      <c r="C171" s="123"/>
      <c r="D171" s="136"/>
      <c r="E171" s="133"/>
      <c r="F171" s="118"/>
      <c r="G171" s="4"/>
      <c r="H171" s="4"/>
      <c r="I171" s="4"/>
      <c r="J171" s="4"/>
      <c r="K171" s="4"/>
      <c r="L171" s="4"/>
      <c r="M171" s="4"/>
      <c r="N171" s="5"/>
      <c r="O171" s="5"/>
      <c r="P171" s="6"/>
      <c r="Q171" s="4"/>
      <c r="R171" s="6"/>
      <c r="S171" s="6"/>
      <c r="T171" s="6"/>
      <c r="U171" s="350"/>
      <c r="V171" s="85" t="str">
        <f>IF(W171=0,"",(G171/DataÅr!$B$47*DataÅr!$B$52+H171/DataÅr!$B$47*DataÅr!$B$51+I171/DataÅr!$B$47*DataÅr!$B$50+J171/DataÅr!$B$47*DataÅr!$B$49+K171/DataÅr!$B$47*DataÅr!$B$48+M171/DataÅr!$B$47*DataÅr!$B$53)^DataÅr!$B$54)</f>
        <v/>
      </c>
      <c r="W171" s="86">
        <f t="shared" si="10"/>
        <v>0</v>
      </c>
      <c r="X171" s="87">
        <f>SUM(G170:K171)+SUM(M170:M171)</f>
        <v>0</v>
      </c>
      <c r="Y171" s="142"/>
      <c r="Z171" s="83"/>
      <c r="AA171" s="94"/>
    </row>
    <row r="172" spans="1:27" ht="12.75" customHeight="1" thickBot="1" x14ac:dyDescent="0.25">
      <c r="A172" s="406"/>
      <c r="B172" s="107">
        <f>(B170+1)</f>
        <v>42388</v>
      </c>
      <c r="C172" s="124"/>
      <c r="D172" s="137"/>
      <c r="E172" s="128"/>
      <c r="F172" s="119"/>
      <c r="G172" s="7"/>
      <c r="H172" s="7"/>
      <c r="I172" s="7"/>
      <c r="J172" s="7"/>
      <c r="K172" s="7"/>
      <c r="L172" s="7"/>
      <c r="M172" s="7"/>
      <c r="N172" s="8"/>
      <c r="O172" s="8"/>
      <c r="P172" s="9"/>
      <c r="Q172" s="7"/>
      <c r="R172" s="9"/>
      <c r="S172" s="9"/>
      <c r="T172" s="9"/>
      <c r="U172" s="351"/>
      <c r="V172" s="88" t="str">
        <f>IF(W172=0,"",(G172/DataÅr!$B$47*DataÅr!$B$52+H172/DataÅr!$B$47*DataÅr!$B$51+I172/DataÅr!$B$47*DataÅr!$B$50+J172/DataÅr!$B$47*DataÅr!$B$49+K172/DataÅr!$B$47*DataÅr!$B$48+M172/DataÅr!$B$47*DataÅr!$B$53)^DataÅr!$B$54)</f>
        <v/>
      </c>
      <c r="W172" s="89">
        <f t="shared" si="10"/>
        <v>0</v>
      </c>
      <c r="X172" s="90"/>
      <c r="Y172" s="142"/>
      <c r="Z172" s="144"/>
      <c r="AA172" s="94"/>
    </row>
    <row r="173" spans="1:27" ht="12.75" customHeight="1" x14ac:dyDescent="0.2">
      <c r="A173" s="406"/>
      <c r="B173" s="108">
        <f>B172</f>
        <v>42388</v>
      </c>
      <c r="C173" s="123"/>
      <c r="D173" s="136"/>
      <c r="E173" s="133"/>
      <c r="F173" s="118"/>
      <c r="G173" s="4"/>
      <c r="H173" s="4"/>
      <c r="I173" s="4"/>
      <c r="J173" s="4"/>
      <c r="K173" s="4"/>
      <c r="L173" s="4"/>
      <c r="M173" s="4"/>
      <c r="N173" s="5"/>
      <c r="O173" s="5"/>
      <c r="P173" s="6"/>
      <c r="Q173" s="4"/>
      <c r="R173" s="6"/>
      <c r="S173" s="6"/>
      <c r="T173" s="6"/>
      <c r="U173" s="350"/>
      <c r="V173" s="85" t="str">
        <f>IF(W173=0,"",(G173/DataÅr!$B$47*DataÅr!$B$52+H173/DataÅr!$B$47*DataÅr!$B$51+I173/DataÅr!$B$47*DataÅr!$B$50+J173/DataÅr!$B$47*DataÅr!$B$49+K173/DataÅr!$B$47*DataÅr!$B$48+M173/DataÅr!$B$47*DataÅr!$B$53)^DataÅr!$B$54)</f>
        <v/>
      </c>
      <c r="W173" s="86">
        <f t="shared" si="10"/>
        <v>0</v>
      </c>
      <c r="X173" s="87">
        <f>SUM(G170:K173)+SUM(M170:M173)</f>
        <v>0</v>
      </c>
      <c r="Y173" s="130">
        <f>SUM(F170:F183)</f>
        <v>0</v>
      </c>
      <c r="Z173" s="91" t="str">
        <f>Z159</f>
        <v>Pas</v>
      </c>
      <c r="AA173" s="94"/>
    </row>
    <row r="174" spans="1:27" ht="12.75" customHeight="1" x14ac:dyDescent="0.2">
      <c r="A174" s="406"/>
      <c r="B174" s="107">
        <f>(B172+1)</f>
        <v>42389</v>
      </c>
      <c r="C174" s="124"/>
      <c r="D174" s="137"/>
      <c r="E174" s="128"/>
      <c r="F174" s="119"/>
      <c r="G174" s="7"/>
      <c r="H174" s="7"/>
      <c r="I174" s="7"/>
      <c r="J174" s="7"/>
      <c r="K174" s="7"/>
      <c r="L174" s="7"/>
      <c r="M174" s="7"/>
      <c r="N174" s="8"/>
      <c r="O174" s="8"/>
      <c r="P174" s="9"/>
      <c r="Q174" s="7"/>
      <c r="R174" s="9"/>
      <c r="S174" s="9"/>
      <c r="T174" s="9"/>
      <c r="U174" s="351"/>
      <c r="V174" s="88" t="str">
        <f>IF(W174=0,"",(G174/DataÅr!$B$47*DataÅr!$B$52+H174/DataÅr!$B$47*DataÅr!$B$51+I174/DataÅr!$B$47*DataÅr!$B$50+J174/DataÅr!$B$47*DataÅr!$B$49+K174/DataÅr!$B$47*DataÅr!$B$48+M174/DataÅr!$B$47*DataÅr!$B$53)^DataÅr!$B$54)</f>
        <v/>
      </c>
      <c r="W174" s="89">
        <f t="shared" si="10"/>
        <v>0</v>
      </c>
      <c r="X174" s="90"/>
      <c r="Y174" s="129">
        <f>SUM(G170:K183)-Y175</f>
        <v>0</v>
      </c>
      <c r="Z174" s="93" t="str">
        <f>Z160</f>
        <v>Løb</v>
      </c>
      <c r="AA174" s="94"/>
    </row>
    <row r="175" spans="1:27" ht="12.75" customHeight="1" x14ac:dyDescent="0.2">
      <c r="A175" s="406"/>
      <c r="B175" s="108">
        <f>B174</f>
        <v>42389</v>
      </c>
      <c r="C175" s="123"/>
      <c r="D175" s="136"/>
      <c r="E175" s="133"/>
      <c r="F175" s="118"/>
      <c r="G175" s="4"/>
      <c r="H175" s="4"/>
      <c r="I175" s="4"/>
      <c r="J175" s="4"/>
      <c r="K175" s="4"/>
      <c r="L175" s="4"/>
      <c r="M175" s="4"/>
      <c r="N175" s="5"/>
      <c r="O175" s="5"/>
      <c r="P175" s="6"/>
      <c r="Q175" s="4"/>
      <c r="R175" s="6"/>
      <c r="S175" s="6"/>
      <c r="T175" s="6"/>
      <c r="U175" s="350"/>
      <c r="V175" s="85" t="str">
        <f>IF(W175=0,"",(G175/DataÅr!$B$47*DataÅr!$B$52+H175/DataÅr!$B$47*DataÅr!$B$51+I175/DataÅr!$B$47*DataÅr!$B$50+J175/DataÅr!$B$47*DataÅr!$B$49+K175/DataÅr!$B$47*DataÅr!$B$48+M175/DataÅr!$B$47*DataÅr!$B$53)^DataÅr!$B$54)</f>
        <v/>
      </c>
      <c r="W175" s="86">
        <f t="shared" si="10"/>
        <v>0</v>
      </c>
      <c r="X175" s="87">
        <f>SUM(G170:K175)+SUM(M170:M175)</f>
        <v>0</v>
      </c>
      <c r="Y175" s="92">
        <f>SUMIF(L170:L183,"x",W170:W183)-SUMIF(L170:L183,"x",M170:M183)</f>
        <v>0</v>
      </c>
      <c r="Z175" s="93" t="str">
        <f>Z161</f>
        <v>Alternativ</v>
      </c>
      <c r="AA175" s="94"/>
    </row>
    <row r="176" spans="1:27" ht="12.75" customHeight="1" x14ac:dyDescent="0.2">
      <c r="A176" s="406"/>
      <c r="B176" s="107">
        <f>(B174+1)</f>
        <v>42390</v>
      </c>
      <c r="C176" s="124"/>
      <c r="D176" s="137"/>
      <c r="E176" s="128"/>
      <c r="F176" s="119"/>
      <c r="G176" s="7"/>
      <c r="H176" s="7"/>
      <c r="I176" s="7"/>
      <c r="J176" s="7"/>
      <c r="K176" s="7"/>
      <c r="L176" s="7"/>
      <c r="M176" s="7"/>
      <c r="N176" s="8"/>
      <c r="O176" s="8"/>
      <c r="P176" s="9"/>
      <c r="Q176" s="7"/>
      <c r="R176" s="9"/>
      <c r="S176" s="9"/>
      <c r="T176" s="9"/>
      <c r="U176" s="351"/>
      <c r="V176" s="88" t="str">
        <f>IF(W176=0,"",(G176/DataÅr!$B$47*DataÅr!$B$52+H176/DataÅr!$B$47*DataÅr!$B$51+I176/DataÅr!$B$47*DataÅr!$B$50+J176/DataÅr!$B$47*DataÅr!$B$49+K176/DataÅr!$B$47*DataÅr!$B$48+M176/DataÅr!$B$47*DataÅr!$B$53)^DataÅr!$B$54)</f>
        <v/>
      </c>
      <c r="W176" s="89">
        <f t="shared" si="10"/>
        <v>0</v>
      </c>
      <c r="X176" s="90"/>
      <c r="Y176" s="92">
        <f>SUM(M170:M183)</f>
        <v>0</v>
      </c>
      <c r="Z176" s="93" t="str">
        <f>Z162</f>
        <v>Styrke</v>
      </c>
      <c r="AA176" s="94"/>
    </row>
    <row r="177" spans="1:27" ht="12.75" customHeight="1" x14ac:dyDescent="0.2">
      <c r="A177" s="406"/>
      <c r="B177" s="108">
        <f>B176</f>
        <v>42390</v>
      </c>
      <c r="C177" s="123"/>
      <c r="D177" s="136"/>
      <c r="E177" s="133"/>
      <c r="F177" s="118"/>
      <c r="G177" s="4"/>
      <c r="H177" s="4"/>
      <c r="I177" s="4"/>
      <c r="J177" s="4"/>
      <c r="K177" s="4"/>
      <c r="L177" s="4"/>
      <c r="M177" s="4"/>
      <c r="N177" s="5"/>
      <c r="O177" s="5"/>
      <c r="P177" s="6"/>
      <c r="Q177" s="4"/>
      <c r="R177" s="6"/>
      <c r="S177" s="6"/>
      <c r="T177" s="6"/>
      <c r="U177" s="350"/>
      <c r="V177" s="85" t="str">
        <f>IF(W177=0,"",(G177/DataÅr!$B$47*DataÅr!$B$52+H177/DataÅr!$B$47*DataÅr!$B$51+I177/DataÅr!$B$47*DataÅr!$B$50+J177/DataÅr!$B$47*DataÅr!$B$49+K177/DataÅr!$B$47*DataÅr!$B$48+M177/DataÅr!$B$47*DataÅr!$B$53)^DataÅr!$B$54)</f>
        <v/>
      </c>
      <c r="W177" s="86">
        <f t="shared" si="10"/>
        <v>0</v>
      </c>
      <c r="X177" s="87">
        <f>SUM(G170:K177)+SUM(M170:M177)</f>
        <v>0</v>
      </c>
      <c r="Y177" s="95">
        <f>SUM(Q170:Q183)</f>
        <v>0</v>
      </c>
      <c r="Z177" s="93" t="str">
        <f t="shared" ref="Z177:Z183" si="16">Z163</f>
        <v>O-teknik</v>
      </c>
      <c r="AA177" s="94"/>
    </row>
    <row r="178" spans="1:27" ht="12.75" customHeight="1" x14ac:dyDescent="0.2">
      <c r="A178" s="406"/>
      <c r="B178" s="107">
        <f>(B176+1)</f>
        <v>42391</v>
      </c>
      <c r="C178" s="124"/>
      <c r="D178" s="137"/>
      <c r="E178" s="128"/>
      <c r="F178" s="119"/>
      <c r="G178" s="7"/>
      <c r="H178" s="7"/>
      <c r="I178" s="7"/>
      <c r="J178" s="7"/>
      <c r="K178" s="7"/>
      <c r="L178" s="7"/>
      <c r="M178" s="7"/>
      <c r="N178" s="8"/>
      <c r="O178" s="8"/>
      <c r="P178" s="9"/>
      <c r="Q178" s="7"/>
      <c r="R178" s="9"/>
      <c r="S178" s="9"/>
      <c r="T178" s="9"/>
      <c r="U178" s="351"/>
      <c r="V178" s="88" t="str">
        <f>IF(W178=0,"",(G178/DataÅr!$B$47*DataÅr!$B$52+H178/DataÅr!$B$47*DataÅr!$B$51+I178/DataÅr!$B$47*DataÅr!$B$50+J178/DataÅr!$B$47*DataÅr!$B$49+K178/DataÅr!$B$47*DataÅr!$B$48+M178/DataÅr!$B$47*DataÅr!$B$53)^DataÅr!$B$54)</f>
        <v/>
      </c>
      <c r="W178" s="89">
        <f t="shared" si="10"/>
        <v>0</v>
      </c>
      <c r="X178" s="90"/>
      <c r="Y178" s="96">
        <f>SUM(T170:T183)</f>
        <v>0</v>
      </c>
      <c r="Z178" s="93" t="str">
        <f t="shared" si="16"/>
        <v>Km</v>
      </c>
      <c r="AA178" s="94"/>
    </row>
    <row r="179" spans="1:27" ht="12.75" customHeight="1" x14ac:dyDescent="0.2">
      <c r="A179" s="406"/>
      <c r="B179" s="108">
        <f>B178</f>
        <v>42391</v>
      </c>
      <c r="C179" s="123"/>
      <c r="D179" s="136"/>
      <c r="E179" s="133"/>
      <c r="F179" s="118"/>
      <c r="G179" s="4"/>
      <c r="H179" s="4"/>
      <c r="I179" s="4"/>
      <c r="J179" s="4"/>
      <c r="K179" s="4"/>
      <c r="L179" s="4"/>
      <c r="M179" s="4"/>
      <c r="N179" s="5"/>
      <c r="O179" s="5"/>
      <c r="P179" s="6"/>
      <c r="Q179" s="4"/>
      <c r="R179" s="6"/>
      <c r="S179" s="6"/>
      <c r="T179" s="6"/>
      <c r="U179" s="350"/>
      <c r="V179" s="85" t="str">
        <f>IF(W179=0,"",(G179/DataÅr!$B$47*DataÅr!$B$52+H179/DataÅr!$B$47*DataÅr!$B$51+I179/DataÅr!$B$47*DataÅr!$B$50+J179/DataÅr!$B$47*DataÅr!$B$49+K179/DataÅr!$B$47*DataÅr!$B$48+M179/DataÅr!$B$47*DataÅr!$B$53)^DataÅr!$B$54)</f>
        <v/>
      </c>
      <c r="W179" s="86">
        <f t="shared" si="10"/>
        <v>0</v>
      </c>
      <c r="X179" s="87">
        <f>SUM(G170:K179)+SUM(M170:M179)</f>
        <v>0</v>
      </c>
      <c r="Y179" s="96">
        <f>SUM(P170:P183)</f>
        <v>0</v>
      </c>
      <c r="Z179" s="93" t="str">
        <f t="shared" si="16"/>
        <v>Stigning</v>
      </c>
      <c r="AA179" s="94"/>
    </row>
    <row r="180" spans="1:27" ht="12.75" customHeight="1" x14ac:dyDescent="0.2">
      <c r="A180" s="406"/>
      <c r="B180" s="107">
        <f>(B178+1)</f>
        <v>42392</v>
      </c>
      <c r="C180" s="124"/>
      <c r="D180" s="137"/>
      <c r="E180" s="128"/>
      <c r="F180" s="119"/>
      <c r="G180" s="7"/>
      <c r="H180" s="7"/>
      <c r="I180" s="7"/>
      <c r="J180" s="7"/>
      <c r="K180" s="7"/>
      <c r="L180" s="7"/>
      <c r="M180" s="7"/>
      <c r="N180" s="8"/>
      <c r="O180" s="8"/>
      <c r="P180" s="9"/>
      <c r="Q180" s="7"/>
      <c r="R180" s="9"/>
      <c r="S180" s="9"/>
      <c r="T180" s="9"/>
      <c r="U180" s="351"/>
      <c r="V180" s="88" t="str">
        <f>IF(W180=0,"",(G180/DataÅr!$B$47*DataÅr!$B$52+H180/DataÅr!$B$47*DataÅr!$B$51+I180/DataÅr!$B$47*DataÅr!$B$50+J180/DataÅr!$B$47*DataÅr!$B$49+K180/DataÅr!$B$47*DataÅr!$B$48+M180/DataÅr!$B$47*DataÅr!$B$53)^DataÅr!$B$54)</f>
        <v/>
      </c>
      <c r="W180" s="89">
        <f t="shared" si="10"/>
        <v>0</v>
      </c>
      <c r="X180" s="90"/>
      <c r="Y180" s="96">
        <f>SUM(V170:V183)</f>
        <v>0</v>
      </c>
      <c r="Z180" s="93" t="str">
        <f t="shared" si="16"/>
        <v>Belastning</v>
      </c>
      <c r="AA180" s="94"/>
    </row>
    <row r="181" spans="1:27" ht="12.75" customHeight="1" thickBot="1" x14ac:dyDescent="0.25">
      <c r="A181" s="406"/>
      <c r="B181" s="108">
        <f>B180</f>
        <v>42392</v>
      </c>
      <c r="C181" s="123"/>
      <c r="D181" s="136"/>
      <c r="E181" s="133"/>
      <c r="F181" s="118"/>
      <c r="G181" s="4"/>
      <c r="H181" s="4"/>
      <c r="I181" s="4"/>
      <c r="J181" s="4"/>
      <c r="K181" s="4"/>
      <c r="L181" s="4"/>
      <c r="M181" s="4"/>
      <c r="N181" s="5"/>
      <c r="O181" s="5"/>
      <c r="P181" s="6"/>
      <c r="Q181" s="4"/>
      <c r="R181" s="6"/>
      <c r="S181" s="6"/>
      <c r="T181" s="6"/>
      <c r="U181" s="350"/>
      <c r="V181" s="85" t="str">
        <f>IF(W181=0,"",(G181/DataÅr!$B$47*DataÅr!$B$52+H181/DataÅr!$B$47*DataÅr!$B$51+I181/DataÅr!$B$47*DataÅr!$B$50+J181/DataÅr!$B$47*DataÅr!$B$49+K181/DataÅr!$B$47*DataÅr!$B$48+M181/DataÅr!$B$47*DataÅr!$B$53)^DataÅr!$B$54)</f>
        <v/>
      </c>
      <c r="W181" s="86">
        <f t="shared" si="10"/>
        <v>0</v>
      </c>
      <c r="X181" s="87">
        <f>SUM(G170:K181)+SUM(M170:M181)</f>
        <v>0</v>
      </c>
      <c r="Y181" s="101">
        <f>IF(SUM(R170:R183)&gt;0,AVERAGE(R170:R183),0)</f>
        <v>0</v>
      </c>
      <c r="Z181" s="102" t="str">
        <f t="shared" si="16"/>
        <v>Dagsform</v>
      </c>
      <c r="AA181" s="94"/>
    </row>
    <row r="182" spans="1:27" ht="12.75" customHeight="1" x14ac:dyDescent="0.2">
      <c r="A182" s="406"/>
      <c r="B182" s="107">
        <f>(B180+1)</f>
        <v>42393</v>
      </c>
      <c r="C182" s="125"/>
      <c r="D182" s="137"/>
      <c r="E182" s="128"/>
      <c r="F182" s="120"/>
      <c r="G182" s="10"/>
      <c r="H182" s="10"/>
      <c r="I182" s="10"/>
      <c r="J182" s="10"/>
      <c r="K182" s="10"/>
      <c r="L182" s="10"/>
      <c r="M182" s="10"/>
      <c r="N182" s="11"/>
      <c r="O182" s="11"/>
      <c r="P182" s="12"/>
      <c r="Q182" s="10"/>
      <c r="R182" s="12"/>
      <c r="S182" s="12"/>
      <c r="T182" s="12"/>
      <c r="U182" s="351"/>
      <c r="V182" s="88" t="str">
        <f>IF(W182=0,"",(G182/DataÅr!$B$47*DataÅr!$B$52+H182/DataÅr!$B$47*DataÅr!$B$51+I182/DataÅr!$B$47*DataÅr!$B$50+J182/DataÅr!$B$47*DataÅr!$B$49+K182/DataÅr!$B$47*DataÅr!$B$48+M182/DataÅr!$B$47*DataÅr!$B$53)^DataÅr!$B$54)</f>
        <v/>
      </c>
      <c r="W182" s="89">
        <f t="shared" si="10"/>
        <v>0</v>
      </c>
      <c r="X182" s="98"/>
      <c r="Y182" s="131">
        <f>SUM(C170:C183)</f>
        <v>0</v>
      </c>
      <c r="Z182" s="132" t="str">
        <f t="shared" si="16"/>
        <v>Pas</v>
      </c>
      <c r="AA182" s="94"/>
    </row>
    <row r="183" spans="1:27" ht="12.75" customHeight="1" thickBot="1" x14ac:dyDescent="0.25">
      <c r="A183" s="407"/>
      <c r="B183" s="109">
        <f>B182</f>
        <v>42393</v>
      </c>
      <c r="C183" s="126"/>
      <c r="D183" s="138"/>
      <c r="E183" s="134"/>
      <c r="F183" s="121"/>
      <c r="G183" s="13"/>
      <c r="H183" s="13"/>
      <c r="I183" s="13"/>
      <c r="J183" s="13"/>
      <c r="K183" s="13"/>
      <c r="L183" s="13"/>
      <c r="M183" s="13"/>
      <c r="N183" s="14"/>
      <c r="O183" s="14"/>
      <c r="P183" s="15"/>
      <c r="Q183" s="13"/>
      <c r="R183" s="15"/>
      <c r="S183" s="15"/>
      <c r="T183" s="15"/>
      <c r="U183" s="354"/>
      <c r="V183" s="158" t="str">
        <f>IF(W183=0,"",(G183/DataÅr!$B$47*DataÅr!$B$52+H183/DataÅr!$B$47*DataÅr!$B$51+I183/DataÅr!$B$47*DataÅr!$B$50+J183/DataÅr!$B$47*DataÅr!$B$49+K183/DataÅr!$B$47*DataÅr!$B$48+M183/DataÅr!$B$47*DataÅr!$B$53)^DataÅr!$B$54)</f>
        <v/>
      </c>
      <c r="W183" s="99">
        <f t="shared" si="10"/>
        <v>0</v>
      </c>
      <c r="X183" s="100">
        <f>SUM(G170:K183)+SUM(M170:M183)</f>
        <v>0</v>
      </c>
      <c r="Y183" s="140">
        <f>SUM(E170:E183)</f>
        <v>0</v>
      </c>
      <c r="Z183" s="141" t="str">
        <f t="shared" si="16"/>
        <v>Tid</v>
      </c>
      <c r="AA183" s="94"/>
    </row>
    <row r="184" spans="1:27" ht="12.75" customHeight="1" x14ac:dyDescent="0.2">
      <c r="A184" s="405">
        <f>A170+1</f>
        <v>4</v>
      </c>
      <c r="B184" s="110">
        <f>(B182+1)</f>
        <v>42394</v>
      </c>
      <c r="C184" s="122"/>
      <c r="D184" s="139"/>
      <c r="E184" s="127"/>
      <c r="F184" s="117"/>
      <c r="G184" s="1"/>
      <c r="H184" s="1"/>
      <c r="I184" s="1"/>
      <c r="J184" s="1"/>
      <c r="K184" s="1"/>
      <c r="L184" s="1"/>
      <c r="M184" s="1"/>
      <c r="N184" s="2"/>
      <c r="O184" s="2"/>
      <c r="P184" s="3"/>
      <c r="Q184" s="1"/>
      <c r="R184" s="3"/>
      <c r="S184" s="3"/>
      <c r="T184" s="3"/>
      <c r="U184" s="349"/>
      <c r="V184" s="88" t="str">
        <f>IF(W184=0,"",(G184/DataÅr!$B$47*DataÅr!$B$52+H184/DataÅr!$B$47*DataÅr!$B$51+I184/DataÅr!$B$47*DataÅr!$B$50+J184/DataÅr!$B$47*DataÅr!$B$49+K184/DataÅr!$B$47*DataÅr!$B$48+M184/DataÅr!$B$47*DataÅr!$B$53)^DataÅr!$B$54)</f>
        <v/>
      </c>
      <c r="W184" s="80">
        <f t="shared" si="10"/>
        <v>0</v>
      </c>
      <c r="X184" s="81"/>
      <c r="Y184" s="82"/>
      <c r="Z184" s="83"/>
      <c r="AA184" s="94"/>
    </row>
    <row r="185" spans="1:27" ht="12.75" customHeight="1" x14ac:dyDescent="0.2">
      <c r="A185" s="406"/>
      <c r="B185" s="108">
        <f>B184</f>
        <v>42394</v>
      </c>
      <c r="C185" s="123"/>
      <c r="D185" s="136"/>
      <c r="E185" s="133"/>
      <c r="F185" s="118"/>
      <c r="G185" s="4"/>
      <c r="H185" s="4"/>
      <c r="I185" s="4"/>
      <c r="J185" s="4"/>
      <c r="K185" s="4"/>
      <c r="L185" s="4"/>
      <c r="M185" s="4"/>
      <c r="N185" s="5"/>
      <c r="O185" s="5"/>
      <c r="P185" s="6"/>
      <c r="Q185" s="4"/>
      <c r="R185" s="6"/>
      <c r="S185" s="6"/>
      <c r="T185" s="6"/>
      <c r="U185" s="350"/>
      <c r="V185" s="85" t="str">
        <f>IF(W185=0,"",(G185/DataÅr!$B$47*DataÅr!$B$52+H185/DataÅr!$B$47*DataÅr!$B$51+I185/DataÅr!$B$47*DataÅr!$B$50+J185/DataÅr!$B$47*DataÅr!$B$49+K185/DataÅr!$B$47*DataÅr!$B$48+M185/DataÅr!$B$47*DataÅr!$B$53)^DataÅr!$B$54)</f>
        <v/>
      </c>
      <c r="W185" s="86">
        <f t="shared" si="10"/>
        <v>0</v>
      </c>
      <c r="X185" s="87">
        <f>SUM(G184:K185)+SUM(M184:M185)</f>
        <v>0</v>
      </c>
      <c r="Y185" s="142"/>
      <c r="Z185" s="83"/>
      <c r="AA185" s="94"/>
    </row>
    <row r="186" spans="1:27" ht="12.75" customHeight="1" thickBot="1" x14ac:dyDescent="0.25">
      <c r="A186" s="406"/>
      <c r="B186" s="107">
        <f>(B184+1)</f>
        <v>42395</v>
      </c>
      <c r="C186" s="124"/>
      <c r="D186" s="137"/>
      <c r="E186" s="128"/>
      <c r="F186" s="119"/>
      <c r="G186" s="7"/>
      <c r="H186" s="7"/>
      <c r="I186" s="7"/>
      <c r="J186" s="7"/>
      <c r="K186" s="7"/>
      <c r="L186" s="7"/>
      <c r="M186" s="7"/>
      <c r="N186" s="8"/>
      <c r="O186" s="8"/>
      <c r="P186" s="9"/>
      <c r="Q186" s="7"/>
      <c r="R186" s="9"/>
      <c r="S186" s="9"/>
      <c r="T186" s="9"/>
      <c r="U186" s="351"/>
      <c r="V186" s="88" t="str">
        <f>IF(W186=0,"",(G186/DataÅr!$B$47*DataÅr!$B$52+H186/DataÅr!$B$47*DataÅr!$B$51+I186/DataÅr!$B$47*DataÅr!$B$50+J186/DataÅr!$B$47*DataÅr!$B$49+K186/DataÅr!$B$47*DataÅr!$B$48+M186/DataÅr!$B$47*DataÅr!$B$53)^DataÅr!$B$54)</f>
        <v/>
      </c>
      <c r="W186" s="89">
        <f t="shared" si="10"/>
        <v>0</v>
      </c>
      <c r="X186" s="90"/>
      <c r="Y186" s="142"/>
      <c r="Z186" s="144"/>
      <c r="AA186" s="94"/>
    </row>
    <row r="187" spans="1:27" ht="12.75" customHeight="1" x14ac:dyDescent="0.2">
      <c r="A187" s="406"/>
      <c r="B187" s="108">
        <f>B186</f>
        <v>42395</v>
      </c>
      <c r="C187" s="123"/>
      <c r="D187" s="136"/>
      <c r="E187" s="133"/>
      <c r="F187" s="118"/>
      <c r="G187" s="4"/>
      <c r="H187" s="4"/>
      <c r="I187" s="4"/>
      <c r="J187" s="4"/>
      <c r="K187" s="4"/>
      <c r="L187" s="4"/>
      <c r="M187" s="4"/>
      <c r="N187" s="5"/>
      <c r="O187" s="5"/>
      <c r="P187" s="6"/>
      <c r="Q187" s="4"/>
      <c r="R187" s="6"/>
      <c r="S187" s="6"/>
      <c r="T187" s="6"/>
      <c r="U187" s="350"/>
      <c r="V187" s="85" t="str">
        <f>IF(W187=0,"",(G187/DataÅr!$B$47*DataÅr!$B$52+H187/DataÅr!$B$47*DataÅr!$B$51+I187/DataÅr!$B$47*DataÅr!$B$50+J187/DataÅr!$B$47*DataÅr!$B$49+K187/DataÅr!$B$47*DataÅr!$B$48+M187/DataÅr!$B$47*DataÅr!$B$53)^DataÅr!$B$54)</f>
        <v/>
      </c>
      <c r="W187" s="86">
        <f t="shared" si="10"/>
        <v>0</v>
      </c>
      <c r="X187" s="87">
        <f>SUM(G184:K187)+SUM(M184:M187)</f>
        <v>0</v>
      </c>
      <c r="Y187" s="130">
        <f>SUM(F184:F197)</f>
        <v>0</v>
      </c>
      <c r="Z187" s="91" t="str">
        <f t="shared" ref="Z187:Z197" si="17">Z173</f>
        <v>Pas</v>
      </c>
      <c r="AA187" s="94"/>
    </row>
    <row r="188" spans="1:27" ht="12.75" customHeight="1" x14ac:dyDescent="0.2">
      <c r="A188" s="406"/>
      <c r="B188" s="107">
        <f>(B186+1)</f>
        <v>42396</v>
      </c>
      <c r="C188" s="124"/>
      <c r="D188" s="137"/>
      <c r="E188" s="128"/>
      <c r="F188" s="119"/>
      <c r="G188" s="7"/>
      <c r="H188" s="7"/>
      <c r="I188" s="7"/>
      <c r="J188" s="7"/>
      <c r="K188" s="7"/>
      <c r="L188" s="7"/>
      <c r="M188" s="7"/>
      <c r="N188" s="8"/>
      <c r="O188" s="8"/>
      <c r="P188" s="9"/>
      <c r="Q188" s="7"/>
      <c r="R188" s="9"/>
      <c r="S188" s="9"/>
      <c r="T188" s="9"/>
      <c r="U188" s="351"/>
      <c r="V188" s="88" t="str">
        <f>IF(W188=0,"",(G188/DataÅr!$B$47*DataÅr!$B$52+H188/DataÅr!$B$47*DataÅr!$B$51+I188/DataÅr!$B$47*DataÅr!$B$50+J188/DataÅr!$B$47*DataÅr!$B$49+K188/DataÅr!$B$47*DataÅr!$B$48+M188/DataÅr!$B$47*DataÅr!$B$53)^DataÅr!$B$54)</f>
        <v/>
      </c>
      <c r="W188" s="89">
        <f t="shared" si="10"/>
        <v>0</v>
      </c>
      <c r="X188" s="90"/>
      <c r="Y188" s="129">
        <f>SUM(G184:K197)-Y189</f>
        <v>0</v>
      </c>
      <c r="Z188" s="93" t="str">
        <f t="shared" si="17"/>
        <v>Løb</v>
      </c>
      <c r="AA188" s="94"/>
    </row>
    <row r="189" spans="1:27" ht="12.75" customHeight="1" x14ac:dyDescent="0.2">
      <c r="A189" s="406"/>
      <c r="B189" s="108">
        <f>B188</f>
        <v>42396</v>
      </c>
      <c r="C189" s="123"/>
      <c r="D189" s="136"/>
      <c r="E189" s="133"/>
      <c r="F189" s="118"/>
      <c r="G189" s="4"/>
      <c r="H189" s="4"/>
      <c r="I189" s="4"/>
      <c r="J189" s="4"/>
      <c r="K189" s="4"/>
      <c r="L189" s="4"/>
      <c r="M189" s="4"/>
      <c r="N189" s="5"/>
      <c r="O189" s="5"/>
      <c r="P189" s="6"/>
      <c r="Q189" s="4"/>
      <c r="R189" s="6"/>
      <c r="S189" s="6"/>
      <c r="T189" s="6"/>
      <c r="U189" s="350"/>
      <c r="V189" s="85" t="str">
        <f>IF(W189=0,"",(G189/DataÅr!$B$47*DataÅr!$B$52+H189/DataÅr!$B$47*DataÅr!$B$51+I189/DataÅr!$B$47*DataÅr!$B$50+J189/DataÅr!$B$47*DataÅr!$B$49+K189/DataÅr!$B$47*DataÅr!$B$48+M189/DataÅr!$B$47*DataÅr!$B$53)^DataÅr!$B$54)</f>
        <v/>
      </c>
      <c r="W189" s="86">
        <f t="shared" si="10"/>
        <v>0</v>
      </c>
      <c r="X189" s="87">
        <f>SUM(G184:K189)+SUM(M184:M189)</f>
        <v>0</v>
      </c>
      <c r="Y189" s="92">
        <f>SUMIF(L184:L197,"x",W184:W197)-SUMIF(L184:L197,"x",M184:M197)</f>
        <v>0</v>
      </c>
      <c r="Z189" s="93" t="str">
        <f t="shared" si="17"/>
        <v>Alternativ</v>
      </c>
      <c r="AA189" s="94"/>
    </row>
    <row r="190" spans="1:27" ht="12.75" customHeight="1" x14ac:dyDescent="0.2">
      <c r="A190" s="406"/>
      <c r="B190" s="107">
        <f>(B188+1)</f>
        <v>42397</v>
      </c>
      <c r="C190" s="124"/>
      <c r="D190" s="137"/>
      <c r="E190" s="128"/>
      <c r="F190" s="119"/>
      <c r="G190" s="7"/>
      <c r="H190" s="7"/>
      <c r="I190" s="7"/>
      <c r="J190" s="7"/>
      <c r="K190" s="7"/>
      <c r="L190" s="7"/>
      <c r="M190" s="7"/>
      <c r="N190" s="8"/>
      <c r="O190" s="8"/>
      <c r="P190" s="9"/>
      <c r="Q190" s="7"/>
      <c r="R190" s="9"/>
      <c r="S190" s="9"/>
      <c r="T190" s="9"/>
      <c r="U190" s="351"/>
      <c r="V190" s="88" t="str">
        <f>IF(W190=0,"",(G190/DataÅr!$B$47*DataÅr!$B$52+H190/DataÅr!$B$47*DataÅr!$B$51+I190/DataÅr!$B$47*DataÅr!$B$50+J190/DataÅr!$B$47*DataÅr!$B$49+K190/DataÅr!$B$47*DataÅr!$B$48+M190/DataÅr!$B$47*DataÅr!$B$53)^DataÅr!$B$54)</f>
        <v/>
      </c>
      <c r="W190" s="89">
        <f t="shared" si="10"/>
        <v>0</v>
      </c>
      <c r="X190" s="90"/>
      <c r="Y190" s="92">
        <f>SUM(M184:M197)</f>
        <v>0</v>
      </c>
      <c r="Z190" s="93" t="str">
        <f t="shared" si="17"/>
        <v>Styrke</v>
      </c>
      <c r="AA190" s="94"/>
    </row>
    <row r="191" spans="1:27" ht="12.75" customHeight="1" x14ac:dyDescent="0.2">
      <c r="A191" s="406"/>
      <c r="B191" s="108">
        <f>B190</f>
        <v>42397</v>
      </c>
      <c r="C191" s="123"/>
      <c r="D191" s="136"/>
      <c r="E191" s="133"/>
      <c r="F191" s="118"/>
      <c r="G191" s="4"/>
      <c r="H191" s="4"/>
      <c r="I191" s="4"/>
      <c r="J191" s="4"/>
      <c r="K191" s="4"/>
      <c r="L191" s="4"/>
      <c r="M191" s="4"/>
      <c r="N191" s="5"/>
      <c r="O191" s="5"/>
      <c r="P191" s="6"/>
      <c r="Q191" s="4"/>
      <c r="R191" s="6"/>
      <c r="S191" s="6"/>
      <c r="T191" s="6"/>
      <c r="U191" s="350"/>
      <c r="V191" s="85" t="str">
        <f>IF(W191=0,"",(G191/DataÅr!$B$47*DataÅr!$B$52+H191/DataÅr!$B$47*DataÅr!$B$51+I191/DataÅr!$B$47*DataÅr!$B$50+J191/DataÅr!$B$47*DataÅr!$B$49+K191/DataÅr!$B$47*DataÅr!$B$48+M191/DataÅr!$B$47*DataÅr!$B$53)^DataÅr!$B$54)</f>
        <v/>
      </c>
      <c r="W191" s="86">
        <f t="shared" si="10"/>
        <v>0</v>
      </c>
      <c r="X191" s="87">
        <f>SUM(G184:K191)+SUM(M184:M191)</f>
        <v>0</v>
      </c>
      <c r="Y191" s="95">
        <f>SUM(Q184:Q197)</f>
        <v>0</v>
      </c>
      <c r="Z191" s="93" t="str">
        <f t="shared" si="17"/>
        <v>O-teknik</v>
      </c>
      <c r="AA191" s="94"/>
    </row>
    <row r="192" spans="1:27" ht="12.75" customHeight="1" x14ac:dyDescent="0.2">
      <c r="A192" s="406"/>
      <c r="B192" s="107">
        <f>(B190+1)</f>
        <v>42398</v>
      </c>
      <c r="C192" s="124"/>
      <c r="D192" s="137"/>
      <c r="E192" s="128"/>
      <c r="F192" s="119"/>
      <c r="G192" s="7"/>
      <c r="H192" s="7"/>
      <c r="I192" s="7"/>
      <c r="J192" s="7"/>
      <c r="K192" s="7"/>
      <c r="L192" s="7"/>
      <c r="M192" s="7"/>
      <c r="N192" s="8"/>
      <c r="O192" s="8"/>
      <c r="P192" s="9"/>
      <c r="Q192" s="7"/>
      <c r="R192" s="9"/>
      <c r="S192" s="9"/>
      <c r="T192" s="9"/>
      <c r="U192" s="351"/>
      <c r="V192" s="88" t="str">
        <f>IF(W192=0,"",(G192/DataÅr!$B$47*DataÅr!$B$52+H192/DataÅr!$B$47*DataÅr!$B$51+I192/DataÅr!$B$47*DataÅr!$B$50+J192/DataÅr!$B$47*DataÅr!$B$49+K192/DataÅr!$B$47*DataÅr!$B$48+M192/DataÅr!$B$47*DataÅr!$B$53)^DataÅr!$B$54)</f>
        <v/>
      </c>
      <c r="W192" s="89">
        <f t="shared" si="10"/>
        <v>0</v>
      </c>
      <c r="X192" s="90"/>
      <c r="Y192" s="96">
        <f>SUM(T184:T197)</f>
        <v>0</v>
      </c>
      <c r="Z192" s="93" t="str">
        <f t="shared" si="17"/>
        <v>Km</v>
      </c>
      <c r="AA192" s="94"/>
    </row>
    <row r="193" spans="1:27" ht="12.75" customHeight="1" x14ac:dyDescent="0.2">
      <c r="A193" s="406"/>
      <c r="B193" s="108">
        <f>B192</f>
        <v>42398</v>
      </c>
      <c r="C193" s="123"/>
      <c r="D193" s="136"/>
      <c r="E193" s="133"/>
      <c r="F193" s="118"/>
      <c r="G193" s="4"/>
      <c r="H193" s="4"/>
      <c r="I193" s="4"/>
      <c r="J193" s="4"/>
      <c r="K193" s="4"/>
      <c r="L193" s="4"/>
      <c r="M193" s="4"/>
      <c r="N193" s="5"/>
      <c r="O193" s="5"/>
      <c r="P193" s="6"/>
      <c r="Q193" s="4"/>
      <c r="R193" s="6"/>
      <c r="S193" s="6"/>
      <c r="T193" s="6"/>
      <c r="U193" s="350"/>
      <c r="V193" s="85" t="str">
        <f>IF(W193=0,"",(G193/DataÅr!$B$47*DataÅr!$B$52+H193/DataÅr!$B$47*DataÅr!$B$51+I193/DataÅr!$B$47*DataÅr!$B$50+J193/DataÅr!$B$47*DataÅr!$B$49+K193/DataÅr!$B$47*DataÅr!$B$48+M193/DataÅr!$B$47*DataÅr!$B$53)^DataÅr!$B$54)</f>
        <v/>
      </c>
      <c r="W193" s="86">
        <f t="shared" si="10"/>
        <v>0</v>
      </c>
      <c r="X193" s="87">
        <f>SUM(G184:K193)+SUM(M184:M193)</f>
        <v>0</v>
      </c>
      <c r="Y193" s="96">
        <f>SUM(P184:P197)</f>
        <v>0</v>
      </c>
      <c r="Z193" s="93" t="str">
        <f t="shared" si="17"/>
        <v>Stigning</v>
      </c>
      <c r="AA193" s="94"/>
    </row>
    <row r="194" spans="1:27" ht="12.75" customHeight="1" x14ac:dyDescent="0.2">
      <c r="A194" s="406"/>
      <c r="B194" s="107">
        <f>(B192+1)</f>
        <v>42399</v>
      </c>
      <c r="C194" s="124"/>
      <c r="D194" s="137"/>
      <c r="E194" s="128"/>
      <c r="F194" s="119"/>
      <c r="G194" s="7"/>
      <c r="H194" s="7"/>
      <c r="I194" s="7"/>
      <c r="J194" s="7"/>
      <c r="K194" s="7"/>
      <c r="L194" s="7"/>
      <c r="M194" s="7"/>
      <c r="N194" s="8"/>
      <c r="O194" s="8"/>
      <c r="P194" s="9"/>
      <c r="Q194" s="7"/>
      <c r="R194" s="9"/>
      <c r="S194" s="9"/>
      <c r="T194" s="9"/>
      <c r="U194" s="351"/>
      <c r="V194" s="88" t="str">
        <f>IF(W194=0,"",(G194/DataÅr!$B$47*DataÅr!$B$52+H194/DataÅr!$B$47*DataÅr!$B$51+I194/DataÅr!$B$47*DataÅr!$B$50+J194/DataÅr!$B$47*DataÅr!$B$49+K194/DataÅr!$B$47*DataÅr!$B$48+M194/DataÅr!$B$47*DataÅr!$B$53)^DataÅr!$B$54)</f>
        <v/>
      </c>
      <c r="W194" s="89">
        <f t="shared" ref="W194:W257" si="18">SUM(G194:K194)+M194</f>
        <v>0</v>
      </c>
      <c r="X194" s="90"/>
      <c r="Y194" s="96">
        <f>SUM(V184:V197)</f>
        <v>0</v>
      </c>
      <c r="Z194" s="93" t="str">
        <f t="shared" si="17"/>
        <v>Belastning</v>
      </c>
      <c r="AA194" s="94"/>
    </row>
    <row r="195" spans="1:27" ht="12.75" customHeight="1" thickBot="1" x14ac:dyDescent="0.25">
      <c r="A195" s="406"/>
      <c r="B195" s="108">
        <f>B194</f>
        <v>42399</v>
      </c>
      <c r="C195" s="123"/>
      <c r="D195" s="136"/>
      <c r="E195" s="133"/>
      <c r="F195" s="118"/>
      <c r="G195" s="4"/>
      <c r="H195" s="4"/>
      <c r="I195" s="4"/>
      <c r="J195" s="4"/>
      <c r="K195" s="4"/>
      <c r="L195" s="4"/>
      <c r="M195" s="4"/>
      <c r="N195" s="5"/>
      <c r="O195" s="5"/>
      <c r="P195" s="6"/>
      <c r="Q195" s="4"/>
      <c r="R195" s="6"/>
      <c r="S195" s="6"/>
      <c r="T195" s="6"/>
      <c r="U195" s="350"/>
      <c r="V195" s="85" t="str">
        <f>IF(W195=0,"",(G195/DataÅr!$B$47*DataÅr!$B$52+H195/DataÅr!$B$47*DataÅr!$B$51+I195/DataÅr!$B$47*DataÅr!$B$50+J195/DataÅr!$B$47*DataÅr!$B$49+K195/DataÅr!$B$47*DataÅr!$B$48+M195/DataÅr!$B$47*DataÅr!$B$53)^DataÅr!$B$54)</f>
        <v/>
      </c>
      <c r="W195" s="86">
        <f t="shared" si="18"/>
        <v>0</v>
      </c>
      <c r="X195" s="87">
        <f>SUM(G184:K195)+SUM(M184:M195)</f>
        <v>0</v>
      </c>
      <c r="Y195" s="101">
        <f>IF(SUM(R184:R197)&gt;0,AVERAGE(R184:R197),0)</f>
        <v>0</v>
      </c>
      <c r="Z195" s="102" t="str">
        <f t="shared" si="17"/>
        <v>Dagsform</v>
      </c>
      <c r="AA195" s="94"/>
    </row>
    <row r="196" spans="1:27" ht="12.75" customHeight="1" x14ac:dyDescent="0.2">
      <c r="A196" s="406"/>
      <c r="B196" s="107">
        <f>(B194+1)</f>
        <v>42400</v>
      </c>
      <c r="C196" s="125"/>
      <c r="D196" s="137"/>
      <c r="E196" s="128"/>
      <c r="F196" s="120"/>
      <c r="G196" s="10"/>
      <c r="H196" s="10"/>
      <c r="I196" s="10"/>
      <c r="J196" s="10"/>
      <c r="K196" s="10"/>
      <c r="L196" s="10"/>
      <c r="M196" s="10"/>
      <c r="N196" s="11"/>
      <c r="O196" s="11"/>
      <c r="P196" s="12"/>
      <c r="Q196" s="10"/>
      <c r="R196" s="12"/>
      <c r="S196" s="12"/>
      <c r="T196" s="12"/>
      <c r="U196" s="351"/>
      <c r="V196" s="88" t="str">
        <f>IF(W196=0,"",(G196/DataÅr!$B$47*DataÅr!$B$52+H196/DataÅr!$B$47*DataÅr!$B$51+I196/DataÅr!$B$47*DataÅr!$B$50+J196/DataÅr!$B$47*DataÅr!$B$49+K196/DataÅr!$B$47*DataÅr!$B$48+M196/DataÅr!$B$47*DataÅr!$B$53)^DataÅr!$B$54)</f>
        <v/>
      </c>
      <c r="W196" s="89">
        <f t="shared" si="18"/>
        <v>0</v>
      </c>
      <c r="X196" s="98"/>
      <c r="Y196" s="131">
        <f>SUM(C184:C197)</f>
        <v>0</v>
      </c>
      <c r="Z196" s="132" t="str">
        <f t="shared" si="17"/>
        <v>Pas</v>
      </c>
      <c r="AA196" s="94"/>
    </row>
    <row r="197" spans="1:27" ht="12.75" customHeight="1" thickBot="1" x14ac:dyDescent="0.25">
      <c r="A197" s="407"/>
      <c r="B197" s="109">
        <f>B196</f>
        <v>42400</v>
      </c>
      <c r="C197" s="126"/>
      <c r="D197" s="138"/>
      <c r="E197" s="134"/>
      <c r="F197" s="121"/>
      <c r="G197" s="13"/>
      <c r="H197" s="13"/>
      <c r="I197" s="13"/>
      <c r="J197" s="13"/>
      <c r="K197" s="13"/>
      <c r="L197" s="13"/>
      <c r="M197" s="13"/>
      <c r="N197" s="14"/>
      <c r="O197" s="14"/>
      <c r="P197" s="15"/>
      <c r="Q197" s="13"/>
      <c r="R197" s="15"/>
      <c r="S197" s="15"/>
      <c r="T197" s="15"/>
      <c r="U197" s="354"/>
      <c r="V197" s="158" t="str">
        <f>IF(W197=0,"",(G197/DataÅr!$B$47*DataÅr!$B$52+H197/DataÅr!$B$47*DataÅr!$B$51+I197/DataÅr!$B$47*DataÅr!$B$50+J197/DataÅr!$B$47*DataÅr!$B$49+K197/DataÅr!$B$47*DataÅr!$B$48+M197/DataÅr!$B$47*DataÅr!$B$53)^DataÅr!$B$54)</f>
        <v/>
      </c>
      <c r="W197" s="99">
        <f t="shared" si="18"/>
        <v>0</v>
      </c>
      <c r="X197" s="100">
        <f>SUM(G184:K197)+SUM(M184:M197)</f>
        <v>0</v>
      </c>
      <c r="Y197" s="140">
        <f>SUM(E184:E197)</f>
        <v>0</v>
      </c>
      <c r="Z197" s="141" t="str">
        <f t="shared" si="17"/>
        <v>Tid</v>
      </c>
      <c r="AA197" s="94"/>
    </row>
    <row r="198" spans="1:27" ht="12.75" customHeight="1" x14ac:dyDescent="0.2">
      <c r="A198" s="405">
        <f>A184+1</f>
        <v>5</v>
      </c>
      <c r="B198" s="110">
        <f>(B196+1)</f>
        <v>42401</v>
      </c>
      <c r="C198" s="122"/>
      <c r="D198" s="139"/>
      <c r="E198" s="127"/>
      <c r="F198" s="117"/>
      <c r="G198" s="1"/>
      <c r="H198" s="1"/>
      <c r="I198" s="1"/>
      <c r="J198" s="1"/>
      <c r="K198" s="1"/>
      <c r="L198" s="1"/>
      <c r="M198" s="1"/>
      <c r="N198" s="2"/>
      <c r="O198" s="2"/>
      <c r="P198" s="3"/>
      <c r="Q198" s="1"/>
      <c r="R198" s="3"/>
      <c r="S198" s="3"/>
      <c r="T198" s="3"/>
      <c r="U198" s="349"/>
      <c r="V198" s="88" t="str">
        <f>IF(W198=0,"",(G198/DataÅr!$B$47*DataÅr!$B$52+H198/DataÅr!$B$47*DataÅr!$B$51+I198/DataÅr!$B$47*DataÅr!$B$50+J198/DataÅr!$B$47*DataÅr!$B$49+K198/DataÅr!$B$47*DataÅr!$B$48+M198/DataÅr!$B$47*DataÅr!$B$53)^DataÅr!$B$54)</f>
        <v/>
      </c>
      <c r="W198" s="80">
        <f t="shared" si="18"/>
        <v>0</v>
      </c>
      <c r="X198" s="81"/>
      <c r="Y198" s="82"/>
      <c r="Z198" s="83"/>
      <c r="AA198" s="94"/>
    </row>
    <row r="199" spans="1:27" ht="12.75" customHeight="1" x14ac:dyDescent="0.2">
      <c r="A199" s="406"/>
      <c r="B199" s="108">
        <f>B198</f>
        <v>42401</v>
      </c>
      <c r="C199" s="123"/>
      <c r="D199" s="136"/>
      <c r="E199" s="133"/>
      <c r="F199" s="118"/>
      <c r="G199" s="4"/>
      <c r="H199" s="4"/>
      <c r="I199" s="4"/>
      <c r="J199" s="4"/>
      <c r="K199" s="4"/>
      <c r="L199" s="4"/>
      <c r="M199" s="4"/>
      <c r="N199" s="5"/>
      <c r="O199" s="5"/>
      <c r="P199" s="6"/>
      <c r="Q199" s="4"/>
      <c r="R199" s="6"/>
      <c r="S199" s="6"/>
      <c r="T199" s="6"/>
      <c r="U199" s="350"/>
      <c r="V199" s="85" t="str">
        <f>IF(W199=0,"",(G199/DataÅr!$B$47*DataÅr!$B$52+H199/DataÅr!$B$47*DataÅr!$B$51+I199/DataÅr!$B$47*DataÅr!$B$50+J199/DataÅr!$B$47*DataÅr!$B$49+K199/DataÅr!$B$47*DataÅr!$B$48+M199/DataÅr!$B$47*DataÅr!$B$53)^DataÅr!$B$54)</f>
        <v/>
      </c>
      <c r="W199" s="86">
        <f t="shared" si="18"/>
        <v>0</v>
      </c>
      <c r="X199" s="87">
        <f>SUM(G198:K199)+SUM(M198:M199)</f>
        <v>0</v>
      </c>
      <c r="Y199" s="142"/>
      <c r="Z199" s="83"/>
      <c r="AA199" s="94"/>
    </row>
    <row r="200" spans="1:27" ht="12.75" customHeight="1" thickBot="1" x14ac:dyDescent="0.25">
      <c r="A200" s="406"/>
      <c r="B200" s="107">
        <f>(B198+1)</f>
        <v>42402</v>
      </c>
      <c r="C200" s="124"/>
      <c r="D200" s="137"/>
      <c r="E200" s="128"/>
      <c r="F200" s="119"/>
      <c r="G200" s="7"/>
      <c r="H200" s="7"/>
      <c r="I200" s="7"/>
      <c r="J200" s="7"/>
      <c r="K200" s="7"/>
      <c r="L200" s="7"/>
      <c r="M200" s="7"/>
      <c r="N200" s="8"/>
      <c r="O200" s="8"/>
      <c r="P200" s="9"/>
      <c r="Q200" s="7"/>
      <c r="R200" s="9"/>
      <c r="S200" s="9"/>
      <c r="T200" s="9"/>
      <c r="U200" s="351"/>
      <c r="V200" s="88" t="str">
        <f>IF(W200=0,"",(G200/DataÅr!$B$47*DataÅr!$B$52+H200/DataÅr!$B$47*DataÅr!$B$51+I200/DataÅr!$B$47*DataÅr!$B$50+J200/DataÅr!$B$47*DataÅr!$B$49+K200/DataÅr!$B$47*DataÅr!$B$48+M200/DataÅr!$B$47*DataÅr!$B$53)^DataÅr!$B$54)</f>
        <v/>
      </c>
      <c r="W200" s="89">
        <f t="shared" si="18"/>
        <v>0</v>
      </c>
      <c r="X200" s="90"/>
      <c r="Y200" s="142"/>
      <c r="Z200" s="144"/>
      <c r="AA200" s="94"/>
    </row>
    <row r="201" spans="1:27" ht="12.75" customHeight="1" x14ac:dyDescent="0.2">
      <c r="A201" s="406"/>
      <c r="B201" s="108">
        <f>B200</f>
        <v>42402</v>
      </c>
      <c r="C201" s="123"/>
      <c r="D201" s="136"/>
      <c r="E201" s="133"/>
      <c r="F201" s="118"/>
      <c r="G201" s="4"/>
      <c r="H201" s="4"/>
      <c r="I201" s="4"/>
      <c r="J201" s="4"/>
      <c r="K201" s="4"/>
      <c r="L201" s="4"/>
      <c r="M201" s="4"/>
      <c r="N201" s="5"/>
      <c r="O201" s="5"/>
      <c r="P201" s="6"/>
      <c r="Q201" s="4"/>
      <c r="R201" s="6"/>
      <c r="S201" s="6"/>
      <c r="T201" s="6"/>
      <c r="U201" s="350"/>
      <c r="V201" s="85" t="str">
        <f>IF(W201=0,"",(G201/DataÅr!$B$47*DataÅr!$B$52+H201/DataÅr!$B$47*DataÅr!$B$51+I201/DataÅr!$B$47*DataÅr!$B$50+J201/DataÅr!$B$47*DataÅr!$B$49+K201/DataÅr!$B$47*DataÅr!$B$48+M201/DataÅr!$B$47*DataÅr!$B$53)^DataÅr!$B$54)</f>
        <v/>
      </c>
      <c r="W201" s="86">
        <f t="shared" si="18"/>
        <v>0</v>
      </c>
      <c r="X201" s="87">
        <f>SUM(G198:K201)+SUM(M198:M201)</f>
        <v>0</v>
      </c>
      <c r="Y201" s="130">
        <f>SUM(F198:F211)</f>
        <v>0</v>
      </c>
      <c r="Z201" s="91" t="str">
        <f t="shared" ref="Z201:Z211" si="19">Z187</f>
        <v>Pas</v>
      </c>
      <c r="AA201" s="94"/>
    </row>
    <row r="202" spans="1:27" ht="12.75" customHeight="1" x14ac:dyDescent="0.2">
      <c r="A202" s="406"/>
      <c r="B202" s="107">
        <f>(B200+1)</f>
        <v>42403</v>
      </c>
      <c r="C202" s="124"/>
      <c r="D202" s="137"/>
      <c r="E202" s="128"/>
      <c r="F202" s="119"/>
      <c r="G202" s="7"/>
      <c r="H202" s="7"/>
      <c r="I202" s="7"/>
      <c r="J202" s="7"/>
      <c r="K202" s="7"/>
      <c r="L202" s="7"/>
      <c r="M202" s="7"/>
      <c r="N202" s="8"/>
      <c r="O202" s="8"/>
      <c r="P202" s="9"/>
      <c r="Q202" s="7"/>
      <c r="R202" s="9"/>
      <c r="S202" s="9"/>
      <c r="T202" s="9"/>
      <c r="U202" s="351"/>
      <c r="V202" s="88" t="str">
        <f>IF(W202=0,"",(G202/DataÅr!$B$47*DataÅr!$B$52+H202/DataÅr!$B$47*DataÅr!$B$51+I202/DataÅr!$B$47*DataÅr!$B$50+J202/DataÅr!$B$47*DataÅr!$B$49+K202/DataÅr!$B$47*DataÅr!$B$48+M202/DataÅr!$B$47*DataÅr!$B$53)^DataÅr!$B$54)</f>
        <v/>
      </c>
      <c r="W202" s="89">
        <f t="shared" si="18"/>
        <v>0</v>
      </c>
      <c r="X202" s="90"/>
      <c r="Y202" s="129">
        <f>SUM(G198:K211)-Y203</f>
        <v>0</v>
      </c>
      <c r="Z202" s="93" t="str">
        <f t="shared" si="19"/>
        <v>Løb</v>
      </c>
      <c r="AA202" s="94"/>
    </row>
    <row r="203" spans="1:27" ht="12.75" customHeight="1" x14ac:dyDescent="0.2">
      <c r="A203" s="406"/>
      <c r="B203" s="108">
        <f>B202</f>
        <v>42403</v>
      </c>
      <c r="C203" s="123"/>
      <c r="D203" s="136"/>
      <c r="E203" s="133"/>
      <c r="F203" s="118"/>
      <c r="G203" s="4"/>
      <c r="H203" s="4"/>
      <c r="I203" s="4"/>
      <c r="J203" s="4"/>
      <c r="K203" s="4"/>
      <c r="L203" s="4"/>
      <c r="M203" s="4"/>
      <c r="N203" s="5"/>
      <c r="O203" s="5"/>
      <c r="P203" s="6"/>
      <c r="Q203" s="4"/>
      <c r="R203" s="6"/>
      <c r="S203" s="6"/>
      <c r="T203" s="6"/>
      <c r="U203" s="350"/>
      <c r="V203" s="85" t="str">
        <f>IF(W203=0,"",(G203/DataÅr!$B$47*DataÅr!$B$52+H203/DataÅr!$B$47*DataÅr!$B$51+I203/DataÅr!$B$47*DataÅr!$B$50+J203/DataÅr!$B$47*DataÅr!$B$49+K203/DataÅr!$B$47*DataÅr!$B$48+M203/DataÅr!$B$47*DataÅr!$B$53)^DataÅr!$B$54)</f>
        <v/>
      </c>
      <c r="W203" s="86">
        <f t="shared" si="18"/>
        <v>0</v>
      </c>
      <c r="X203" s="87">
        <f>SUM(G198:K203)+SUM(M198:M203)</f>
        <v>0</v>
      </c>
      <c r="Y203" s="92">
        <f>SUMIF(L198:L211,"x",W198:W211)-SUMIF(L198:L211,"x",M198:M211)</f>
        <v>0</v>
      </c>
      <c r="Z203" s="93" t="str">
        <f t="shared" si="19"/>
        <v>Alternativ</v>
      </c>
      <c r="AA203" s="94"/>
    </row>
    <row r="204" spans="1:27" ht="12.75" customHeight="1" x14ac:dyDescent="0.2">
      <c r="A204" s="406"/>
      <c r="B204" s="107">
        <f>(B202+1)</f>
        <v>42404</v>
      </c>
      <c r="C204" s="124"/>
      <c r="D204" s="137"/>
      <c r="E204" s="128"/>
      <c r="F204" s="119"/>
      <c r="G204" s="7"/>
      <c r="H204" s="7"/>
      <c r="I204" s="7"/>
      <c r="J204" s="7"/>
      <c r="K204" s="7"/>
      <c r="L204" s="7"/>
      <c r="M204" s="7"/>
      <c r="N204" s="8"/>
      <c r="O204" s="8"/>
      <c r="P204" s="9"/>
      <c r="Q204" s="7"/>
      <c r="R204" s="9"/>
      <c r="S204" s="9"/>
      <c r="T204" s="9"/>
      <c r="U204" s="351"/>
      <c r="V204" s="88" t="str">
        <f>IF(W204=0,"",(G204/DataÅr!$B$47*DataÅr!$B$52+H204/DataÅr!$B$47*DataÅr!$B$51+I204/DataÅr!$B$47*DataÅr!$B$50+J204/DataÅr!$B$47*DataÅr!$B$49+K204/DataÅr!$B$47*DataÅr!$B$48+M204/DataÅr!$B$47*DataÅr!$B$53)^DataÅr!$B$54)</f>
        <v/>
      </c>
      <c r="W204" s="89">
        <f t="shared" si="18"/>
        <v>0</v>
      </c>
      <c r="X204" s="90"/>
      <c r="Y204" s="92">
        <f>SUM(M198:M211)</f>
        <v>0</v>
      </c>
      <c r="Z204" s="93" t="str">
        <f t="shared" si="19"/>
        <v>Styrke</v>
      </c>
      <c r="AA204" s="94"/>
    </row>
    <row r="205" spans="1:27" ht="12.75" customHeight="1" x14ac:dyDescent="0.2">
      <c r="A205" s="406"/>
      <c r="B205" s="108">
        <f>B204</f>
        <v>42404</v>
      </c>
      <c r="C205" s="123"/>
      <c r="D205" s="136"/>
      <c r="E205" s="133"/>
      <c r="F205" s="118"/>
      <c r="G205" s="4"/>
      <c r="H205" s="4"/>
      <c r="I205" s="4"/>
      <c r="J205" s="4"/>
      <c r="K205" s="4"/>
      <c r="L205" s="4"/>
      <c r="M205" s="4"/>
      <c r="N205" s="5"/>
      <c r="O205" s="5"/>
      <c r="P205" s="6"/>
      <c r="Q205" s="4"/>
      <c r="R205" s="6"/>
      <c r="S205" s="6"/>
      <c r="T205" s="6"/>
      <c r="U205" s="350"/>
      <c r="V205" s="85" t="str">
        <f>IF(W205=0,"",(G205/DataÅr!$B$47*DataÅr!$B$52+H205/DataÅr!$B$47*DataÅr!$B$51+I205/DataÅr!$B$47*DataÅr!$B$50+J205/DataÅr!$B$47*DataÅr!$B$49+K205/DataÅr!$B$47*DataÅr!$B$48+M205/DataÅr!$B$47*DataÅr!$B$53)^DataÅr!$B$54)</f>
        <v/>
      </c>
      <c r="W205" s="86">
        <f t="shared" si="18"/>
        <v>0</v>
      </c>
      <c r="X205" s="87">
        <f>SUM(G198:K205)+SUM(M198:M205)</f>
        <v>0</v>
      </c>
      <c r="Y205" s="95">
        <f>SUM(Q198:Q211)</f>
        <v>0</v>
      </c>
      <c r="Z205" s="93" t="str">
        <f t="shared" si="19"/>
        <v>O-teknik</v>
      </c>
      <c r="AA205" s="94"/>
    </row>
    <row r="206" spans="1:27" ht="12.75" customHeight="1" x14ac:dyDescent="0.2">
      <c r="A206" s="406"/>
      <c r="B206" s="107">
        <f>(B204+1)</f>
        <v>42405</v>
      </c>
      <c r="C206" s="124"/>
      <c r="D206" s="137"/>
      <c r="E206" s="128"/>
      <c r="F206" s="119"/>
      <c r="G206" s="7"/>
      <c r="H206" s="7"/>
      <c r="I206" s="7"/>
      <c r="J206" s="7"/>
      <c r="K206" s="7"/>
      <c r="L206" s="7"/>
      <c r="M206" s="7"/>
      <c r="N206" s="8"/>
      <c r="O206" s="8"/>
      <c r="P206" s="9"/>
      <c r="Q206" s="7"/>
      <c r="R206" s="9"/>
      <c r="S206" s="9"/>
      <c r="T206" s="9"/>
      <c r="U206" s="351"/>
      <c r="V206" s="88" t="str">
        <f>IF(W206=0,"",(G206/DataÅr!$B$47*DataÅr!$B$52+H206/DataÅr!$B$47*DataÅr!$B$51+I206/DataÅr!$B$47*DataÅr!$B$50+J206/DataÅr!$B$47*DataÅr!$B$49+K206/DataÅr!$B$47*DataÅr!$B$48+M206/DataÅr!$B$47*DataÅr!$B$53)^DataÅr!$B$54)</f>
        <v/>
      </c>
      <c r="W206" s="89">
        <f t="shared" si="18"/>
        <v>0</v>
      </c>
      <c r="X206" s="90"/>
      <c r="Y206" s="96">
        <f>SUM(T198:T211)</f>
        <v>0</v>
      </c>
      <c r="Z206" s="93" t="str">
        <f t="shared" si="19"/>
        <v>Km</v>
      </c>
      <c r="AA206" s="94"/>
    </row>
    <row r="207" spans="1:27" ht="12.75" customHeight="1" x14ac:dyDescent="0.2">
      <c r="A207" s="406"/>
      <c r="B207" s="108">
        <f>B206</f>
        <v>42405</v>
      </c>
      <c r="C207" s="123"/>
      <c r="D207" s="136"/>
      <c r="E207" s="133"/>
      <c r="F207" s="118"/>
      <c r="G207" s="4"/>
      <c r="H207" s="4"/>
      <c r="I207" s="4"/>
      <c r="J207" s="4"/>
      <c r="K207" s="4"/>
      <c r="L207" s="4"/>
      <c r="M207" s="4"/>
      <c r="N207" s="5"/>
      <c r="O207" s="5"/>
      <c r="P207" s="6"/>
      <c r="Q207" s="4"/>
      <c r="R207" s="6"/>
      <c r="S207" s="6"/>
      <c r="T207" s="6"/>
      <c r="U207" s="350"/>
      <c r="V207" s="85" t="str">
        <f>IF(W207=0,"",(G207/DataÅr!$B$47*DataÅr!$B$52+H207/DataÅr!$B$47*DataÅr!$B$51+I207/DataÅr!$B$47*DataÅr!$B$50+J207/DataÅr!$B$47*DataÅr!$B$49+K207/DataÅr!$B$47*DataÅr!$B$48+M207/DataÅr!$B$47*DataÅr!$B$53)^DataÅr!$B$54)</f>
        <v/>
      </c>
      <c r="W207" s="86">
        <f t="shared" si="18"/>
        <v>0</v>
      </c>
      <c r="X207" s="87">
        <f>SUM(G198:K207)+SUM(M198:M207)</f>
        <v>0</v>
      </c>
      <c r="Y207" s="96">
        <f>SUM(P198:P211)</f>
        <v>0</v>
      </c>
      <c r="Z207" s="93" t="str">
        <f t="shared" si="19"/>
        <v>Stigning</v>
      </c>
      <c r="AA207" s="94"/>
    </row>
    <row r="208" spans="1:27" ht="12.75" customHeight="1" x14ac:dyDescent="0.2">
      <c r="A208" s="406"/>
      <c r="B208" s="107">
        <f>(B206+1)</f>
        <v>42406</v>
      </c>
      <c r="C208" s="124"/>
      <c r="D208" s="137"/>
      <c r="E208" s="128"/>
      <c r="F208" s="119"/>
      <c r="G208" s="7"/>
      <c r="H208" s="7"/>
      <c r="I208" s="7"/>
      <c r="J208" s="7"/>
      <c r="K208" s="7"/>
      <c r="L208" s="7"/>
      <c r="M208" s="7"/>
      <c r="N208" s="8"/>
      <c r="O208" s="8"/>
      <c r="P208" s="9"/>
      <c r="Q208" s="7"/>
      <c r="R208" s="9"/>
      <c r="S208" s="9"/>
      <c r="T208" s="9"/>
      <c r="U208" s="351"/>
      <c r="V208" s="88" t="str">
        <f>IF(W208=0,"",(G208/DataÅr!$B$47*DataÅr!$B$52+H208/DataÅr!$B$47*DataÅr!$B$51+I208/DataÅr!$B$47*DataÅr!$B$50+J208/DataÅr!$B$47*DataÅr!$B$49+K208/DataÅr!$B$47*DataÅr!$B$48+M208/DataÅr!$B$47*DataÅr!$B$53)^DataÅr!$B$54)</f>
        <v/>
      </c>
      <c r="W208" s="89">
        <f t="shared" si="18"/>
        <v>0</v>
      </c>
      <c r="X208" s="90"/>
      <c r="Y208" s="96">
        <f>SUM(V198:V211)</f>
        <v>0</v>
      </c>
      <c r="Z208" s="93" t="str">
        <f t="shared" si="19"/>
        <v>Belastning</v>
      </c>
      <c r="AA208" s="94"/>
    </row>
    <row r="209" spans="1:27" ht="12.75" customHeight="1" thickBot="1" x14ac:dyDescent="0.25">
      <c r="A209" s="406"/>
      <c r="B209" s="108">
        <f>B208</f>
        <v>42406</v>
      </c>
      <c r="C209" s="123"/>
      <c r="D209" s="136"/>
      <c r="E209" s="133"/>
      <c r="F209" s="118"/>
      <c r="G209" s="4"/>
      <c r="H209" s="4"/>
      <c r="I209" s="4"/>
      <c r="J209" s="4"/>
      <c r="K209" s="4"/>
      <c r="L209" s="4"/>
      <c r="M209" s="4"/>
      <c r="N209" s="5"/>
      <c r="O209" s="5"/>
      <c r="P209" s="6"/>
      <c r="Q209" s="4"/>
      <c r="R209" s="6"/>
      <c r="S209" s="6"/>
      <c r="T209" s="6"/>
      <c r="U209" s="350"/>
      <c r="V209" s="85" t="str">
        <f>IF(W209=0,"",(G209/DataÅr!$B$47*DataÅr!$B$52+H209/DataÅr!$B$47*DataÅr!$B$51+I209/DataÅr!$B$47*DataÅr!$B$50+J209/DataÅr!$B$47*DataÅr!$B$49+K209/DataÅr!$B$47*DataÅr!$B$48+M209/DataÅr!$B$47*DataÅr!$B$53)^DataÅr!$B$54)</f>
        <v/>
      </c>
      <c r="W209" s="86">
        <f t="shared" si="18"/>
        <v>0</v>
      </c>
      <c r="X209" s="87">
        <f>SUM(G198:K209)+SUM(M198:M209)</f>
        <v>0</v>
      </c>
      <c r="Y209" s="101">
        <f>IF(SUM(R198:R211)&gt;0,AVERAGE(R198:R211),0)</f>
        <v>0</v>
      </c>
      <c r="Z209" s="102" t="str">
        <f t="shared" si="19"/>
        <v>Dagsform</v>
      </c>
      <c r="AA209" s="94"/>
    </row>
    <row r="210" spans="1:27" ht="12.75" customHeight="1" x14ac:dyDescent="0.2">
      <c r="A210" s="406"/>
      <c r="B210" s="107">
        <f>(B208+1)</f>
        <v>42407</v>
      </c>
      <c r="C210" s="125"/>
      <c r="D210" s="137"/>
      <c r="E210" s="128"/>
      <c r="F210" s="120"/>
      <c r="G210" s="10"/>
      <c r="H210" s="10"/>
      <c r="I210" s="10"/>
      <c r="J210" s="10"/>
      <c r="K210" s="10"/>
      <c r="L210" s="10"/>
      <c r="M210" s="10"/>
      <c r="N210" s="11"/>
      <c r="O210" s="11"/>
      <c r="P210" s="12"/>
      <c r="Q210" s="10"/>
      <c r="R210" s="12"/>
      <c r="S210" s="12"/>
      <c r="T210" s="12"/>
      <c r="U210" s="351"/>
      <c r="V210" s="88" t="str">
        <f>IF(W210=0,"",(G210/DataÅr!$B$47*DataÅr!$B$52+H210/DataÅr!$B$47*DataÅr!$B$51+I210/DataÅr!$B$47*DataÅr!$B$50+J210/DataÅr!$B$47*DataÅr!$B$49+K210/DataÅr!$B$47*DataÅr!$B$48+M210/DataÅr!$B$47*DataÅr!$B$53)^DataÅr!$B$54)</f>
        <v/>
      </c>
      <c r="W210" s="89">
        <f t="shared" si="18"/>
        <v>0</v>
      </c>
      <c r="X210" s="98"/>
      <c r="Y210" s="131">
        <f>SUM(C198:C211)</f>
        <v>0</v>
      </c>
      <c r="Z210" s="132" t="str">
        <f t="shared" si="19"/>
        <v>Pas</v>
      </c>
      <c r="AA210" s="94"/>
    </row>
    <row r="211" spans="1:27" ht="12.75" customHeight="1" thickBot="1" x14ac:dyDescent="0.25">
      <c r="A211" s="407"/>
      <c r="B211" s="109">
        <f>B210</f>
        <v>42407</v>
      </c>
      <c r="C211" s="126"/>
      <c r="D211" s="138"/>
      <c r="E211" s="134"/>
      <c r="F211" s="121"/>
      <c r="G211" s="13"/>
      <c r="H211" s="13"/>
      <c r="I211" s="13"/>
      <c r="J211" s="13"/>
      <c r="K211" s="13"/>
      <c r="L211" s="13"/>
      <c r="M211" s="13"/>
      <c r="N211" s="14"/>
      <c r="O211" s="14"/>
      <c r="P211" s="15"/>
      <c r="Q211" s="13"/>
      <c r="R211" s="15"/>
      <c r="S211" s="15"/>
      <c r="T211" s="15"/>
      <c r="U211" s="354"/>
      <c r="V211" s="158" t="str">
        <f>IF(W211=0,"",(G211/DataÅr!$B$47*DataÅr!$B$52+H211/DataÅr!$B$47*DataÅr!$B$51+I211/DataÅr!$B$47*DataÅr!$B$50+J211/DataÅr!$B$47*DataÅr!$B$49+K211/DataÅr!$B$47*DataÅr!$B$48+M211/DataÅr!$B$47*DataÅr!$B$53)^DataÅr!$B$54)</f>
        <v/>
      </c>
      <c r="W211" s="99">
        <f t="shared" si="18"/>
        <v>0</v>
      </c>
      <c r="X211" s="100">
        <f>SUM(G198:K211)+SUM(M198:M211)</f>
        <v>0</v>
      </c>
      <c r="Y211" s="140">
        <f>SUM(E198:E211)</f>
        <v>0</v>
      </c>
      <c r="Z211" s="141" t="str">
        <f t="shared" si="19"/>
        <v>Tid</v>
      </c>
      <c r="AA211" s="94"/>
    </row>
    <row r="212" spans="1:27" ht="12.75" customHeight="1" x14ac:dyDescent="0.2">
      <c r="A212" s="405">
        <f>A198+1</f>
        <v>6</v>
      </c>
      <c r="B212" s="110">
        <f>(B210+1)</f>
        <v>42408</v>
      </c>
      <c r="C212" s="122"/>
      <c r="D212" s="139"/>
      <c r="E212" s="127"/>
      <c r="F212" s="117"/>
      <c r="G212" s="1"/>
      <c r="H212" s="1"/>
      <c r="I212" s="1"/>
      <c r="J212" s="1"/>
      <c r="K212" s="1"/>
      <c r="L212" s="1"/>
      <c r="M212" s="1"/>
      <c r="N212" s="2"/>
      <c r="O212" s="2"/>
      <c r="P212" s="3"/>
      <c r="Q212" s="1"/>
      <c r="R212" s="3"/>
      <c r="S212" s="3"/>
      <c r="T212" s="3"/>
      <c r="U212" s="349"/>
      <c r="V212" s="88" t="str">
        <f>IF(W212=0,"",(G212/DataÅr!$B$47*DataÅr!$B$52+H212/DataÅr!$B$47*DataÅr!$B$51+I212/DataÅr!$B$47*DataÅr!$B$50+J212/DataÅr!$B$47*DataÅr!$B$49+K212/DataÅr!$B$47*DataÅr!$B$48+M212/DataÅr!$B$47*DataÅr!$B$53)^DataÅr!$B$54)</f>
        <v/>
      </c>
      <c r="W212" s="80">
        <f t="shared" si="18"/>
        <v>0</v>
      </c>
      <c r="X212" s="81"/>
      <c r="Y212" s="82"/>
      <c r="Z212" s="83"/>
      <c r="AA212" s="94"/>
    </row>
    <row r="213" spans="1:27" ht="12.75" customHeight="1" x14ac:dyDescent="0.2">
      <c r="A213" s="406"/>
      <c r="B213" s="108">
        <f>B212</f>
        <v>42408</v>
      </c>
      <c r="C213" s="123"/>
      <c r="D213" s="136"/>
      <c r="E213" s="133"/>
      <c r="F213" s="118"/>
      <c r="G213" s="4"/>
      <c r="H213" s="4"/>
      <c r="I213" s="4"/>
      <c r="J213" s="4"/>
      <c r="K213" s="4"/>
      <c r="L213" s="4"/>
      <c r="M213" s="4"/>
      <c r="N213" s="5"/>
      <c r="O213" s="5"/>
      <c r="P213" s="6"/>
      <c r="Q213" s="4"/>
      <c r="R213" s="6"/>
      <c r="S213" s="6"/>
      <c r="T213" s="6"/>
      <c r="U213" s="350"/>
      <c r="V213" s="85" t="str">
        <f>IF(W213=0,"",(G213/DataÅr!$B$47*DataÅr!$B$52+H213/DataÅr!$B$47*DataÅr!$B$51+I213/DataÅr!$B$47*DataÅr!$B$50+J213/DataÅr!$B$47*DataÅr!$B$49+K213/DataÅr!$B$47*DataÅr!$B$48+M213/DataÅr!$B$47*DataÅr!$B$53)^DataÅr!$B$54)</f>
        <v/>
      </c>
      <c r="W213" s="86">
        <f t="shared" si="18"/>
        <v>0</v>
      </c>
      <c r="X213" s="87">
        <f>SUM(G212:K213)+SUM(M212:M213)</f>
        <v>0</v>
      </c>
      <c r="Y213" s="142"/>
      <c r="Z213" s="83"/>
      <c r="AA213" s="94"/>
    </row>
    <row r="214" spans="1:27" ht="12.75" customHeight="1" thickBot="1" x14ac:dyDescent="0.25">
      <c r="A214" s="406"/>
      <c r="B214" s="107">
        <f>(B212+1)</f>
        <v>42409</v>
      </c>
      <c r="C214" s="124"/>
      <c r="D214" s="137"/>
      <c r="E214" s="128"/>
      <c r="F214" s="119"/>
      <c r="G214" s="7"/>
      <c r="H214" s="7"/>
      <c r="I214" s="7"/>
      <c r="J214" s="7"/>
      <c r="K214" s="7"/>
      <c r="L214" s="7"/>
      <c r="M214" s="7"/>
      <c r="N214" s="8"/>
      <c r="O214" s="8"/>
      <c r="P214" s="9"/>
      <c r="Q214" s="7"/>
      <c r="R214" s="9"/>
      <c r="S214" s="9"/>
      <c r="T214" s="9"/>
      <c r="U214" s="351"/>
      <c r="V214" s="88" t="str">
        <f>IF(W214=0,"",(G214/DataÅr!$B$47*DataÅr!$B$52+H214/DataÅr!$B$47*DataÅr!$B$51+I214/DataÅr!$B$47*DataÅr!$B$50+J214/DataÅr!$B$47*DataÅr!$B$49+K214/DataÅr!$B$47*DataÅr!$B$48+M214/DataÅr!$B$47*DataÅr!$B$53)^DataÅr!$B$54)</f>
        <v/>
      </c>
      <c r="W214" s="89">
        <f t="shared" si="18"/>
        <v>0</v>
      </c>
      <c r="X214" s="90"/>
      <c r="Y214" s="142"/>
      <c r="Z214" s="144"/>
      <c r="AA214" s="94"/>
    </row>
    <row r="215" spans="1:27" ht="12.75" customHeight="1" x14ac:dyDescent="0.2">
      <c r="A215" s="406"/>
      <c r="B215" s="108">
        <f>B214</f>
        <v>42409</v>
      </c>
      <c r="C215" s="123"/>
      <c r="D215" s="136"/>
      <c r="E215" s="133"/>
      <c r="F215" s="118"/>
      <c r="G215" s="4"/>
      <c r="H215" s="4"/>
      <c r="I215" s="4"/>
      <c r="J215" s="4"/>
      <c r="K215" s="4"/>
      <c r="L215" s="4"/>
      <c r="M215" s="4"/>
      <c r="N215" s="5"/>
      <c r="O215" s="5"/>
      <c r="P215" s="6"/>
      <c r="Q215" s="4"/>
      <c r="R215" s="6"/>
      <c r="S215" s="6"/>
      <c r="T215" s="6"/>
      <c r="U215" s="350"/>
      <c r="V215" s="85" t="str">
        <f>IF(W215=0,"",(G215/DataÅr!$B$47*DataÅr!$B$52+H215/DataÅr!$B$47*DataÅr!$B$51+I215/DataÅr!$B$47*DataÅr!$B$50+J215/DataÅr!$B$47*DataÅr!$B$49+K215/DataÅr!$B$47*DataÅr!$B$48+M215/DataÅr!$B$47*DataÅr!$B$53)^DataÅr!$B$54)</f>
        <v/>
      </c>
      <c r="W215" s="86">
        <f t="shared" si="18"/>
        <v>0</v>
      </c>
      <c r="X215" s="87">
        <f>SUM(G212:K215)+SUM(M212:M215)</f>
        <v>0</v>
      </c>
      <c r="Y215" s="130">
        <f>SUM(F212:F225)</f>
        <v>0</v>
      </c>
      <c r="Z215" s="91" t="str">
        <f t="shared" ref="Z215:Z225" si="20">Z201</f>
        <v>Pas</v>
      </c>
      <c r="AA215" s="94"/>
    </row>
    <row r="216" spans="1:27" ht="12.75" customHeight="1" x14ac:dyDescent="0.2">
      <c r="A216" s="406"/>
      <c r="B216" s="107">
        <f>(B214+1)</f>
        <v>42410</v>
      </c>
      <c r="C216" s="124"/>
      <c r="D216" s="137"/>
      <c r="E216" s="128"/>
      <c r="F216" s="119"/>
      <c r="G216" s="7"/>
      <c r="H216" s="7"/>
      <c r="I216" s="7"/>
      <c r="J216" s="7"/>
      <c r="K216" s="7"/>
      <c r="L216" s="7"/>
      <c r="M216" s="7"/>
      <c r="N216" s="8"/>
      <c r="O216" s="8"/>
      <c r="P216" s="9"/>
      <c r="Q216" s="7"/>
      <c r="R216" s="9"/>
      <c r="S216" s="9"/>
      <c r="T216" s="9"/>
      <c r="U216" s="351"/>
      <c r="V216" s="88" t="str">
        <f>IF(W216=0,"",(G216/DataÅr!$B$47*DataÅr!$B$52+H216/DataÅr!$B$47*DataÅr!$B$51+I216/DataÅr!$B$47*DataÅr!$B$50+J216/DataÅr!$B$47*DataÅr!$B$49+K216/DataÅr!$B$47*DataÅr!$B$48+M216/DataÅr!$B$47*DataÅr!$B$53)^DataÅr!$B$54)</f>
        <v/>
      </c>
      <c r="W216" s="89">
        <f t="shared" si="18"/>
        <v>0</v>
      </c>
      <c r="X216" s="90"/>
      <c r="Y216" s="129">
        <f>SUM(G212:K225)-Y217</f>
        <v>0</v>
      </c>
      <c r="Z216" s="93" t="str">
        <f t="shared" si="20"/>
        <v>Løb</v>
      </c>
      <c r="AA216" s="94"/>
    </row>
    <row r="217" spans="1:27" ht="12.75" customHeight="1" x14ac:dyDescent="0.2">
      <c r="A217" s="406"/>
      <c r="B217" s="108">
        <f>B216</f>
        <v>42410</v>
      </c>
      <c r="C217" s="123"/>
      <c r="D217" s="136"/>
      <c r="E217" s="133"/>
      <c r="F217" s="118"/>
      <c r="G217" s="4"/>
      <c r="H217" s="4"/>
      <c r="I217" s="4"/>
      <c r="J217" s="4"/>
      <c r="K217" s="4"/>
      <c r="L217" s="4"/>
      <c r="M217" s="4"/>
      <c r="N217" s="5"/>
      <c r="O217" s="5"/>
      <c r="P217" s="6"/>
      <c r="Q217" s="4"/>
      <c r="R217" s="6"/>
      <c r="S217" s="6"/>
      <c r="T217" s="6"/>
      <c r="U217" s="350"/>
      <c r="V217" s="85" t="str">
        <f>IF(W217=0,"",(G217/DataÅr!$B$47*DataÅr!$B$52+H217/DataÅr!$B$47*DataÅr!$B$51+I217/DataÅr!$B$47*DataÅr!$B$50+J217/DataÅr!$B$47*DataÅr!$B$49+K217/DataÅr!$B$47*DataÅr!$B$48+M217/DataÅr!$B$47*DataÅr!$B$53)^DataÅr!$B$54)</f>
        <v/>
      </c>
      <c r="W217" s="86">
        <f t="shared" si="18"/>
        <v>0</v>
      </c>
      <c r="X217" s="87">
        <f>SUM(G212:K217)+SUM(M212:M217)</f>
        <v>0</v>
      </c>
      <c r="Y217" s="92">
        <f>SUMIF(L212:L225,"x",W212:W225)-SUMIF(L212:L225,"x",M212:M225)</f>
        <v>0</v>
      </c>
      <c r="Z217" s="93" t="str">
        <f t="shared" si="20"/>
        <v>Alternativ</v>
      </c>
      <c r="AA217" s="94"/>
    </row>
    <row r="218" spans="1:27" ht="12.75" customHeight="1" x14ac:dyDescent="0.2">
      <c r="A218" s="406"/>
      <c r="B218" s="107">
        <f>(B216+1)</f>
        <v>42411</v>
      </c>
      <c r="C218" s="124"/>
      <c r="D218" s="137"/>
      <c r="E218" s="128"/>
      <c r="F218" s="119"/>
      <c r="G218" s="7"/>
      <c r="H218" s="7"/>
      <c r="I218" s="7"/>
      <c r="J218" s="7"/>
      <c r="K218" s="7"/>
      <c r="L218" s="7"/>
      <c r="M218" s="7"/>
      <c r="N218" s="8"/>
      <c r="O218" s="8"/>
      <c r="P218" s="9"/>
      <c r="Q218" s="7"/>
      <c r="R218" s="9"/>
      <c r="S218" s="9"/>
      <c r="T218" s="9"/>
      <c r="U218" s="351"/>
      <c r="V218" s="88" t="str">
        <f>IF(W218=0,"",(G218/DataÅr!$B$47*DataÅr!$B$52+H218/DataÅr!$B$47*DataÅr!$B$51+I218/DataÅr!$B$47*DataÅr!$B$50+J218/DataÅr!$B$47*DataÅr!$B$49+K218/DataÅr!$B$47*DataÅr!$B$48+M218/DataÅr!$B$47*DataÅr!$B$53)^DataÅr!$B$54)</f>
        <v/>
      </c>
      <c r="W218" s="89">
        <f t="shared" si="18"/>
        <v>0</v>
      </c>
      <c r="X218" s="90"/>
      <c r="Y218" s="92">
        <f>SUM(M212:M225)</f>
        <v>0</v>
      </c>
      <c r="Z218" s="93" t="str">
        <f t="shared" si="20"/>
        <v>Styrke</v>
      </c>
      <c r="AA218" s="94"/>
    </row>
    <row r="219" spans="1:27" ht="12.75" customHeight="1" x14ac:dyDescent="0.2">
      <c r="A219" s="406"/>
      <c r="B219" s="108">
        <f>B218</f>
        <v>42411</v>
      </c>
      <c r="C219" s="123"/>
      <c r="D219" s="136"/>
      <c r="E219" s="133"/>
      <c r="F219" s="118"/>
      <c r="G219" s="4"/>
      <c r="H219" s="4"/>
      <c r="I219" s="4"/>
      <c r="J219" s="4"/>
      <c r="K219" s="4"/>
      <c r="L219" s="4"/>
      <c r="M219" s="4"/>
      <c r="N219" s="5"/>
      <c r="O219" s="5"/>
      <c r="P219" s="6"/>
      <c r="Q219" s="4"/>
      <c r="R219" s="6"/>
      <c r="S219" s="6"/>
      <c r="T219" s="6"/>
      <c r="U219" s="350"/>
      <c r="V219" s="85" t="str">
        <f>IF(W219=0,"",(G219/DataÅr!$B$47*DataÅr!$B$52+H219/DataÅr!$B$47*DataÅr!$B$51+I219/DataÅr!$B$47*DataÅr!$B$50+J219/DataÅr!$B$47*DataÅr!$B$49+K219/DataÅr!$B$47*DataÅr!$B$48+M219/DataÅr!$B$47*DataÅr!$B$53)^DataÅr!$B$54)</f>
        <v/>
      </c>
      <c r="W219" s="86">
        <f t="shared" si="18"/>
        <v>0</v>
      </c>
      <c r="X219" s="87">
        <f>SUM(G212:K219)+SUM(M212:M219)</f>
        <v>0</v>
      </c>
      <c r="Y219" s="95">
        <f>SUM(Q212:Q225)</f>
        <v>0</v>
      </c>
      <c r="Z219" s="93" t="str">
        <f t="shared" si="20"/>
        <v>O-teknik</v>
      </c>
      <c r="AA219" s="94"/>
    </row>
    <row r="220" spans="1:27" ht="12.75" customHeight="1" x14ac:dyDescent="0.2">
      <c r="A220" s="406"/>
      <c r="B220" s="107">
        <f>(B218+1)</f>
        <v>42412</v>
      </c>
      <c r="C220" s="124"/>
      <c r="D220" s="137"/>
      <c r="E220" s="128"/>
      <c r="F220" s="119"/>
      <c r="G220" s="7"/>
      <c r="H220" s="7"/>
      <c r="I220" s="7"/>
      <c r="J220" s="7"/>
      <c r="K220" s="7"/>
      <c r="L220" s="7"/>
      <c r="M220" s="7"/>
      <c r="N220" s="8"/>
      <c r="O220" s="8"/>
      <c r="P220" s="9"/>
      <c r="Q220" s="7"/>
      <c r="R220" s="9"/>
      <c r="S220" s="9"/>
      <c r="T220" s="9"/>
      <c r="U220" s="351"/>
      <c r="V220" s="88" t="str">
        <f>IF(W220=0,"",(G220/DataÅr!$B$47*DataÅr!$B$52+H220/DataÅr!$B$47*DataÅr!$B$51+I220/DataÅr!$B$47*DataÅr!$B$50+J220/DataÅr!$B$47*DataÅr!$B$49+K220/DataÅr!$B$47*DataÅr!$B$48+M220/DataÅr!$B$47*DataÅr!$B$53)^DataÅr!$B$54)</f>
        <v/>
      </c>
      <c r="W220" s="89">
        <f t="shared" si="18"/>
        <v>0</v>
      </c>
      <c r="X220" s="90"/>
      <c r="Y220" s="96">
        <f>SUM(T212:T225)</f>
        <v>0</v>
      </c>
      <c r="Z220" s="93" t="str">
        <f t="shared" si="20"/>
        <v>Km</v>
      </c>
      <c r="AA220" s="94"/>
    </row>
    <row r="221" spans="1:27" ht="12.75" customHeight="1" x14ac:dyDescent="0.2">
      <c r="A221" s="406"/>
      <c r="B221" s="108">
        <f>B220</f>
        <v>42412</v>
      </c>
      <c r="C221" s="123"/>
      <c r="D221" s="136"/>
      <c r="E221" s="133"/>
      <c r="F221" s="118"/>
      <c r="G221" s="4"/>
      <c r="H221" s="4"/>
      <c r="I221" s="4"/>
      <c r="J221" s="4"/>
      <c r="K221" s="4"/>
      <c r="L221" s="4"/>
      <c r="M221" s="4"/>
      <c r="N221" s="5"/>
      <c r="O221" s="5"/>
      <c r="P221" s="6"/>
      <c r="Q221" s="4"/>
      <c r="R221" s="6"/>
      <c r="S221" s="6"/>
      <c r="T221" s="6"/>
      <c r="U221" s="350"/>
      <c r="V221" s="85" t="str">
        <f>IF(W221=0,"",(G221/DataÅr!$B$47*DataÅr!$B$52+H221/DataÅr!$B$47*DataÅr!$B$51+I221/DataÅr!$B$47*DataÅr!$B$50+J221/DataÅr!$B$47*DataÅr!$B$49+K221/DataÅr!$B$47*DataÅr!$B$48+M221/DataÅr!$B$47*DataÅr!$B$53)^DataÅr!$B$54)</f>
        <v/>
      </c>
      <c r="W221" s="86">
        <f t="shared" si="18"/>
        <v>0</v>
      </c>
      <c r="X221" s="87">
        <f>SUM(G212:K221)+SUM(M212:M221)</f>
        <v>0</v>
      </c>
      <c r="Y221" s="96">
        <f>SUM(P212:P225)</f>
        <v>0</v>
      </c>
      <c r="Z221" s="93" t="str">
        <f t="shared" si="20"/>
        <v>Stigning</v>
      </c>
      <c r="AA221" s="94"/>
    </row>
    <row r="222" spans="1:27" ht="12.75" customHeight="1" x14ac:dyDescent="0.2">
      <c r="A222" s="406"/>
      <c r="B222" s="107">
        <f>(B220+1)</f>
        <v>42413</v>
      </c>
      <c r="C222" s="124"/>
      <c r="D222" s="137"/>
      <c r="E222" s="128"/>
      <c r="F222" s="119"/>
      <c r="G222" s="7"/>
      <c r="H222" s="7"/>
      <c r="I222" s="7"/>
      <c r="J222" s="7"/>
      <c r="K222" s="7"/>
      <c r="L222" s="7"/>
      <c r="M222" s="7"/>
      <c r="N222" s="8"/>
      <c r="O222" s="8"/>
      <c r="P222" s="9"/>
      <c r="Q222" s="7"/>
      <c r="R222" s="9"/>
      <c r="S222" s="9"/>
      <c r="T222" s="9"/>
      <c r="U222" s="351"/>
      <c r="V222" s="88" t="str">
        <f>IF(W222=0,"",(G222/DataÅr!$B$47*DataÅr!$B$52+H222/DataÅr!$B$47*DataÅr!$B$51+I222/DataÅr!$B$47*DataÅr!$B$50+J222/DataÅr!$B$47*DataÅr!$B$49+K222/DataÅr!$B$47*DataÅr!$B$48+M222/DataÅr!$B$47*DataÅr!$B$53)^DataÅr!$B$54)</f>
        <v/>
      </c>
      <c r="W222" s="89">
        <f t="shared" si="18"/>
        <v>0</v>
      </c>
      <c r="X222" s="90"/>
      <c r="Y222" s="96">
        <f>SUM(V212:V225)</f>
        <v>0</v>
      </c>
      <c r="Z222" s="93" t="str">
        <f t="shared" si="20"/>
        <v>Belastning</v>
      </c>
      <c r="AA222" s="94"/>
    </row>
    <row r="223" spans="1:27" ht="12.75" customHeight="1" thickBot="1" x14ac:dyDescent="0.25">
      <c r="A223" s="406"/>
      <c r="B223" s="108">
        <f>B222</f>
        <v>42413</v>
      </c>
      <c r="C223" s="123"/>
      <c r="D223" s="136"/>
      <c r="E223" s="133"/>
      <c r="F223" s="118"/>
      <c r="G223" s="4"/>
      <c r="H223" s="4"/>
      <c r="I223" s="4"/>
      <c r="J223" s="4"/>
      <c r="K223" s="4"/>
      <c r="L223" s="4"/>
      <c r="M223" s="4"/>
      <c r="N223" s="5"/>
      <c r="O223" s="5"/>
      <c r="P223" s="6"/>
      <c r="Q223" s="4"/>
      <c r="R223" s="6"/>
      <c r="S223" s="6"/>
      <c r="T223" s="6"/>
      <c r="U223" s="350"/>
      <c r="V223" s="85" t="str">
        <f>IF(W223=0,"",(G223/DataÅr!$B$47*DataÅr!$B$52+H223/DataÅr!$B$47*DataÅr!$B$51+I223/DataÅr!$B$47*DataÅr!$B$50+J223/DataÅr!$B$47*DataÅr!$B$49+K223/DataÅr!$B$47*DataÅr!$B$48+M223/DataÅr!$B$47*DataÅr!$B$53)^DataÅr!$B$54)</f>
        <v/>
      </c>
      <c r="W223" s="86">
        <f t="shared" si="18"/>
        <v>0</v>
      </c>
      <c r="X223" s="87">
        <f>SUM(G212:K223)+SUM(M212:M223)</f>
        <v>0</v>
      </c>
      <c r="Y223" s="101">
        <f>IF(SUM(R212:R225)&gt;0,AVERAGE(R212:R225),0)</f>
        <v>0</v>
      </c>
      <c r="Z223" s="102" t="str">
        <f t="shared" si="20"/>
        <v>Dagsform</v>
      </c>
      <c r="AA223" s="94"/>
    </row>
    <row r="224" spans="1:27" ht="12.75" customHeight="1" x14ac:dyDescent="0.2">
      <c r="A224" s="406"/>
      <c r="B224" s="107">
        <f>(B222+1)</f>
        <v>42414</v>
      </c>
      <c r="C224" s="125"/>
      <c r="D224" s="137"/>
      <c r="E224" s="128"/>
      <c r="F224" s="120"/>
      <c r="G224" s="10"/>
      <c r="H224" s="10"/>
      <c r="I224" s="10"/>
      <c r="J224" s="10"/>
      <c r="K224" s="10"/>
      <c r="L224" s="10"/>
      <c r="M224" s="10"/>
      <c r="N224" s="11"/>
      <c r="O224" s="11"/>
      <c r="P224" s="12"/>
      <c r="Q224" s="10"/>
      <c r="R224" s="12"/>
      <c r="S224" s="12"/>
      <c r="T224" s="12"/>
      <c r="U224" s="351"/>
      <c r="V224" s="88" t="str">
        <f>IF(W224=0,"",(G224/DataÅr!$B$47*DataÅr!$B$52+H224/DataÅr!$B$47*DataÅr!$B$51+I224/DataÅr!$B$47*DataÅr!$B$50+J224/DataÅr!$B$47*DataÅr!$B$49+K224/DataÅr!$B$47*DataÅr!$B$48+M224/DataÅr!$B$47*DataÅr!$B$53)^DataÅr!$B$54)</f>
        <v/>
      </c>
      <c r="W224" s="89">
        <f t="shared" si="18"/>
        <v>0</v>
      </c>
      <c r="X224" s="98"/>
      <c r="Y224" s="131">
        <f>SUM(C212:C225)</f>
        <v>0</v>
      </c>
      <c r="Z224" s="132" t="str">
        <f t="shared" si="20"/>
        <v>Pas</v>
      </c>
      <c r="AA224" s="94"/>
    </row>
    <row r="225" spans="1:27" ht="12.75" customHeight="1" thickBot="1" x14ac:dyDescent="0.25">
      <c r="A225" s="407"/>
      <c r="B225" s="109">
        <f>B224</f>
        <v>42414</v>
      </c>
      <c r="C225" s="126"/>
      <c r="D225" s="138"/>
      <c r="E225" s="134"/>
      <c r="F225" s="121"/>
      <c r="G225" s="13"/>
      <c r="H225" s="13"/>
      <c r="I225" s="13"/>
      <c r="J225" s="13"/>
      <c r="K225" s="13"/>
      <c r="L225" s="13"/>
      <c r="M225" s="13"/>
      <c r="N225" s="14"/>
      <c r="O225" s="14"/>
      <c r="P225" s="15"/>
      <c r="Q225" s="13"/>
      <c r="R225" s="15"/>
      <c r="S225" s="15"/>
      <c r="T225" s="15"/>
      <c r="U225" s="354"/>
      <c r="V225" s="158" t="str">
        <f>IF(W225=0,"",(G225/DataÅr!$B$47*DataÅr!$B$52+H225/DataÅr!$B$47*DataÅr!$B$51+I225/DataÅr!$B$47*DataÅr!$B$50+J225/DataÅr!$B$47*DataÅr!$B$49+K225/DataÅr!$B$47*DataÅr!$B$48+M225/DataÅr!$B$47*DataÅr!$B$53)^DataÅr!$B$54)</f>
        <v/>
      </c>
      <c r="W225" s="99">
        <f t="shared" si="18"/>
        <v>0</v>
      </c>
      <c r="X225" s="100">
        <f>SUM(G212:K225)+SUM(M212:M225)</f>
        <v>0</v>
      </c>
      <c r="Y225" s="140">
        <f>SUM(E212:E225)</f>
        <v>0</v>
      </c>
      <c r="Z225" s="141" t="str">
        <f t="shared" si="20"/>
        <v>Tid</v>
      </c>
      <c r="AA225" s="94"/>
    </row>
    <row r="226" spans="1:27" ht="12.75" customHeight="1" x14ac:dyDescent="0.2">
      <c r="A226" s="405">
        <f>A212+1</f>
        <v>7</v>
      </c>
      <c r="B226" s="110">
        <f>(B224+1)</f>
        <v>42415</v>
      </c>
      <c r="C226" s="122"/>
      <c r="D226" s="139"/>
      <c r="E226" s="127"/>
      <c r="F226" s="117"/>
      <c r="G226" s="1"/>
      <c r="H226" s="1"/>
      <c r="I226" s="1"/>
      <c r="J226" s="1"/>
      <c r="K226" s="1"/>
      <c r="L226" s="1"/>
      <c r="M226" s="1"/>
      <c r="N226" s="2"/>
      <c r="O226" s="2"/>
      <c r="P226" s="3"/>
      <c r="Q226" s="1"/>
      <c r="R226" s="3"/>
      <c r="S226" s="3"/>
      <c r="T226" s="3"/>
      <c r="U226" s="349"/>
      <c r="V226" s="88" t="str">
        <f>IF(W226=0,"",(G226/DataÅr!$B$47*DataÅr!$B$52+H226/DataÅr!$B$47*DataÅr!$B$51+I226/DataÅr!$B$47*DataÅr!$B$50+J226/DataÅr!$B$47*DataÅr!$B$49+K226/DataÅr!$B$47*DataÅr!$B$48+M226/DataÅr!$B$47*DataÅr!$B$53)^DataÅr!$B$54)</f>
        <v/>
      </c>
      <c r="W226" s="80">
        <f t="shared" si="18"/>
        <v>0</v>
      </c>
      <c r="X226" s="81"/>
      <c r="Y226" s="82"/>
      <c r="Z226" s="83"/>
      <c r="AA226" s="94"/>
    </row>
    <row r="227" spans="1:27" ht="12.75" customHeight="1" x14ac:dyDescent="0.2">
      <c r="A227" s="406"/>
      <c r="B227" s="108">
        <f>B226</f>
        <v>42415</v>
      </c>
      <c r="C227" s="123"/>
      <c r="D227" s="136"/>
      <c r="E227" s="133"/>
      <c r="F227" s="118"/>
      <c r="G227" s="4"/>
      <c r="H227" s="4"/>
      <c r="I227" s="4"/>
      <c r="J227" s="4"/>
      <c r="K227" s="4"/>
      <c r="L227" s="4"/>
      <c r="M227" s="4"/>
      <c r="N227" s="5"/>
      <c r="O227" s="5"/>
      <c r="P227" s="6"/>
      <c r="Q227" s="4"/>
      <c r="R227" s="6"/>
      <c r="S227" s="6"/>
      <c r="T227" s="6"/>
      <c r="U227" s="350"/>
      <c r="V227" s="85" t="str">
        <f>IF(W227=0,"",(G227/DataÅr!$B$47*DataÅr!$B$52+H227/DataÅr!$B$47*DataÅr!$B$51+I227/DataÅr!$B$47*DataÅr!$B$50+J227/DataÅr!$B$47*DataÅr!$B$49+K227/DataÅr!$B$47*DataÅr!$B$48+M227/DataÅr!$B$47*DataÅr!$B$53)^DataÅr!$B$54)</f>
        <v/>
      </c>
      <c r="W227" s="86">
        <f t="shared" si="18"/>
        <v>0</v>
      </c>
      <c r="X227" s="87">
        <f>SUM(G226:K227)+SUM(M226:M227)</f>
        <v>0</v>
      </c>
      <c r="Y227" s="142"/>
      <c r="Z227" s="83"/>
      <c r="AA227" s="94"/>
    </row>
    <row r="228" spans="1:27" ht="12.75" customHeight="1" thickBot="1" x14ac:dyDescent="0.25">
      <c r="A228" s="406"/>
      <c r="B228" s="107">
        <f>(B226+1)</f>
        <v>42416</v>
      </c>
      <c r="C228" s="124"/>
      <c r="D228" s="137"/>
      <c r="E228" s="128"/>
      <c r="F228" s="119"/>
      <c r="G228" s="7"/>
      <c r="H228" s="7"/>
      <c r="I228" s="7"/>
      <c r="J228" s="7"/>
      <c r="K228" s="7"/>
      <c r="L228" s="7"/>
      <c r="M228" s="7"/>
      <c r="N228" s="8"/>
      <c r="O228" s="8"/>
      <c r="P228" s="9"/>
      <c r="Q228" s="7"/>
      <c r="R228" s="9"/>
      <c r="S228" s="9"/>
      <c r="T228" s="9"/>
      <c r="U228" s="351"/>
      <c r="V228" s="88" t="str">
        <f>IF(W228=0,"",(G228/DataÅr!$B$47*DataÅr!$B$52+H228/DataÅr!$B$47*DataÅr!$B$51+I228/DataÅr!$B$47*DataÅr!$B$50+J228/DataÅr!$B$47*DataÅr!$B$49+K228/DataÅr!$B$47*DataÅr!$B$48+M228/DataÅr!$B$47*DataÅr!$B$53)^DataÅr!$B$54)</f>
        <v/>
      </c>
      <c r="W228" s="89">
        <f t="shared" si="18"/>
        <v>0</v>
      </c>
      <c r="X228" s="90"/>
      <c r="Y228" s="142"/>
      <c r="Z228" s="144"/>
      <c r="AA228" s="94"/>
    </row>
    <row r="229" spans="1:27" ht="12.75" customHeight="1" x14ac:dyDescent="0.2">
      <c r="A229" s="406"/>
      <c r="B229" s="108">
        <f>B228</f>
        <v>42416</v>
      </c>
      <c r="C229" s="123"/>
      <c r="D229" s="136"/>
      <c r="E229" s="133"/>
      <c r="F229" s="118"/>
      <c r="G229" s="4"/>
      <c r="H229" s="4"/>
      <c r="I229" s="4"/>
      <c r="J229" s="4"/>
      <c r="K229" s="4"/>
      <c r="L229" s="4"/>
      <c r="M229" s="4"/>
      <c r="N229" s="5"/>
      <c r="O229" s="5"/>
      <c r="P229" s="6"/>
      <c r="Q229" s="4"/>
      <c r="R229" s="6"/>
      <c r="S229" s="6"/>
      <c r="T229" s="6"/>
      <c r="U229" s="350"/>
      <c r="V229" s="85" t="str">
        <f>IF(W229=0,"",(G229/DataÅr!$B$47*DataÅr!$B$52+H229/DataÅr!$B$47*DataÅr!$B$51+I229/DataÅr!$B$47*DataÅr!$B$50+J229/DataÅr!$B$47*DataÅr!$B$49+K229/DataÅr!$B$47*DataÅr!$B$48+M229/DataÅr!$B$47*DataÅr!$B$53)^DataÅr!$B$54)</f>
        <v/>
      </c>
      <c r="W229" s="86">
        <f t="shared" si="18"/>
        <v>0</v>
      </c>
      <c r="X229" s="87">
        <f>SUM(G226:K229)+SUM(M226:M229)</f>
        <v>0</v>
      </c>
      <c r="Y229" s="130">
        <f>SUM(F226:F239)</f>
        <v>0</v>
      </c>
      <c r="Z229" s="91" t="str">
        <f t="shared" ref="Z229:Z239" si="21">Z215</f>
        <v>Pas</v>
      </c>
      <c r="AA229" s="94"/>
    </row>
    <row r="230" spans="1:27" ht="12.75" customHeight="1" x14ac:dyDescent="0.2">
      <c r="A230" s="406"/>
      <c r="B230" s="107">
        <f>(B228+1)</f>
        <v>42417</v>
      </c>
      <c r="C230" s="124"/>
      <c r="D230" s="137"/>
      <c r="E230" s="128"/>
      <c r="F230" s="119"/>
      <c r="G230" s="7"/>
      <c r="H230" s="7"/>
      <c r="I230" s="7"/>
      <c r="J230" s="7"/>
      <c r="K230" s="7"/>
      <c r="L230" s="7"/>
      <c r="M230" s="7"/>
      <c r="N230" s="8"/>
      <c r="O230" s="8"/>
      <c r="P230" s="9"/>
      <c r="Q230" s="7"/>
      <c r="R230" s="9"/>
      <c r="S230" s="9"/>
      <c r="T230" s="9"/>
      <c r="U230" s="351"/>
      <c r="V230" s="88" t="str">
        <f>IF(W230=0,"",(G230/DataÅr!$B$47*DataÅr!$B$52+H230/DataÅr!$B$47*DataÅr!$B$51+I230/DataÅr!$B$47*DataÅr!$B$50+J230/DataÅr!$B$47*DataÅr!$B$49+K230/DataÅr!$B$47*DataÅr!$B$48+M230/DataÅr!$B$47*DataÅr!$B$53)^DataÅr!$B$54)</f>
        <v/>
      </c>
      <c r="W230" s="89">
        <f t="shared" si="18"/>
        <v>0</v>
      </c>
      <c r="X230" s="90"/>
      <c r="Y230" s="129">
        <f>SUM(G226:K239)-Y231</f>
        <v>0</v>
      </c>
      <c r="Z230" s="93" t="str">
        <f t="shared" si="21"/>
        <v>Løb</v>
      </c>
      <c r="AA230" s="94"/>
    </row>
    <row r="231" spans="1:27" ht="12.75" customHeight="1" x14ac:dyDescent="0.2">
      <c r="A231" s="406"/>
      <c r="B231" s="108">
        <f>B230</f>
        <v>42417</v>
      </c>
      <c r="C231" s="123"/>
      <c r="D231" s="136"/>
      <c r="E231" s="133"/>
      <c r="F231" s="118"/>
      <c r="G231" s="4"/>
      <c r="H231" s="4"/>
      <c r="I231" s="4"/>
      <c r="J231" s="4"/>
      <c r="K231" s="4"/>
      <c r="L231" s="4"/>
      <c r="M231" s="4"/>
      <c r="N231" s="5"/>
      <c r="O231" s="5"/>
      <c r="P231" s="6"/>
      <c r="Q231" s="4"/>
      <c r="R231" s="6"/>
      <c r="S231" s="6"/>
      <c r="T231" s="6"/>
      <c r="U231" s="350"/>
      <c r="V231" s="85" t="str">
        <f>IF(W231=0,"",(G231/DataÅr!$B$47*DataÅr!$B$52+H231/DataÅr!$B$47*DataÅr!$B$51+I231/DataÅr!$B$47*DataÅr!$B$50+J231/DataÅr!$B$47*DataÅr!$B$49+K231/DataÅr!$B$47*DataÅr!$B$48+M231/DataÅr!$B$47*DataÅr!$B$53)^DataÅr!$B$54)</f>
        <v/>
      </c>
      <c r="W231" s="86">
        <f t="shared" si="18"/>
        <v>0</v>
      </c>
      <c r="X231" s="87">
        <f>SUM(G226:K231)+SUM(M226:M231)</f>
        <v>0</v>
      </c>
      <c r="Y231" s="92">
        <f>SUMIF(L226:L239,"x",W226:W239)-SUMIF(L226:L239,"x",M226:M239)</f>
        <v>0</v>
      </c>
      <c r="Z231" s="93" t="str">
        <f t="shared" si="21"/>
        <v>Alternativ</v>
      </c>
      <c r="AA231" s="94"/>
    </row>
    <row r="232" spans="1:27" ht="12.75" customHeight="1" x14ac:dyDescent="0.2">
      <c r="A232" s="406"/>
      <c r="B232" s="107">
        <f>(B230+1)</f>
        <v>42418</v>
      </c>
      <c r="C232" s="124"/>
      <c r="D232" s="137"/>
      <c r="E232" s="128"/>
      <c r="F232" s="119"/>
      <c r="G232" s="7"/>
      <c r="H232" s="7"/>
      <c r="I232" s="7"/>
      <c r="J232" s="7"/>
      <c r="K232" s="7"/>
      <c r="L232" s="7"/>
      <c r="M232" s="7"/>
      <c r="N232" s="8"/>
      <c r="O232" s="8"/>
      <c r="P232" s="9"/>
      <c r="Q232" s="7"/>
      <c r="R232" s="9"/>
      <c r="S232" s="9"/>
      <c r="T232" s="9"/>
      <c r="U232" s="351"/>
      <c r="V232" s="88" t="str">
        <f>IF(W232=0,"",(G232/DataÅr!$B$47*DataÅr!$B$52+H232/DataÅr!$B$47*DataÅr!$B$51+I232/DataÅr!$B$47*DataÅr!$B$50+J232/DataÅr!$B$47*DataÅr!$B$49+K232/DataÅr!$B$47*DataÅr!$B$48+M232/DataÅr!$B$47*DataÅr!$B$53)^DataÅr!$B$54)</f>
        <v/>
      </c>
      <c r="W232" s="89">
        <f t="shared" si="18"/>
        <v>0</v>
      </c>
      <c r="X232" s="90"/>
      <c r="Y232" s="92">
        <f>SUM(M226:M239)</f>
        <v>0</v>
      </c>
      <c r="Z232" s="93" t="str">
        <f t="shared" si="21"/>
        <v>Styrke</v>
      </c>
      <c r="AA232" s="94"/>
    </row>
    <row r="233" spans="1:27" ht="12.75" customHeight="1" x14ac:dyDescent="0.2">
      <c r="A233" s="406"/>
      <c r="B233" s="108">
        <f>B232</f>
        <v>42418</v>
      </c>
      <c r="C233" s="123"/>
      <c r="D233" s="136"/>
      <c r="E233" s="133"/>
      <c r="F233" s="118"/>
      <c r="G233" s="4"/>
      <c r="H233" s="4"/>
      <c r="I233" s="4"/>
      <c r="J233" s="4"/>
      <c r="K233" s="4"/>
      <c r="L233" s="4"/>
      <c r="M233" s="4"/>
      <c r="N233" s="5"/>
      <c r="O233" s="5"/>
      <c r="P233" s="6"/>
      <c r="Q233" s="4"/>
      <c r="R233" s="6"/>
      <c r="S233" s="6"/>
      <c r="T233" s="6"/>
      <c r="U233" s="350"/>
      <c r="V233" s="85" t="str">
        <f>IF(W233=0,"",(G233/DataÅr!$B$47*DataÅr!$B$52+H233/DataÅr!$B$47*DataÅr!$B$51+I233/DataÅr!$B$47*DataÅr!$B$50+J233/DataÅr!$B$47*DataÅr!$B$49+K233/DataÅr!$B$47*DataÅr!$B$48+M233/DataÅr!$B$47*DataÅr!$B$53)^DataÅr!$B$54)</f>
        <v/>
      </c>
      <c r="W233" s="86">
        <f t="shared" si="18"/>
        <v>0</v>
      </c>
      <c r="X233" s="87">
        <f>SUM(G226:K233)+SUM(M226:M233)</f>
        <v>0</v>
      </c>
      <c r="Y233" s="95">
        <f>SUM(Q226:Q239)</f>
        <v>0</v>
      </c>
      <c r="Z233" s="93" t="str">
        <f t="shared" si="21"/>
        <v>O-teknik</v>
      </c>
      <c r="AA233" s="94"/>
    </row>
    <row r="234" spans="1:27" ht="12.75" customHeight="1" x14ac:dyDescent="0.2">
      <c r="A234" s="406"/>
      <c r="B234" s="107">
        <f>(B232+1)</f>
        <v>42419</v>
      </c>
      <c r="C234" s="124"/>
      <c r="D234" s="137"/>
      <c r="E234" s="128"/>
      <c r="F234" s="119"/>
      <c r="G234" s="7"/>
      <c r="H234" s="7"/>
      <c r="I234" s="7"/>
      <c r="J234" s="7"/>
      <c r="K234" s="7"/>
      <c r="L234" s="7"/>
      <c r="M234" s="7"/>
      <c r="N234" s="8"/>
      <c r="O234" s="8"/>
      <c r="P234" s="9"/>
      <c r="Q234" s="7"/>
      <c r="R234" s="9"/>
      <c r="S234" s="9"/>
      <c r="T234" s="9"/>
      <c r="U234" s="351"/>
      <c r="V234" s="88" t="str">
        <f>IF(W234=0,"",(G234/DataÅr!$B$47*DataÅr!$B$52+H234/DataÅr!$B$47*DataÅr!$B$51+I234/DataÅr!$B$47*DataÅr!$B$50+J234/DataÅr!$B$47*DataÅr!$B$49+K234/DataÅr!$B$47*DataÅr!$B$48+M234/DataÅr!$B$47*DataÅr!$B$53)^DataÅr!$B$54)</f>
        <v/>
      </c>
      <c r="W234" s="89">
        <f t="shared" si="18"/>
        <v>0</v>
      </c>
      <c r="X234" s="90"/>
      <c r="Y234" s="96">
        <f>SUM(T226:T239)</f>
        <v>0</v>
      </c>
      <c r="Z234" s="93" t="str">
        <f t="shared" si="21"/>
        <v>Km</v>
      </c>
      <c r="AA234" s="94"/>
    </row>
    <row r="235" spans="1:27" ht="12.75" customHeight="1" x14ac:dyDescent="0.2">
      <c r="A235" s="406"/>
      <c r="B235" s="108">
        <f>B234</f>
        <v>42419</v>
      </c>
      <c r="C235" s="123"/>
      <c r="D235" s="136"/>
      <c r="E235" s="133"/>
      <c r="F235" s="118"/>
      <c r="G235" s="4"/>
      <c r="H235" s="4"/>
      <c r="I235" s="4"/>
      <c r="J235" s="4"/>
      <c r="K235" s="4"/>
      <c r="L235" s="4"/>
      <c r="M235" s="4"/>
      <c r="N235" s="5"/>
      <c r="O235" s="5"/>
      <c r="P235" s="6"/>
      <c r="Q235" s="4"/>
      <c r="R235" s="6"/>
      <c r="S235" s="6"/>
      <c r="T235" s="6"/>
      <c r="U235" s="350"/>
      <c r="V235" s="85" t="str">
        <f>IF(W235=0,"",(G235/DataÅr!$B$47*DataÅr!$B$52+H235/DataÅr!$B$47*DataÅr!$B$51+I235/DataÅr!$B$47*DataÅr!$B$50+J235/DataÅr!$B$47*DataÅr!$B$49+K235/DataÅr!$B$47*DataÅr!$B$48+M235/DataÅr!$B$47*DataÅr!$B$53)^DataÅr!$B$54)</f>
        <v/>
      </c>
      <c r="W235" s="86">
        <f t="shared" si="18"/>
        <v>0</v>
      </c>
      <c r="X235" s="87">
        <f>SUM(G226:K235)+SUM(M226:M235)</f>
        <v>0</v>
      </c>
      <c r="Y235" s="96">
        <f>SUM(P226:P239)</f>
        <v>0</v>
      </c>
      <c r="Z235" s="93" t="str">
        <f t="shared" si="21"/>
        <v>Stigning</v>
      </c>
      <c r="AA235" s="94"/>
    </row>
    <row r="236" spans="1:27" ht="12.75" customHeight="1" x14ac:dyDescent="0.2">
      <c r="A236" s="406"/>
      <c r="B236" s="107">
        <f>(B234+1)</f>
        <v>42420</v>
      </c>
      <c r="C236" s="124"/>
      <c r="D236" s="137"/>
      <c r="E236" s="128"/>
      <c r="F236" s="119"/>
      <c r="G236" s="7"/>
      <c r="H236" s="7"/>
      <c r="I236" s="7"/>
      <c r="J236" s="7"/>
      <c r="K236" s="7"/>
      <c r="L236" s="7"/>
      <c r="M236" s="7"/>
      <c r="N236" s="8"/>
      <c r="O236" s="8"/>
      <c r="P236" s="9"/>
      <c r="Q236" s="7"/>
      <c r="R236" s="9"/>
      <c r="S236" s="9"/>
      <c r="T236" s="9"/>
      <c r="U236" s="351"/>
      <c r="V236" s="88" t="str">
        <f>IF(W236=0,"",(G236/DataÅr!$B$47*DataÅr!$B$52+H236/DataÅr!$B$47*DataÅr!$B$51+I236/DataÅr!$B$47*DataÅr!$B$50+J236/DataÅr!$B$47*DataÅr!$B$49+K236/DataÅr!$B$47*DataÅr!$B$48+M236/DataÅr!$B$47*DataÅr!$B$53)^DataÅr!$B$54)</f>
        <v/>
      </c>
      <c r="W236" s="89">
        <f t="shared" si="18"/>
        <v>0</v>
      </c>
      <c r="X236" s="90"/>
      <c r="Y236" s="96">
        <f>SUM(V226:V239)</f>
        <v>0</v>
      </c>
      <c r="Z236" s="93" t="str">
        <f t="shared" si="21"/>
        <v>Belastning</v>
      </c>
      <c r="AA236" s="94"/>
    </row>
    <row r="237" spans="1:27" ht="12.75" customHeight="1" thickBot="1" x14ac:dyDescent="0.25">
      <c r="A237" s="406"/>
      <c r="B237" s="108">
        <f>B236</f>
        <v>42420</v>
      </c>
      <c r="C237" s="123"/>
      <c r="D237" s="136"/>
      <c r="E237" s="133"/>
      <c r="F237" s="118"/>
      <c r="G237" s="4"/>
      <c r="H237" s="4"/>
      <c r="I237" s="4"/>
      <c r="J237" s="4"/>
      <c r="K237" s="4"/>
      <c r="L237" s="4"/>
      <c r="M237" s="4"/>
      <c r="N237" s="5"/>
      <c r="O237" s="5"/>
      <c r="P237" s="6"/>
      <c r="Q237" s="4"/>
      <c r="R237" s="6"/>
      <c r="S237" s="6"/>
      <c r="T237" s="6"/>
      <c r="U237" s="350"/>
      <c r="V237" s="85" t="str">
        <f>IF(W237=0,"",(G237/DataÅr!$B$47*DataÅr!$B$52+H237/DataÅr!$B$47*DataÅr!$B$51+I237/DataÅr!$B$47*DataÅr!$B$50+J237/DataÅr!$B$47*DataÅr!$B$49+K237/DataÅr!$B$47*DataÅr!$B$48+M237/DataÅr!$B$47*DataÅr!$B$53)^DataÅr!$B$54)</f>
        <v/>
      </c>
      <c r="W237" s="86">
        <f t="shared" si="18"/>
        <v>0</v>
      </c>
      <c r="X237" s="87">
        <f>SUM(G226:K237)+SUM(M226:M237)</f>
        <v>0</v>
      </c>
      <c r="Y237" s="101">
        <f>IF(SUM(R226:R239)&gt;0,AVERAGE(R226:R239),0)</f>
        <v>0</v>
      </c>
      <c r="Z237" s="102" t="str">
        <f t="shared" si="21"/>
        <v>Dagsform</v>
      </c>
      <c r="AA237" s="94"/>
    </row>
    <row r="238" spans="1:27" ht="12.75" customHeight="1" x14ac:dyDescent="0.2">
      <c r="A238" s="406"/>
      <c r="B238" s="107">
        <f>(B236+1)</f>
        <v>42421</v>
      </c>
      <c r="C238" s="125"/>
      <c r="D238" s="137"/>
      <c r="E238" s="128"/>
      <c r="F238" s="120"/>
      <c r="G238" s="10"/>
      <c r="H238" s="10"/>
      <c r="I238" s="10"/>
      <c r="J238" s="10"/>
      <c r="K238" s="10"/>
      <c r="L238" s="10"/>
      <c r="M238" s="10"/>
      <c r="N238" s="11"/>
      <c r="O238" s="11"/>
      <c r="P238" s="12"/>
      <c r="Q238" s="10"/>
      <c r="R238" s="12"/>
      <c r="S238" s="12"/>
      <c r="T238" s="12"/>
      <c r="U238" s="351"/>
      <c r="V238" s="88" t="str">
        <f>IF(W238=0,"",(G238/DataÅr!$B$47*DataÅr!$B$52+H238/DataÅr!$B$47*DataÅr!$B$51+I238/DataÅr!$B$47*DataÅr!$B$50+J238/DataÅr!$B$47*DataÅr!$B$49+K238/DataÅr!$B$47*DataÅr!$B$48+M238/DataÅr!$B$47*DataÅr!$B$53)^DataÅr!$B$54)</f>
        <v/>
      </c>
      <c r="W238" s="89">
        <f t="shared" si="18"/>
        <v>0</v>
      </c>
      <c r="X238" s="98"/>
      <c r="Y238" s="131">
        <f>SUM(C226:C239)</f>
        <v>0</v>
      </c>
      <c r="Z238" s="132" t="str">
        <f t="shared" si="21"/>
        <v>Pas</v>
      </c>
      <c r="AA238" s="94"/>
    </row>
    <row r="239" spans="1:27" ht="12.75" customHeight="1" thickBot="1" x14ac:dyDescent="0.25">
      <c r="A239" s="407"/>
      <c r="B239" s="109">
        <f>B238</f>
        <v>42421</v>
      </c>
      <c r="C239" s="126"/>
      <c r="D239" s="138"/>
      <c r="E239" s="134"/>
      <c r="F239" s="121"/>
      <c r="G239" s="13"/>
      <c r="H239" s="13"/>
      <c r="I239" s="13"/>
      <c r="J239" s="13"/>
      <c r="K239" s="13"/>
      <c r="L239" s="13"/>
      <c r="M239" s="13"/>
      <c r="N239" s="14"/>
      <c r="O239" s="14"/>
      <c r="P239" s="15"/>
      <c r="Q239" s="13"/>
      <c r="R239" s="15"/>
      <c r="S239" s="15"/>
      <c r="T239" s="15"/>
      <c r="U239" s="354"/>
      <c r="V239" s="158" t="str">
        <f>IF(W239=0,"",(G239/DataÅr!$B$47*DataÅr!$B$52+H239/DataÅr!$B$47*DataÅr!$B$51+I239/DataÅr!$B$47*DataÅr!$B$50+J239/DataÅr!$B$47*DataÅr!$B$49+K239/DataÅr!$B$47*DataÅr!$B$48+M239/DataÅr!$B$47*DataÅr!$B$53)^DataÅr!$B$54)</f>
        <v/>
      </c>
      <c r="W239" s="99">
        <f t="shared" si="18"/>
        <v>0</v>
      </c>
      <c r="X239" s="100">
        <f>SUM(G226:K239)+SUM(M226:M239)</f>
        <v>0</v>
      </c>
      <c r="Y239" s="140">
        <f>SUM(E226:E239)</f>
        <v>0</v>
      </c>
      <c r="Z239" s="141" t="str">
        <f t="shared" si="21"/>
        <v>Tid</v>
      </c>
      <c r="AA239" s="94"/>
    </row>
    <row r="240" spans="1:27" ht="12.75" customHeight="1" x14ac:dyDescent="0.2">
      <c r="A240" s="405">
        <f>A226+1</f>
        <v>8</v>
      </c>
      <c r="B240" s="110">
        <f>(B238+1)</f>
        <v>42422</v>
      </c>
      <c r="C240" s="122"/>
      <c r="D240" s="139"/>
      <c r="E240" s="127"/>
      <c r="F240" s="117"/>
      <c r="G240" s="1"/>
      <c r="H240" s="1"/>
      <c r="I240" s="1"/>
      <c r="J240" s="1"/>
      <c r="K240" s="1"/>
      <c r="L240" s="1"/>
      <c r="M240" s="1"/>
      <c r="N240" s="2"/>
      <c r="O240" s="2"/>
      <c r="P240" s="3"/>
      <c r="Q240" s="1"/>
      <c r="R240" s="3"/>
      <c r="S240" s="3"/>
      <c r="T240" s="3"/>
      <c r="U240" s="349"/>
      <c r="V240" s="88" t="str">
        <f>IF(W240=0,"",(G240/DataÅr!$B$47*DataÅr!$B$52+H240/DataÅr!$B$47*DataÅr!$B$51+I240/DataÅr!$B$47*DataÅr!$B$50+J240/DataÅr!$B$47*DataÅr!$B$49+K240/DataÅr!$B$47*DataÅr!$B$48+M240/DataÅr!$B$47*DataÅr!$B$53)^DataÅr!$B$54)</f>
        <v/>
      </c>
      <c r="W240" s="80">
        <f t="shared" si="18"/>
        <v>0</v>
      </c>
      <c r="X240" s="81"/>
      <c r="Y240" s="82"/>
      <c r="Z240" s="83"/>
      <c r="AA240" s="94"/>
    </row>
    <row r="241" spans="1:27" ht="12.75" customHeight="1" x14ac:dyDescent="0.2">
      <c r="A241" s="406"/>
      <c r="B241" s="108">
        <f>B240</f>
        <v>42422</v>
      </c>
      <c r="C241" s="123"/>
      <c r="D241" s="136"/>
      <c r="E241" s="133"/>
      <c r="F241" s="118"/>
      <c r="G241" s="4"/>
      <c r="H241" s="4"/>
      <c r="I241" s="4"/>
      <c r="J241" s="4"/>
      <c r="K241" s="4"/>
      <c r="L241" s="4"/>
      <c r="M241" s="4"/>
      <c r="N241" s="5"/>
      <c r="O241" s="5"/>
      <c r="P241" s="6"/>
      <c r="Q241" s="4"/>
      <c r="R241" s="6"/>
      <c r="S241" s="6"/>
      <c r="T241" s="6"/>
      <c r="U241" s="350"/>
      <c r="V241" s="85" t="str">
        <f>IF(W241=0,"",(G241/DataÅr!$B$47*DataÅr!$B$52+H241/DataÅr!$B$47*DataÅr!$B$51+I241/DataÅr!$B$47*DataÅr!$B$50+J241/DataÅr!$B$47*DataÅr!$B$49+K241/DataÅr!$B$47*DataÅr!$B$48+M241/DataÅr!$B$47*DataÅr!$B$53)^DataÅr!$B$54)</f>
        <v/>
      </c>
      <c r="W241" s="86">
        <f t="shared" si="18"/>
        <v>0</v>
      </c>
      <c r="X241" s="87">
        <f>SUM(G240:K241)+SUM(M240:M241)</f>
        <v>0</v>
      </c>
      <c r="Y241" s="142"/>
      <c r="Z241" s="83"/>
      <c r="AA241" s="94"/>
    </row>
    <row r="242" spans="1:27" ht="12.75" customHeight="1" thickBot="1" x14ac:dyDescent="0.25">
      <c r="A242" s="406"/>
      <c r="B242" s="107">
        <f>(B240+1)</f>
        <v>42423</v>
      </c>
      <c r="C242" s="124"/>
      <c r="D242" s="137"/>
      <c r="E242" s="128"/>
      <c r="F242" s="119"/>
      <c r="G242" s="7"/>
      <c r="H242" s="7"/>
      <c r="I242" s="7"/>
      <c r="J242" s="7"/>
      <c r="K242" s="7"/>
      <c r="L242" s="7"/>
      <c r="M242" s="7"/>
      <c r="N242" s="8"/>
      <c r="O242" s="8"/>
      <c r="P242" s="9"/>
      <c r="Q242" s="7"/>
      <c r="R242" s="9"/>
      <c r="S242" s="9"/>
      <c r="T242" s="9"/>
      <c r="U242" s="351"/>
      <c r="V242" s="88" t="str">
        <f>IF(W242=0,"",(G242/DataÅr!$B$47*DataÅr!$B$52+H242/DataÅr!$B$47*DataÅr!$B$51+I242/DataÅr!$B$47*DataÅr!$B$50+J242/DataÅr!$B$47*DataÅr!$B$49+K242/DataÅr!$B$47*DataÅr!$B$48+M242/DataÅr!$B$47*DataÅr!$B$53)^DataÅr!$B$54)</f>
        <v/>
      </c>
      <c r="W242" s="89">
        <f t="shared" si="18"/>
        <v>0</v>
      </c>
      <c r="X242" s="90"/>
      <c r="Y242" s="142"/>
      <c r="Z242" s="144"/>
      <c r="AA242" s="94"/>
    </row>
    <row r="243" spans="1:27" ht="12.75" customHeight="1" x14ac:dyDescent="0.2">
      <c r="A243" s="406"/>
      <c r="B243" s="108">
        <f>B242</f>
        <v>42423</v>
      </c>
      <c r="C243" s="123"/>
      <c r="D243" s="136"/>
      <c r="E243" s="133"/>
      <c r="F243" s="118"/>
      <c r="G243" s="4"/>
      <c r="H243" s="4"/>
      <c r="I243" s="4"/>
      <c r="J243" s="4"/>
      <c r="K243" s="4"/>
      <c r="L243" s="4"/>
      <c r="M243" s="4"/>
      <c r="N243" s="5"/>
      <c r="O243" s="5"/>
      <c r="P243" s="6"/>
      <c r="Q243" s="4"/>
      <c r="R243" s="6"/>
      <c r="S243" s="6"/>
      <c r="T243" s="6"/>
      <c r="U243" s="350"/>
      <c r="V243" s="85" t="str">
        <f>IF(W243=0,"",(G243/DataÅr!$B$47*DataÅr!$B$52+H243/DataÅr!$B$47*DataÅr!$B$51+I243/DataÅr!$B$47*DataÅr!$B$50+J243/DataÅr!$B$47*DataÅr!$B$49+K243/DataÅr!$B$47*DataÅr!$B$48+M243/DataÅr!$B$47*DataÅr!$B$53)^DataÅr!$B$54)</f>
        <v/>
      </c>
      <c r="W243" s="86">
        <f t="shared" si="18"/>
        <v>0</v>
      </c>
      <c r="X243" s="87">
        <f>SUM(G240:K243)+SUM(M240:M243)</f>
        <v>0</v>
      </c>
      <c r="Y243" s="130">
        <f>SUM(F240:F253)</f>
        <v>0</v>
      </c>
      <c r="Z243" s="91" t="str">
        <f t="shared" ref="Z243:Z253" si="22">Z229</f>
        <v>Pas</v>
      </c>
      <c r="AA243" s="94"/>
    </row>
    <row r="244" spans="1:27" ht="12.75" customHeight="1" x14ac:dyDescent="0.2">
      <c r="A244" s="406"/>
      <c r="B244" s="107">
        <f>(B242+1)</f>
        <v>42424</v>
      </c>
      <c r="C244" s="124"/>
      <c r="D244" s="137"/>
      <c r="E244" s="128"/>
      <c r="F244" s="119"/>
      <c r="G244" s="7"/>
      <c r="H244" s="7"/>
      <c r="I244" s="7"/>
      <c r="J244" s="7"/>
      <c r="K244" s="7"/>
      <c r="L244" s="7"/>
      <c r="M244" s="7"/>
      <c r="N244" s="8"/>
      <c r="O244" s="8"/>
      <c r="P244" s="9"/>
      <c r="Q244" s="7"/>
      <c r="R244" s="9"/>
      <c r="S244" s="9"/>
      <c r="T244" s="9"/>
      <c r="U244" s="351"/>
      <c r="V244" s="88" t="str">
        <f>IF(W244=0,"",(G244/DataÅr!$B$47*DataÅr!$B$52+H244/DataÅr!$B$47*DataÅr!$B$51+I244/DataÅr!$B$47*DataÅr!$B$50+J244/DataÅr!$B$47*DataÅr!$B$49+K244/DataÅr!$B$47*DataÅr!$B$48+M244/DataÅr!$B$47*DataÅr!$B$53)^DataÅr!$B$54)</f>
        <v/>
      </c>
      <c r="W244" s="89">
        <f t="shared" si="18"/>
        <v>0</v>
      </c>
      <c r="X244" s="90"/>
      <c r="Y244" s="129">
        <f>SUM(G240:K253)-Y245</f>
        <v>0</v>
      </c>
      <c r="Z244" s="93" t="str">
        <f t="shared" si="22"/>
        <v>Løb</v>
      </c>
      <c r="AA244" s="94"/>
    </row>
    <row r="245" spans="1:27" ht="12.75" customHeight="1" x14ac:dyDescent="0.2">
      <c r="A245" s="406"/>
      <c r="B245" s="108">
        <f>B244</f>
        <v>42424</v>
      </c>
      <c r="C245" s="123"/>
      <c r="D245" s="136"/>
      <c r="E245" s="133"/>
      <c r="F245" s="118"/>
      <c r="G245" s="4"/>
      <c r="H245" s="4"/>
      <c r="I245" s="4"/>
      <c r="J245" s="4"/>
      <c r="K245" s="4"/>
      <c r="L245" s="4"/>
      <c r="M245" s="4"/>
      <c r="N245" s="5"/>
      <c r="O245" s="5"/>
      <c r="P245" s="6"/>
      <c r="Q245" s="4"/>
      <c r="R245" s="6"/>
      <c r="S245" s="6"/>
      <c r="T245" s="6"/>
      <c r="U245" s="350"/>
      <c r="V245" s="85" t="str">
        <f>IF(W245=0,"",(G245/DataÅr!$B$47*DataÅr!$B$52+H245/DataÅr!$B$47*DataÅr!$B$51+I245/DataÅr!$B$47*DataÅr!$B$50+J245/DataÅr!$B$47*DataÅr!$B$49+K245/DataÅr!$B$47*DataÅr!$B$48+M245/DataÅr!$B$47*DataÅr!$B$53)^DataÅr!$B$54)</f>
        <v/>
      </c>
      <c r="W245" s="86">
        <f t="shared" si="18"/>
        <v>0</v>
      </c>
      <c r="X245" s="87">
        <f>SUM(G240:K245)+SUM(M240:M245)</f>
        <v>0</v>
      </c>
      <c r="Y245" s="92">
        <f>SUMIF(L240:L253,"x",W240:W253)-SUMIF(L240:L253,"x",M240:M253)</f>
        <v>0</v>
      </c>
      <c r="Z245" s="93" t="str">
        <f t="shared" si="22"/>
        <v>Alternativ</v>
      </c>
      <c r="AA245" s="94"/>
    </row>
    <row r="246" spans="1:27" ht="12.75" customHeight="1" x14ac:dyDescent="0.2">
      <c r="A246" s="406"/>
      <c r="B246" s="107">
        <f>(B244+1)</f>
        <v>42425</v>
      </c>
      <c r="C246" s="124"/>
      <c r="D246" s="137"/>
      <c r="E246" s="128"/>
      <c r="F246" s="119"/>
      <c r="G246" s="7"/>
      <c r="H246" s="7"/>
      <c r="I246" s="7"/>
      <c r="J246" s="7"/>
      <c r="K246" s="7"/>
      <c r="L246" s="7"/>
      <c r="M246" s="7"/>
      <c r="N246" s="8"/>
      <c r="O246" s="8"/>
      <c r="P246" s="9"/>
      <c r="Q246" s="7"/>
      <c r="R246" s="9"/>
      <c r="S246" s="9"/>
      <c r="T246" s="9"/>
      <c r="U246" s="351"/>
      <c r="V246" s="88" t="str">
        <f>IF(W246=0,"",(G246/DataÅr!$B$47*DataÅr!$B$52+H246/DataÅr!$B$47*DataÅr!$B$51+I246/DataÅr!$B$47*DataÅr!$B$50+J246/DataÅr!$B$47*DataÅr!$B$49+K246/DataÅr!$B$47*DataÅr!$B$48+M246/DataÅr!$B$47*DataÅr!$B$53)^DataÅr!$B$54)</f>
        <v/>
      </c>
      <c r="W246" s="89">
        <f t="shared" si="18"/>
        <v>0</v>
      </c>
      <c r="X246" s="90"/>
      <c r="Y246" s="92">
        <f>SUM(M240:M253)</f>
        <v>0</v>
      </c>
      <c r="Z246" s="93" t="str">
        <f t="shared" si="22"/>
        <v>Styrke</v>
      </c>
      <c r="AA246" s="94"/>
    </row>
    <row r="247" spans="1:27" ht="12.75" customHeight="1" x14ac:dyDescent="0.2">
      <c r="A247" s="406"/>
      <c r="B247" s="108">
        <f>B246</f>
        <v>42425</v>
      </c>
      <c r="C247" s="123"/>
      <c r="D247" s="136"/>
      <c r="E247" s="133"/>
      <c r="F247" s="118"/>
      <c r="G247" s="4"/>
      <c r="H247" s="4"/>
      <c r="I247" s="4"/>
      <c r="J247" s="4"/>
      <c r="K247" s="4"/>
      <c r="L247" s="4"/>
      <c r="M247" s="4"/>
      <c r="N247" s="5"/>
      <c r="O247" s="5"/>
      <c r="P247" s="6"/>
      <c r="Q247" s="4"/>
      <c r="R247" s="6"/>
      <c r="S247" s="6"/>
      <c r="T247" s="6"/>
      <c r="U247" s="350"/>
      <c r="V247" s="85" t="str">
        <f>IF(W247=0,"",(G247/DataÅr!$B$47*DataÅr!$B$52+H247/DataÅr!$B$47*DataÅr!$B$51+I247/DataÅr!$B$47*DataÅr!$B$50+J247/DataÅr!$B$47*DataÅr!$B$49+K247/DataÅr!$B$47*DataÅr!$B$48+M247/DataÅr!$B$47*DataÅr!$B$53)^DataÅr!$B$54)</f>
        <v/>
      </c>
      <c r="W247" s="86">
        <f t="shared" si="18"/>
        <v>0</v>
      </c>
      <c r="X247" s="87">
        <f>SUM(G240:K247)+SUM(M240:M247)</f>
        <v>0</v>
      </c>
      <c r="Y247" s="95">
        <f>SUM(Q240:Q253)</f>
        <v>0</v>
      </c>
      <c r="Z247" s="93" t="str">
        <f t="shared" si="22"/>
        <v>O-teknik</v>
      </c>
      <c r="AA247" s="94"/>
    </row>
    <row r="248" spans="1:27" ht="12.75" customHeight="1" x14ac:dyDescent="0.2">
      <c r="A248" s="406"/>
      <c r="B248" s="107">
        <f>(B246+1)</f>
        <v>42426</v>
      </c>
      <c r="C248" s="124"/>
      <c r="D248" s="137"/>
      <c r="E248" s="128"/>
      <c r="F248" s="119"/>
      <c r="G248" s="7"/>
      <c r="H248" s="7"/>
      <c r="I248" s="7"/>
      <c r="J248" s="7"/>
      <c r="K248" s="7"/>
      <c r="L248" s="7"/>
      <c r="M248" s="7"/>
      <c r="N248" s="8"/>
      <c r="O248" s="8"/>
      <c r="P248" s="9"/>
      <c r="Q248" s="7"/>
      <c r="R248" s="9"/>
      <c r="S248" s="9"/>
      <c r="T248" s="9"/>
      <c r="U248" s="351"/>
      <c r="V248" s="88" t="str">
        <f>IF(W248=0,"",(G248/DataÅr!$B$47*DataÅr!$B$52+H248/DataÅr!$B$47*DataÅr!$B$51+I248/DataÅr!$B$47*DataÅr!$B$50+J248/DataÅr!$B$47*DataÅr!$B$49+K248/DataÅr!$B$47*DataÅr!$B$48+M248/DataÅr!$B$47*DataÅr!$B$53)^DataÅr!$B$54)</f>
        <v/>
      </c>
      <c r="W248" s="89">
        <f t="shared" si="18"/>
        <v>0</v>
      </c>
      <c r="X248" s="90"/>
      <c r="Y248" s="96">
        <f>SUM(T240:T253)</f>
        <v>0</v>
      </c>
      <c r="Z248" s="93" t="str">
        <f t="shared" si="22"/>
        <v>Km</v>
      </c>
      <c r="AA248" s="94"/>
    </row>
    <row r="249" spans="1:27" ht="12.75" customHeight="1" x14ac:dyDescent="0.2">
      <c r="A249" s="406"/>
      <c r="B249" s="108">
        <f>B248</f>
        <v>42426</v>
      </c>
      <c r="C249" s="123"/>
      <c r="D249" s="136"/>
      <c r="E249" s="133"/>
      <c r="F249" s="118"/>
      <c r="G249" s="4"/>
      <c r="H249" s="4"/>
      <c r="I249" s="4"/>
      <c r="J249" s="4"/>
      <c r="K249" s="4"/>
      <c r="L249" s="4"/>
      <c r="M249" s="4"/>
      <c r="N249" s="5"/>
      <c r="O249" s="5"/>
      <c r="P249" s="6"/>
      <c r="Q249" s="4"/>
      <c r="R249" s="6"/>
      <c r="S249" s="6"/>
      <c r="T249" s="6"/>
      <c r="U249" s="350"/>
      <c r="V249" s="85" t="str">
        <f>IF(W249=0,"",(G249/DataÅr!$B$47*DataÅr!$B$52+H249/DataÅr!$B$47*DataÅr!$B$51+I249/DataÅr!$B$47*DataÅr!$B$50+J249/DataÅr!$B$47*DataÅr!$B$49+K249/DataÅr!$B$47*DataÅr!$B$48+M249/DataÅr!$B$47*DataÅr!$B$53)^DataÅr!$B$54)</f>
        <v/>
      </c>
      <c r="W249" s="86">
        <f t="shared" si="18"/>
        <v>0</v>
      </c>
      <c r="X249" s="87">
        <f>SUM(G240:K249)+SUM(M240:M249)</f>
        <v>0</v>
      </c>
      <c r="Y249" s="96">
        <f>SUM(P240:P253)</f>
        <v>0</v>
      </c>
      <c r="Z249" s="93" t="str">
        <f t="shared" si="22"/>
        <v>Stigning</v>
      </c>
      <c r="AA249" s="94"/>
    </row>
    <row r="250" spans="1:27" ht="12.75" customHeight="1" x14ac:dyDescent="0.2">
      <c r="A250" s="406"/>
      <c r="B250" s="107">
        <f>(B248+1)</f>
        <v>42427</v>
      </c>
      <c r="C250" s="124"/>
      <c r="D250" s="137"/>
      <c r="E250" s="128"/>
      <c r="F250" s="119"/>
      <c r="G250" s="7"/>
      <c r="H250" s="7"/>
      <c r="I250" s="7"/>
      <c r="J250" s="7"/>
      <c r="K250" s="7"/>
      <c r="L250" s="7"/>
      <c r="M250" s="7"/>
      <c r="N250" s="8"/>
      <c r="O250" s="8"/>
      <c r="P250" s="9"/>
      <c r="Q250" s="7"/>
      <c r="R250" s="9"/>
      <c r="S250" s="9"/>
      <c r="T250" s="9"/>
      <c r="U250" s="351"/>
      <c r="V250" s="88" t="str">
        <f>IF(W250=0,"",(G250/DataÅr!$B$47*DataÅr!$B$52+H250/DataÅr!$B$47*DataÅr!$B$51+I250/DataÅr!$B$47*DataÅr!$B$50+J250/DataÅr!$B$47*DataÅr!$B$49+K250/DataÅr!$B$47*DataÅr!$B$48+M250/DataÅr!$B$47*DataÅr!$B$53)^DataÅr!$B$54)</f>
        <v/>
      </c>
      <c r="W250" s="89">
        <f t="shared" si="18"/>
        <v>0</v>
      </c>
      <c r="X250" s="90"/>
      <c r="Y250" s="96">
        <f>SUM(V240:V253)</f>
        <v>0</v>
      </c>
      <c r="Z250" s="93" t="str">
        <f t="shared" si="22"/>
        <v>Belastning</v>
      </c>
      <c r="AA250" s="94"/>
    </row>
    <row r="251" spans="1:27" ht="12.75" customHeight="1" thickBot="1" x14ac:dyDescent="0.25">
      <c r="A251" s="406"/>
      <c r="B251" s="108">
        <f>B250</f>
        <v>42427</v>
      </c>
      <c r="C251" s="123"/>
      <c r="D251" s="136"/>
      <c r="E251" s="133"/>
      <c r="F251" s="118"/>
      <c r="G251" s="4"/>
      <c r="H251" s="4"/>
      <c r="I251" s="4"/>
      <c r="J251" s="4"/>
      <c r="K251" s="4"/>
      <c r="L251" s="4"/>
      <c r="M251" s="4"/>
      <c r="N251" s="5"/>
      <c r="O251" s="5"/>
      <c r="P251" s="6"/>
      <c r="Q251" s="4"/>
      <c r="R251" s="6"/>
      <c r="S251" s="6"/>
      <c r="T251" s="6"/>
      <c r="U251" s="350"/>
      <c r="V251" s="85" t="str">
        <f>IF(W251=0,"",(G251/DataÅr!$B$47*DataÅr!$B$52+H251/DataÅr!$B$47*DataÅr!$B$51+I251/DataÅr!$B$47*DataÅr!$B$50+J251/DataÅr!$B$47*DataÅr!$B$49+K251/DataÅr!$B$47*DataÅr!$B$48+M251/DataÅr!$B$47*DataÅr!$B$53)^DataÅr!$B$54)</f>
        <v/>
      </c>
      <c r="W251" s="86">
        <f t="shared" si="18"/>
        <v>0</v>
      </c>
      <c r="X251" s="87">
        <f>SUM(G240:K251)+SUM(M240:M251)</f>
        <v>0</v>
      </c>
      <c r="Y251" s="101">
        <f>IF(SUM(R240:R253)&gt;0,AVERAGE(R240:R253),0)</f>
        <v>0</v>
      </c>
      <c r="Z251" s="102" t="str">
        <f t="shared" si="22"/>
        <v>Dagsform</v>
      </c>
      <c r="AA251" s="94"/>
    </row>
    <row r="252" spans="1:27" ht="12.75" customHeight="1" x14ac:dyDescent="0.2">
      <c r="A252" s="406"/>
      <c r="B252" s="107">
        <f>(B250+1)</f>
        <v>42428</v>
      </c>
      <c r="C252" s="125"/>
      <c r="D252" s="137"/>
      <c r="E252" s="128"/>
      <c r="F252" s="120"/>
      <c r="G252" s="10"/>
      <c r="H252" s="10"/>
      <c r="I252" s="10"/>
      <c r="J252" s="10"/>
      <c r="K252" s="10"/>
      <c r="L252" s="10"/>
      <c r="M252" s="10"/>
      <c r="N252" s="11"/>
      <c r="O252" s="11"/>
      <c r="P252" s="12"/>
      <c r="Q252" s="10"/>
      <c r="R252" s="12"/>
      <c r="S252" s="12"/>
      <c r="T252" s="12"/>
      <c r="U252" s="351"/>
      <c r="V252" s="88" t="str">
        <f>IF(W252=0,"",(G252/DataÅr!$B$47*DataÅr!$B$52+H252/DataÅr!$B$47*DataÅr!$B$51+I252/DataÅr!$B$47*DataÅr!$B$50+J252/DataÅr!$B$47*DataÅr!$B$49+K252/DataÅr!$B$47*DataÅr!$B$48+M252/DataÅr!$B$47*DataÅr!$B$53)^DataÅr!$B$54)</f>
        <v/>
      </c>
      <c r="W252" s="89">
        <f t="shared" si="18"/>
        <v>0</v>
      </c>
      <c r="X252" s="98"/>
      <c r="Y252" s="131">
        <f>SUM(C240:C253)</f>
        <v>0</v>
      </c>
      <c r="Z252" s="132" t="str">
        <f t="shared" si="22"/>
        <v>Pas</v>
      </c>
      <c r="AA252" s="94"/>
    </row>
    <row r="253" spans="1:27" ht="12.75" customHeight="1" thickBot="1" x14ac:dyDescent="0.25">
      <c r="A253" s="407"/>
      <c r="B253" s="109">
        <f>B252</f>
        <v>42428</v>
      </c>
      <c r="C253" s="126"/>
      <c r="D253" s="138"/>
      <c r="E253" s="134"/>
      <c r="F253" s="121"/>
      <c r="G253" s="13"/>
      <c r="H253" s="13"/>
      <c r="I253" s="13"/>
      <c r="J253" s="13"/>
      <c r="K253" s="13"/>
      <c r="L253" s="13"/>
      <c r="M253" s="13"/>
      <c r="N253" s="14"/>
      <c r="O253" s="14"/>
      <c r="P253" s="15"/>
      <c r="Q253" s="13"/>
      <c r="R253" s="15"/>
      <c r="S253" s="15"/>
      <c r="T253" s="15"/>
      <c r="U253" s="354"/>
      <c r="V253" s="158" t="str">
        <f>IF(W253=0,"",(G253/DataÅr!$B$47*DataÅr!$B$52+H253/DataÅr!$B$47*DataÅr!$B$51+I253/DataÅr!$B$47*DataÅr!$B$50+J253/DataÅr!$B$47*DataÅr!$B$49+K253/DataÅr!$B$47*DataÅr!$B$48+M253/DataÅr!$B$47*DataÅr!$B$53)^DataÅr!$B$54)</f>
        <v/>
      </c>
      <c r="W253" s="99">
        <f t="shared" si="18"/>
        <v>0</v>
      </c>
      <c r="X253" s="100">
        <f>SUM(G240:K253)+SUM(M240:M253)</f>
        <v>0</v>
      </c>
      <c r="Y253" s="140">
        <f>SUM(E240:E253)</f>
        <v>0</v>
      </c>
      <c r="Z253" s="141" t="str">
        <f t="shared" si="22"/>
        <v>Tid</v>
      </c>
      <c r="AA253" s="94"/>
    </row>
    <row r="254" spans="1:27" ht="12.75" customHeight="1" x14ac:dyDescent="0.2">
      <c r="A254" s="405">
        <f>A240+1</f>
        <v>9</v>
      </c>
      <c r="B254" s="110">
        <f>(B252+1)</f>
        <v>42429</v>
      </c>
      <c r="C254" s="122"/>
      <c r="D254" s="139"/>
      <c r="E254" s="127"/>
      <c r="F254" s="117"/>
      <c r="G254" s="1"/>
      <c r="H254" s="1"/>
      <c r="I254" s="1"/>
      <c r="J254" s="1"/>
      <c r="K254" s="1"/>
      <c r="L254" s="1"/>
      <c r="M254" s="1"/>
      <c r="N254" s="2"/>
      <c r="O254" s="2"/>
      <c r="P254" s="3"/>
      <c r="Q254" s="1"/>
      <c r="R254" s="3"/>
      <c r="S254" s="3"/>
      <c r="T254" s="3"/>
      <c r="U254" s="349"/>
      <c r="V254" s="88" t="str">
        <f>IF(W254=0,"",(G254/DataÅr!$B$47*DataÅr!$B$52+H254/DataÅr!$B$47*DataÅr!$B$51+I254/DataÅr!$B$47*DataÅr!$B$50+J254/DataÅr!$B$47*DataÅr!$B$49+K254/DataÅr!$B$47*DataÅr!$B$48+M254/DataÅr!$B$47*DataÅr!$B$53)^DataÅr!$B$54)</f>
        <v/>
      </c>
      <c r="W254" s="80">
        <f t="shared" si="18"/>
        <v>0</v>
      </c>
      <c r="X254" s="81"/>
      <c r="Y254" s="82"/>
      <c r="Z254" s="83"/>
      <c r="AA254" s="94"/>
    </row>
    <row r="255" spans="1:27" ht="12.75" customHeight="1" x14ac:dyDescent="0.2">
      <c r="A255" s="406"/>
      <c r="B255" s="108">
        <f>B254</f>
        <v>42429</v>
      </c>
      <c r="C255" s="123"/>
      <c r="D255" s="136"/>
      <c r="E255" s="133"/>
      <c r="F255" s="118"/>
      <c r="G255" s="4"/>
      <c r="H255" s="4"/>
      <c r="I255" s="4"/>
      <c r="J255" s="4"/>
      <c r="K255" s="4"/>
      <c r="L255" s="4"/>
      <c r="M255" s="4"/>
      <c r="N255" s="5"/>
      <c r="O255" s="5"/>
      <c r="P255" s="6"/>
      <c r="Q255" s="4"/>
      <c r="R255" s="6"/>
      <c r="S255" s="6"/>
      <c r="T255" s="6"/>
      <c r="U255" s="350"/>
      <c r="V255" s="85" t="str">
        <f>IF(W255=0,"",(G255/DataÅr!$B$47*DataÅr!$B$52+H255/DataÅr!$B$47*DataÅr!$B$51+I255/DataÅr!$B$47*DataÅr!$B$50+J255/DataÅr!$B$47*DataÅr!$B$49+K255/DataÅr!$B$47*DataÅr!$B$48+M255/DataÅr!$B$47*DataÅr!$B$53)^DataÅr!$B$54)</f>
        <v/>
      </c>
      <c r="W255" s="86">
        <f t="shared" si="18"/>
        <v>0</v>
      </c>
      <c r="X255" s="87">
        <f>SUM(G254:K255)+SUM(M254:M255)</f>
        <v>0</v>
      </c>
      <c r="Y255" s="142"/>
      <c r="Z255" s="83"/>
      <c r="AA255" s="94"/>
    </row>
    <row r="256" spans="1:27" ht="12.75" customHeight="1" thickBot="1" x14ac:dyDescent="0.25">
      <c r="A256" s="406"/>
      <c r="B256" s="107">
        <f>(B254+1)</f>
        <v>42430</v>
      </c>
      <c r="C256" s="124"/>
      <c r="D256" s="137"/>
      <c r="E256" s="128"/>
      <c r="F256" s="119"/>
      <c r="G256" s="7"/>
      <c r="H256" s="7"/>
      <c r="I256" s="7"/>
      <c r="J256" s="7"/>
      <c r="K256" s="7"/>
      <c r="L256" s="7"/>
      <c r="M256" s="7"/>
      <c r="N256" s="8"/>
      <c r="O256" s="8"/>
      <c r="P256" s="9"/>
      <c r="Q256" s="7"/>
      <c r="R256" s="9"/>
      <c r="S256" s="9"/>
      <c r="T256" s="9"/>
      <c r="U256" s="351"/>
      <c r="V256" s="88" t="str">
        <f>IF(W256=0,"",(G256/DataÅr!$B$47*DataÅr!$B$52+H256/DataÅr!$B$47*DataÅr!$B$51+I256/DataÅr!$B$47*DataÅr!$B$50+J256/DataÅr!$B$47*DataÅr!$B$49+K256/DataÅr!$B$47*DataÅr!$B$48+M256/DataÅr!$B$47*DataÅr!$B$53)^DataÅr!$B$54)</f>
        <v/>
      </c>
      <c r="W256" s="89">
        <f t="shared" si="18"/>
        <v>0</v>
      </c>
      <c r="X256" s="90"/>
      <c r="Y256" s="142"/>
      <c r="Z256" s="144"/>
      <c r="AA256" s="94"/>
    </row>
    <row r="257" spans="1:27" ht="12.75" customHeight="1" x14ac:dyDescent="0.2">
      <c r="A257" s="406"/>
      <c r="B257" s="108">
        <f>B256</f>
        <v>42430</v>
      </c>
      <c r="C257" s="123"/>
      <c r="D257" s="136"/>
      <c r="E257" s="133"/>
      <c r="F257" s="118"/>
      <c r="G257" s="4"/>
      <c r="H257" s="4"/>
      <c r="I257" s="4"/>
      <c r="J257" s="4"/>
      <c r="K257" s="4"/>
      <c r="L257" s="4"/>
      <c r="M257" s="4"/>
      <c r="N257" s="5"/>
      <c r="O257" s="5"/>
      <c r="P257" s="6"/>
      <c r="Q257" s="4"/>
      <c r="R257" s="6"/>
      <c r="S257" s="6"/>
      <c r="T257" s="6"/>
      <c r="U257" s="350"/>
      <c r="V257" s="85" t="str">
        <f>IF(W257=0,"",(G257/DataÅr!$B$47*DataÅr!$B$52+H257/DataÅr!$B$47*DataÅr!$B$51+I257/DataÅr!$B$47*DataÅr!$B$50+J257/DataÅr!$B$47*DataÅr!$B$49+K257/DataÅr!$B$47*DataÅr!$B$48+M257/DataÅr!$B$47*DataÅr!$B$53)^DataÅr!$B$54)</f>
        <v/>
      </c>
      <c r="W257" s="86">
        <f t="shared" si="18"/>
        <v>0</v>
      </c>
      <c r="X257" s="87">
        <f>SUM(G254:K257)+SUM(M254:M257)</f>
        <v>0</v>
      </c>
      <c r="Y257" s="130">
        <f>SUM(F254:F267)</f>
        <v>0</v>
      </c>
      <c r="Z257" s="91" t="str">
        <f t="shared" ref="Z257:Z266" si="23">Z243</f>
        <v>Pas</v>
      </c>
      <c r="AA257" s="94"/>
    </row>
    <row r="258" spans="1:27" ht="12.75" customHeight="1" x14ac:dyDescent="0.2">
      <c r="A258" s="406"/>
      <c r="B258" s="107">
        <f>(B256+1)</f>
        <v>42431</v>
      </c>
      <c r="C258" s="124"/>
      <c r="D258" s="137"/>
      <c r="E258" s="128"/>
      <c r="F258" s="119"/>
      <c r="G258" s="7"/>
      <c r="H258" s="7"/>
      <c r="I258" s="7"/>
      <c r="J258" s="7"/>
      <c r="K258" s="7"/>
      <c r="L258" s="7"/>
      <c r="M258" s="7"/>
      <c r="N258" s="8"/>
      <c r="O258" s="8"/>
      <c r="P258" s="9"/>
      <c r="Q258" s="7"/>
      <c r="R258" s="9"/>
      <c r="S258" s="9"/>
      <c r="T258" s="9"/>
      <c r="U258" s="351"/>
      <c r="V258" s="88" t="str">
        <f>IF(W258=0,"",(G258/DataÅr!$B$47*DataÅr!$B$52+H258/DataÅr!$B$47*DataÅr!$B$51+I258/DataÅr!$B$47*DataÅr!$B$50+J258/DataÅr!$B$47*DataÅr!$B$49+K258/DataÅr!$B$47*DataÅr!$B$48+M258/DataÅr!$B$47*DataÅr!$B$53)^DataÅr!$B$54)</f>
        <v/>
      </c>
      <c r="W258" s="89">
        <f t="shared" ref="W258:W321" si="24">SUM(G258:K258)+M258</f>
        <v>0</v>
      </c>
      <c r="X258" s="90"/>
      <c r="Y258" s="129">
        <f>SUM(G254:K267)-Y259</f>
        <v>0</v>
      </c>
      <c r="Z258" s="93" t="str">
        <f t="shared" si="23"/>
        <v>Løb</v>
      </c>
      <c r="AA258" s="94"/>
    </row>
    <row r="259" spans="1:27" ht="12.75" customHeight="1" x14ac:dyDescent="0.2">
      <c r="A259" s="406"/>
      <c r="B259" s="108">
        <f>B258</f>
        <v>42431</v>
      </c>
      <c r="C259" s="123"/>
      <c r="D259" s="136"/>
      <c r="E259" s="133"/>
      <c r="F259" s="118"/>
      <c r="G259" s="4"/>
      <c r="H259" s="4"/>
      <c r="I259" s="4"/>
      <c r="J259" s="4"/>
      <c r="K259" s="4"/>
      <c r="L259" s="4"/>
      <c r="M259" s="4"/>
      <c r="N259" s="5"/>
      <c r="O259" s="5"/>
      <c r="P259" s="6"/>
      <c r="Q259" s="4"/>
      <c r="R259" s="6"/>
      <c r="S259" s="6"/>
      <c r="T259" s="6"/>
      <c r="U259" s="350"/>
      <c r="V259" s="85" t="str">
        <f>IF(W259=0,"",(G259/DataÅr!$B$47*DataÅr!$B$52+H259/DataÅr!$B$47*DataÅr!$B$51+I259/DataÅr!$B$47*DataÅr!$B$50+J259/DataÅr!$B$47*DataÅr!$B$49+K259/DataÅr!$B$47*DataÅr!$B$48+M259/DataÅr!$B$47*DataÅr!$B$53)^DataÅr!$B$54)</f>
        <v/>
      </c>
      <c r="W259" s="86">
        <f t="shared" si="24"/>
        <v>0</v>
      </c>
      <c r="X259" s="87">
        <f>SUM(G254:K259)+SUM(M254:M259)</f>
        <v>0</v>
      </c>
      <c r="Y259" s="92">
        <f>SUMIF(L254:L267,"x",W254:W267)-SUMIF(L254:L267,"x",M254:M267)</f>
        <v>0</v>
      </c>
      <c r="Z259" s="93" t="str">
        <f t="shared" si="23"/>
        <v>Alternativ</v>
      </c>
      <c r="AA259" s="94"/>
    </row>
    <row r="260" spans="1:27" ht="12.75" customHeight="1" x14ac:dyDescent="0.2">
      <c r="A260" s="406"/>
      <c r="B260" s="107">
        <f>(B258+1)</f>
        <v>42432</v>
      </c>
      <c r="C260" s="124"/>
      <c r="D260" s="137"/>
      <c r="E260" s="128"/>
      <c r="F260" s="119"/>
      <c r="G260" s="7"/>
      <c r="H260" s="7"/>
      <c r="I260" s="7"/>
      <c r="J260" s="7"/>
      <c r="K260" s="7"/>
      <c r="L260" s="7"/>
      <c r="M260" s="7"/>
      <c r="N260" s="8"/>
      <c r="O260" s="8"/>
      <c r="P260" s="9"/>
      <c r="Q260" s="7"/>
      <c r="R260" s="9"/>
      <c r="S260" s="9"/>
      <c r="T260" s="9"/>
      <c r="U260" s="351"/>
      <c r="V260" s="88" t="str">
        <f>IF(W260=0,"",(G260/DataÅr!$B$47*DataÅr!$B$52+H260/DataÅr!$B$47*DataÅr!$B$51+I260/DataÅr!$B$47*DataÅr!$B$50+J260/DataÅr!$B$47*DataÅr!$B$49+K260/DataÅr!$B$47*DataÅr!$B$48+M260/DataÅr!$B$47*DataÅr!$B$53)^DataÅr!$B$54)</f>
        <v/>
      </c>
      <c r="W260" s="89">
        <f t="shared" si="24"/>
        <v>0</v>
      </c>
      <c r="X260" s="90"/>
      <c r="Y260" s="92">
        <f>SUM(M254:M267)</f>
        <v>0</v>
      </c>
      <c r="Z260" s="93" t="str">
        <f t="shared" si="23"/>
        <v>Styrke</v>
      </c>
      <c r="AA260" s="94"/>
    </row>
    <row r="261" spans="1:27" ht="12.75" customHeight="1" x14ac:dyDescent="0.2">
      <c r="A261" s="406"/>
      <c r="B261" s="108">
        <f>B260</f>
        <v>42432</v>
      </c>
      <c r="C261" s="123"/>
      <c r="D261" s="136"/>
      <c r="E261" s="133"/>
      <c r="F261" s="118"/>
      <c r="G261" s="4"/>
      <c r="H261" s="4"/>
      <c r="I261" s="4"/>
      <c r="J261" s="4"/>
      <c r="K261" s="4"/>
      <c r="L261" s="4"/>
      <c r="M261" s="4"/>
      <c r="N261" s="5"/>
      <c r="O261" s="5"/>
      <c r="P261" s="6"/>
      <c r="Q261" s="4"/>
      <c r="R261" s="6"/>
      <c r="S261" s="6"/>
      <c r="T261" s="6"/>
      <c r="U261" s="350"/>
      <c r="V261" s="85" t="str">
        <f>IF(W261=0,"",(G261/DataÅr!$B$47*DataÅr!$B$52+H261/DataÅr!$B$47*DataÅr!$B$51+I261/DataÅr!$B$47*DataÅr!$B$50+J261/DataÅr!$B$47*DataÅr!$B$49+K261/DataÅr!$B$47*DataÅr!$B$48+M261/DataÅr!$B$47*DataÅr!$B$53)^DataÅr!$B$54)</f>
        <v/>
      </c>
      <c r="W261" s="86">
        <f t="shared" si="24"/>
        <v>0</v>
      </c>
      <c r="X261" s="87">
        <f>SUM(G254:K261)+SUM(M254:M261)</f>
        <v>0</v>
      </c>
      <c r="Y261" s="95">
        <f>SUM(Q254:Q267)</f>
        <v>0</v>
      </c>
      <c r="Z261" s="93" t="str">
        <f t="shared" si="23"/>
        <v>O-teknik</v>
      </c>
      <c r="AA261" s="94"/>
    </row>
    <row r="262" spans="1:27" ht="12.75" customHeight="1" x14ac:dyDescent="0.2">
      <c r="A262" s="406"/>
      <c r="B262" s="107">
        <f>(B260+1)</f>
        <v>42433</v>
      </c>
      <c r="C262" s="124"/>
      <c r="D262" s="137"/>
      <c r="E262" s="128"/>
      <c r="F262" s="119"/>
      <c r="G262" s="7"/>
      <c r="H262" s="7"/>
      <c r="I262" s="7"/>
      <c r="J262" s="7"/>
      <c r="K262" s="7"/>
      <c r="L262" s="7"/>
      <c r="M262" s="7"/>
      <c r="N262" s="8"/>
      <c r="O262" s="8"/>
      <c r="P262" s="9"/>
      <c r="Q262" s="7"/>
      <c r="R262" s="9"/>
      <c r="S262" s="9"/>
      <c r="T262" s="9"/>
      <c r="U262" s="351"/>
      <c r="V262" s="88" t="str">
        <f>IF(W262=0,"",(G262/DataÅr!$B$47*DataÅr!$B$52+H262/DataÅr!$B$47*DataÅr!$B$51+I262/DataÅr!$B$47*DataÅr!$B$50+J262/DataÅr!$B$47*DataÅr!$B$49+K262/DataÅr!$B$47*DataÅr!$B$48+M262/DataÅr!$B$47*DataÅr!$B$53)^DataÅr!$B$54)</f>
        <v/>
      </c>
      <c r="W262" s="89">
        <f t="shared" si="24"/>
        <v>0</v>
      </c>
      <c r="X262" s="90"/>
      <c r="Y262" s="96">
        <f>SUM(T254:T267)</f>
        <v>0</v>
      </c>
      <c r="Z262" s="93" t="str">
        <f t="shared" si="23"/>
        <v>Km</v>
      </c>
      <c r="AA262" s="94"/>
    </row>
    <row r="263" spans="1:27" ht="12.75" customHeight="1" x14ac:dyDescent="0.2">
      <c r="A263" s="406"/>
      <c r="B263" s="108">
        <f>B262</f>
        <v>42433</v>
      </c>
      <c r="C263" s="123"/>
      <c r="D263" s="136"/>
      <c r="E263" s="133"/>
      <c r="F263" s="118"/>
      <c r="G263" s="4"/>
      <c r="H263" s="4"/>
      <c r="I263" s="4"/>
      <c r="J263" s="4"/>
      <c r="K263" s="4"/>
      <c r="L263" s="4"/>
      <c r="M263" s="4"/>
      <c r="N263" s="5"/>
      <c r="O263" s="5"/>
      <c r="P263" s="6"/>
      <c r="Q263" s="4"/>
      <c r="R263" s="6"/>
      <c r="S263" s="6"/>
      <c r="T263" s="6"/>
      <c r="U263" s="350"/>
      <c r="V263" s="85" t="str">
        <f>IF(W263=0,"",(G263/DataÅr!$B$47*DataÅr!$B$52+H263/DataÅr!$B$47*DataÅr!$B$51+I263/DataÅr!$B$47*DataÅr!$B$50+J263/DataÅr!$B$47*DataÅr!$B$49+K263/DataÅr!$B$47*DataÅr!$B$48+M263/DataÅr!$B$47*DataÅr!$B$53)^DataÅr!$B$54)</f>
        <v/>
      </c>
      <c r="W263" s="86">
        <f t="shared" si="24"/>
        <v>0</v>
      </c>
      <c r="X263" s="87">
        <f>SUM(G254:K263)+SUM(M254:M263)</f>
        <v>0</v>
      </c>
      <c r="Y263" s="96">
        <f>SUM(P254:P267)</f>
        <v>0</v>
      </c>
      <c r="Z263" s="93" t="str">
        <f t="shared" si="23"/>
        <v>Stigning</v>
      </c>
      <c r="AA263" s="94"/>
    </row>
    <row r="264" spans="1:27" ht="12.75" customHeight="1" x14ac:dyDescent="0.2">
      <c r="A264" s="406"/>
      <c r="B264" s="107">
        <f>(B262+1)</f>
        <v>42434</v>
      </c>
      <c r="C264" s="124"/>
      <c r="D264" s="137"/>
      <c r="E264" s="128"/>
      <c r="F264" s="119"/>
      <c r="G264" s="7"/>
      <c r="H264" s="7"/>
      <c r="I264" s="7"/>
      <c r="J264" s="7"/>
      <c r="K264" s="7"/>
      <c r="L264" s="7"/>
      <c r="M264" s="7"/>
      <c r="N264" s="8"/>
      <c r="O264" s="8"/>
      <c r="P264" s="9"/>
      <c r="Q264" s="7"/>
      <c r="R264" s="9"/>
      <c r="S264" s="9"/>
      <c r="T264" s="9"/>
      <c r="U264" s="351"/>
      <c r="V264" s="88" t="str">
        <f>IF(W264=0,"",(G264/DataÅr!$B$47*DataÅr!$B$52+H264/DataÅr!$B$47*DataÅr!$B$51+I264/DataÅr!$B$47*DataÅr!$B$50+J264/DataÅr!$B$47*DataÅr!$B$49+K264/DataÅr!$B$47*DataÅr!$B$48+M264/DataÅr!$B$47*DataÅr!$B$53)^DataÅr!$B$54)</f>
        <v/>
      </c>
      <c r="W264" s="89">
        <f t="shared" si="24"/>
        <v>0</v>
      </c>
      <c r="X264" s="90"/>
      <c r="Y264" s="96">
        <f>SUM(V254:V267)</f>
        <v>0</v>
      </c>
      <c r="Z264" s="93" t="str">
        <f t="shared" si="23"/>
        <v>Belastning</v>
      </c>
      <c r="AA264" s="94"/>
    </row>
    <row r="265" spans="1:27" ht="12.75" customHeight="1" thickBot="1" x14ac:dyDescent="0.25">
      <c r="A265" s="406"/>
      <c r="B265" s="108">
        <f>B264</f>
        <v>42434</v>
      </c>
      <c r="C265" s="123"/>
      <c r="D265" s="136"/>
      <c r="E265" s="133"/>
      <c r="F265" s="118"/>
      <c r="G265" s="4"/>
      <c r="H265" s="4"/>
      <c r="I265" s="4"/>
      <c r="J265" s="4"/>
      <c r="K265" s="4"/>
      <c r="L265" s="4"/>
      <c r="M265" s="4"/>
      <c r="N265" s="5"/>
      <c r="O265" s="5"/>
      <c r="P265" s="6"/>
      <c r="Q265" s="4"/>
      <c r="R265" s="6"/>
      <c r="S265" s="6"/>
      <c r="T265" s="6"/>
      <c r="U265" s="350"/>
      <c r="V265" s="85" t="str">
        <f>IF(W265=0,"",(G265/DataÅr!$B$47*DataÅr!$B$52+H265/DataÅr!$B$47*DataÅr!$B$51+I265/DataÅr!$B$47*DataÅr!$B$50+J265/DataÅr!$B$47*DataÅr!$B$49+K265/DataÅr!$B$47*DataÅr!$B$48+M265/DataÅr!$B$47*DataÅr!$B$53)^DataÅr!$B$54)</f>
        <v/>
      </c>
      <c r="W265" s="86">
        <f t="shared" si="24"/>
        <v>0</v>
      </c>
      <c r="X265" s="87">
        <f>SUM(G254:K265)+SUM(M254:M265)</f>
        <v>0</v>
      </c>
      <c r="Y265" s="101">
        <f>IF(SUM(R254:R267)&gt;0,AVERAGE(R254:R267),0)</f>
        <v>0</v>
      </c>
      <c r="Z265" s="102" t="str">
        <f t="shared" si="23"/>
        <v>Dagsform</v>
      </c>
      <c r="AA265" s="94"/>
    </row>
    <row r="266" spans="1:27" ht="12.75" customHeight="1" x14ac:dyDescent="0.2">
      <c r="A266" s="406"/>
      <c r="B266" s="107">
        <f>(B264+1)</f>
        <v>42435</v>
      </c>
      <c r="C266" s="125"/>
      <c r="D266" s="137"/>
      <c r="E266" s="128"/>
      <c r="F266" s="120"/>
      <c r="G266" s="10"/>
      <c r="H266" s="10"/>
      <c r="I266" s="10"/>
      <c r="J266" s="10"/>
      <c r="K266" s="10"/>
      <c r="L266" s="10"/>
      <c r="M266" s="10"/>
      <c r="N266" s="11"/>
      <c r="O266" s="11"/>
      <c r="P266" s="12"/>
      <c r="Q266" s="10"/>
      <c r="R266" s="12"/>
      <c r="S266" s="12"/>
      <c r="T266" s="12"/>
      <c r="U266" s="351"/>
      <c r="V266" s="88" t="str">
        <f>IF(W266=0,"",(G266/DataÅr!$B$47*DataÅr!$B$52+H266/DataÅr!$B$47*DataÅr!$B$51+I266/DataÅr!$B$47*DataÅr!$B$50+J266/DataÅr!$B$47*DataÅr!$B$49+K266/DataÅr!$B$47*DataÅr!$B$48+M266/DataÅr!$B$47*DataÅr!$B$53)^DataÅr!$B$54)</f>
        <v/>
      </c>
      <c r="W266" s="89">
        <f t="shared" si="24"/>
        <v>0</v>
      </c>
      <c r="X266" s="98"/>
      <c r="Y266" s="131">
        <f>SUM(C254:C267)</f>
        <v>0</v>
      </c>
      <c r="Z266" s="132" t="str">
        <f t="shared" si="23"/>
        <v>Pas</v>
      </c>
      <c r="AA266" s="94"/>
    </row>
    <row r="267" spans="1:27" ht="12.75" customHeight="1" thickBot="1" x14ac:dyDescent="0.25">
      <c r="A267" s="407"/>
      <c r="B267" s="109">
        <f>B266</f>
        <v>42435</v>
      </c>
      <c r="C267" s="126"/>
      <c r="D267" s="138"/>
      <c r="E267" s="134"/>
      <c r="F267" s="121"/>
      <c r="G267" s="13"/>
      <c r="H267" s="13"/>
      <c r="I267" s="13"/>
      <c r="J267" s="13"/>
      <c r="K267" s="13"/>
      <c r="L267" s="13"/>
      <c r="M267" s="13"/>
      <c r="N267" s="14"/>
      <c r="O267" s="14"/>
      <c r="P267" s="15"/>
      <c r="Q267" s="13"/>
      <c r="R267" s="15"/>
      <c r="S267" s="15"/>
      <c r="T267" s="15"/>
      <c r="U267" s="354"/>
      <c r="V267" s="158" t="str">
        <f>IF(W267=0,"",(G267/DataÅr!$B$47*DataÅr!$B$52+H267/DataÅr!$B$47*DataÅr!$B$51+I267/DataÅr!$B$47*DataÅr!$B$50+J267/DataÅr!$B$47*DataÅr!$B$49+K267/DataÅr!$B$47*DataÅr!$B$48+M267/DataÅr!$B$47*DataÅr!$B$53)^DataÅr!$B$54)</f>
        <v/>
      </c>
      <c r="W267" s="99">
        <f t="shared" si="24"/>
        <v>0</v>
      </c>
      <c r="X267" s="100">
        <f>SUM(G254:K267)+SUM(M254:M267)</f>
        <v>0</v>
      </c>
      <c r="Y267" s="140">
        <f>SUM(E254:E267)</f>
        <v>0</v>
      </c>
      <c r="Z267" s="141" t="str">
        <f>Z253</f>
        <v>Tid</v>
      </c>
      <c r="AA267" s="94"/>
    </row>
    <row r="268" spans="1:27" ht="12.75" customHeight="1" x14ac:dyDescent="0.2">
      <c r="A268" s="405">
        <f>A254+1</f>
        <v>10</v>
      </c>
      <c r="B268" s="110">
        <f>(B266+1)</f>
        <v>42436</v>
      </c>
      <c r="C268" s="122"/>
      <c r="D268" s="139"/>
      <c r="E268" s="127"/>
      <c r="F268" s="117"/>
      <c r="G268" s="1"/>
      <c r="H268" s="1"/>
      <c r="I268" s="1"/>
      <c r="J268" s="1"/>
      <c r="K268" s="1"/>
      <c r="L268" s="1"/>
      <c r="M268" s="1"/>
      <c r="N268" s="2"/>
      <c r="O268" s="2"/>
      <c r="P268" s="3"/>
      <c r="Q268" s="1"/>
      <c r="R268" s="3"/>
      <c r="S268" s="3"/>
      <c r="T268" s="3"/>
      <c r="U268" s="349"/>
      <c r="V268" s="88" t="str">
        <f>IF(W268=0,"",(G268/DataÅr!$B$47*DataÅr!$B$52+H268/DataÅr!$B$47*DataÅr!$B$51+I268/DataÅr!$B$47*DataÅr!$B$50+J268/DataÅr!$B$47*DataÅr!$B$49+K268/DataÅr!$B$47*DataÅr!$B$48+M268/DataÅr!$B$47*DataÅr!$B$53)^DataÅr!$B$54)</f>
        <v/>
      </c>
      <c r="W268" s="80">
        <f t="shared" si="24"/>
        <v>0</v>
      </c>
      <c r="X268" s="81"/>
      <c r="Y268" s="82"/>
      <c r="Z268" s="83"/>
      <c r="AA268" s="94"/>
    </row>
    <row r="269" spans="1:27" ht="12.75" customHeight="1" x14ac:dyDescent="0.2">
      <c r="A269" s="406"/>
      <c r="B269" s="108">
        <f>B268</f>
        <v>42436</v>
      </c>
      <c r="C269" s="123"/>
      <c r="D269" s="136"/>
      <c r="E269" s="133"/>
      <c r="F269" s="118"/>
      <c r="G269" s="4"/>
      <c r="H269" s="4"/>
      <c r="I269" s="4"/>
      <c r="J269" s="4"/>
      <c r="K269" s="4"/>
      <c r="L269" s="4"/>
      <c r="M269" s="4"/>
      <c r="N269" s="5"/>
      <c r="O269" s="5"/>
      <c r="P269" s="6"/>
      <c r="Q269" s="4"/>
      <c r="R269" s="6"/>
      <c r="S269" s="6"/>
      <c r="T269" s="6"/>
      <c r="U269" s="350"/>
      <c r="V269" s="85" t="str">
        <f>IF(W269=0,"",(G269/DataÅr!$B$47*DataÅr!$B$52+H269/DataÅr!$B$47*DataÅr!$B$51+I269/DataÅr!$B$47*DataÅr!$B$50+J269/DataÅr!$B$47*DataÅr!$B$49+K269/DataÅr!$B$47*DataÅr!$B$48+M269/DataÅr!$B$47*DataÅr!$B$53)^DataÅr!$B$54)</f>
        <v/>
      </c>
      <c r="W269" s="86">
        <f t="shared" si="24"/>
        <v>0</v>
      </c>
      <c r="X269" s="87">
        <f>SUM(G268:K269)+SUM(M268:M269)</f>
        <v>0</v>
      </c>
      <c r="Y269" s="142"/>
      <c r="Z269" s="83"/>
      <c r="AA269" s="94"/>
    </row>
    <row r="270" spans="1:27" ht="12.75" customHeight="1" thickBot="1" x14ac:dyDescent="0.25">
      <c r="A270" s="406"/>
      <c r="B270" s="107">
        <f>(B268+1)</f>
        <v>42437</v>
      </c>
      <c r="C270" s="124"/>
      <c r="D270" s="137"/>
      <c r="E270" s="128"/>
      <c r="F270" s="119"/>
      <c r="G270" s="7"/>
      <c r="H270" s="7"/>
      <c r="I270" s="7"/>
      <c r="J270" s="7"/>
      <c r="K270" s="7"/>
      <c r="L270" s="7"/>
      <c r="M270" s="7"/>
      <c r="N270" s="8"/>
      <c r="O270" s="8"/>
      <c r="P270" s="9"/>
      <c r="Q270" s="7"/>
      <c r="R270" s="9"/>
      <c r="S270" s="9"/>
      <c r="T270" s="9"/>
      <c r="U270" s="351"/>
      <c r="V270" s="88" t="str">
        <f>IF(W270=0,"",(G270/DataÅr!$B$47*DataÅr!$B$52+H270/DataÅr!$B$47*DataÅr!$B$51+I270/DataÅr!$B$47*DataÅr!$B$50+J270/DataÅr!$B$47*DataÅr!$B$49+K270/DataÅr!$B$47*DataÅr!$B$48+M270/DataÅr!$B$47*DataÅr!$B$53)^DataÅr!$B$54)</f>
        <v/>
      </c>
      <c r="W270" s="89">
        <f t="shared" si="24"/>
        <v>0</v>
      </c>
      <c r="X270" s="90"/>
      <c r="Y270" s="142"/>
      <c r="Z270" s="144"/>
      <c r="AA270" s="94"/>
    </row>
    <row r="271" spans="1:27" ht="12.75" customHeight="1" x14ac:dyDescent="0.2">
      <c r="A271" s="406"/>
      <c r="B271" s="108">
        <f>B270</f>
        <v>42437</v>
      </c>
      <c r="C271" s="123"/>
      <c r="D271" s="136"/>
      <c r="E271" s="133"/>
      <c r="F271" s="118"/>
      <c r="G271" s="4"/>
      <c r="H271" s="4"/>
      <c r="I271" s="4"/>
      <c r="J271" s="4"/>
      <c r="K271" s="4"/>
      <c r="L271" s="4"/>
      <c r="M271" s="4"/>
      <c r="N271" s="5"/>
      <c r="O271" s="5"/>
      <c r="P271" s="6"/>
      <c r="Q271" s="4"/>
      <c r="R271" s="6"/>
      <c r="S271" s="6"/>
      <c r="T271" s="6"/>
      <c r="U271" s="350"/>
      <c r="V271" s="85" t="str">
        <f>IF(W271=0,"",(G271/DataÅr!$B$47*DataÅr!$B$52+H271/DataÅr!$B$47*DataÅr!$B$51+I271/DataÅr!$B$47*DataÅr!$B$50+J271/DataÅr!$B$47*DataÅr!$B$49+K271/DataÅr!$B$47*DataÅr!$B$48+M271/DataÅr!$B$47*DataÅr!$B$53)^DataÅr!$B$54)</f>
        <v/>
      </c>
      <c r="W271" s="86">
        <f t="shared" si="24"/>
        <v>0</v>
      </c>
      <c r="X271" s="87">
        <f>SUM(G268:K271)+SUM(M268:M271)</f>
        <v>0</v>
      </c>
      <c r="Y271" s="130">
        <f>SUM(F268:F281)</f>
        <v>0</v>
      </c>
      <c r="Z271" s="91" t="str">
        <f t="shared" ref="Z271:Z280" si="25">Z257</f>
        <v>Pas</v>
      </c>
      <c r="AA271" s="94"/>
    </row>
    <row r="272" spans="1:27" ht="12.75" customHeight="1" x14ac:dyDescent="0.2">
      <c r="A272" s="406"/>
      <c r="B272" s="107">
        <f>(B270+1)</f>
        <v>42438</v>
      </c>
      <c r="C272" s="124"/>
      <c r="D272" s="137"/>
      <c r="E272" s="128"/>
      <c r="F272" s="119"/>
      <c r="G272" s="7"/>
      <c r="H272" s="7"/>
      <c r="I272" s="7"/>
      <c r="J272" s="7"/>
      <c r="K272" s="7"/>
      <c r="L272" s="7"/>
      <c r="M272" s="7"/>
      <c r="N272" s="8"/>
      <c r="O272" s="8"/>
      <c r="P272" s="9"/>
      <c r="Q272" s="7"/>
      <c r="R272" s="9"/>
      <c r="S272" s="9"/>
      <c r="T272" s="9"/>
      <c r="U272" s="351"/>
      <c r="V272" s="88" t="str">
        <f>IF(W272=0,"",(G272/DataÅr!$B$47*DataÅr!$B$52+H272/DataÅr!$B$47*DataÅr!$B$51+I272/DataÅr!$B$47*DataÅr!$B$50+J272/DataÅr!$B$47*DataÅr!$B$49+K272/DataÅr!$B$47*DataÅr!$B$48+M272/DataÅr!$B$47*DataÅr!$B$53)^DataÅr!$B$54)</f>
        <v/>
      </c>
      <c r="W272" s="89">
        <f t="shared" si="24"/>
        <v>0</v>
      </c>
      <c r="X272" s="90"/>
      <c r="Y272" s="129">
        <f>SUM(G268:K281)-Y273</f>
        <v>0</v>
      </c>
      <c r="Z272" s="93" t="str">
        <f t="shared" si="25"/>
        <v>Løb</v>
      </c>
      <c r="AA272" s="94"/>
    </row>
    <row r="273" spans="1:27" ht="12.75" customHeight="1" x14ac:dyDescent="0.2">
      <c r="A273" s="406"/>
      <c r="B273" s="108">
        <f>B272</f>
        <v>42438</v>
      </c>
      <c r="C273" s="123"/>
      <c r="D273" s="136"/>
      <c r="E273" s="133"/>
      <c r="F273" s="118"/>
      <c r="G273" s="4"/>
      <c r="H273" s="4"/>
      <c r="I273" s="4"/>
      <c r="J273" s="4"/>
      <c r="K273" s="4"/>
      <c r="L273" s="4"/>
      <c r="M273" s="4"/>
      <c r="N273" s="5"/>
      <c r="O273" s="5"/>
      <c r="P273" s="6"/>
      <c r="Q273" s="4"/>
      <c r="R273" s="6"/>
      <c r="S273" s="6"/>
      <c r="T273" s="6"/>
      <c r="U273" s="350"/>
      <c r="V273" s="85" t="str">
        <f>IF(W273=0,"",(G273/DataÅr!$B$47*DataÅr!$B$52+H273/DataÅr!$B$47*DataÅr!$B$51+I273/DataÅr!$B$47*DataÅr!$B$50+J273/DataÅr!$B$47*DataÅr!$B$49+K273/DataÅr!$B$47*DataÅr!$B$48+M273/DataÅr!$B$47*DataÅr!$B$53)^DataÅr!$B$54)</f>
        <v/>
      </c>
      <c r="W273" s="86">
        <f t="shared" si="24"/>
        <v>0</v>
      </c>
      <c r="X273" s="87">
        <f>SUM(G268:K273)+SUM(M268:M273)</f>
        <v>0</v>
      </c>
      <c r="Y273" s="92">
        <f>SUMIF(L268:L281,"x",W268:W281)-SUMIF(L268:L281,"x",M268:M281)</f>
        <v>0</v>
      </c>
      <c r="Z273" s="93" t="str">
        <f t="shared" si="25"/>
        <v>Alternativ</v>
      </c>
      <c r="AA273" s="94"/>
    </row>
    <row r="274" spans="1:27" ht="12.75" customHeight="1" x14ac:dyDescent="0.2">
      <c r="A274" s="406"/>
      <c r="B274" s="107">
        <f>(B272+1)</f>
        <v>42439</v>
      </c>
      <c r="C274" s="124"/>
      <c r="D274" s="137"/>
      <c r="E274" s="128"/>
      <c r="F274" s="119"/>
      <c r="G274" s="7"/>
      <c r="H274" s="7"/>
      <c r="I274" s="7"/>
      <c r="J274" s="7"/>
      <c r="K274" s="7"/>
      <c r="L274" s="7"/>
      <c r="M274" s="7"/>
      <c r="N274" s="8"/>
      <c r="O274" s="8"/>
      <c r="P274" s="9"/>
      <c r="Q274" s="7"/>
      <c r="R274" s="9"/>
      <c r="S274" s="9"/>
      <c r="T274" s="9"/>
      <c r="U274" s="351"/>
      <c r="V274" s="88" t="str">
        <f>IF(W274=0,"",(G274/DataÅr!$B$47*DataÅr!$B$52+H274/DataÅr!$B$47*DataÅr!$B$51+I274/DataÅr!$B$47*DataÅr!$B$50+J274/DataÅr!$B$47*DataÅr!$B$49+K274/DataÅr!$B$47*DataÅr!$B$48+M274/DataÅr!$B$47*DataÅr!$B$53)^DataÅr!$B$54)</f>
        <v/>
      </c>
      <c r="W274" s="89">
        <f t="shared" si="24"/>
        <v>0</v>
      </c>
      <c r="X274" s="90"/>
      <c r="Y274" s="92">
        <f>SUM(M268:M281)</f>
        <v>0</v>
      </c>
      <c r="Z274" s="93" t="str">
        <f t="shared" si="25"/>
        <v>Styrke</v>
      </c>
      <c r="AA274" s="94"/>
    </row>
    <row r="275" spans="1:27" ht="12.75" customHeight="1" x14ac:dyDescent="0.2">
      <c r="A275" s="406"/>
      <c r="B275" s="108">
        <f>B274</f>
        <v>42439</v>
      </c>
      <c r="C275" s="123"/>
      <c r="D275" s="136"/>
      <c r="E275" s="133"/>
      <c r="F275" s="118"/>
      <c r="G275" s="4"/>
      <c r="H275" s="4"/>
      <c r="I275" s="4"/>
      <c r="J275" s="4"/>
      <c r="K275" s="4"/>
      <c r="L275" s="4"/>
      <c r="M275" s="4"/>
      <c r="N275" s="5"/>
      <c r="O275" s="5"/>
      <c r="P275" s="6"/>
      <c r="Q275" s="4"/>
      <c r="R275" s="6"/>
      <c r="S275" s="6"/>
      <c r="T275" s="6"/>
      <c r="U275" s="350"/>
      <c r="V275" s="85" t="str">
        <f>IF(W275=0,"",(G275/DataÅr!$B$47*DataÅr!$B$52+H275/DataÅr!$B$47*DataÅr!$B$51+I275/DataÅr!$B$47*DataÅr!$B$50+J275/DataÅr!$B$47*DataÅr!$B$49+K275/DataÅr!$B$47*DataÅr!$B$48+M275/DataÅr!$B$47*DataÅr!$B$53)^DataÅr!$B$54)</f>
        <v/>
      </c>
      <c r="W275" s="86">
        <f t="shared" si="24"/>
        <v>0</v>
      </c>
      <c r="X275" s="87">
        <f>SUM(G268:K275)+SUM(M268:M275)</f>
        <v>0</v>
      </c>
      <c r="Y275" s="95">
        <f>SUM(Q268:Q281)</f>
        <v>0</v>
      </c>
      <c r="Z275" s="93" t="str">
        <f t="shared" si="25"/>
        <v>O-teknik</v>
      </c>
      <c r="AA275" s="94"/>
    </row>
    <row r="276" spans="1:27" ht="12.75" customHeight="1" x14ac:dyDescent="0.2">
      <c r="A276" s="406"/>
      <c r="B276" s="107">
        <f>(B274+1)</f>
        <v>42440</v>
      </c>
      <c r="C276" s="124"/>
      <c r="D276" s="137"/>
      <c r="E276" s="128"/>
      <c r="F276" s="119"/>
      <c r="G276" s="7"/>
      <c r="H276" s="7"/>
      <c r="I276" s="7"/>
      <c r="J276" s="7"/>
      <c r="K276" s="7"/>
      <c r="L276" s="7"/>
      <c r="M276" s="7"/>
      <c r="N276" s="8"/>
      <c r="O276" s="8"/>
      <c r="P276" s="9"/>
      <c r="Q276" s="7"/>
      <c r="R276" s="9"/>
      <c r="S276" s="9"/>
      <c r="T276" s="9"/>
      <c r="U276" s="351"/>
      <c r="V276" s="88" t="str">
        <f>IF(W276=0,"",(G276/DataÅr!$B$47*DataÅr!$B$52+H276/DataÅr!$B$47*DataÅr!$B$51+I276/DataÅr!$B$47*DataÅr!$B$50+J276/DataÅr!$B$47*DataÅr!$B$49+K276/DataÅr!$B$47*DataÅr!$B$48+M276/DataÅr!$B$47*DataÅr!$B$53)^DataÅr!$B$54)</f>
        <v/>
      </c>
      <c r="W276" s="89">
        <f t="shared" si="24"/>
        <v>0</v>
      </c>
      <c r="X276" s="90"/>
      <c r="Y276" s="96">
        <f>SUM(T268:T281)</f>
        <v>0</v>
      </c>
      <c r="Z276" s="93" t="str">
        <f t="shared" si="25"/>
        <v>Km</v>
      </c>
      <c r="AA276" s="94"/>
    </row>
    <row r="277" spans="1:27" ht="12.75" customHeight="1" x14ac:dyDescent="0.2">
      <c r="A277" s="406"/>
      <c r="B277" s="108">
        <f>B276</f>
        <v>42440</v>
      </c>
      <c r="C277" s="123"/>
      <c r="D277" s="136"/>
      <c r="E277" s="133"/>
      <c r="F277" s="118"/>
      <c r="G277" s="4"/>
      <c r="H277" s="4"/>
      <c r="I277" s="4"/>
      <c r="J277" s="4"/>
      <c r="K277" s="4"/>
      <c r="L277" s="4"/>
      <c r="M277" s="4"/>
      <c r="N277" s="5"/>
      <c r="O277" s="5"/>
      <c r="P277" s="6"/>
      <c r="Q277" s="4"/>
      <c r="R277" s="6"/>
      <c r="S277" s="6"/>
      <c r="T277" s="6"/>
      <c r="U277" s="350"/>
      <c r="V277" s="85" t="str">
        <f>IF(W277=0,"",(G277/DataÅr!$B$47*DataÅr!$B$52+H277/DataÅr!$B$47*DataÅr!$B$51+I277/DataÅr!$B$47*DataÅr!$B$50+J277/DataÅr!$B$47*DataÅr!$B$49+K277/DataÅr!$B$47*DataÅr!$B$48+M277/DataÅr!$B$47*DataÅr!$B$53)^DataÅr!$B$54)</f>
        <v/>
      </c>
      <c r="W277" s="86">
        <f t="shared" si="24"/>
        <v>0</v>
      </c>
      <c r="X277" s="87">
        <f>SUM(G268:K277)+SUM(M268:M277)</f>
        <v>0</v>
      </c>
      <c r="Y277" s="96">
        <f>SUM(P268:P281)</f>
        <v>0</v>
      </c>
      <c r="Z277" s="93" t="str">
        <f t="shared" si="25"/>
        <v>Stigning</v>
      </c>
      <c r="AA277" s="94"/>
    </row>
    <row r="278" spans="1:27" ht="12.75" customHeight="1" x14ac:dyDescent="0.2">
      <c r="A278" s="406"/>
      <c r="B278" s="107">
        <f>(B276+1)</f>
        <v>42441</v>
      </c>
      <c r="C278" s="124"/>
      <c r="D278" s="137"/>
      <c r="E278" s="128"/>
      <c r="F278" s="119"/>
      <c r="G278" s="7"/>
      <c r="H278" s="7"/>
      <c r="I278" s="7"/>
      <c r="J278" s="7"/>
      <c r="K278" s="7"/>
      <c r="L278" s="7"/>
      <c r="M278" s="7"/>
      <c r="N278" s="8"/>
      <c r="O278" s="8"/>
      <c r="P278" s="9"/>
      <c r="Q278" s="7"/>
      <c r="R278" s="9"/>
      <c r="S278" s="9"/>
      <c r="T278" s="9"/>
      <c r="U278" s="351"/>
      <c r="V278" s="88" t="str">
        <f>IF(W278=0,"",(G278/DataÅr!$B$47*DataÅr!$B$52+H278/DataÅr!$B$47*DataÅr!$B$51+I278/DataÅr!$B$47*DataÅr!$B$50+J278/DataÅr!$B$47*DataÅr!$B$49+K278/DataÅr!$B$47*DataÅr!$B$48+M278/DataÅr!$B$47*DataÅr!$B$53)^DataÅr!$B$54)</f>
        <v/>
      </c>
      <c r="W278" s="89">
        <f t="shared" si="24"/>
        <v>0</v>
      </c>
      <c r="X278" s="90"/>
      <c r="Y278" s="96">
        <f>SUM(V268:V281)</f>
        <v>0</v>
      </c>
      <c r="Z278" s="93" t="str">
        <f t="shared" si="25"/>
        <v>Belastning</v>
      </c>
      <c r="AA278" s="94"/>
    </row>
    <row r="279" spans="1:27" ht="12.75" customHeight="1" thickBot="1" x14ac:dyDescent="0.25">
      <c r="A279" s="406"/>
      <c r="B279" s="108">
        <f>B278</f>
        <v>42441</v>
      </c>
      <c r="C279" s="123"/>
      <c r="D279" s="136"/>
      <c r="E279" s="133"/>
      <c r="F279" s="118"/>
      <c r="G279" s="4"/>
      <c r="H279" s="4"/>
      <c r="I279" s="4"/>
      <c r="J279" s="4"/>
      <c r="K279" s="4"/>
      <c r="L279" s="4"/>
      <c r="M279" s="4"/>
      <c r="N279" s="5"/>
      <c r="O279" s="5"/>
      <c r="P279" s="6"/>
      <c r="Q279" s="4"/>
      <c r="R279" s="6"/>
      <c r="S279" s="6"/>
      <c r="T279" s="6"/>
      <c r="U279" s="350"/>
      <c r="V279" s="85" t="str">
        <f>IF(W279=0,"",(G279/DataÅr!$B$47*DataÅr!$B$52+H279/DataÅr!$B$47*DataÅr!$B$51+I279/DataÅr!$B$47*DataÅr!$B$50+J279/DataÅr!$B$47*DataÅr!$B$49+K279/DataÅr!$B$47*DataÅr!$B$48+M279/DataÅr!$B$47*DataÅr!$B$53)^DataÅr!$B$54)</f>
        <v/>
      </c>
      <c r="W279" s="86">
        <f t="shared" si="24"/>
        <v>0</v>
      </c>
      <c r="X279" s="87">
        <f>SUM(G268:K279)+SUM(M268:M279)</f>
        <v>0</v>
      </c>
      <c r="Y279" s="101">
        <f>IF(SUM(R268:R281)&gt;0,AVERAGE(R268:R281),0)</f>
        <v>0</v>
      </c>
      <c r="Z279" s="102" t="str">
        <f t="shared" si="25"/>
        <v>Dagsform</v>
      </c>
      <c r="AA279" s="94"/>
    </row>
    <row r="280" spans="1:27" ht="12.75" customHeight="1" x14ac:dyDescent="0.2">
      <c r="A280" s="406"/>
      <c r="B280" s="107">
        <f>(B278+1)</f>
        <v>42442</v>
      </c>
      <c r="C280" s="125"/>
      <c r="D280" s="137"/>
      <c r="E280" s="128"/>
      <c r="F280" s="120"/>
      <c r="G280" s="10"/>
      <c r="H280" s="10"/>
      <c r="I280" s="10"/>
      <c r="J280" s="10"/>
      <c r="K280" s="10"/>
      <c r="L280" s="10"/>
      <c r="M280" s="10"/>
      <c r="N280" s="11"/>
      <c r="O280" s="11"/>
      <c r="P280" s="12"/>
      <c r="Q280" s="10"/>
      <c r="R280" s="12"/>
      <c r="S280" s="12"/>
      <c r="T280" s="12"/>
      <c r="U280" s="351"/>
      <c r="V280" s="88" t="str">
        <f>IF(W280=0,"",(G280/DataÅr!$B$47*DataÅr!$B$52+H280/DataÅr!$B$47*DataÅr!$B$51+I280/DataÅr!$B$47*DataÅr!$B$50+J280/DataÅr!$B$47*DataÅr!$B$49+K280/DataÅr!$B$47*DataÅr!$B$48+M280/DataÅr!$B$47*DataÅr!$B$53)^DataÅr!$B$54)</f>
        <v/>
      </c>
      <c r="W280" s="89">
        <f t="shared" si="24"/>
        <v>0</v>
      </c>
      <c r="X280" s="98"/>
      <c r="Y280" s="131">
        <f>SUM(C268:C281)</f>
        <v>0</v>
      </c>
      <c r="Z280" s="132" t="str">
        <f t="shared" si="25"/>
        <v>Pas</v>
      </c>
      <c r="AA280" s="94"/>
    </row>
    <row r="281" spans="1:27" ht="12.75" customHeight="1" thickBot="1" x14ac:dyDescent="0.25">
      <c r="A281" s="407"/>
      <c r="B281" s="109">
        <f>B280</f>
        <v>42442</v>
      </c>
      <c r="C281" s="126"/>
      <c r="D281" s="138"/>
      <c r="E281" s="134"/>
      <c r="F281" s="121"/>
      <c r="G281" s="13"/>
      <c r="H281" s="13"/>
      <c r="I281" s="13"/>
      <c r="J281" s="13"/>
      <c r="K281" s="13"/>
      <c r="L281" s="13"/>
      <c r="M281" s="13"/>
      <c r="N281" s="14"/>
      <c r="O281" s="14"/>
      <c r="P281" s="15"/>
      <c r="Q281" s="13"/>
      <c r="R281" s="15"/>
      <c r="S281" s="15"/>
      <c r="T281" s="15"/>
      <c r="U281" s="354"/>
      <c r="V281" s="158" t="str">
        <f>IF(W281=0,"",(G281/DataÅr!$B$47*DataÅr!$B$52+H281/DataÅr!$B$47*DataÅr!$B$51+I281/DataÅr!$B$47*DataÅr!$B$50+J281/DataÅr!$B$47*DataÅr!$B$49+K281/DataÅr!$B$47*DataÅr!$B$48+M281/DataÅr!$B$47*DataÅr!$B$53)^DataÅr!$B$54)</f>
        <v/>
      </c>
      <c r="W281" s="99">
        <f t="shared" si="24"/>
        <v>0</v>
      </c>
      <c r="X281" s="100">
        <f>SUM(G268:K281)+SUM(M268:M281)</f>
        <v>0</v>
      </c>
      <c r="Y281" s="140">
        <f>SUM(E268:E281)</f>
        <v>0</v>
      </c>
      <c r="Z281" s="141" t="str">
        <f t="shared" ref="Z281" si="26">Z267</f>
        <v>Tid</v>
      </c>
      <c r="AA281" s="94"/>
    </row>
    <row r="282" spans="1:27" ht="12.75" customHeight="1" x14ac:dyDescent="0.2">
      <c r="A282" s="405">
        <f>A268+1</f>
        <v>11</v>
      </c>
      <c r="B282" s="110">
        <f>(B280+1)</f>
        <v>42443</v>
      </c>
      <c r="C282" s="122"/>
      <c r="D282" s="139"/>
      <c r="E282" s="127"/>
      <c r="F282" s="117"/>
      <c r="G282" s="1"/>
      <c r="H282" s="1"/>
      <c r="I282" s="1"/>
      <c r="J282" s="1"/>
      <c r="K282" s="1"/>
      <c r="L282" s="1"/>
      <c r="M282" s="1"/>
      <c r="N282" s="2"/>
      <c r="O282" s="2"/>
      <c r="P282" s="3"/>
      <c r="Q282" s="1"/>
      <c r="R282" s="3"/>
      <c r="S282" s="3"/>
      <c r="T282" s="3"/>
      <c r="U282" s="349"/>
      <c r="V282" s="88" t="str">
        <f>IF(W282=0,"",(G282/DataÅr!$B$47*DataÅr!$B$52+H282/DataÅr!$B$47*DataÅr!$B$51+I282/DataÅr!$B$47*DataÅr!$B$50+J282/DataÅr!$B$47*DataÅr!$B$49+K282/DataÅr!$B$47*DataÅr!$B$48+M282/DataÅr!$B$47*DataÅr!$B$53)^DataÅr!$B$54)</f>
        <v/>
      </c>
      <c r="W282" s="80">
        <f t="shared" si="24"/>
        <v>0</v>
      </c>
      <c r="X282" s="81"/>
      <c r="Y282" s="82"/>
      <c r="Z282" s="83"/>
      <c r="AA282" s="94"/>
    </row>
    <row r="283" spans="1:27" ht="12.75" customHeight="1" x14ac:dyDescent="0.2">
      <c r="A283" s="406"/>
      <c r="B283" s="108">
        <f>B282</f>
        <v>42443</v>
      </c>
      <c r="C283" s="123"/>
      <c r="D283" s="136"/>
      <c r="E283" s="133"/>
      <c r="F283" s="118"/>
      <c r="G283" s="4"/>
      <c r="H283" s="4"/>
      <c r="I283" s="4"/>
      <c r="J283" s="4"/>
      <c r="K283" s="4"/>
      <c r="L283" s="4"/>
      <c r="M283" s="4"/>
      <c r="N283" s="5"/>
      <c r="O283" s="5"/>
      <c r="P283" s="6"/>
      <c r="Q283" s="4"/>
      <c r="R283" s="6"/>
      <c r="S283" s="6"/>
      <c r="T283" s="6"/>
      <c r="U283" s="350"/>
      <c r="V283" s="85" t="str">
        <f>IF(W283=0,"",(G283/DataÅr!$B$47*DataÅr!$B$52+H283/DataÅr!$B$47*DataÅr!$B$51+I283/DataÅr!$B$47*DataÅr!$B$50+J283/DataÅr!$B$47*DataÅr!$B$49+K283/DataÅr!$B$47*DataÅr!$B$48+M283/DataÅr!$B$47*DataÅr!$B$53)^DataÅr!$B$54)</f>
        <v/>
      </c>
      <c r="W283" s="86">
        <f t="shared" si="24"/>
        <v>0</v>
      </c>
      <c r="X283" s="87">
        <f>SUM(G282:K283)+SUM(M282:M283)</f>
        <v>0</v>
      </c>
      <c r="Y283" s="142"/>
      <c r="Z283" s="83"/>
      <c r="AA283" s="94"/>
    </row>
    <row r="284" spans="1:27" ht="12.75" customHeight="1" thickBot="1" x14ac:dyDescent="0.25">
      <c r="A284" s="406"/>
      <c r="B284" s="107">
        <f>(B282+1)</f>
        <v>42444</v>
      </c>
      <c r="C284" s="124"/>
      <c r="D284" s="137"/>
      <c r="E284" s="128"/>
      <c r="F284" s="119"/>
      <c r="G284" s="7"/>
      <c r="H284" s="7"/>
      <c r="I284" s="7"/>
      <c r="J284" s="7"/>
      <c r="K284" s="7"/>
      <c r="L284" s="7"/>
      <c r="M284" s="7"/>
      <c r="N284" s="8"/>
      <c r="O284" s="8"/>
      <c r="P284" s="9"/>
      <c r="Q284" s="7"/>
      <c r="R284" s="9"/>
      <c r="S284" s="9"/>
      <c r="T284" s="9"/>
      <c r="U284" s="351"/>
      <c r="V284" s="88" t="str">
        <f>IF(W284=0,"",(G284/DataÅr!$B$47*DataÅr!$B$52+H284/DataÅr!$B$47*DataÅr!$B$51+I284/DataÅr!$B$47*DataÅr!$B$50+J284/DataÅr!$B$47*DataÅr!$B$49+K284/DataÅr!$B$47*DataÅr!$B$48+M284/DataÅr!$B$47*DataÅr!$B$53)^DataÅr!$B$54)</f>
        <v/>
      </c>
      <c r="W284" s="89">
        <f t="shared" si="24"/>
        <v>0</v>
      </c>
      <c r="X284" s="90"/>
      <c r="Y284" s="142"/>
      <c r="Z284" s="144"/>
      <c r="AA284" s="94"/>
    </row>
    <row r="285" spans="1:27" ht="12.75" customHeight="1" x14ac:dyDescent="0.2">
      <c r="A285" s="406"/>
      <c r="B285" s="108">
        <f>B284</f>
        <v>42444</v>
      </c>
      <c r="C285" s="123"/>
      <c r="D285" s="136"/>
      <c r="E285" s="133"/>
      <c r="F285" s="118"/>
      <c r="G285" s="4"/>
      <c r="H285" s="4"/>
      <c r="I285" s="4"/>
      <c r="J285" s="4"/>
      <c r="K285" s="4"/>
      <c r="L285" s="4"/>
      <c r="M285" s="4"/>
      <c r="N285" s="5"/>
      <c r="O285" s="5"/>
      <c r="P285" s="6"/>
      <c r="Q285" s="4"/>
      <c r="R285" s="6"/>
      <c r="S285" s="6"/>
      <c r="T285" s="6"/>
      <c r="U285" s="350"/>
      <c r="V285" s="85" t="str">
        <f>IF(W285=0,"",(G285/DataÅr!$B$47*DataÅr!$B$52+H285/DataÅr!$B$47*DataÅr!$B$51+I285/DataÅr!$B$47*DataÅr!$B$50+J285/DataÅr!$B$47*DataÅr!$B$49+K285/DataÅr!$B$47*DataÅr!$B$48+M285/DataÅr!$B$47*DataÅr!$B$53)^DataÅr!$B$54)</f>
        <v/>
      </c>
      <c r="W285" s="86">
        <f t="shared" si="24"/>
        <v>0</v>
      </c>
      <c r="X285" s="87">
        <f>SUM(G282:K285)+SUM(M282:M285)</f>
        <v>0</v>
      </c>
      <c r="Y285" s="130">
        <f>SUM(F282:F295)</f>
        <v>0</v>
      </c>
      <c r="Z285" s="91" t="str">
        <f t="shared" ref="Z285:Z295" si="27">Z271</f>
        <v>Pas</v>
      </c>
      <c r="AA285" s="94"/>
    </row>
    <row r="286" spans="1:27" ht="12.75" customHeight="1" x14ac:dyDescent="0.2">
      <c r="A286" s="406"/>
      <c r="B286" s="107">
        <f>(B284+1)</f>
        <v>42445</v>
      </c>
      <c r="C286" s="124"/>
      <c r="D286" s="137"/>
      <c r="E286" s="128"/>
      <c r="F286" s="119"/>
      <c r="G286" s="7"/>
      <c r="H286" s="7"/>
      <c r="I286" s="7"/>
      <c r="J286" s="7"/>
      <c r="K286" s="7"/>
      <c r="L286" s="7"/>
      <c r="M286" s="7"/>
      <c r="N286" s="8"/>
      <c r="O286" s="8"/>
      <c r="P286" s="9"/>
      <c r="Q286" s="7"/>
      <c r="R286" s="9"/>
      <c r="S286" s="9"/>
      <c r="T286" s="9"/>
      <c r="U286" s="351"/>
      <c r="V286" s="88" t="str">
        <f>IF(W286=0,"",(G286/DataÅr!$B$47*DataÅr!$B$52+H286/DataÅr!$B$47*DataÅr!$B$51+I286/DataÅr!$B$47*DataÅr!$B$50+J286/DataÅr!$B$47*DataÅr!$B$49+K286/DataÅr!$B$47*DataÅr!$B$48+M286/DataÅr!$B$47*DataÅr!$B$53)^DataÅr!$B$54)</f>
        <v/>
      </c>
      <c r="W286" s="89">
        <f t="shared" si="24"/>
        <v>0</v>
      </c>
      <c r="X286" s="90"/>
      <c r="Y286" s="129">
        <f>SUM(G282:K295)-Y287</f>
        <v>0</v>
      </c>
      <c r="Z286" s="93" t="str">
        <f t="shared" si="27"/>
        <v>Løb</v>
      </c>
      <c r="AA286" s="94"/>
    </row>
    <row r="287" spans="1:27" ht="12.75" customHeight="1" x14ac:dyDescent="0.2">
      <c r="A287" s="406"/>
      <c r="B287" s="108">
        <f>B286</f>
        <v>42445</v>
      </c>
      <c r="C287" s="123"/>
      <c r="D287" s="136"/>
      <c r="E287" s="133"/>
      <c r="F287" s="118"/>
      <c r="G287" s="4"/>
      <c r="H287" s="4"/>
      <c r="I287" s="4"/>
      <c r="J287" s="4"/>
      <c r="K287" s="4"/>
      <c r="L287" s="4"/>
      <c r="M287" s="4"/>
      <c r="N287" s="5"/>
      <c r="O287" s="5"/>
      <c r="P287" s="6"/>
      <c r="Q287" s="4"/>
      <c r="R287" s="6"/>
      <c r="S287" s="6"/>
      <c r="T287" s="6"/>
      <c r="U287" s="350"/>
      <c r="V287" s="85" t="str">
        <f>IF(W287=0,"",(G287/DataÅr!$B$47*DataÅr!$B$52+H287/DataÅr!$B$47*DataÅr!$B$51+I287/DataÅr!$B$47*DataÅr!$B$50+J287/DataÅr!$B$47*DataÅr!$B$49+K287/DataÅr!$B$47*DataÅr!$B$48+M287/DataÅr!$B$47*DataÅr!$B$53)^DataÅr!$B$54)</f>
        <v/>
      </c>
      <c r="W287" s="86">
        <f t="shared" si="24"/>
        <v>0</v>
      </c>
      <c r="X287" s="87">
        <f>SUM(G282:K287)+SUM(M282:M287)</f>
        <v>0</v>
      </c>
      <c r="Y287" s="92">
        <f>SUMIF(L282:L295,"x",W282:W295)-SUMIF(L282:L295,"x",M282:M295)</f>
        <v>0</v>
      </c>
      <c r="Z287" s="93" t="str">
        <f t="shared" si="27"/>
        <v>Alternativ</v>
      </c>
      <c r="AA287" s="94"/>
    </row>
    <row r="288" spans="1:27" ht="12.75" customHeight="1" x14ac:dyDescent="0.2">
      <c r="A288" s="406"/>
      <c r="B288" s="107">
        <f>(B286+1)</f>
        <v>42446</v>
      </c>
      <c r="C288" s="124"/>
      <c r="D288" s="137"/>
      <c r="E288" s="128"/>
      <c r="F288" s="119"/>
      <c r="G288" s="7"/>
      <c r="H288" s="7"/>
      <c r="I288" s="7"/>
      <c r="J288" s="7"/>
      <c r="K288" s="7"/>
      <c r="L288" s="7"/>
      <c r="M288" s="7"/>
      <c r="N288" s="8"/>
      <c r="O288" s="8"/>
      <c r="P288" s="9"/>
      <c r="Q288" s="7"/>
      <c r="R288" s="9"/>
      <c r="S288" s="9"/>
      <c r="T288" s="9"/>
      <c r="U288" s="351"/>
      <c r="V288" s="88" t="str">
        <f>IF(W288=0,"",(G288/DataÅr!$B$47*DataÅr!$B$52+H288/DataÅr!$B$47*DataÅr!$B$51+I288/DataÅr!$B$47*DataÅr!$B$50+J288/DataÅr!$B$47*DataÅr!$B$49+K288/DataÅr!$B$47*DataÅr!$B$48+M288/DataÅr!$B$47*DataÅr!$B$53)^DataÅr!$B$54)</f>
        <v/>
      </c>
      <c r="W288" s="89">
        <f t="shared" si="24"/>
        <v>0</v>
      </c>
      <c r="X288" s="90"/>
      <c r="Y288" s="92">
        <f>SUM(M282:M295)</f>
        <v>0</v>
      </c>
      <c r="Z288" s="93" t="str">
        <f t="shared" si="27"/>
        <v>Styrke</v>
      </c>
      <c r="AA288" s="94"/>
    </row>
    <row r="289" spans="1:27" ht="12.75" customHeight="1" x14ac:dyDescent="0.2">
      <c r="A289" s="406"/>
      <c r="B289" s="108">
        <f>B288</f>
        <v>42446</v>
      </c>
      <c r="C289" s="123"/>
      <c r="D289" s="136"/>
      <c r="E289" s="133"/>
      <c r="F289" s="118"/>
      <c r="G289" s="4"/>
      <c r="H289" s="4"/>
      <c r="I289" s="4"/>
      <c r="J289" s="4"/>
      <c r="K289" s="4"/>
      <c r="L289" s="4"/>
      <c r="M289" s="4"/>
      <c r="N289" s="5"/>
      <c r="O289" s="5"/>
      <c r="P289" s="6"/>
      <c r="Q289" s="4"/>
      <c r="R289" s="6"/>
      <c r="S289" s="6"/>
      <c r="T289" s="6"/>
      <c r="U289" s="350"/>
      <c r="V289" s="85" t="str">
        <f>IF(W289=0,"",(G289/DataÅr!$B$47*DataÅr!$B$52+H289/DataÅr!$B$47*DataÅr!$B$51+I289/DataÅr!$B$47*DataÅr!$B$50+J289/DataÅr!$B$47*DataÅr!$B$49+K289/DataÅr!$B$47*DataÅr!$B$48+M289/DataÅr!$B$47*DataÅr!$B$53)^DataÅr!$B$54)</f>
        <v/>
      </c>
      <c r="W289" s="86">
        <f t="shared" si="24"/>
        <v>0</v>
      </c>
      <c r="X289" s="87">
        <f>SUM(G282:K289)+SUM(M282:M289)</f>
        <v>0</v>
      </c>
      <c r="Y289" s="95">
        <f>SUM(Q282:Q295)</f>
        <v>0</v>
      </c>
      <c r="Z289" s="93" t="str">
        <f t="shared" si="27"/>
        <v>O-teknik</v>
      </c>
      <c r="AA289" s="94"/>
    </row>
    <row r="290" spans="1:27" ht="12.75" customHeight="1" x14ac:dyDescent="0.2">
      <c r="A290" s="406"/>
      <c r="B290" s="107">
        <f>(B288+1)</f>
        <v>42447</v>
      </c>
      <c r="C290" s="124"/>
      <c r="D290" s="137"/>
      <c r="E290" s="128"/>
      <c r="F290" s="119"/>
      <c r="G290" s="7"/>
      <c r="H290" s="7"/>
      <c r="I290" s="7"/>
      <c r="J290" s="7"/>
      <c r="K290" s="7"/>
      <c r="L290" s="7"/>
      <c r="M290" s="7"/>
      <c r="N290" s="8"/>
      <c r="O290" s="8"/>
      <c r="P290" s="9"/>
      <c r="Q290" s="7"/>
      <c r="R290" s="9"/>
      <c r="S290" s="9"/>
      <c r="T290" s="9"/>
      <c r="U290" s="351"/>
      <c r="V290" s="88" t="str">
        <f>IF(W290=0,"",(G290/DataÅr!$B$47*DataÅr!$B$52+H290/DataÅr!$B$47*DataÅr!$B$51+I290/DataÅr!$B$47*DataÅr!$B$50+J290/DataÅr!$B$47*DataÅr!$B$49+K290/DataÅr!$B$47*DataÅr!$B$48+M290/DataÅr!$B$47*DataÅr!$B$53)^DataÅr!$B$54)</f>
        <v/>
      </c>
      <c r="W290" s="89">
        <f t="shared" si="24"/>
        <v>0</v>
      </c>
      <c r="X290" s="90"/>
      <c r="Y290" s="96">
        <f>SUM(T282:T295)</f>
        <v>0</v>
      </c>
      <c r="Z290" s="93" t="str">
        <f t="shared" si="27"/>
        <v>Km</v>
      </c>
      <c r="AA290" s="94"/>
    </row>
    <row r="291" spans="1:27" ht="12.75" customHeight="1" x14ac:dyDescent="0.2">
      <c r="A291" s="406"/>
      <c r="B291" s="108">
        <f>B290</f>
        <v>42447</v>
      </c>
      <c r="C291" s="123"/>
      <c r="D291" s="136"/>
      <c r="E291" s="133"/>
      <c r="F291" s="118"/>
      <c r="G291" s="4"/>
      <c r="H291" s="4"/>
      <c r="I291" s="4"/>
      <c r="J291" s="4"/>
      <c r="K291" s="4"/>
      <c r="L291" s="4"/>
      <c r="M291" s="4"/>
      <c r="N291" s="5"/>
      <c r="O291" s="5"/>
      <c r="P291" s="6"/>
      <c r="Q291" s="4"/>
      <c r="R291" s="6"/>
      <c r="S291" s="6"/>
      <c r="T291" s="6"/>
      <c r="U291" s="350"/>
      <c r="V291" s="85" t="str">
        <f>IF(W291=0,"",(G291/DataÅr!$B$47*DataÅr!$B$52+H291/DataÅr!$B$47*DataÅr!$B$51+I291/DataÅr!$B$47*DataÅr!$B$50+J291/DataÅr!$B$47*DataÅr!$B$49+K291/DataÅr!$B$47*DataÅr!$B$48+M291/DataÅr!$B$47*DataÅr!$B$53)^DataÅr!$B$54)</f>
        <v/>
      </c>
      <c r="W291" s="86">
        <f t="shared" si="24"/>
        <v>0</v>
      </c>
      <c r="X291" s="87">
        <f>SUM(G282:K291)+SUM(M282:M291)</f>
        <v>0</v>
      </c>
      <c r="Y291" s="96">
        <f>SUM(P282:P295)</f>
        <v>0</v>
      </c>
      <c r="Z291" s="93" t="str">
        <f t="shared" si="27"/>
        <v>Stigning</v>
      </c>
      <c r="AA291" s="94"/>
    </row>
    <row r="292" spans="1:27" ht="12.75" customHeight="1" x14ac:dyDescent="0.2">
      <c r="A292" s="406"/>
      <c r="B292" s="107">
        <f>(B290+1)</f>
        <v>42448</v>
      </c>
      <c r="C292" s="124"/>
      <c r="D292" s="137"/>
      <c r="E292" s="128"/>
      <c r="F292" s="119"/>
      <c r="G292" s="7"/>
      <c r="H292" s="7"/>
      <c r="I292" s="7"/>
      <c r="J292" s="7"/>
      <c r="K292" s="7"/>
      <c r="L292" s="7"/>
      <c r="M292" s="7"/>
      <c r="N292" s="8"/>
      <c r="O292" s="8"/>
      <c r="P292" s="9"/>
      <c r="Q292" s="7"/>
      <c r="R292" s="9"/>
      <c r="S292" s="9"/>
      <c r="T292" s="9"/>
      <c r="U292" s="351"/>
      <c r="V292" s="88" t="str">
        <f>IF(W292=0,"",(G292/DataÅr!$B$47*DataÅr!$B$52+H292/DataÅr!$B$47*DataÅr!$B$51+I292/DataÅr!$B$47*DataÅr!$B$50+J292/DataÅr!$B$47*DataÅr!$B$49+K292/DataÅr!$B$47*DataÅr!$B$48+M292/DataÅr!$B$47*DataÅr!$B$53)^DataÅr!$B$54)</f>
        <v/>
      </c>
      <c r="W292" s="89">
        <f t="shared" si="24"/>
        <v>0</v>
      </c>
      <c r="X292" s="90"/>
      <c r="Y292" s="96">
        <f>SUM(V282:V295)</f>
        <v>0</v>
      </c>
      <c r="Z292" s="93" t="str">
        <f t="shared" si="27"/>
        <v>Belastning</v>
      </c>
      <c r="AA292" s="94"/>
    </row>
    <row r="293" spans="1:27" ht="12.75" customHeight="1" thickBot="1" x14ac:dyDescent="0.25">
      <c r="A293" s="406"/>
      <c r="B293" s="108">
        <f>B292</f>
        <v>42448</v>
      </c>
      <c r="C293" s="123"/>
      <c r="D293" s="136"/>
      <c r="E293" s="133"/>
      <c r="F293" s="118"/>
      <c r="G293" s="4"/>
      <c r="H293" s="4"/>
      <c r="I293" s="4"/>
      <c r="J293" s="4"/>
      <c r="K293" s="4"/>
      <c r="L293" s="4"/>
      <c r="M293" s="4"/>
      <c r="N293" s="5"/>
      <c r="O293" s="5"/>
      <c r="P293" s="6"/>
      <c r="Q293" s="4"/>
      <c r="R293" s="6"/>
      <c r="S293" s="6"/>
      <c r="T293" s="6"/>
      <c r="U293" s="350"/>
      <c r="V293" s="85" t="str">
        <f>IF(W293=0,"",(G293/DataÅr!$B$47*DataÅr!$B$52+H293/DataÅr!$B$47*DataÅr!$B$51+I293/DataÅr!$B$47*DataÅr!$B$50+J293/DataÅr!$B$47*DataÅr!$B$49+K293/DataÅr!$B$47*DataÅr!$B$48+M293/DataÅr!$B$47*DataÅr!$B$53)^DataÅr!$B$54)</f>
        <v/>
      </c>
      <c r="W293" s="86">
        <f t="shared" si="24"/>
        <v>0</v>
      </c>
      <c r="X293" s="87">
        <f>SUM(G282:K293)+SUM(M282:M293)</f>
        <v>0</v>
      </c>
      <c r="Y293" s="101">
        <f>IF(SUM(R282:R295)&gt;0,AVERAGE(R282:R295),0)</f>
        <v>0</v>
      </c>
      <c r="Z293" s="102" t="str">
        <f t="shared" si="27"/>
        <v>Dagsform</v>
      </c>
      <c r="AA293" s="94"/>
    </row>
    <row r="294" spans="1:27" ht="12.75" customHeight="1" x14ac:dyDescent="0.2">
      <c r="A294" s="406"/>
      <c r="B294" s="107">
        <f>(B292+1)</f>
        <v>42449</v>
      </c>
      <c r="C294" s="125"/>
      <c r="D294" s="137"/>
      <c r="E294" s="128"/>
      <c r="F294" s="120"/>
      <c r="G294" s="10"/>
      <c r="H294" s="10"/>
      <c r="I294" s="10"/>
      <c r="J294" s="10"/>
      <c r="K294" s="10"/>
      <c r="L294" s="10"/>
      <c r="M294" s="10"/>
      <c r="N294" s="11"/>
      <c r="O294" s="11"/>
      <c r="P294" s="12"/>
      <c r="Q294" s="10"/>
      <c r="R294" s="12"/>
      <c r="S294" s="12"/>
      <c r="T294" s="12"/>
      <c r="U294" s="351"/>
      <c r="V294" s="88" t="str">
        <f>IF(W294=0,"",(G294/DataÅr!$B$47*DataÅr!$B$52+H294/DataÅr!$B$47*DataÅr!$B$51+I294/DataÅr!$B$47*DataÅr!$B$50+J294/DataÅr!$B$47*DataÅr!$B$49+K294/DataÅr!$B$47*DataÅr!$B$48+M294/DataÅr!$B$47*DataÅr!$B$53)^DataÅr!$B$54)</f>
        <v/>
      </c>
      <c r="W294" s="89">
        <f t="shared" si="24"/>
        <v>0</v>
      </c>
      <c r="X294" s="98"/>
      <c r="Y294" s="131">
        <f>SUM(C282:C295)</f>
        <v>0</v>
      </c>
      <c r="Z294" s="132" t="str">
        <f t="shared" si="27"/>
        <v>Pas</v>
      </c>
      <c r="AA294" s="94"/>
    </row>
    <row r="295" spans="1:27" ht="12.75" customHeight="1" thickBot="1" x14ac:dyDescent="0.25">
      <c r="A295" s="407"/>
      <c r="B295" s="109">
        <f>B294</f>
        <v>42449</v>
      </c>
      <c r="C295" s="126"/>
      <c r="D295" s="138"/>
      <c r="E295" s="134"/>
      <c r="F295" s="121"/>
      <c r="G295" s="13"/>
      <c r="H295" s="13"/>
      <c r="I295" s="13"/>
      <c r="J295" s="13"/>
      <c r="K295" s="13"/>
      <c r="L295" s="13"/>
      <c r="M295" s="13"/>
      <c r="N295" s="14"/>
      <c r="O295" s="14"/>
      <c r="P295" s="15"/>
      <c r="Q295" s="13"/>
      <c r="R295" s="15"/>
      <c r="S295" s="15"/>
      <c r="T295" s="15"/>
      <c r="U295" s="354"/>
      <c r="V295" s="158" t="str">
        <f>IF(W295=0,"",(G295/DataÅr!$B$47*DataÅr!$B$52+H295/DataÅr!$B$47*DataÅr!$B$51+I295/DataÅr!$B$47*DataÅr!$B$50+J295/DataÅr!$B$47*DataÅr!$B$49+K295/DataÅr!$B$47*DataÅr!$B$48+M295/DataÅr!$B$47*DataÅr!$B$53)^DataÅr!$B$54)</f>
        <v/>
      </c>
      <c r="W295" s="99">
        <f t="shared" si="24"/>
        <v>0</v>
      </c>
      <c r="X295" s="100">
        <f>SUM(G282:K295)+SUM(M282:M295)</f>
        <v>0</v>
      </c>
      <c r="Y295" s="140">
        <f>SUM(E282:E295)</f>
        <v>0</v>
      </c>
      <c r="Z295" s="141" t="str">
        <f t="shared" si="27"/>
        <v>Tid</v>
      </c>
      <c r="AA295" s="94"/>
    </row>
    <row r="296" spans="1:27" ht="12.75" customHeight="1" x14ac:dyDescent="0.2">
      <c r="A296" s="405">
        <f>A282+1</f>
        <v>12</v>
      </c>
      <c r="B296" s="110">
        <f>(B294+1)</f>
        <v>42450</v>
      </c>
      <c r="C296" s="122"/>
      <c r="D296" s="139"/>
      <c r="E296" s="127"/>
      <c r="F296" s="117"/>
      <c r="G296" s="1"/>
      <c r="H296" s="1"/>
      <c r="I296" s="1"/>
      <c r="J296" s="1"/>
      <c r="K296" s="1"/>
      <c r="L296" s="1"/>
      <c r="M296" s="1"/>
      <c r="N296" s="2"/>
      <c r="O296" s="2"/>
      <c r="P296" s="3"/>
      <c r="Q296" s="1"/>
      <c r="R296" s="3"/>
      <c r="S296" s="3"/>
      <c r="T296" s="3"/>
      <c r="U296" s="349"/>
      <c r="V296" s="88" t="str">
        <f>IF(W296=0,"",(G296/DataÅr!$B$47*DataÅr!$B$52+H296/DataÅr!$B$47*DataÅr!$B$51+I296/DataÅr!$B$47*DataÅr!$B$50+J296/DataÅr!$B$47*DataÅr!$B$49+K296/DataÅr!$B$47*DataÅr!$B$48+M296/DataÅr!$B$47*DataÅr!$B$53)^DataÅr!$B$54)</f>
        <v/>
      </c>
      <c r="W296" s="80">
        <f t="shared" si="24"/>
        <v>0</v>
      </c>
      <c r="X296" s="81"/>
      <c r="Y296" s="82"/>
      <c r="Z296" s="83"/>
      <c r="AA296" s="94"/>
    </row>
    <row r="297" spans="1:27" ht="12.75" customHeight="1" x14ac:dyDescent="0.2">
      <c r="A297" s="406"/>
      <c r="B297" s="108">
        <f>B296</f>
        <v>42450</v>
      </c>
      <c r="C297" s="123"/>
      <c r="D297" s="136"/>
      <c r="E297" s="133"/>
      <c r="F297" s="118"/>
      <c r="G297" s="4"/>
      <c r="H297" s="4"/>
      <c r="I297" s="4"/>
      <c r="J297" s="4"/>
      <c r="K297" s="4"/>
      <c r="L297" s="4"/>
      <c r="M297" s="4"/>
      <c r="N297" s="5"/>
      <c r="O297" s="5"/>
      <c r="P297" s="6"/>
      <c r="Q297" s="4"/>
      <c r="R297" s="6"/>
      <c r="S297" s="6"/>
      <c r="T297" s="6"/>
      <c r="U297" s="350"/>
      <c r="V297" s="85" t="str">
        <f>IF(W297=0,"",(G297/DataÅr!$B$47*DataÅr!$B$52+H297/DataÅr!$B$47*DataÅr!$B$51+I297/DataÅr!$B$47*DataÅr!$B$50+J297/DataÅr!$B$47*DataÅr!$B$49+K297/DataÅr!$B$47*DataÅr!$B$48+M297/DataÅr!$B$47*DataÅr!$B$53)^DataÅr!$B$54)</f>
        <v/>
      </c>
      <c r="W297" s="86">
        <f t="shared" si="24"/>
        <v>0</v>
      </c>
      <c r="X297" s="87">
        <f>SUM(G296:K297)+SUM(M296:M297)</f>
        <v>0</v>
      </c>
      <c r="Y297" s="142"/>
      <c r="Z297" s="83"/>
      <c r="AA297" s="94"/>
    </row>
    <row r="298" spans="1:27" ht="12.75" customHeight="1" thickBot="1" x14ac:dyDescent="0.25">
      <c r="A298" s="406"/>
      <c r="B298" s="107">
        <f>(B296+1)</f>
        <v>42451</v>
      </c>
      <c r="C298" s="124"/>
      <c r="D298" s="137"/>
      <c r="E298" s="128"/>
      <c r="F298" s="119"/>
      <c r="G298" s="7"/>
      <c r="H298" s="7"/>
      <c r="I298" s="7"/>
      <c r="J298" s="7"/>
      <c r="K298" s="7"/>
      <c r="L298" s="7"/>
      <c r="M298" s="7"/>
      <c r="N298" s="8"/>
      <c r="O298" s="8"/>
      <c r="P298" s="9"/>
      <c r="Q298" s="7"/>
      <c r="R298" s="9"/>
      <c r="S298" s="9"/>
      <c r="T298" s="9"/>
      <c r="U298" s="351"/>
      <c r="V298" s="88" t="str">
        <f>IF(W298=0,"",(G298/DataÅr!$B$47*DataÅr!$B$52+H298/DataÅr!$B$47*DataÅr!$B$51+I298/DataÅr!$B$47*DataÅr!$B$50+J298/DataÅr!$B$47*DataÅr!$B$49+K298/DataÅr!$B$47*DataÅr!$B$48+M298/DataÅr!$B$47*DataÅr!$B$53)^DataÅr!$B$54)</f>
        <v/>
      </c>
      <c r="W298" s="89">
        <f t="shared" si="24"/>
        <v>0</v>
      </c>
      <c r="X298" s="90"/>
      <c r="Y298" s="142"/>
      <c r="Z298" s="144"/>
      <c r="AA298" s="94"/>
    </row>
    <row r="299" spans="1:27" ht="12.75" customHeight="1" x14ac:dyDescent="0.2">
      <c r="A299" s="406"/>
      <c r="B299" s="108">
        <f>B298</f>
        <v>42451</v>
      </c>
      <c r="C299" s="123"/>
      <c r="D299" s="136"/>
      <c r="E299" s="133"/>
      <c r="F299" s="118"/>
      <c r="G299" s="4"/>
      <c r="H299" s="4"/>
      <c r="I299" s="4"/>
      <c r="J299" s="4"/>
      <c r="K299" s="4"/>
      <c r="L299" s="4"/>
      <c r="M299" s="4"/>
      <c r="N299" s="5"/>
      <c r="O299" s="5"/>
      <c r="P299" s="6"/>
      <c r="Q299" s="4"/>
      <c r="R299" s="6"/>
      <c r="S299" s="6"/>
      <c r="T299" s="6"/>
      <c r="U299" s="350"/>
      <c r="V299" s="85" t="str">
        <f>IF(W299=0,"",(G299/DataÅr!$B$47*DataÅr!$B$52+H299/DataÅr!$B$47*DataÅr!$B$51+I299/DataÅr!$B$47*DataÅr!$B$50+J299/DataÅr!$B$47*DataÅr!$B$49+K299/DataÅr!$B$47*DataÅr!$B$48+M299/DataÅr!$B$47*DataÅr!$B$53)^DataÅr!$B$54)</f>
        <v/>
      </c>
      <c r="W299" s="86">
        <f t="shared" si="24"/>
        <v>0</v>
      </c>
      <c r="X299" s="87">
        <f>SUM(G296:K299)+SUM(M296:M299)</f>
        <v>0</v>
      </c>
      <c r="Y299" s="130">
        <f>SUM(F296:F309)</f>
        <v>0</v>
      </c>
      <c r="Z299" s="91" t="str">
        <f t="shared" ref="Z299:Z309" si="28">Z285</f>
        <v>Pas</v>
      </c>
      <c r="AA299" s="94"/>
    </row>
    <row r="300" spans="1:27" ht="12.75" customHeight="1" x14ac:dyDescent="0.2">
      <c r="A300" s="406"/>
      <c r="B300" s="107">
        <f>(B298+1)</f>
        <v>42452</v>
      </c>
      <c r="C300" s="124"/>
      <c r="D300" s="137"/>
      <c r="E300" s="128"/>
      <c r="F300" s="119"/>
      <c r="G300" s="7"/>
      <c r="H300" s="7"/>
      <c r="I300" s="7"/>
      <c r="J300" s="7"/>
      <c r="K300" s="7"/>
      <c r="L300" s="7"/>
      <c r="M300" s="7"/>
      <c r="N300" s="8"/>
      <c r="O300" s="8"/>
      <c r="P300" s="9"/>
      <c r="Q300" s="7"/>
      <c r="R300" s="9"/>
      <c r="S300" s="9"/>
      <c r="T300" s="9"/>
      <c r="U300" s="351"/>
      <c r="V300" s="88" t="str">
        <f>IF(W300=0,"",(G300/DataÅr!$B$47*DataÅr!$B$52+H300/DataÅr!$B$47*DataÅr!$B$51+I300/DataÅr!$B$47*DataÅr!$B$50+J300/DataÅr!$B$47*DataÅr!$B$49+K300/DataÅr!$B$47*DataÅr!$B$48+M300/DataÅr!$B$47*DataÅr!$B$53)^DataÅr!$B$54)</f>
        <v/>
      </c>
      <c r="W300" s="89">
        <f t="shared" si="24"/>
        <v>0</v>
      </c>
      <c r="X300" s="90"/>
      <c r="Y300" s="129">
        <f>SUM(G296:K309)-Y301</f>
        <v>0</v>
      </c>
      <c r="Z300" s="93" t="str">
        <f t="shared" si="28"/>
        <v>Løb</v>
      </c>
      <c r="AA300" s="94"/>
    </row>
    <row r="301" spans="1:27" ht="12.75" customHeight="1" x14ac:dyDescent="0.2">
      <c r="A301" s="406"/>
      <c r="B301" s="108">
        <f>B300</f>
        <v>42452</v>
      </c>
      <c r="C301" s="123"/>
      <c r="D301" s="136"/>
      <c r="E301" s="133"/>
      <c r="F301" s="118"/>
      <c r="G301" s="4"/>
      <c r="H301" s="4"/>
      <c r="I301" s="4"/>
      <c r="J301" s="4"/>
      <c r="K301" s="4"/>
      <c r="L301" s="4"/>
      <c r="M301" s="4"/>
      <c r="N301" s="5"/>
      <c r="O301" s="5"/>
      <c r="P301" s="6"/>
      <c r="Q301" s="4"/>
      <c r="R301" s="6"/>
      <c r="S301" s="6"/>
      <c r="T301" s="6"/>
      <c r="U301" s="350"/>
      <c r="V301" s="85" t="str">
        <f>IF(W301=0,"",(G301/DataÅr!$B$47*DataÅr!$B$52+H301/DataÅr!$B$47*DataÅr!$B$51+I301/DataÅr!$B$47*DataÅr!$B$50+J301/DataÅr!$B$47*DataÅr!$B$49+K301/DataÅr!$B$47*DataÅr!$B$48+M301/DataÅr!$B$47*DataÅr!$B$53)^DataÅr!$B$54)</f>
        <v/>
      </c>
      <c r="W301" s="86">
        <f t="shared" si="24"/>
        <v>0</v>
      </c>
      <c r="X301" s="87">
        <f>SUM(G296:K301)+SUM(M296:M301)</f>
        <v>0</v>
      </c>
      <c r="Y301" s="92">
        <f>SUMIF(L296:L309,"x",W296:W309)-SUMIF(L296:L309,"x",M296:M309)</f>
        <v>0</v>
      </c>
      <c r="Z301" s="93" t="str">
        <f t="shared" si="28"/>
        <v>Alternativ</v>
      </c>
      <c r="AA301" s="94"/>
    </row>
    <row r="302" spans="1:27" ht="12.75" customHeight="1" x14ac:dyDescent="0.2">
      <c r="A302" s="406"/>
      <c r="B302" s="107">
        <f>(B300+1)</f>
        <v>42453</v>
      </c>
      <c r="C302" s="124"/>
      <c r="D302" s="137"/>
      <c r="E302" s="128"/>
      <c r="F302" s="119"/>
      <c r="G302" s="7"/>
      <c r="H302" s="7"/>
      <c r="I302" s="7"/>
      <c r="J302" s="7"/>
      <c r="K302" s="7"/>
      <c r="L302" s="7"/>
      <c r="M302" s="7"/>
      <c r="N302" s="8"/>
      <c r="O302" s="8"/>
      <c r="P302" s="9"/>
      <c r="Q302" s="7"/>
      <c r="R302" s="9"/>
      <c r="S302" s="9"/>
      <c r="T302" s="9"/>
      <c r="U302" s="351"/>
      <c r="V302" s="88" t="str">
        <f>IF(W302=0,"",(G302/DataÅr!$B$47*DataÅr!$B$52+H302/DataÅr!$B$47*DataÅr!$B$51+I302/DataÅr!$B$47*DataÅr!$B$50+J302/DataÅr!$B$47*DataÅr!$B$49+K302/DataÅr!$B$47*DataÅr!$B$48+M302/DataÅr!$B$47*DataÅr!$B$53)^DataÅr!$B$54)</f>
        <v/>
      </c>
      <c r="W302" s="89">
        <f t="shared" si="24"/>
        <v>0</v>
      </c>
      <c r="X302" s="90"/>
      <c r="Y302" s="92">
        <f>SUM(M296:M309)</f>
        <v>0</v>
      </c>
      <c r="Z302" s="93" t="str">
        <f t="shared" si="28"/>
        <v>Styrke</v>
      </c>
      <c r="AA302" s="94"/>
    </row>
    <row r="303" spans="1:27" ht="12.75" customHeight="1" x14ac:dyDescent="0.2">
      <c r="A303" s="406"/>
      <c r="B303" s="108">
        <f>B302</f>
        <v>42453</v>
      </c>
      <c r="C303" s="123"/>
      <c r="D303" s="136"/>
      <c r="E303" s="133"/>
      <c r="F303" s="118"/>
      <c r="G303" s="4"/>
      <c r="H303" s="4"/>
      <c r="I303" s="4"/>
      <c r="J303" s="4"/>
      <c r="K303" s="4"/>
      <c r="L303" s="4"/>
      <c r="M303" s="4"/>
      <c r="N303" s="5"/>
      <c r="O303" s="5"/>
      <c r="P303" s="6"/>
      <c r="Q303" s="4"/>
      <c r="R303" s="6"/>
      <c r="S303" s="6"/>
      <c r="T303" s="6"/>
      <c r="U303" s="350"/>
      <c r="V303" s="85" t="str">
        <f>IF(W303=0,"",(G303/DataÅr!$B$47*DataÅr!$B$52+H303/DataÅr!$B$47*DataÅr!$B$51+I303/DataÅr!$B$47*DataÅr!$B$50+J303/DataÅr!$B$47*DataÅr!$B$49+K303/DataÅr!$B$47*DataÅr!$B$48+M303/DataÅr!$B$47*DataÅr!$B$53)^DataÅr!$B$54)</f>
        <v/>
      </c>
      <c r="W303" s="86">
        <f t="shared" si="24"/>
        <v>0</v>
      </c>
      <c r="X303" s="87">
        <f>SUM(G296:K303)+SUM(M296:M303)</f>
        <v>0</v>
      </c>
      <c r="Y303" s="95">
        <f>SUM(Q296:Q309)</f>
        <v>0</v>
      </c>
      <c r="Z303" s="93" t="str">
        <f t="shared" si="28"/>
        <v>O-teknik</v>
      </c>
      <c r="AA303" s="94"/>
    </row>
    <row r="304" spans="1:27" ht="12.75" customHeight="1" x14ac:dyDescent="0.2">
      <c r="A304" s="406"/>
      <c r="B304" s="107">
        <f>(B302+1)</f>
        <v>42454</v>
      </c>
      <c r="C304" s="124"/>
      <c r="D304" s="137"/>
      <c r="E304" s="128"/>
      <c r="F304" s="119"/>
      <c r="G304" s="7"/>
      <c r="H304" s="7"/>
      <c r="I304" s="7"/>
      <c r="J304" s="7"/>
      <c r="K304" s="7"/>
      <c r="L304" s="7"/>
      <c r="M304" s="7"/>
      <c r="N304" s="8"/>
      <c r="O304" s="8"/>
      <c r="P304" s="9"/>
      <c r="Q304" s="7"/>
      <c r="R304" s="9"/>
      <c r="S304" s="9"/>
      <c r="T304" s="9"/>
      <c r="U304" s="351"/>
      <c r="V304" s="88" t="str">
        <f>IF(W304=0,"",(G304/DataÅr!$B$47*DataÅr!$B$52+H304/DataÅr!$B$47*DataÅr!$B$51+I304/DataÅr!$B$47*DataÅr!$B$50+J304/DataÅr!$B$47*DataÅr!$B$49+K304/DataÅr!$B$47*DataÅr!$B$48+M304/DataÅr!$B$47*DataÅr!$B$53)^DataÅr!$B$54)</f>
        <v/>
      </c>
      <c r="W304" s="89">
        <f t="shared" si="24"/>
        <v>0</v>
      </c>
      <c r="X304" s="90"/>
      <c r="Y304" s="96">
        <f>SUM(T296:T309)</f>
        <v>0</v>
      </c>
      <c r="Z304" s="93" t="str">
        <f t="shared" si="28"/>
        <v>Km</v>
      </c>
      <c r="AA304" s="94"/>
    </row>
    <row r="305" spans="1:27" ht="12.75" customHeight="1" x14ac:dyDescent="0.2">
      <c r="A305" s="406"/>
      <c r="B305" s="108">
        <f>B304</f>
        <v>42454</v>
      </c>
      <c r="C305" s="123"/>
      <c r="D305" s="136"/>
      <c r="E305" s="133"/>
      <c r="F305" s="118"/>
      <c r="G305" s="4"/>
      <c r="H305" s="4"/>
      <c r="I305" s="4"/>
      <c r="J305" s="4"/>
      <c r="K305" s="4"/>
      <c r="L305" s="4"/>
      <c r="M305" s="4"/>
      <c r="N305" s="5"/>
      <c r="O305" s="5"/>
      <c r="P305" s="6"/>
      <c r="Q305" s="4"/>
      <c r="R305" s="6"/>
      <c r="S305" s="6"/>
      <c r="T305" s="6"/>
      <c r="U305" s="352"/>
      <c r="V305" s="85" t="str">
        <f>IF(W305=0,"",(G305/DataÅr!$B$47*DataÅr!$B$52+H305/DataÅr!$B$47*DataÅr!$B$51+I305/DataÅr!$B$47*DataÅr!$B$50+J305/DataÅr!$B$47*DataÅr!$B$49+K305/DataÅr!$B$47*DataÅr!$B$48+M305/DataÅr!$B$47*DataÅr!$B$53)^DataÅr!$B$54)</f>
        <v/>
      </c>
      <c r="W305" s="86">
        <f t="shared" si="24"/>
        <v>0</v>
      </c>
      <c r="X305" s="87">
        <f>SUM(G296:K305)+SUM(M296:M305)</f>
        <v>0</v>
      </c>
      <c r="Y305" s="96">
        <f>SUM(P296:P309)</f>
        <v>0</v>
      </c>
      <c r="Z305" s="93" t="str">
        <f t="shared" si="28"/>
        <v>Stigning</v>
      </c>
      <c r="AA305" s="94"/>
    </row>
    <row r="306" spans="1:27" ht="12.75" customHeight="1" x14ac:dyDescent="0.2">
      <c r="A306" s="406"/>
      <c r="B306" s="107">
        <f>(B304+1)</f>
        <v>42455</v>
      </c>
      <c r="C306" s="124"/>
      <c r="D306" s="137"/>
      <c r="E306" s="128"/>
      <c r="F306" s="119"/>
      <c r="G306" s="7"/>
      <c r="H306" s="7"/>
      <c r="I306" s="7"/>
      <c r="J306" s="7"/>
      <c r="K306" s="7"/>
      <c r="L306" s="7"/>
      <c r="M306" s="7"/>
      <c r="N306" s="8"/>
      <c r="O306" s="8"/>
      <c r="P306" s="9"/>
      <c r="Q306" s="7"/>
      <c r="R306" s="9"/>
      <c r="S306" s="9"/>
      <c r="T306" s="9"/>
      <c r="U306" s="351"/>
      <c r="V306" s="88" t="str">
        <f>IF(W306=0,"",(G306/DataÅr!$B$47*DataÅr!$B$52+H306/DataÅr!$B$47*DataÅr!$B$51+I306/DataÅr!$B$47*DataÅr!$B$50+J306/DataÅr!$B$47*DataÅr!$B$49+K306/DataÅr!$B$47*DataÅr!$B$48+M306/DataÅr!$B$47*DataÅr!$B$53)^DataÅr!$B$54)</f>
        <v/>
      </c>
      <c r="W306" s="89">
        <f t="shared" si="24"/>
        <v>0</v>
      </c>
      <c r="X306" s="90"/>
      <c r="Y306" s="96">
        <f>SUM(V296:V309)</f>
        <v>0</v>
      </c>
      <c r="Z306" s="93" t="str">
        <f t="shared" si="28"/>
        <v>Belastning</v>
      </c>
      <c r="AA306" s="94"/>
    </row>
    <row r="307" spans="1:27" ht="12.75" customHeight="1" thickBot="1" x14ac:dyDescent="0.25">
      <c r="A307" s="406"/>
      <c r="B307" s="108">
        <f>B306</f>
        <v>42455</v>
      </c>
      <c r="C307" s="123"/>
      <c r="D307" s="136"/>
      <c r="E307" s="133"/>
      <c r="F307" s="118"/>
      <c r="G307" s="4"/>
      <c r="H307" s="4"/>
      <c r="I307" s="4"/>
      <c r="J307" s="4"/>
      <c r="K307" s="4"/>
      <c r="L307" s="4"/>
      <c r="M307" s="4"/>
      <c r="N307" s="5"/>
      <c r="O307" s="5"/>
      <c r="P307" s="6"/>
      <c r="Q307" s="4"/>
      <c r="R307" s="6"/>
      <c r="S307" s="6"/>
      <c r="T307" s="6"/>
      <c r="U307" s="350"/>
      <c r="V307" s="85" t="str">
        <f>IF(W307=0,"",(G307/DataÅr!$B$47*DataÅr!$B$52+H307/DataÅr!$B$47*DataÅr!$B$51+I307/DataÅr!$B$47*DataÅr!$B$50+J307/DataÅr!$B$47*DataÅr!$B$49+K307/DataÅr!$B$47*DataÅr!$B$48+M307/DataÅr!$B$47*DataÅr!$B$53)^DataÅr!$B$54)</f>
        <v/>
      </c>
      <c r="W307" s="86">
        <f t="shared" si="24"/>
        <v>0</v>
      </c>
      <c r="X307" s="87">
        <f>SUM(G296:K307)+SUM(M296:M307)</f>
        <v>0</v>
      </c>
      <c r="Y307" s="101">
        <f>IF(SUM(R296:R309)&gt;0,AVERAGE(R296:R309),0)</f>
        <v>0</v>
      </c>
      <c r="Z307" s="102" t="str">
        <f t="shared" si="28"/>
        <v>Dagsform</v>
      </c>
      <c r="AA307" s="94"/>
    </row>
    <row r="308" spans="1:27" ht="12.75" customHeight="1" x14ac:dyDescent="0.2">
      <c r="A308" s="406"/>
      <c r="B308" s="107">
        <f>(B306+1)</f>
        <v>42456</v>
      </c>
      <c r="C308" s="125"/>
      <c r="D308" s="137"/>
      <c r="E308" s="128"/>
      <c r="F308" s="120"/>
      <c r="G308" s="10"/>
      <c r="H308" s="10"/>
      <c r="I308" s="10"/>
      <c r="J308" s="10"/>
      <c r="K308" s="10"/>
      <c r="L308" s="10"/>
      <c r="M308" s="10"/>
      <c r="N308" s="11"/>
      <c r="O308" s="11"/>
      <c r="P308" s="12"/>
      <c r="Q308" s="10"/>
      <c r="R308" s="12"/>
      <c r="S308" s="12"/>
      <c r="T308" s="12"/>
      <c r="U308" s="351"/>
      <c r="V308" s="88" t="str">
        <f>IF(W308=0,"",(G308/DataÅr!$B$47*DataÅr!$B$52+H308/DataÅr!$B$47*DataÅr!$B$51+I308/DataÅr!$B$47*DataÅr!$B$50+J308/DataÅr!$B$47*DataÅr!$B$49+K308/DataÅr!$B$47*DataÅr!$B$48+M308/DataÅr!$B$47*DataÅr!$B$53)^DataÅr!$B$54)</f>
        <v/>
      </c>
      <c r="W308" s="89">
        <f t="shared" si="24"/>
        <v>0</v>
      </c>
      <c r="X308" s="98"/>
      <c r="Y308" s="131">
        <f>SUM(C296:C309)</f>
        <v>0</v>
      </c>
      <c r="Z308" s="132" t="str">
        <f t="shared" si="28"/>
        <v>Pas</v>
      </c>
      <c r="AA308" s="94"/>
    </row>
    <row r="309" spans="1:27" ht="12.75" customHeight="1" thickBot="1" x14ac:dyDescent="0.25">
      <c r="A309" s="407"/>
      <c r="B309" s="109">
        <f>B308</f>
        <v>42456</v>
      </c>
      <c r="C309" s="126"/>
      <c r="D309" s="138"/>
      <c r="E309" s="134"/>
      <c r="F309" s="121"/>
      <c r="G309" s="13"/>
      <c r="H309" s="13"/>
      <c r="I309" s="13"/>
      <c r="J309" s="13"/>
      <c r="K309" s="13"/>
      <c r="L309" s="13"/>
      <c r="M309" s="13"/>
      <c r="N309" s="14"/>
      <c r="O309" s="14"/>
      <c r="P309" s="15"/>
      <c r="Q309" s="13"/>
      <c r="R309" s="15"/>
      <c r="S309" s="15"/>
      <c r="T309" s="15"/>
      <c r="U309" s="354"/>
      <c r="V309" s="158" t="str">
        <f>IF(W309=0,"",(G309/DataÅr!$B$47*DataÅr!$B$52+H309/DataÅr!$B$47*DataÅr!$B$51+I309/DataÅr!$B$47*DataÅr!$B$50+J309/DataÅr!$B$47*DataÅr!$B$49+K309/DataÅr!$B$47*DataÅr!$B$48+M309/DataÅr!$B$47*DataÅr!$B$53)^DataÅr!$B$54)</f>
        <v/>
      </c>
      <c r="W309" s="99">
        <f t="shared" si="24"/>
        <v>0</v>
      </c>
      <c r="X309" s="100">
        <f>SUM(G296:K309)+SUM(M296:M309)</f>
        <v>0</v>
      </c>
      <c r="Y309" s="140">
        <f>SUM(E296:E309)</f>
        <v>0</v>
      </c>
      <c r="Z309" s="141" t="str">
        <f t="shared" si="28"/>
        <v>Tid</v>
      </c>
      <c r="AA309" s="94"/>
    </row>
    <row r="310" spans="1:27" ht="12.75" customHeight="1" x14ac:dyDescent="0.2">
      <c r="A310" s="405">
        <f>A296+1</f>
        <v>13</v>
      </c>
      <c r="B310" s="110">
        <f>(B308+1)</f>
        <v>42457</v>
      </c>
      <c r="C310" s="122"/>
      <c r="D310" s="139"/>
      <c r="E310" s="127"/>
      <c r="F310" s="117"/>
      <c r="G310" s="1"/>
      <c r="H310" s="1"/>
      <c r="I310" s="1"/>
      <c r="J310" s="1"/>
      <c r="K310" s="1"/>
      <c r="L310" s="1"/>
      <c r="M310" s="1"/>
      <c r="N310" s="2"/>
      <c r="O310" s="2"/>
      <c r="P310" s="3"/>
      <c r="Q310" s="1"/>
      <c r="R310" s="3"/>
      <c r="S310" s="3"/>
      <c r="T310" s="3"/>
      <c r="U310" s="349"/>
      <c r="V310" s="88" t="str">
        <f>IF(W310=0,"",(G310/DataÅr!$B$47*DataÅr!$B$52+H310/DataÅr!$B$47*DataÅr!$B$51+I310/DataÅr!$B$47*DataÅr!$B$50+J310/DataÅr!$B$47*DataÅr!$B$49+K310/DataÅr!$B$47*DataÅr!$B$48+M310/DataÅr!$B$47*DataÅr!$B$53)^DataÅr!$B$54)</f>
        <v/>
      </c>
      <c r="W310" s="80">
        <f t="shared" si="24"/>
        <v>0</v>
      </c>
      <c r="X310" s="81"/>
      <c r="Y310" s="82"/>
      <c r="Z310" s="83"/>
      <c r="AA310" s="94"/>
    </row>
    <row r="311" spans="1:27" ht="12.75" customHeight="1" x14ac:dyDescent="0.2">
      <c r="A311" s="406"/>
      <c r="B311" s="108">
        <f>B310</f>
        <v>42457</v>
      </c>
      <c r="C311" s="123"/>
      <c r="D311" s="136"/>
      <c r="E311" s="133"/>
      <c r="F311" s="118"/>
      <c r="G311" s="4"/>
      <c r="H311" s="4"/>
      <c r="I311" s="4"/>
      <c r="J311" s="4"/>
      <c r="K311" s="4"/>
      <c r="L311" s="4"/>
      <c r="M311" s="4"/>
      <c r="N311" s="5"/>
      <c r="O311" s="5"/>
      <c r="P311" s="6"/>
      <c r="Q311" s="4"/>
      <c r="R311" s="6"/>
      <c r="S311" s="6"/>
      <c r="T311" s="6"/>
      <c r="U311" s="350"/>
      <c r="V311" s="85" t="str">
        <f>IF(W311=0,"",(G311/DataÅr!$B$47*DataÅr!$B$52+H311/DataÅr!$B$47*DataÅr!$B$51+I311/DataÅr!$B$47*DataÅr!$B$50+J311/DataÅr!$B$47*DataÅr!$B$49+K311/DataÅr!$B$47*DataÅr!$B$48+M311/DataÅr!$B$47*DataÅr!$B$53)^DataÅr!$B$54)</f>
        <v/>
      </c>
      <c r="W311" s="86">
        <f t="shared" si="24"/>
        <v>0</v>
      </c>
      <c r="X311" s="87">
        <f>SUM(G310:K311)+SUM(M310:M311)</f>
        <v>0</v>
      </c>
      <c r="Y311" s="142"/>
      <c r="Z311" s="83"/>
      <c r="AA311" s="94"/>
    </row>
    <row r="312" spans="1:27" ht="12.75" customHeight="1" thickBot="1" x14ac:dyDescent="0.25">
      <c r="A312" s="406"/>
      <c r="B312" s="107">
        <f>(B310+1)</f>
        <v>42458</v>
      </c>
      <c r="C312" s="124"/>
      <c r="D312" s="137"/>
      <c r="E312" s="128"/>
      <c r="F312" s="119"/>
      <c r="G312" s="7"/>
      <c r="H312" s="7"/>
      <c r="I312" s="7"/>
      <c r="J312" s="7"/>
      <c r="K312" s="7"/>
      <c r="L312" s="7"/>
      <c r="M312" s="7"/>
      <c r="N312" s="8"/>
      <c r="O312" s="8"/>
      <c r="P312" s="9"/>
      <c r="Q312" s="7"/>
      <c r="R312" s="9"/>
      <c r="S312" s="9"/>
      <c r="T312" s="9"/>
      <c r="U312" s="351"/>
      <c r="V312" s="88" t="str">
        <f>IF(W312=0,"",(G312/DataÅr!$B$47*DataÅr!$B$52+H312/DataÅr!$B$47*DataÅr!$B$51+I312/DataÅr!$B$47*DataÅr!$B$50+J312/DataÅr!$B$47*DataÅr!$B$49+K312/DataÅr!$B$47*DataÅr!$B$48+M312/DataÅr!$B$47*DataÅr!$B$53)^DataÅr!$B$54)</f>
        <v/>
      </c>
      <c r="W312" s="89">
        <f t="shared" si="24"/>
        <v>0</v>
      </c>
      <c r="X312" s="90"/>
      <c r="Y312" s="142"/>
      <c r="Z312" s="144"/>
      <c r="AA312" s="94"/>
    </row>
    <row r="313" spans="1:27" ht="12.75" customHeight="1" x14ac:dyDescent="0.2">
      <c r="A313" s="406"/>
      <c r="B313" s="108">
        <f>B312</f>
        <v>42458</v>
      </c>
      <c r="C313" s="123"/>
      <c r="D313" s="136"/>
      <c r="E313" s="133"/>
      <c r="F313" s="118"/>
      <c r="G313" s="4"/>
      <c r="H313" s="4"/>
      <c r="I313" s="4"/>
      <c r="J313" s="4"/>
      <c r="K313" s="4"/>
      <c r="L313" s="4"/>
      <c r="M313" s="4"/>
      <c r="N313" s="5"/>
      <c r="O313" s="5"/>
      <c r="P313" s="6"/>
      <c r="Q313" s="4"/>
      <c r="R313" s="6"/>
      <c r="S313" s="6"/>
      <c r="T313" s="6"/>
      <c r="U313" s="350"/>
      <c r="V313" s="85" t="str">
        <f>IF(W313=0,"",(G313/DataÅr!$B$47*DataÅr!$B$52+H313/DataÅr!$B$47*DataÅr!$B$51+I313/DataÅr!$B$47*DataÅr!$B$50+J313/DataÅr!$B$47*DataÅr!$B$49+K313/DataÅr!$B$47*DataÅr!$B$48+M313/DataÅr!$B$47*DataÅr!$B$53)^DataÅr!$B$54)</f>
        <v/>
      </c>
      <c r="W313" s="86">
        <f t="shared" si="24"/>
        <v>0</v>
      </c>
      <c r="X313" s="87">
        <f>SUM(G310:K313)+SUM(M310:M313)</f>
        <v>0</v>
      </c>
      <c r="Y313" s="130">
        <f>SUM(F310:F323)</f>
        <v>0</v>
      </c>
      <c r="Z313" s="91" t="str">
        <f t="shared" ref="Z313:Z323" si="29">Z299</f>
        <v>Pas</v>
      </c>
      <c r="AA313" s="94"/>
    </row>
    <row r="314" spans="1:27" ht="12.75" customHeight="1" x14ac:dyDescent="0.2">
      <c r="A314" s="406"/>
      <c r="B314" s="107">
        <f>(B312+1)</f>
        <v>42459</v>
      </c>
      <c r="C314" s="124"/>
      <c r="D314" s="137"/>
      <c r="E314" s="128"/>
      <c r="F314" s="119"/>
      <c r="G314" s="7"/>
      <c r="H314" s="7"/>
      <c r="I314" s="7"/>
      <c r="J314" s="7"/>
      <c r="K314" s="7"/>
      <c r="L314" s="7"/>
      <c r="M314" s="7"/>
      <c r="N314" s="8"/>
      <c r="O314" s="8"/>
      <c r="P314" s="9"/>
      <c r="Q314" s="7"/>
      <c r="R314" s="9"/>
      <c r="S314" s="9"/>
      <c r="T314" s="9"/>
      <c r="U314" s="351"/>
      <c r="V314" s="88" t="str">
        <f>IF(W314=0,"",(G314/DataÅr!$B$47*DataÅr!$B$52+H314/DataÅr!$B$47*DataÅr!$B$51+I314/DataÅr!$B$47*DataÅr!$B$50+J314/DataÅr!$B$47*DataÅr!$B$49+K314/DataÅr!$B$47*DataÅr!$B$48+M314/DataÅr!$B$47*DataÅr!$B$53)^DataÅr!$B$54)</f>
        <v/>
      </c>
      <c r="W314" s="89">
        <f t="shared" si="24"/>
        <v>0</v>
      </c>
      <c r="X314" s="90"/>
      <c r="Y314" s="129">
        <f>SUM(G310:K323)-Y315</f>
        <v>0</v>
      </c>
      <c r="Z314" s="93" t="str">
        <f t="shared" si="29"/>
        <v>Løb</v>
      </c>
      <c r="AA314" s="94"/>
    </row>
    <row r="315" spans="1:27" ht="12.75" customHeight="1" x14ac:dyDescent="0.2">
      <c r="A315" s="406"/>
      <c r="B315" s="108">
        <f>B314</f>
        <v>42459</v>
      </c>
      <c r="C315" s="123"/>
      <c r="D315" s="136"/>
      <c r="E315" s="133"/>
      <c r="F315" s="118"/>
      <c r="G315" s="4"/>
      <c r="H315" s="4"/>
      <c r="I315" s="4"/>
      <c r="J315" s="4"/>
      <c r="K315" s="4"/>
      <c r="L315" s="4"/>
      <c r="M315" s="4"/>
      <c r="N315" s="5"/>
      <c r="O315" s="5"/>
      <c r="P315" s="6"/>
      <c r="Q315" s="4"/>
      <c r="R315" s="6"/>
      <c r="S315" s="6"/>
      <c r="T315" s="6"/>
      <c r="U315" s="350"/>
      <c r="V315" s="85" t="str">
        <f>IF(W315=0,"",(G315/DataÅr!$B$47*DataÅr!$B$52+H315/DataÅr!$B$47*DataÅr!$B$51+I315/DataÅr!$B$47*DataÅr!$B$50+J315/DataÅr!$B$47*DataÅr!$B$49+K315/DataÅr!$B$47*DataÅr!$B$48+M315/DataÅr!$B$47*DataÅr!$B$53)^DataÅr!$B$54)</f>
        <v/>
      </c>
      <c r="W315" s="86">
        <f t="shared" si="24"/>
        <v>0</v>
      </c>
      <c r="X315" s="87">
        <f>SUM(G310:K315)+SUM(M310:M315)</f>
        <v>0</v>
      </c>
      <c r="Y315" s="92">
        <f>SUMIF(L310:L323,"x",W310:W323)-SUMIF(L310:L323,"x",M310:M323)</f>
        <v>0</v>
      </c>
      <c r="Z315" s="93" t="str">
        <f t="shared" si="29"/>
        <v>Alternativ</v>
      </c>
      <c r="AA315" s="94"/>
    </row>
    <row r="316" spans="1:27" ht="12.75" customHeight="1" x14ac:dyDescent="0.2">
      <c r="A316" s="406"/>
      <c r="B316" s="107">
        <f>(B314+1)</f>
        <v>42460</v>
      </c>
      <c r="C316" s="124"/>
      <c r="D316" s="137"/>
      <c r="E316" s="128"/>
      <c r="F316" s="119"/>
      <c r="G316" s="7"/>
      <c r="H316" s="7"/>
      <c r="I316" s="7"/>
      <c r="J316" s="7"/>
      <c r="K316" s="7"/>
      <c r="L316" s="7"/>
      <c r="M316" s="7"/>
      <c r="N316" s="8"/>
      <c r="O316" s="8"/>
      <c r="P316" s="9"/>
      <c r="Q316" s="7"/>
      <c r="R316" s="9"/>
      <c r="S316" s="9"/>
      <c r="T316" s="9"/>
      <c r="U316" s="351"/>
      <c r="V316" s="88" t="str">
        <f>IF(W316=0,"",(G316/DataÅr!$B$47*DataÅr!$B$52+H316/DataÅr!$B$47*DataÅr!$B$51+I316/DataÅr!$B$47*DataÅr!$B$50+J316/DataÅr!$B$47*DataÅr!$B$49+K316/DataÅr!$B$47*DataÅr!$B$48+M316/DataÅr!$B$47*DataÅr!$B$53)^DataÅr!$B$54)</f>
        <v/>
      </c>
      <c r="W316" s="89">
        <f t="shared" si="24"/>
        <v>0</v>
      </c>
      <c r="X316" s="90"/>
      <c r="Y316" s="92">
        <f>SUM(M310:M323)</f>
        <v>0</v>
      </c>
      <c r="Z316" s="93" t="str">
        <f t="shared" si="29"/>
        <v>Styrke</v>
      </c>
      <c r="AA316" s="94"/>
    </row>
    <row r="317" spans="1:27" ht="12.75" customHeight="1" x14ac:dyDescent="0.2">
      <c r="A317" s="406"/>
      <c r="B317" s="108">
        <f>B316</f>
        <v>42460</v>
      </c>
      <c r="C317" s="123"/>
      <c r="D317" s="136"/>
      <c r="E317" s="133"/>
      <c r="F317" s="118"/>
      <c r="G317" s="4"/>
      <c r="H317" s="4"/>
      <c r="I317" s="4"/>
      <c r="J317" s="4"/>
      <c r="K317" s="4"/>
      <c r="L317" s="4"/>
      <c r="M317" s="4"/>
      <c r="N317" s="5"/>
      <c r="O317" s="5"/>
      <c r="P317" s="6"/>
      <c r="Q317" s="4"/>
      <c r="R317" s="6"/>
      <c r="S317" s="6"/>
      <c r="T317" s="6"/>
      <c r="U317" s="352"/>
      <c r="V317" s="85" t="str">
        <f>IF(W317=0,"",(G317/DataÅr!$B$47*DataÅr!$B$52+H317/DataÅr!$B$47*DataÅr!$B$51+I317/DataÅr!$B$47*DataÅr!$B$50+J317/DataÅr!$B$47*DataÅr!$B$49+K317/DataÅr!$B$47*DataÅr!$B$48+M317/DataÅr!$B$47*DataÅr!$B$53)^DataÅr!$B$54)</f>
        <v/>
      </c>
      <c r="W317" s="86">
        <f t="shared" si="24"/>
        <v>0</v>
      </c>
      <c r="X317" s="87">
        <f>SUM(G310:K317)+SUM(M310:M317)</f>
        <v>0</v>
      </c>
      <c r="Y317" s="95">
        <f>SUM(Q310:Q323)</f>
        <v>0</v>
      </c>
      <c r="Z317" s="93" t="str">
        <f t="shared" si="29"/>
        <v>O-teknik</v>
      </c>
      <c r="AA317" s="94"/>
    </row>
    <row r="318" spans="1:27" ht="12.75" customHeight="1" x14ac:dyDescent="0.2">
      <c r="A318" s="406"/>
      <c r="B318" s="107">
        <f>(B316+1)</f>
        <v>42461</v>
      </c>
      <c r="C318" s="124"/>
      <c r="D318" s="137"/>
      <c r="E318" s="128"/>
      <c r="F318" s="119"/>
      <c r="G318" s="7"/>
      <c r="H318" s="7"/>
      <c r="I318" s="7"/>
      <c r="J318" s="7"/>
      <c r="K318" s="7"/>
      <c r="L318" s="7"/>
      <c r="M318" s="7"/>
      <c r="N318" s="8"/>
      <c r="O318" s="8"/>
      <c r="P318" s="9"/>
      <c r="Q318" s="7"/>
      <c r="R318" s="9"/>
      <c r="S318" s="9"/>
      <c r="T318" s="9"/>
      <c r="U318" s="351"/>
      <c r="V318" s="88" t="str">
        <f>IF(W318=0,"",(G318/DataÅr!$B$47*DataÅr!$B$52+H318/DataÅr!$B$47*DataÅr!$B$51+I318/DataÅr!$B$47*DataÅr!$B$50+J318/DataÅr!$B$47*DataÅr!$B$49+K318/DataÅr!$B$47*DataÅr!$B$48+M318/DataÅr!$B$47*DataÅr!$B$53)^DataÅr!$B$54)</f>
        <v/>
      </c>
      <c r="W318" s="89">
        <f t="shared" si="24"/>
        <v>0</v>
      </c>
      <c r="X318" s="90"/>
      <c r="Y318" s="96">
        <f>SUM(T310:T323)</f>
        <v>0</v>
      </c>
      <c r="Z318" s="93" t="str">
        <f t="shared" si="29"/>
        <v>Km</v>
      </c>
      <c r="AA318" s="94"/>
    </row>
    <row r="319" spans="1:27" ht="12.75" customHeight="1" x14ac:dyDescent="0.2">
      <c r="A319" s="406"/>
      <c r="B319" s="108">
        <f>B318</f>
        <v>42461</v>
      </c>
      <c r="C319" s="123"/>
      <c r="D319" s="136"/>
      <c r="E319" s="133"/>
      <c r="F319" s="118"/>
      <c r="G319" s="4"/>
      <c r="H319" s="4"/>
      <c r="I319" s="4"/>
      <c r="J319" s="4"/>
      <c r="K319" s="4"/>
      <c r="L319" s="4"/>
      <c r="M319" s="4"/>
      <c r="N319" s="5"/>
      <c r="O319" s="5"/>
      <c r="P319" s="6"/>
      <c r="Q319" s="4"/>
      <c r="R319" s="6"/>
      <c r="S319" s="6"/>
      <c r="T319" s="6"/>
      <c r="U319" s="350"/>
      <c r="V319" s="85" t="str">
        <f>IF(W319=0,"",(G319/DataÅr!$B$47*DataÅr!$B$52+H319/DataÅr!$B$47*DataÅr!$B$51+I319/DataÅr!$B$47*DataÅr!$B$50+J319/DataÅr!$B$47*DataÅr!$B$49+K319/DataÅr!$B$47*DataÅr!$B$48+M319/DataÅr!$B$47*DataÅr!$B$53)^DataÅr!$B$54)</f>
        <v/>
      </c>
      <c r="W319" s="86">
        <f t="shared" si="24"/>
        <v>0</v>
      </c>
      <c r="X319" s="87">
        <f>SUM(G310:K319)+SUM(M310:M319)</f>
        <v>0</v>
      </c>
      <c r="Y319" s="96">
        <f>SUM(P310:P323)</f>
        <v>0</v>
      </c>
      <c r="Z319" s="93" t="str">
        <f t="shared" si="29"/>
        <v>Stigning</v>
      </c>
      <c r="AA319" s="94"/>
    </row>
    <row r="320" spans="1:27" ht="12.75" customHeight="1" x14ac:dyDescent="0.2">
      <c r="A320" s="406"/>
      <c r="B320" s="107">
        <f>(B318+1)</f>
        <v>42462</v>
      </c>
      <c r="C320" s="124"/>
      <c r="D320" s="137"/>
      <c r="E320" s="128"/>
      <c r="F320" s="119"/>
      <c r="G320" s="7"/>
      <c r="H320" s="7"/>
      <c r="I320" s="7"/>
      <c r="J320" s="7"/>
      <c r="K320" s="7"/>
      <c r="L320" s="7"/>
      <c r="M320" s="7"/>
      <c r="N320" s="8"/>
      <c r="O320" s="8"/>
      <c r="P320" s="9"/>
      <c r="Q320" s="7"/>
      <c r="R320" s="9"/>
      <c r="S320" s="9"/>
      <c r="T320" s="9"/>
      <c r="U320" s="351"/>
      <c r="V320" s="88" t="str">
        <f>IF(W320=0,"",(G320/DataÅr!$B$47*DataÅr!$B$52+H320/DataÅr!$B$47*DataÅr!$B$51+I320/DataÅr!$B$47*DataÅr!$B$50+J320/DataÅr!$B$47*DataÅr!$B$49+K320/DataÅr!$B$47*DataÅr!$B$48+M320/DataÅr!$B$47*DataÅr!$B$53)^DataÅr!$B$54)</f>
        <v/>
      </c>
      <c r="W320" s="89">
        <f t="shared" si="24"/>
        <v>0</v>
      </c>
      <c r="X320" s="90"/>
      <c r="Y320" s="96">
        <f>SUM(V310:V323)</f>
        <v>0</v>
      </c>
      <c r="Z320" s="93" t="str">
        <f t="shared" si="29"/>
        <v>Belastning</v>
      </c>
      <c r="AA320" s="94"/>
    </row>
    <row r="321" spans="1:27" ht="12.75" customHeight="1" thickBot="1" x14ac:dyDescent="0.25">
      <c r="A321" s="406"/>
      <c r="B321" s="108">
        <f>B320</f>
        <v>42462</v>
      </c>
      <c r="C321" s="123"/>
      <c r="D321" s="136"/>
      <c r="E321" s="133"/>
      <c r="F321" s="118"/>
      <c r="G321" s="4"/>
      <c r="H321" s="4"/>
      <c r="I321" s="4"/>
      <c r="J321" s="4"/>
      <c r="K321" s="4"/>
      <c r="L321" s="4"/>
      <c r="M321" s="4"/>
      <c r="N321" s="5"/>
      <c r="O321" s="5"/>
      <c r="P321" s="6"/>
      <c r="Q321" s="4"/>
      <c r="R321" s="6"/>
      <c r="S321" s="6"/>
      <c r="T321" s="6"/>
      <c r="U321" s="350"/>
      <c r="V321" s="85" t="str">
        <f>IF(W321=0,"",(G321/DataÅr!$B$47*DataÅr!$B$52+H321/DataÅr!$B$47*DataÅr!$B$51+I321/DataÅr!$B$47*DataÅr!$B$50+J321/DataÅr!$B$47*DataÅr!$B$49+K321/DataÅr!$B$47*DataÅr!$B$48+M321/DataÅr!$B$47*DataÅr!$B$53)^DataÅr!$B$54)</f>
        <v/>
      </c>
      <c r="W321" s="86">
        <f t="shared" si="24"/>
        <v>0</v>
      </c>
      <c r="X321" s="87">
        <f>SUM(G310:K321)+SUM(M310:M321)</f>
        <v>0</v>
      </c>
      <c r="Y321" s="101">
        <f>IF(SUM(R310:R323)&gt;0,AVERAGE(R310:R323),0)</f>
        <v>0</v>
      </c>
      <c r="Z321" s="102" t="str">
        <f t="shared" si="29"/>
        <v>Dagsform</v>
      </c>
      <c r="AA321" s="94"/>
    </row>
    <row r="322" spans="1:27" ht="12.75" customHeight="1" x14ac:dyDescent="0.2">
      <c r="A322" s="406"/>
      <c r="B322" s="107">
        <f>(B320+1)</f>
        <v>42463</v>
      </c>
      <c r="C322" s="125"/>
      <c r="D322" s="137"/>
      <c r="E322" s="128"/>
      <c r="F322" s="120"/>
      <c r="G322" s="10"/>
      <c r="H322" s="10"/>
      <c r="I322" s="10"/>
      <c r="J322" s="10"/>
      <c r="K322" s="10"/>
      <c r="L322" s="10"/>
      <c r="M322" s="10"/>
      <c r="N322" s="11"/>
      <c r="O322" s="11"/>
      <c r="P322" s="12"/>
      <c r="Q322" s="10"/>
      <c r="R322" s="12"/>
      <c r="S322" s="12"/>
      <c r="T322" s="12"/>
      <c r="U322" s="351"/>
      <c r="V322" s="88" t="str">
        <f>IF(W322=0,"",(G322/DataÅr!$B$47*DataÅr!$B$52+H322/DataÅr!$B$47*DataÅr!$B$51+I322/DataÅr!$B$47*DataÅr!$B$50+J322/DataÅr!$B$47*DataÅr!$B$49+K322/DataÅr!$B$47*DataÅr!$B$48+M322/DataÅr!$B$47*DataÅr!$B$53)^DataÅr!$B$54)</f>
        <v/>
      </c>
      <c r="W322" s="89">
        <f t="shared" ref="W322:W385" si="30">SUM(G322:K322)+M322</f>
        <v>0</v>
      </c>
      <c r="X322" s="98"/>
      <c r="Y322" s="131">
        <f>SUM(C310:C323)</f>
        <v>0</v>
      </c>
      <c r="Z322" s="132" t="str">
        <f t="shared" si="29"/>
        <v>Pas</v>
      </c>
      <c r="AA322" s="94"/>
    </row>
    <row r="323" spans="1:27" ht="12.75" customHeight="1" thickBot="1" x14ac:dyDescent="0.25">
      <c r="A323" s="407"/>
      <c r="B323" s="109">
        <f>B322</f>
        <v>42463</v>
      </c>
      <c r="C323" s="126"/>
      <c r="D323" s="138"/>
      <c r="E323" s="134"/>
      <c r="F323" s="121"/>
      <c r="G323" s="13"/>
      <c r="H323" s="13"/>
      <c r="I323" s="13"/>
      <c r="J323" s="13"/>
      <c r="K323" s="13"/>
      <c r="L323" s="13"/>
      <c r="M323" s="13"/>
      <c r="N323" s="14"/>
      <c r="O323" s="14"/>
      <c r="P323" s="15"/>
      <c r="Q323" s="13"/>
      <c r="R323" s="15"/>
      <c r="S323" s="15"/>
      <c r="T323" s="15"/>
      <c r="U323" s="354"/>
      <c r="V323" s="158" t="str">
        <f>IF(W323=0,"",(G323/DataÅr!$B$47*DataÅr!$B$52+H323/DataÅr!$B$47*DataÅr!$B$51+I323/DataÅr!$B$47*DataÅr!$B$50+J323/DataÅr!$B$47*DataÅr!$B$49+K323/DataÅr!$B$47*DataÅr!$B$48+M323/DataÅr!$B$47*DataÅr!$B$53)^DataÅr!$B$54)</f>
        <v/>
      </c>
      <c r="W323" s="99">
        <f t="shared" si="30"/>
        <v>0</v>
      </c>
      <c r="X323" s="100">
        <f>SUM(G310:K323)+SUM(M310:M323)</f>
        <v>0</v>
      </c>
      <c r="Y323" s="140">
        <f>SUM(E310:E323)</f>
        <v>0</v>
      </c>
      <c r="Z323" s="141" t="str">
        <f t="shared" si="29"/>
        <v>Tid</v>
      </c>
      <c r="AA323" s="94"/>
    </row>
    <row r="324" spans="1:27" ht="12.75" customHeight="1" x14ac:dyDescent="0.2">
      <c r="A324" s="405">
        <f>A310+1</f>
        <v>14</v>
      </c>
      <c r="B324" s="110">
        <f>(B322+1)</f>
        <v>42464</v>
      </c>
      <c r="C324" s="122"/>
      <c r="D324" s="139"/>
      <c r="E324" s="127"/>
      <c r="F324" s="117"/>
      <c r="G324" s="1"/>
      <c r="H324" s="1"/>
      <c r="I324" s="1"/>
      <c r="J324" s="1"/>
      <c r="K324" s="1"/>
      <c r="L324" s="1"/>
      <c r="M324" s="1"/>
      <c r="N324" s="2"/>
      <c r="O324" s="2"/>
      <c r="P324" s="3"/>
      <c r="Q324" s="1"/>
      <c r="R324" s="3"/>
      <c r="S324" s="3"/>
      <c r="T324" s="3"/>
      <c r="U324" s="349"/>
      <c r="V324" s="88" t="str">
        <f>IF(W324=0,"",(G324/DataÅr!$B$47*DataÅr!$B$52+H324/DataÅr!$B$47*DataÅr!$B$51+I324/DataÅr!$B$47*DataÅr!$B$50+J324/DataÅr!$B$47*DataÅr!$B$49+K324/DataÅr!$B$47*DataÅr!$B$48+M324/DataÅr!$B$47*DataÅr!$B$53)^DataÅr!$B$54)</f>
        <v/>
      </c>
      <c r="W324" s="80">
        <f t="shared" si="30"/>
        <v>0</v>
      </c>
      <c r="X324" s="81"/>
      <c r="Y324" s="82"/>
      <c r="Z324" s="83"/>
      <c r="AA324" s="94"/>
    </row>
    <row r="325" spans="1:27" ht="12.75" customHeight="1" x14ac:dyDescent="0.2">
      <c r="A325" s="406"/>
      <c r="B325" s="108">
        <f>B324</f>
        <v>42464</v>
      </c>
      <c r="C325" s="123"/>
      <c r="D325" s="136"/>
      <c r="E325" s="133"/>
      <c r="F325" s="118"/>
      <c r="G325" s="4"/>
      <c r="H325" s="4"/>
      <c r="I325" s="4"/>
      <c r="J325" s="4"/>
      <c r="K325" s="4"/>
      <c r="L325" s="4"/>
      <c r="M325" s="4"/>
      <c r="N325" s="5"/>
      <c r="O325" s="5"/>
      <c r="P325" s="6"/>
      <c r="Q325" s="4"/>
      <c r="R325" s="6"/>
      <c r="S325" s="6"/>
      <c r="T325" s="6"/>
      <c r="U325" s="350"/>
      <c r="V325" s="85" t="str">
        <f>IF(W325=0,"",(G325/DataÅr!$B$47*DataÅr!$B$52+H325/DataÅr!$B$47*DataÅr!$B$51+I325/DataÅr!$B$47*DataÅr!$B$50+J325/DataÅr!$B$47*DataÅr!$B$49+K325/DataÅr!$B$47*DataÅr!$B$48+M325/DataÅr!$B$47*DataÅr!$B$53)^DataÅr!$B$54)</f>
        <v/>
      </c>
      <c r="W325" s="86">
        <f t="shared" si="30"/>
        <v>0</v>
      </c>
      <c r="X325" s="87">
        <f>SUM(G324:K325)+SUM(M324:M325)</f>
        <v>0</v>
      </c>
      <c r="Y325" s="142"/>
      <c r="Z325" s="83"/>
      <c r="AA325" s="94"/>
    </row>
    <row r="326" spans="1:27" ht="12.75" customHeight="1" thickBot="1" x14ac:dyDescent="0.25">
      <c r="A326" s="406"/>
      <c r="B326" s="107">
        <f>(B324+1)</f>
        <v>42465</v>
      </c>
      <c r="C326" s="124"/>
      <c r="D326" s="137"/>
      <c r="E326" s="128"/>
      <c r="F326" s="119"/>
      <c r="G326" s="7"/>
      <c r="H326" s="7"/>
      <c r="I326" s="7"/>
      <c r="J326" s="7"/>
      <c r="K326" s="7"/>
      <c r="L326" s="7"/>
      <c r="M326" s="7"/>
      <c r="N326" s="8"/>
      <c r="O326" s="8"/>
      <c r="P326" s="9"/>
      <c r="Q326" s="7"/>
      <c r="R326" s="9"/>
      <c r="S326" s="9"/>
      <c r="T326" s="9"/>
      <c r="U326" s="351"/>
      <c r="V326" s="88" t="str">
        <f>IF(W326=0,"",(G326/DataÅr!$B$47*DataÅr!$B$52+H326/DataÅr!$B$47*DataÅr!$B$51+I326/DataÅr!$B$47*DataÅr!$B$50+J326/DataÅr!$B$47*DataÅr!$B$49+K326/DataÅr!$B$47*DataÅr!$B$48+M326/DataÅr!$B$47*DataÅr!$B$53)^DataÅr!$B$54)</f>
        <v/>
      </c>
      <c r="W326" s="89">
        <f t="shared" si="30"/>
        <v>0</v>
      </c>
      <c r="X326" s="90"/>
      <c r="Y326" s="142"/>
      <c r="Z326" s="144"/>
      <c r="AA326" s="94"/>
    </row>
    <row r="327" spans="1:27" ht="12.75" customHeight="1" x14ac:dyDescent="0.2">
      <c r="A327" s="406"/>
      <c r="B327" s="108">
        <f>B326</f>
        <v>42465</v>
      </c>
      <c r="C327" s="123"/>
      <c r="D327" s="136"/>
      <c r="E327" s="133"/>
      <c r="F327" s="118"/>
      <c r="G327" s="4"/>
      <c r="H327" s="4"/>
      <c r="I327" s="4"/>
      <c r="J327" s="4"/>
      <c r="K327" s="4"/>
      <c r="L327" s="4"/>
      <c r="M327" s="4"/>
      <c r="N327" s="5"/>
      <c r="O327" s="5"/>
      <c r="P327" s="6"/>
      <c r="Q327" s="4"/>
      <c r="R327" s="6"/>
      <c r="S327" s="6"/>
      <c r="T327" s="6"/>
      <c r="U327" s="350"/>
      <c r="V327" s="85" t="str">
        <f>IF(W327=0,"",(G327/DataÅr!$B$47*DataÅr!$B$52+H327/DataÅr!$B$47*DataÅr!$B$51+I327/DataÅr!$B$47*DataÅr!$B$50+J327/DataÅr!$B$47*DataÅr!$B$49+K327/DataÅr!$B$47*DataÅr!$B$48+M327/DataÅr!$B$47*DataÅr!$B$53)^DataÅr!$B$54)</f>
        <v/>
      </c>
      <c r="W327" s="86">
        <f t="shared" si="30"/>
        <v>0</v>
      </c>
      <c r="X327" s="87">
        <f>SUM(G324:K327)+SUM(M324:M327)</f>
        <v>0</v>
      </c>
      <c r="Y327" s="130">
        <f>SUM(F324:F337)</f>
        <v>0</v>
      </c>
      <c r="Z327" s="91" t="str">
        <f t="shared" ref="Z327:Z337" si="31">Z313</f>
        <v>Pas</v>
      </c>
      <c r="AA327" s="94"/>
    </row>
    <row r="328" spans="1:27" ht="12.75" customHeight="1" x14ac:dyDescent="0.2">
      <c r="A328" s="406"/>
      <c r="B328" s="107">
        <f>(B326+1)</f>
        <v>42466</v>
      </c>
      <c r="C328" s="124"/>
      <c r="D328" s="137"/>
      <c r="E328" s="128"/>
      <c r="F328" s="119"/>
      <c r="G328" s="7"/>
      <c r="H328" s="7"/>
      <c r="I328" s="7"/>
      <c r="J328" s="7"/>
      <c r="K328" s="7"/>
      <c r="L328" s="7"/>
      <c r="M328" s="7"/>
      <c r="N328" s="8"/>
      <c r="O328" s="8"/>
      <c r="P328" s="9"/>
      <c r="Q328" s="7"/>
      <c r="R328" s="9"/>
      <c r="S328" s="9"/>
      <c r="T328" s="9"/>
      <c r="U328" s="351"/>
      <c r="V328" s="88" t="str">
        <f>IF(W328=0,"",(G328/DataÅr!$B$47*DataÅr!$B$52+H328/DataÅr!$B$47*DataÅr!$B$51+I328/DataÅr!$B$47*DataÅr!$B$50+J328/DataÅr!$B$47*DataÅr!$B$49+K328/DataÅr!$B$47*DataÅr!$B$48+M328/DataÅr!$B$47*DataÅr!$B$53)^DataÅr!$B$54)</f>
        <v/>
      </c>
      <c r="W328" s="89">
        <f t="shared" si="30"/>
        <v>0</v>
      </c>
      <c r="X328" s="90"/>
      <c r="Y328" s="129">
        <f>SUM(G324:K337)-Y329</f>
        <v>0</v>
      </c>
      <c r="Z328" s="93" t="str">
        <f t="shared" si="31"/>
        <v>Løb</v>
      </c>
      <c r="AA328" s="94"/>
    </row>
    <row r="329" spans="1:27" ht="12.75" customHeight="1" x14ac:dyDescent="0.2">
      <c r="A329" s="406"/>
      <c r="B329" s="108">
        <f>B328</f>
        <v>42466</v>
      </c>
      <c r="C329" s="123"/>
      <c r="D329" s="136"/>
      <c r="E329" s="133"/>
      <c r="F329" s="118"/>
      <c r="G329" s="4"/>
      <c r="H329" s="4"/>
      <c r="I329" s="4"/>
      <c r="J329" s="4"/>
      <c r="K329" s="4"/>
      <c r="L329" s="4"/>
      <c r="M329" s="4"/>
      <c r="N329" s="5"/>
      <c r="O329" s="5"/>
      <c r="P329" s="6"/>
      <c r="Q329" s="4"/>
      <c r="R329" s="6"/>
      <c r="S329" s="6"/>
      <c r="T329" s="6"/>
      <c r="U329" s="350"/>
      <c r="V329" s="85" t="str">
        <f>IF(W329=0,"",(G329/DataÅr!$B$47*DataÅr!$B$52+H329/DataÅr!$B$47*DataÅr!$B$51+I329/DataÅr!$B$47*DataÅr!$B$50+J329/DataÅr!$B$47*DataÅr!$B$49+K329/DataÅr!$B$47*DataÅr!$B$48+M329/DataÅr!$B$47*DataÅr!$B$53)^DataÅr!$B$54)</f>
        <v/>
      </c>
      <c r="W329" s="86">
        <f t="shared" si="30"/>
        <v>0</v>
      </c>
      <c r="X329" s="87">
        <f>SUM(G324:K329)+SUM(M324:M329)</f>
        <v>0</v>
      </c>
      <c r="Y329" s="92">
        <f>SUMIF(L324:L337,"x",W324:W337)-SUMIF(L324:L337,"x",M324:M337)</f>
        <v>0</v>
      </c>
      <c r="Z329" s="93" t="str">
        <f t="shared" si="31"/>
        <v>Alternativ</v>
      </c>
      <c r="AA329" s="94"/>
    </row>
    <row r="330" spans="1:27" ht="12.75" customHeight="1" x14ac:dyDescent="0.2">
      <c r="A330" s="406"/>
      <c r="B330" s="107">
        <f>(B328+1)</f>
        <v>42467</v>
      </c>
      <c r="C330" s="124"/>
      <c r="D330" s="137"/>
      <c r="E330" s="128"/>
      <c r="F330" s="119"/>
      <c r="G330" s="7"/>
      <c r="H330" s="7"/>
      <c r="I330" s="7"/>
      <c r="J330" s="7"/>
      <c r="K330" s="7"/>
      <c r="L330" s="7"/>
      <c r="M330" s="7"/>
      <c r="N330" s="8"/>
      <c r="O330" s="8"/>
      <c r="P330" s="9"/>
      <c r="Q330" s="7"/>
      <c r="R330" s="9"/>
      <c r="S330" s="9"/>
      <c r="T330" s="9"/>
      <c r="U330" s="351"/>
      <c r="V330" s="88" t="str">
        <f>IF(W330=0,"",(G330/DataÅr!$B$47*DataÅr!$B$52+H330/DataÅr!$B$47*DataÅr!$B$51+I330/DataÅr!$B$47*DataÅr!$B$50+J330/DataÅr!$B$47*DataÅr!$B$49+K330/DataÅr!$B$47*DataÅr!$B$48+M330/DataÅr!$B$47*DataÅr!$B$53)^DataÅr!$B$54)</f>
        <v/>
      </c>
      <c r="W330" s="89">
        <f t="shared" si="30"/>
        <v>0</v>
      </c>
      <c r="X330" s="90"/>
      <c r="Y330" s="92">
        <f>SUM(M324:M337)</f>
        <v>0</v>
      </c>
      <c r="Z330" s="93" t="str">
        <f t="shared" si="31"/>
        <v>Styrke</v>
      </c>
      <c r="AA330" s="94"/>
    </row>
    <row r="331" spans="1:27" ht="12.75" customHeight="1" x14ac:dyDescent="0.2">
      <c r="A331" s="406"/>
      <c r="B331" s="108">
        <f>B330</f>
        <v>42467</v>
      </c>
      <c r="C331" s="123"/>
      <c r="D331" s="136"/>
      <c r="E331" s="133"/>
      <c r="F331" s="118"/>
      <c r="G331" s="4"/>
      <c r="H331" s="4"/>
      <c r="I331" s="4"/>
      <c r="J331" s="4"/>
      <c r="K331" s="4"/>
      <c r="L331" s="4"/>
      <c r="M331" s="4"/>
      <c r="N331" s="5"/>
      <c r="O331" s="5"/>
      <c r="P331" s="6"/>
      <c r="Q331" s="4"/>
      <c r="R331" s="6"/>
      <c r="S331" s="6"/>
      <c r="T331" s="6"/>
      <c r="U331" s="352"/>
      <c r="V331" s="85" t="str">
        <f>IF(W331=0,"",(G331/DataÅr!$B$47*DataÅr!$B$52+H331/DataÅr!$B$47*DataÅr!$B$51+I331/DataÅr!$B$47*DataÅr!$B$50+J331/DataÅr!$B$47*DataÅr!$B$49+K331/DataÅr!$B$47*DataÅr!$B$48+M331/DataÅr!$B$47*DataÅr!$B$53)^DataÅr!$B$54)</f>
        <v/>
      </c>
      <c r="W331" s="86">
        <f t="shared" si="30"/>
        <v>0</v>
      </c>
      <c r="X331" s="87">
        <f>SUM(G324:K331)+SUM(M324:M331)</f>
        <v>0</v>
      </c>
      <c r="Y331" s="95">
        <f>SUM(Q324:Q337)</f>
        <v>0</v>
      </c>
      <c r="Z331" s="93" t="str">
        <f t="shared" si="31"/>
        <v>O-teknik</v>
      </c>
      <c r="AA331" s="94"/>
    </row>
    <row r="332" spans="1:27" ht="12.75" customHeight="1" x14ac:dyDescent="0.2">
      <c r="A332" s="406"/>
      <c r="B332" s="107">
        <f>(B330+1)</f>
        <v>42468</v>
      </c>
      <c r="C332" s="124"/>
      <c r="D332" s="137"/>
      <c r="E332" s="128"/>
      <c r="F332" s="119"/>
      <c r="G332" s="7"/>
      <c r="H332" s="7"/>
      <c r="I332" s="7"/>
      <c r="J332" s="7"/>
      <c r="K332" s="7"/>
      <c r="L332" s="7"/>
      <c r="M332" s="7"/>
      <c r="N332" s="8"/>
      <c r="O332" s="8"/>
      <c r="P332" s="9"/>
      <c r="Q332" s="7"/>
      <c r="R332" s="9"/>
      <c r="S332" s="9"/>
      <c r="T332" s="9"/>
      <c r="U332" s="351"/>
      <c r="V332" s="88" t="str">
        <f>IF(W332=0,"",(G332/DataÅr!$B$47*DataÅr!$B$52+H332/DataÅr!$B$47*DataÅr!$B$51+I332/DataÅr!$B$47*DataÅr!$B$50+J332/DataÅr!$B$47*DataÅr!$B$49+K332/DataÅr!$B$47*DataÅr!$B$48+M332/DataÅr!$B$47*DataÅr!$B$53)^DataÅr!$B$54)</f>
        <v/>
      </c>
      <c r="W332" s="89">
        <f t="shared" si="30"/>
        <v>0</v>
      </c>
      <c r="X332" s="90"/>
      <c r="Y332" s="96">
        <f>SUM(T324:T337)</f>
        <v>0</v>
      </c>
      <c r="Z332" s="93" t="str">
        <f t="shared" si="31"/>
        <v>Km</v>
      </c>
      <c r="AA332" s="94"/>
    </row>
    <row r="333" spans="1:27" ht="12.75" customHeight="1" x14ac:dyDescent="0.2">
      <c r="A333" s="406"/>
      <c r="B333" s="108">
        <f>B332</f>
        <v>42468</v>
      </c>
      <c r="C333" s="123"/>
      <c r="D333" s="136"/>
      <c r="E333" s="133"/>
      <c r="F333" s="118"/>
      <c r="G333" s="4"/>
      <c r="H333" s="4"/>
      <c r="I333" s="4"/>
      <c r="J333" s="4"/>
      <c r="K333" s="4"/>
      <c r="L333" s="4"/>
      <c r="M333" s="4"/>
      <c r="N333" s="5"/>
      <c r="O333" s="5"/>
      <c r="P333" s="6"/>
      <c r="Q333" s="4"/>
      <c r="R333" s="6"/>
      <c r="S333" s="6"/>
      <c r="T333" s="6"/>
      <c r="U333" s="350"/>
      <c r="V333" s="85" t="str">
        <f>IF(W333=0,"",(G333/DataÅr!$B$47*DataÅr!$B$52+H333/DataÅr!$B$47*DataÅr!$B$51+I333/DataÅr!$B$47*DataÅr!$B$50+J333/DataÅr!$B$47*DataÅr!$B$49+K333/DataÅr!$B$47*DataÅr!$B$48+M333/DataÅr!$B$47*DataÅr!$B$53)^DataÅr!$B$54)</f>
        <v/>
      </c>
      <c r="W333" s="86">
        <f t="shared" si="30"/>
        <v>0</v>
      </c>
      <c r="X333" s="87">
        <f>SUM(G324:K333)+SUM(M324:M333)</f>
        <v>0</v>
      </c>
      <c r="Y333" s="96">
        <f>SUM(P324:P337)</f>
        <v>0</v>
      </c>
      <c r="Z333" s="93" t="str">
        <f t="shared" si="31"/>
        <v>Stigning</v>
      </c>
      <c r="AA333" s="94"/>
    </row>
    <row r="334" spans="1:27" ht="12.75" customHeight="1" x14ac:dyDescent="0.2">
      <c r="A334" s="406"/>
      <c r="B334" s="107">
        <f>(B332+1)</f>
        <v>42469</v>
      </c>
      <c r="C334" s="124"/>
      <c r="D334" s="137"/>
      <c r="E334" s="128"/>
      <c r="F334" s="119"/>
      <c r="G334" s="7"/>
      <c r="H334" s="7"/>
      <c r="I334" s="7"/>
      <c r="J334" s="7"/>
      <c r="K334" s="7"/>
      <c r="L334" s="7"/>
      <c r="M334" s="7"/>
      <c r="N334" s="8"/>
      <c r="O334" s="8"/>
      <c r="P334" s="9"/>
      <c r="Q334" s="7"/>
      <c r="R334" s="9"/>
      <c r="S334" s="9"/>
      <c r="T334" s="9"/>
      <c r="U334" s="351"/>
      <c r="V334" s="88" t="str">
        <f>IF(W334=0,"",(G334/DataÅr!$B$47*DataÅr!$B$52+H334/DataÅr!$B$47*DataÅr!$B$51+I334/DataÅr!$B$47*DataÅr!$B$50+J334/DataÅr!$B$47*DataÅr!$B$49+K334/DataÅr!$B$47*DataÅr!$B$48+M334/DataÅr!$B$47*DataÅr!$B$53)^DataÅr!$B$54)</f>
        <v/>
      </c>
      <c r="W334" s="89">
        <f t="shared" si="30"/>
        <v>0</v>
      </c>
      <c r="X334" s="90"/>
      <c r="Y334" s="96">
        <f>SUM(V324:V337)</f>
        <v>0</v>
      </c>
      <c r="Z334" s="93" t="str">
        <f t="shared" si="31"/>
        <v>Belastning</v>
      </c>
      <c r="AA334" s="94"/>
    </row>
    <row r="335" spans="1:27" ht="12.75" customHeight="1" thickBot="1" x14ac:dyDescent="0.25">
      <c r="A335" s="406"/>
      <c r="B335" s="108">
        <f>B334</f>
        <v>42469</v>
      </c>
      <c r="C335" s="123"/>
      <c r="D335" s="136"/>
      <c r="E335" s="133"/>
      <c r="F335" s="118"/>
      <c r="G335" s="4"/>
      <c r="H335" s="4"/>
      <c r="I335" s="4"/>
      <c r="J335" s="4"/>
      <c r="K335" s="4"/>
      <c r="L335" s="4"/>
      <c r="M335" s="4"/>
      <c r="N335" s="5"/>
      <c r="O335" s="5"/>
      <c r="P335" s="6"/>
      <c r="Q335" s="4"/>
      <c r="R335" s="6"/>
      <c r="S335" s="6"/>
      <c r="T335" s="6"/>
      <c r="U335" s="350"/>
      <c r="V335" s="85" t="str">
        <f>IF(W335=0,"",(G335/DataÅr!$B$47*DataÅr!$B$52+H335/DataÅr!$B$47*DataÅr!$B$51+I335/DataÅr!$B$47*DataÅr!$B$50+J335/DataÅr!$B$47*DataÅr!$B$49+K335/DataÅr!$B$47*DataÅr!$B$48+M335/DataÅr!$B$47*DataÅr!$B$53)^DataÅr!$B$54)</f>
        <v/>
      </c>
      <c r="W335" s="86">
        <f t="shared" si="30"/>
        <v>0</v>
      </c>
      <c r="X335" s="87">
        <f>SUM(G324:K335)+SUM(M324:M335)</f>
        <v>0</v>
      </c>
      <c r="Y335" s="101">
        <f>IF(SUM(R324:R337)&gt;0,AVERAGE(R324:R337),0)</f>
        <v>0</v>
      </c>
      <c r="Z335" s="102" t="str">
        <f t="shared" si="31"/>
        <v>Dagsform</v>
      </c>
      <c r="AA335" s="94"/>
    </row>
    <row r="336" spans="1:27" ht="12.75" customHeight="1" x14ac:dyDescent="0.2">
      <c r="A336" s="406"/>
      <c r="B336" s="107">
        <f>(B334+1)</f>
        <v>42470</v>
      </c>
      <c r="C336" s="125"/>
      <c r="D336" s="137"/>
      <c r="E336" s="128"/>
      <c r="F336" s="120"/>
      <c r="G336" s="10"/>
      <c r="H336" s="10"/>
      <c r="I336" s="10"/>
      <c r="J336" s="10"/>
      <c r="K336" s="10"/>
      <c r="L336" s="10"/>
      <c r="M336" s="10"/>
      <c r="N336" s="11"/>
      <c r="O336" s="11"/>
      <c r="P336" s="12"/>
      <c r="Q336" s="10"/>
      <c r="R336" s="12"/>
      <c r="S336" s="12"/>
      <c r="T336" s="12"/>
      <c r="U336" s="351"/>
      <c r="V336" s="88" t="str">
        <f>IF(W336=0,"",(G336/DataÅr!$B$47*DataÅr!$B$52+H336/DataÅr!$B$47*DataÅr!$B$51+I336/DataÅr!$B$47*DataÅr!$B$50+J336/DataÅr!$B$47*DataÅr!$B$49+K336/DataÅr!$B$47*DataÅr!$B$48+M336/DataÅr!$B$47*DataÅr!$B$53)^DataÅr!$B$54)</f>
        <v/>
      </c>
      <c r="W336" s="89">
        <f t="shared" si="30"/>
        <v>0</v>
      </c>
      <c r="X336" s="98"/>
      <c r="Y336" s="131">
        <f>SUM(C324:C337)</f>
        <v>0</v>
      </c>
      <c r="Z336" s="132" t="str">
        <f t="shared" si="31"/>
        <v>Pas</v>
      </c>
      <c r="AA336" s="94"/>
    </row>
    <row r="337" spans="1:27" ht="12.75" customHeight="1" thickBot="1" x14ac:dyDescent="0.25">
      <c r="A337" s="407"/>
      <c r="B337" s="109">
        <f>B336</f>
        <v>42470</v>
      </c>
      <c r="C337" s="126"/>
      <c r="D337" s="138"/>
      <c r="E337" s="134"/>
      <c r="F337" s="121"/>
      <c r="G337" s="13"/>
      <c r="H337" s="13"/>
      <c r="I337" s="13"/>
      <c r="J337" s="13"/>
      <c r="K337" s="13"/>
      <c r="L337" s="13"/>
      <c r="M337" s="13"/>
      <c r="N337" s="14"/>
      <c r="O337" s="14"/>
      <c r="P337" s="15"/>
      <c r="Q337" s="13"/>
      <c r="R337" s="15"/>
      <c r="S337" s="15"/>
      <c r="T337" s="15"/>
      <c r="U337" s="354"/>
      <c r="V337" s="158" t="str">
        <f>IF(W337=0,"",(G337/DataÅr!$B$47*DataÅr!$B$52+H337/DataÅr!$B$47*DataÅr!$B$51+I337/DataÅr!$B$47*DataÅr!$B$50+J337/DataÅr!$B$47*DataÅr!$B$49+K337/DataÅr!$B$47*DataÅr!$B$48+M337/DataÅr!$B$47*DataÅr!$B$53)^DataÅr!$B$54)</f>
        <v/>
      </c>
      <c r="W337" s="99">
        <f t="shared" si="30"/>
        <v>0</v>
      </c>
      <c r="X337" s="100">
        <f>SUM(G324:K337)+SUM(M324:M337)</f>
        <v>0</v>
      </c>
      <c r="Y337" s="140">
        <f>SUM(E324:E337)</f>
        <v>0</v>
      </c>
      <c r="Z337" s="141" t="str">
        <f t="shared" si="31"/>
        <v>Tid</v>
      </c>
      <c r="AA337" s="94"/>
    </row>
    <row r="338" spans="1:27" ht="12.75" customHeight="1" x14ac:dyDescent="0.2">
      <c r="A338" s="405">
        <f>A324+1</f>
        <v>15</v>
      </c>
      <c r="B338" s="110">
        <f>(B336+1)</f>
        <v>42471</v>
      </c>
      <c r="C338" s="122"/>
      <c r="D338" s="139"/>
      <c r="E338" s="127"/>
      <c r="F338" s="117"/>
      <c r="G338" s="1"/>
      <c r="H338" s="1"/>
      <c r="I338" s="1"/>
      <c r="J338" s="1"/>
      <c r="K338" s="1"/>
      <c r="L338" s="1"/>
      <c r="M338" s="1"/>
      <c r="N338" s="2"/>
      <c r="O338" s="2"/>
      <c r="P338" s="3"/>
      <c r="Q338" s="1"/>
      <c r="R338" s="3"/>
      <c r="S338" s="3"/>
      <c r="T338" s="3"/>
      <c r="U338" s="349"/>
      <c r="V338" s="88" t="str">
        <f>IF(W338=0,"",(G338/DataÅr!$B$47*DataÅr!$B$52+H338/DataÅr!$B$47*DataÅr!$B$51+I338/DataÅr!$B$47*DataÅr!$B$50+J338/DataÅr!$B$47*DataÅr!$B$49+K338/DataÅr!$B$47*DataÅr!$B$48+M338/DataÅr!$B$47*DataÅr!$B$53)^DataÅr!$B$54)</f>
        <v/>
      </c>
      <c r="W338" s="80">
        <f t="shared" si="30"/>
        <v>0</v>
      </c>
      <c r="X338" s="81"/>
      <c r="Y338" s="82"/>
      <c r="Z338" s="83"/>
      <c r="AA338" s="94"/>
    </row>
    <row r="339" spans="1:27" ht="12.75" customHeight="1" x14ac:dyDescent="0.2">
      <c r="A339" s="406"/>
      <c r="B339" s="108">
        <f>B338</f>
        <v>42471</v>
      </c>
      <c r="C339" s="123"/>
      <c r="D339" s="136"/>
      <c r="E339" s="133"/>
      <c r="F339" s="118"/>
      <c r="G339" s="4"/>
      <c r="H339" s="4"/>
      <c r="I339" s="4"/>
      <c r="J339" s="4"/>
      <c r="K339" s="4"/>
      <c r="L339" s="4"/>
      <c r="M339" s="4"/>
      <c r="N339" s="5"/>
      <c r="O339" s="5"/>
      <c r="P339" s="6"/>
      <c r="Q339" s="4"/>
      <c r="R339" s="6"/>
      <c r="S339" s="6"/>
      <c r="T339" s="6"/>
      <c r="U339" s="350"/>
      <c r="V339" s="85" t="str">
        <f>IF(W339=0,"",(G339/DataÅr!$B$47*DataÅr!$B$52+H339/DataÅr!$B$47*DataÅr!$B$51+I339/DataÅr!$B$47*DataÅr!$B$50+J339/DataÅr!$B$47*DataÅr!$B$49+K339/DataÅr!$B$47*DataÅr!$B$48+M339/DataÅr!$B$47*DataÅr!$B$53)^DataÅr!$B$54)</f>
        <v/>
      </c>
      <c r="W339" s="86">
        <f t="shared" si="30"/>
        <v>0</v>
      </c>
      <c r="X339" s="87">
        <f>SUM(G338:K339)+SUM(M338:M339)</f>
        <v>0</v>
      </c>
      <c r="Y339" s="142"/>
      <c r="Z339" s="83"/>
      <c r="AA339" s="94"/>
    </row>
    <row r="340" spans="1:27" ht="12.75" customHeight="1" thickBot="1" x14ac:dyDescent="0.25">
      <c r="A340" s="406"/>
      <c r="B340" s="107">
        <f>(B338+1)</f>
        <v>42472</v>
      </c>
      <c r="C340" s="124"/>
      <c r="D340" s="137"/>
      <c r="E340" s="128"/>
      <c r="F340" s="119"/>
      <c r="G340" s="7"/>
      <c r="H340" s="7"/>
      <c r="I340" s="7"/>
      <c r="J340" s="7"/>
      <c r="K340" s="7"/>
      <c r="L340" s="7"/>
      <c r="M340" s="7"/>
      <c r="N340" s="8"/>
      <c r="O340" s="8"/>
      <c r="P340" s="9"/>
      <c r="Q340" s="7"/>
      <c r="R340" s="9"/>
      <c r="S340" s="9"/>
      <c r="T340" s="9"/>
      <c r="U340" s="351"/>
      <c r="V340" s="88" t="str">
        <f>IF(W340=0,"",(G340/DataÅr!$B$47*DataÅr!$B$52+H340/DataÅr!$B$47*DataÅr!$B$51+I340/DataÅr!$B$47*DataÅr!$B$50+J340/DataÅr!$B$47*DataÅr!$B$49+K340/DataÅr!$B$47*DataÅr!$B$48+M340/DataÅr!$B$47*DataÅr!$B$53)^DataÅr!$B$54)</f>
        <v/>
      </c>
      <c r="W340" s="89">
        <f t="shared" si="30"/>
        <v>0</v>
      </c>
      <c r="X340" s="90"/>
      <c r="Y340" s="142"/>
      <c r="Z340" s="144"/>
      <c r="AA340" s="94"/>
    </row>
    <row r="341" spans="1:27" ht="12.75" customHeight="1" x14ac:dyDescent="0.2">
      <c r="A341" s="406"/>
      <c r="B341" s="108">
        <f>B340</f>
        <v>42472</v>
      </c>
      <c r="C341" s="123"/>
      <c r="D341" s="136"/>
      <c r="E341" s="133"/>
      <c r="F341" s="118"/>
      <c r="G341" s="4"/>
      <c r="H341" s="4"/>
      <c r="I341" s="4"/>
      <c r="J341" s="4"/>
      <c r="K341" s="4"/>
      <c r="L341" s="4"/>
      <c r="M341" s="4"/>
      <c r="N341" s="5"/>
      <c r="O341" s="5"/>
      <c r="P341" s="6"/>
      <c r="Q341" s="4"/>
      <c r="R341" s="6"/>
      <c r="S341" s="6"/>
      <c r="T341" s="6"/>
      <c r="U341" s="350"/>
      <c r="V341" s="85" t="str">
        <f>IF(W341=0,"",(G341/DataÅr!$B$47*DataÅr!$B$52+H341/DataÅr!$B$47*DataÅr!$B$51+I341/DataÅr!$B$47*DataÅr!$B$50+J341/DataÅr!$B$47*DataÅr!$B$49+K341/DataÅr!$B$47*DataÅr!$B$48+M341/DataÅr!$B$47*DataÅr!$B$53)^DataÅr!$B$54)</f>
        <v/>
      </c>
      <c r="W341" s="86">
        <f t="shared" si="30"/>
        <v>0</v>
      </c>
      <c r="X341" s="87">
        <f>SUM(G338:K341)+SUM(M338:M341)</f>
        <v>0</v>
      </c>
      <c r="Y341" s="130">
        <f>SUM(F338:F351)</f>
        <v>0</v>
      </c>
      <c r="Z341" s="91" t="str">
        <f t="shared" ref="Z341:Z351" si="32">Z327</f>
        <v>Pas</v>
      </c>
      <c r="AA341" s="94"/>
    </row>
    <row r="342" spans="1:27" ht="12.75" customHeight="1" x14ac:dyDescent="0.2">
      <c r="A342" s="406"/>
      <c r="B342" s="107">
        <f>(B340+1)</f>
        <v>42473</v>
      </c>
      <c r="C342" s="124"/>
      <c r="D342" s="137"/>
      <c r="E342" s="128"/>
      <c r="F342" s="119"/>
      <c r="G342" s="7"/>
      <c r="H342" s="7"/>
      <c r="I342" s="7"/>
      <c r="J342" s="7"/>
      <c r="K342" s="7"/>
      <c r="L342" s="7"/>
      <c r="M342" s="7"/>
      <c r="N342" s="8"/>
      <c r="O342" s="8"/>
      <c r="P342" s="9"/>
      <c r="Q342" s="7"/>
      <c r="R342" s="9"/>
      <c r="S342" s="9"/>
      <c r="T342" s="9"/>
      <c r="U342" s="351"/>
      <c r="V342" s="88" t="str">
        <f>IF(W342=0,"",(G342/DataÅr!$B$47*DataÅr!$B$52+H342/DataÅr!$B$47*DataÅr!$B$51+I342/DataÅr!$B$47*DataÅr!$B$50+J342/DataÅr!$B$47*DataÅr!$B$49+K342/DataÅr!$B$47*DataÅr!$B$48+M342/DataÅr!$B$47*DataÅr!$B$53)^DataÅr!$B$54)</f>
        <v/>
      </c>
      <c r="W342" s="89">
        <f t="shared" si="30"/>
        <v>0</v>
      </c>
      <c r="X342" s="90"/>
      <c r="Y342" s="129">
        <f>SUM(G338:K351)-Y343</f>
        <v>0</v>
      </c>
      <c r="Z342" s="93" t="str">
        <f t="shared" si="32"/>
        <v>Løb</v>
      </c>
      <c r="AA342" s="94"/>
    </row>
    <row r="343" spans="1:27" ht="12.75" customHeight="1" x14ac:dyDescent="0.2">
      <c r="A343" s="406"/>
      <c r="B343" s="108">
        <f>B342</f>
        <v>42473</v>
      </c>
      <c r="C343" s="123"/>
      <c r="D343" s="136"/>
      <c r="E343" s="133"/>
      <c r="F343" s="118"/>
      <c r="G343" s="4"/>
      <c r="H343" s="4"/>
      <c r="I343" s="4"/>
      <c r="J343" s="4"/>
      <c r="K343" s="4"/>
      <c r="L343" s="4"/>
      <c r="M343" s="4"/>
      <c r="N343" s="5"/>
      <c r="O343" s="5"/>
      <c r="P343" s="6"/>
      <c r="Q343" s="4"/>
      <c r="R343" s="6"/>
      <c r="S343" s="6"/>
      <c r="T343" s="6"/>
      <c r="U343" s="350"/>
      <c r="V343" s="85" t="str">
        <f>IF(W343=0,"",(G343/DataÅr!$B$47*DataÅr!$B$52+H343/DataÅr!$B$47*DataÅr!$B$51+I343/DataÅr!$B$47*DataÅr!$B$50+J343/DataÅr!$B$47*DataÅr!$B$49+K343/DataÅr!$B$47*DataÅr!$B$48+M343/DataÅr!$B$47*DataÅr!$B$53)^DataÅr!$B$54)</f>
        <v/>
      </c>
      <c r="W343" s="86">
        <f t="shared" si="30"/>
        <v>0</v>
      </c>
      <c r="X343" s="87">
        <f>SUM(G338:K343)+SUM(M338:M343)</f>
        <v>0</v>
      </c>
      <c r="Y343" s="92">
        <f>SUMIF(L338:L351,"x",W338:W351)-SUMIF(L338:L351,"x",M338:M351)</f>
        <v>0</v>
      </c>
      <c r="Z343" s="93" t="str">
        <f t="shared" si="32"/>
        <v>Alternativ</v>
      </c>
      <c r="AA343" s="94"/>
    </row>
    <row r="344" spans="1:27" ht="12.75" customHeight="1" x14ac:dyDescent="0.2">
      <c r="A344" s="406"/>
      <c r="B344" s="107">
        <f>(B342+1)</f>
        <v>42474</v>
      </c>
      <c r="C344" s="124"/>
      <c r="D344" s="137"/>
      <c r="E344" s="128"/>
      <c r="F344" s="119"/>
      <c r="G344" s="7"/>
      <c r="H344" s="7"/>
      <c r="I344" s="7"/>
      <c r="J344" s="7"/>
      <c r="K344" s="7"/>
      <c r="L344" s="7"/>
      <c r="M344" s="7"/>
      <c r="N344" s="8"/>
      <c r="O344" s="8"/>
      <c r="P344" s="9"/>
      <c r="Q344" s="7"/>
      <c r="R344" s="9"/>
      <c r="S344" s="9"/>
      <c r="T344" s="9"/>
      <c r="U344" s="351"/>
      <c r="V344" s="88" t="str">
        <f>IF(W344=0,"",(G344/DataÅr!$B$47*DataÅr!$B$52+H344/DataÅr!$B$47*DataÅr!$B$51+I344/DataÅr!$B$47*DataÅr!$B$50+J344/DataÅr!$B$47*DataÅr!$B$49+K344/DataÅr!$B$47*DataÅr!$B$48+M344/DataÅr!$B$47*DataÅr!$B$53)^DataÅr!$B$54)</f>
        <v/>
      </c>
      <c r="W344" s="89">
        <f t="shared" si="30"/>
        <v>0</v>
      </c>
      <c r="X344" s="90"/>
      <c r="Y344" s="92">
        <f>SUM(M338:M351)</f>
        <v>0</v>
      </c>
      <c r="Z344" s="93" t="str">
        <f t="shared" si="32"/>
        <v>Styrke</v>
      </c>
      <c r="AA344" s="94"/>
    </row>
    <row r="345" spans="1:27" ht="12.75" customHeight="1" x14ac:dyDescent="0.2">
      <c r="A345" s="406"/>
      <c r="B345" s="108">
        <f>B344</f>
        <v>42474</v>
      </c>
      <c r="C345" s="123"/>
      <c r="D345" s="136"/>
      <c r="E345" s="133"/>
      <c r="F345" s="118"/>
      <c r="G345" s="4"/>
      <c r="H345" s="4"/>
      <c r="I345" s="4"/>
      <c r="J345" s="4"/>
      <c r="K345" s="4"/>
      <c r="L345" s="4"/>
      <c r="M345" s="4"/>
      <c r="N345" s="5"/>
      <c r="O345" s="5"/>
      <c r="P345" s="6"/>
      <c r="Q345" s="4"/>
      <c r="R345" s="6"/>
      <c r="S345" s="6"/>
      <c r="T345" s="6"/>
      <c r="U345" s="350"/>
      <c r="V345" s="85" t="str">
        <f>IF(W345=0,"",(G345/DataÅr!$B$47*DataÅr!$B$52+H345/DataÅr!$B$47*DataÅr!$B$51+I345/DataÅr!$B$47*DataÅr!$B$50+J345/DataÅr!$B$47*DataÅr!$B$49+K345/DataÅr!$B$47*DataÅr!$B$48+M345/DataÅr!$B$47*DataÅr!$B$53)^DataÅr!$B$54)</f>
        <v/>
      </c>
      <c r="W345" s="86">
        <f t="shared" si="30"/>
        <v>0</v>
      </c>
      <c r="X345" s="87">
        <f>SUM(G338:K345)+SUM(M338:M345)</f>
        <v>0</v>
      </c>
      <c r="Y345" s="95">
        <f>SUM(Q338:Q351)</f>
        <v>0</v>
      </c>
      <c r="Z345" s="93" t="str">
        <f t="shared" si="32"/>
        <v>O-teknik</v>
      </c>
      <c r="AA345" s="94"/>
    </row>
    <row r="346" spans="1:27" ht="12.75" customHeight="1" x14ac:dyDescent="0.2">
      <c r="A346" s="406"/>
      <c r="B346" s="107">
        <f>(B344+1)</f>
        <v>42475</v>
      </c>
      <c r="C346" s="124"/>
      <c r="D346" s="137"/>
      <c r="E346" s="128"/>
      <c r="F346" s="119"/>
      <c r="G346" s="7"/>
      <c r="H346" s="7"/>
      <c r="I346" s="7"/>
      <c r="J346" s="7"/>
      <c r="K346" s="7"/>
      <c r="L346" s="7"/>
      <c r="M346" s="7"/>
      <c r="N346" s="8"/>
      <c r="O346" s="8"/>
      <c r="P346" s="9"/>
      <c r="Q346" s="7"/>
      <c r="R346" s="9"/>
      <c r="S346" s="9"/>
      <c r="T346" s="9"/>
      <c r="U346" s="351"/>
      <c r="V346" s="88" t="str">
        <f>IF(W346=0,"",(G346/DataÅr!$B$47*DataÅr!$B$52+H346/DataÅr!$B$47*DataÅr!$B$51+I346/DataÅr!$B$47*DataÅr!$B$50+J346/DataÅr!$B$47*DataÅr!$B$49+K346/DataÅr!$B$47*DataÅr!$B$48+M346/DataÅr!$B$47*DataÅr!$B$53)^DataÅr!$B$54)</f>
        <v/>
      </c>
      <c r="W346" s="89">
        <f t="shared" si="30"/>
        <v>0</v>
      </c>
      <c r="X346" s="90"/>
      <c r="Y346" s="96">
        <f>SUM(T338:T351)</f>
        <v>0</v>
      </c>
      <c r="Z346" s="93" t="str">
        <f t="shared" si="32"/>
        <v>Km</v>
      </c>
      <c r="AA346" s="94"/>
    </row>
    <row r="347" spans="1:27" ht="12.75" customHeight="1" x14ac:dyDescent="0.2">
      <c r="A347" s="406"/>
      <c r="B347" s="108">
        <f>B346</f>
        <v>42475</v>
      </c>
      <c r="C347" s="123"/>
      <c r="D347" s="136"/>
      <c r="E347" s="133"/>
      <c r="F347" s="118"/>
      <c r="G347" s="4"/>
      <c r="H347" s="4"/>
      <c r="I347" s="4"/>
      <c r="J347" s="4"/>
      <c r="K347" s="4"/>
      <c r="L347" s="4"/>
      <c r="M347" s="4"/>
      <c r="N347" s="5"/>
      <c r="O347" s="5"/>
      <c r="P347" s="6"/>
      <c r="Q347" s="4"/>
      <c r="R347" s="6"/>
      <c r="S347" s="6"/>
      <c r="T347" s="6"/>
      <c r="U347" s="350"/>
      <c r="V347" s="85" t="str">
        <f>IF(W347=0,"",(G347/DataÅr!$B$47*DataÅr!$B$52+H347/DataÅr!$B$47*DataÅr!$B$51+I347/DataÅr!$B$47*DataÅr!$B$50+J347/DataÅr!$B$47*DataÅr!$B$49+K347/DataÅr!$B$47*DataÅr!$B$48+M347/DataÅr!$B$47*DataÅr!$B$53)^DataÅr!$B$54)</f>
        <v/>
      </c>
      <c r="W347" s="86">
        <f t="shared" si="30"/>
        <v>0</v>
      </c>
      <c r="X347" s="87">
        <f>SUM(G338:K347)+SUM(M338:M347)</f>
        <v>0</v>
      </c>
      <c r="Y347" s="96">
        <f>SUM(P338:P351)</f>
        <v>0</v>
      </c>
      <c r="Z347" s="93" t="str">
        <f t="shared" si="32"/>
        <v>Stigning</v>
      </c>
      <c r="AA347" s="94"/>
    </row>
    <row r="348" spans="1:27" ht="12.75" customHeight="1" x14ac:dyDescent="0.2">
      <c r="A348" s="406"/>
      <c r="B348" s="107">
        <f>(B346+1)</f>
        <v>42476</v>
      </c>
      <c r="C348" s="124"/>
      <c r="D348" s="137"/>
      <c r="E348" s="128"/>
      <c r="F348" s="119"/>
      <c r="G348" s="7"/>
      <c r="H348" s="7"/>
      <c r="I348" s="7"/>
      <c r="J348" s="7"/>
      <c r="K348" s="7"/>
      <c r="L348" s="7"/>
      <c r="M348" s="7"/>
      <c r="N348" s="8"/>
      <c r="O348" s="8"/>
      <c r="P348" s="9"/>
      <c r="Q348" s="7"/>
      <c r="R348" s="9"/>
      <c r="S348" s="9"/>
      <c r="T348" s="9"/>
      <c r="U348" s="351"/>
      <c r="V348" s="88" t="str">
        <f>IF(W348=0,"",(G348/DataÅr!$B$47*DataÅr!$B$52+H348/DataÅr!$B$47*DataÅr!$B$51+I348/DataÅr!$B$47*DataÅr!$B$50+J348/DataÅr!$B$47*DataÅr!$B$49+K348/DataÅr!$B$47*DataÅr!$B$48+M348/DataÅr!$B$47*DataÅr!$B$53)^DataÅr!$B$54)</f>
        <v/>
      </c>
      <c r="W348" s="89">
        <f t="shared" si="30"/>
        <v>0</v>
      </c>
      <c r="X348" s="90"/>
      <c r="Y348" s="96">
        <f>SUM(V338:V351)</f>
        <v>0</v>
      </c>
      <c r="Z348" s="93" t="str">
        <f t="shared" si="32"/>
        <v>Belastning</v>
      </c>
      <c r="AA348" s="94"/>
    </row>
    <row r="349" spans="1:27" ht="12.75" customHeight="1" thickBot="1" x14ac:dyDescent="0.25">
      <c r="A349" s="406"/>
      <c r="B349" s="108">
        <f>B348</f>
        <v>42476</v>
      </c>
      <c r="C349" s="123"/>
      <c r="D349" s="136"/>
      <c r="E349" s="133"/>
      <c r="F349" s="118"/>
      <c r="G349" s="4"/>
      <c r="H349" s="4"/>
      <c r="I349" s="4"/>
      <c r="J349" s="4"/>
      <c r="K349" s="4"/>
      <c r="L349" s="4"/>
      <c r="M349" s="4"/>
      <c r="N349" s="5"/>
      <c r="O349" s="5"/>
      <c r="P349" s="6"/>
      <c r="Q349" s="4"/>
      <c r="R349" s="6"/>
      <c r="S349" s="6"/>
      <c r="T349" s="6"/>
      <c r="U349" s="350"/>
      <c r="V349" s="85" t="str">
        <f>IF(W349=0,"",(G349/DataÅr!$B$47*DataÅr!$B$52+H349/DataÅr!$B$47*DataÅr!$B$51+I349/DataÅr!$B$47*DataÅr!$B$50+J349/DataÅr!$B$47*DataÅr!$B$49+K349/DataÅr!$B$47*DataÅr!$B$48+M349/DataÅr!$B$47*DataÅr!$B$53)^DataÅr!$B$54)</f>
        <v/>
      </c>
      <c r="W349" s="86">
        <f t="shared" si="30"/>
        <v>0</v>
      </c>
      <c r="X349" s="87">
        <f>SUM(G338:K349)+SUM(M338:M349)</f>
        <v>0</v>
      </c>
      <c r="Y349" s="101">
        <f>IF(SUM(R338:R351)&gt;0,AVERAGE(R338:R351),0)</f>
        <v>0</v>
      </c>
      <c r="Z349" s="102" t="str">
        <f t="shared" si="32"/>
        <v>Dagsform</v>
      </c>
      <c r="AA349" s="94"/>
    </row>
    <row r="350" spans="1:27" ht="12.75" customHeight="1" x14ac:dyDescent="0.2">
      <c r="A350" s="406"/>
      <c r="B350" s="107">
        <f>(B348+1)</f>
        <v>42477</v>
      </c>
      <c r="C350" s="125"/>
      <c r="D350" s="137"/>
      <c r="E350" s="128"/>
      <c r="F350" s="120"/>
      <c r="G350" s="10"/>
      <c r="H350" s="10"/>
      <c r="I350" s="10"/>
      <c r="J350" s="10"/>
      <c r="K350" s="10"/>
      <c r="L350" s="10"/>
      <c r="M350" s="10"/>
      <c r="N350" s="11"/>
      <c r="O350" s="11"/>
      <c r="P350" s="12"/>
      <c r="Q350" s="10"/>
      <c r="R350" s="12"/>
      <c r="S350" s="12"/>
      <c r="T350" s="12"/>
      <c r="U350" s="351"/>
      <c r="V350" s="88" t="str">
        <f>IF(W350=0,"",(G350/DataÅr!$B$47*DataÅr!$B$52+H350/DataÅr!$B$47*DataÅr!$B$51+I350/DataÅr!$B$47*DataÅr!$B$50+J350/DataÅr!$B$47*DataÅr!$B$49+K350/DataÅr!$B$47*DataÅr!$B$48+M350/DataÅr!$B$47*DataÅr!$B$53)^DataÅr!$B$54)</f>
        <v/>
      </c>
      <c r="W350" s="89">
        <f t="shared" si="30"/>
        <v>0</v>
      </c>
      <c r="X350" s="98"/>
      <c r="Y350" s="131">
        <f>SUM(C338:C351)</f>
        <v>0</v>
      </c>
      <c r="Z350" s="132" t="str">
        <f t="shared" si="32"/>
        <v>Pas</v>
      </c>
      <c r="AA350" s="94"/>
    </row>
    <row r="351" spans="1:27" ht="12.75" customHeight="1" thickBot="1" x14ac:dyDescent="0.25">
      <c r="A351" s="407"/>
      <c r="B351" s="109">
        <f>B350</f>
        <v>42477</v>
      </c>
      <c r="C351" s="126"/>
      <c r="D351" s="138"/>
      <c r="E351" s="134"/>
      <c r="F351" s="121"/>
      <c r="G351" s="13"/>
      <c r="H351" s="13"/>
      <c r="I351" s="13"/>
      <c r="J351" s="13"/>
      <c r="K351" s="13"/>
      <c r="L351" s="13"/>
      <c r="M351" s="13"/>
      <c r="N351" s="14"/>
      <c r="O351" s="14"/>
      <c r="P351" s="15"/>
      <c r="Q351" s="13"/>
      <c r="R351" s="15"/>
      <c r="S351" s="15"/>
      <c r="T351" s="15"/>
      <c r="U351" s="354"/>
      <c r="V351" s="158" t="str">
        <f>IF(W351=0,"",(G351/DataÅr!$B$47*DataÅr!$B$52+H351/DataÅr!$B$47*DataÅr!$B$51+I351/DataÅr!$B$47*DataÅr!$B$50+J351/DataÅr!$B$47*DataÅr!$B$49+K351/DataÅr!$B$47*DataÅr!$B$48+M351/DataÅr!$B$47*DataÅr!$B$53)^DataÅr!$B$54)</f>
        <v/>
      </c>
      <c r="W351" s="99">
        <f t="shared" si="30"/>
        <v>0</v>
      </c>
      <c r="X351" s="100">
        <f>SUM(G338:K351)+SUM(M338:M351)</f>
        <v>0</v>
      </c>
      <c r="Y351" s="140">
        <f>SUM(E338:E351)</f>
        <v>0</v>
      </c>
      <c r="Z351" s="141" t="str">
        <f t="shared" si="32"/>
        <v>Tid</v>
      </c>
      <c r="AA351" s="94"/>
    </row>
    <row r="352" spans="1:27" ht="12.75" customHeight="1" x14ac:dyDescent="0.2">
      <c r="A352" s="405">
        <f>A338+1</f>
        <v>16</v>
      </c>
      <c r="B352" s="110">
        <f>(B350+1)</f>
        <v>42478</v>
      </c>
      <c r="C352" s="122"/>
      <c r="D352" s="139"/>
      <c r="E352" s="127"/>
      <c r="F352" s="117"/>
      <c r="G352" s="1"/>
      <c r="H352" s="1"/>
      <c r="I352" s="1"/>
      <c r="J352" s="1"/>
      <c r="K352" s="1"/>
      <c r="L352" s="1"/>
      <c r="M352" s="1"/>
      <c r="N352" s="2"/>
      <c r="O352" s="2"/>
      <c r="P352" s="3"/>
      <c r="Q352" s="1"/>
      <c r="R352" s="3"/>
      <c r="S352" s="3"/>
      <c r="T352" s="3"/>
      <c r="U352" s="349"/>
      <c r="V352" s="88" t="str">
        <f>IF(W352=0,"",(G352/DataÅr!$B$47*DataÅr!$B$52+H352/DataÅr!$B$47*DataÅr!$B$51+I352/DataÅr!$B$47*DataÅr!$B$50+J352/DataÅr!$B$47*DataÅr!$B$49+K352/DataÅr!$B$47*DataÅr!$B$48+M352/DataÅr!$B$47*DataÅr!$B$53)^DataÅr!$B$54)</f>
        <v/>
      </c>
      <c r="W352" s="80">
        <f t="shared" si="30"/>
        <v>0</v>
      </c>
      <c r="X352" s="81"/>
      <c r="Y352" s="82"/>
      <c r="Z352" s="83"/>
      <c r="AA352" s="94"/>
    </row>
    <row r="353" spans="1:28" ht="12.75" customHeight="1" x14ac:dyDescent="0.2">
      <c r="A353" s="406"/>
      <c r="B353" s="108">
        <f>B352</f>
        <v>42478</v>
      </c>
      <c r="C353" s="123"/>
      <c r="D353" s="136"/>
      <c r="E353" s="133"/>
      <c r="F353" s="118"/>
      <c r="G353" s="4"/>
      <c r="H353" s="4"/>
      <c r="I353" s="4"/>
      <c r="J353" s="4"/>
      <c r="K353" s="4"/>
      <c r="L353" s="4"/>
      <c r="M353" s="4"/>
      <c r="N353" s="5"/>
      <c r="O353" s="5"/>
      <c r="P353" s="6"/>
      <c r="Q353" s="4"/>
      <c r="R353" s="6"/>
      <c r="S353" s="6"/>
      <c r="T353" s="6"/>
      <c r="U353" s="350"/>
      <c r="V353" s="85" t="str">
        <f>IF(W353=0,"",(G353/DataÅr!$B$47*DataÅr!$B$52+H353/DataÅr!$B$47*DataÅr!$B$51+I353/DataÅr!$B$47*DataÅr!$B$50+J353/DataÅr!$B$47*DataÅr!$B$49+K353/DataÅr!$B$47*DataÅr!$B$48+M353/DataÅr!$B$47*DataÅr!$B$53)^DataÅr!$B$54)</f>
        <v/>
      </c>
      <c r="W353" s="86">
        <f t="shared" si="30"/>
        <v>0</v>
      </c>
      <c r="X353" s="87">
        <f>SUM(G352:K353)+SUM(M352:M353)</f>
        <v>0</v>
      </c>
      <c r="Y353" s="142"/>
      <c r="Z353" s="83"/>
      <c r="AA353" s="94"/>
    </row>
    <row r="354" spans="1:28" ht="12.75" customHeight="1" thickBot="1" x14ac:dyDescent="0.25">
      <c r="A354" s="406"/>
      <c r="B354" s="107">
        <f>(B352+1)</f>
        <v>42479</v>
      </c>
      <c r="C354" s="124"/>
      <c r="D354" s="137"/>
      <c r="E354" s="128"/>
      <c r="F354" s="119"/>
      <c r="G354" s="7"/>
      <c r="H354" s="7"/>
      <c r="I354" s="7"/>
      <c r="J354" s="7"/>
      <c r="K354" s="7"/>
      <c r="L354" s="7"/>
      <c r="M354" s="7"/>
      <c r="N354" s="8"/>
      <c r="O354" s="8"/>
      <c r="P354" s="9"/>
      <c r="Q354" s="7"/>
      <c r="R354" s="9"/>
      <c r="S354" s="9"/>
      <c r="T354" s="9"/>
      <c r="U354" s="351"/>
      <c r="V354" s="88" t="str">
        <f>IF(W354=0,"",(G354/DataÅr!$B$47*DataÅr!$B$52+H354/DataÅr!$B$47*DataÅr!$B$51+I354/DataÅr!$B$47*DataÅr!$B$50+J354/DataÅr!$B$47*DataÅr!$B$49+K354/DataÅr!$B$47*DataÅr!$B$48+M354/DataÅr!$B$47*DataÅr!$B$53)^DataÅr!$B$54)</f>
        <v/>
      </c>
      <c r="W354" s="89">
        <f t="shared" si="30"/>
        <v>0</v>
      </c>
      <c r="X354" s="90"/>
      <c r="Y354" s="142"/>
      <c r="Z354" s="144"/>
      <c r="AA354" s="94"/>
    </row>
    <row r="355" spans="1:28" ht="12.75" customHeight="1" x14ac:dyDescent="0.2">
      <c r="A355" s="406"/>
      <c r="B355" s="108">
        <f>B354</f>
        <v>42479</v>
      </c>
      <c r="C355" s="123"/>
      <c r="D355" s="136"/>
      <c r="E355" s="133"/>
      <c r="F355" s="118"/>
      <c r="G355" s="4"/>
      <c r="H355" s="4"/>
      <c r="I355" s="4"/>
      <c r="J355" s="4"/>
      <c r="K355" s="4"/>
      <c r="L355" s="4"/>
      <c r="M355" s="4"/>
      <c r="N355" s="5"/>
      <c r="O355" s="5"/>
      <c r="P355" s="6"/>
      <c r="Q355" s="4"/>
      <c r="R355" s="6"/>
      <c r="S355" s="6"/>
      <c r="T355" s="6"/>
      <c r="U355" s="350"/>
      <c r="V355" s="85" t="str">
        <f>IF(W355=0,"",(G355/DataÅr!$B$47*DataÅr!$B$52+H355/DataÅr!$B$47*DataÅr!$B$51+I355/DataÅr!$B$47*DataÅr!$B$50+J355/DataÅr!$B$47*DataÅr!$B$49+K355/DataÅr!$B$47*DataÅr!$B$48+M355/DataÅr!$B$47*DataÅr!$B$53)^DataÅr!$B$54)</f>
        <v/>
      </c>
      <c r="W355" s="86">
        <f t="shared" si="30"/>
        <v>0</v>
      </c>
      <c r="X355" s="87">
        <f>SUM(G352:K355)+SUM(M352:M355)</f>
        <v>0</v>
      </c>
      <c r="Y355" s="130">
        <f>SUM(F352:F365)</f>
        <v>0</v>
      </c>
      <c r="Z355" s="91" t="str">
        <f t="shared" ref="Z355:Z365" si="33">Z341</f>
        <v>Pas</v>
      </c>
      <c r="AA355" s="94"/>
    </row>
    <row r="356" spans="1:28" ht="12.75" customHeight="1" x14ac:dyDescent="0.2">
      <c r="A356" s="406"/>
      <c r="B356" s="107">
        <f>(B354+1)</f>
        <v>42480</v>
      </c>
      <c r="C356" s="124"/>
      <c r="D356" s="137"/>
      <c r="E356" s="128"/>
      <c r="F356" s="119"/>
      <c r="G356" s="7"/>
      <c r="H356" s="7"/>
      <c r="I356" s="7"/>
      <c r="J356" s="7"/>
      <c r="K356" s="7"/>
      <c r="L356" s="7"/>
      <c r="M356" s="7"/>
      <c r="N356" s="8"/>
      <c r="O356" s="8"/>
      <c r="P356" s="9"/>
      <c r="Q356" s="7"/>
      <c r="R356" s="9"/>
      <c r="S356" s="9"/>
      <c r="T356" s="9"/>
      <c r="U356" s="351"/>
      <c r="V356" s="88" t="str">
        <f>IF(W356=0,"",(G356/DataÅr!$B$47*DataÅr!$B$52+H356/DataÅr!$B$47*DataÅr!$B$51+I356/DataÅr!$B$47*DataÅr!$B$50+J356/DataÅr!$B$47*DataÅr!$B$49+K356/DataÅr!$B$47*DataÅr!$B$48+M356/DataÅr!$B$47*DataÅr!$B$53)^DataÅr!$B$54)</f>
        <v/>
      </c>
      <c r="W356" s="89">
        <f t="shared" si="30"/>
        <v>0</v>
      </c>
      <c r="X356" s="90"/>
      <c r="Y356" s="129">
        <f>SUM(G352:K365)-Y357</f>
        <v>0</v>
      </c>
      <c r="Z356" s="93" t="str">
        <f t="shared" si="33"/>
        <v>Løb</v>
      </c>
      <c r="AA356" s="94"/>
    </row>
    <row r="357" spans="1:28" ht="12.75" customHeight="1" x14ac:dyDescent="0.2">
      <c r="A357" s="406"/>
      <c r="B357" s="108">
        <f>B356</f>
        <v>42480</v>
      </c>
      <c r="C357" s="123"/>
      <c r="D357" s="136"/>
      <c r="E357" s="133"/>
      <c r="F357" s="118"/>
      <c r="G357" s="4"/>
      <c r="H357" s="4"/>
      <c r="I357" s="4"/>
      <c r="J357" s="4"/>
      <c r="K357" s="4"/>
      <c r="L357" s="4"/>
      <c r="M357" s="4"/>
      <c r="N357" s="5"/>
      <c r="O357" s="5"/>
      <c r="P357" s="6"/>
      <c r="Q357" s="4"/>
      <c r="R357" s="6"/>
      <c r="S357" s="6"/>
      <c r="T357" s="6"/>
      <c r="U357" s="350"/>
      <c r="V357" s="85" t="str">
        <f>IF(W357=0,"",(G357/DataÅr!$B$47*DataÅr!$B$52+H357/DataÅr!$B$47*DataÅr!$B$51+I357/DataÅr!$B$47*DataÅr!$B$50+J357/DataÅr!$B$47*DataÅr!$B$49+K357/DataÅr!$B$47*DataÅr!$B$48+M357/DataÅr!$B$47*DataÅr!$B$53)^DataÅr!$B$54)</f>
        <v/>
      </c>
      <c r="W357" s="86">
        <f t="shared" si="30"/>
        <v>0</v>
      </c>
      <c r="X357" s="87">
        <f>SUM(G352:K357)+SUM(M352:M357)</f>
        <v>0</v>
      </c>
      <c r="Y357" s="92">
        <f>SUMIF(L352:L365,"x",W352:W365)-SUMIF(L352:L365,"x",M352:M365)</f>
        <v>0</v>
      </c>
      <c r="Z357" s="93" t="str">
        <f t="shared" si="33"/>
        <v>Alternativ</v>
      </c>
      <c r="AA357" s="94"/>
    </row>
    <row r="358" spans="1:28" ht="12.75" customHeight="1" x14ac:dyDescent="0.2">
      <c r="A358" s="406"/>
      <c r="B358" s="107">
        <f>(B356+1)</f>
        <v>42481</v>
      </c>
      <c r="C358" s="124"/>
      <c r="D358" s="137"/>
      <c r="E358" s="128"/>
      <c r="F358" s="119"/>
      <c r="G358" s="7"/>
      <c r="H358" s="7"/>
      <c r="I358" s="7"/>
      <c r="J358" s="7"/>
      <c r="K358" s="7"/>
      <c r="L358" s="7"/>
      <c r="M358" s="7"/>
      <c r="N358" s="8"/>
      <c r="O358" s="8"/>
      <c r="P358" s="9"/>
      <c r="Q358" s="7"/>
      <c r="R358" s="9"/>
      <c r="S358" s="9"/>
      <c r="T358" s="9"/>
      <c r="U358" s="351"/>
      <c r="V358" s="88" t="str">
        <f>IF(W358=0,"",(G358/DataÅr!$B$47*DataÅr!$B$52+H358/DataÅr!$B$47*DataÅr!$B$51+I358/DataÅr!$B$47*DataÅr!$B$50+J358/DataÅr!$B$47*DataÅr!$B$49+K358/DataÅr!$B$47*DataÅr!$B$48+M358/DataÅr!$B$47*DataÅr!$B$53)^DataÅr!$B$54)</f>
        <v/>
      </c>
      <c r="W358" s="89">
        <f t="shared" si="30"/>
        <v>0</v>
      </c>
      <c r="X358" s="90"/>
      <c r="Y358" s="92">
        <f>SUM(M352:M365)</f>
        <v>0</v>
      </c>
      <c r="Z358" s="93" t="str">
        <f t="shared" si="33"/>
        <v>Styrke</v>
      </c>
      <c r="AA358" s="94"/>
    </row>
    <row r="359" spans="1:28" ht="12.75" customHeight="1" x14ac:dyDescent="0.2">
      <c r="A359" s="406"/>
      <c r="B359" s="108">
        <f>B358</f>
        <v>42481</v>
      </c>
      <c r="C359" s="123"/>
      <c r="D359" s="136"/>
      <c r="E359" s="133"/>
      <c r="F359" s="118"/>
      <c r="G359" s="4"/>
      <c r="H359" s="4"/>
      <c r="I359" s="4"/>
      <c r="J359" s="4"/>
      <c r="K359" s="4"/>
      <c r="L359" s="4"/>
      <c r="M359" s="4"/>
      <c r="N359" s="5"/>
      <c r="O359" s="5"/>
      <c r="P359" s="6"/>
      <c r="Q359" s="4"/>
      <c r="R359" s="6"/>
      <c r="S359" s="6"/>
      <c r="T359" s="6"/>
      <c r="U359" s="350"/>
      <c r="V359" s="85" t="str">
        <f>IF(W359=0,"",(G359/DataÅr!$B$47*DataÅr!$B$52+H359/DataÅr!$B$47*DataÅr!$B$51+I359/DataÅr!$B$47*DataÅr!$B$50+J359/DataÅr!$B$47*DataÅr!$B$49+K359/DataÅr!$B$47*DataÅr!$B$48+M359/DataÅr!$B$47*DataÅr!$B$53)^DataÅr!$B$54)</f>
        <v/>
      </c>
      <c r="W359" s="86">
        <f t="shared" si="30"/>
        <v>0</v>
      </c>
      <c r="X359" s="87">
        <f>SUM(G352:K359)+SUM(M352:M359)</f>
        <v>0</v>
      </c>
      <c r="Y359" s="95">
        <f>SUM(Q352:Q365)</f>
        <v>0</v>
      </c>
      <c r="Z359" s="93" t="str">
        <f t="shared" si="33"/>
        <v>O-teknik</v>
      </c>
      <c r="AA359" s="94"/>
    </row>
    <row r="360" spans="1:28" ht="12.75" customHeight="1" x14ac:dyDescent="0.2">
      <c r="A360" s="406"/>
      <c r="B360" s="107">
        <f>(B358+1)</f>
        <v>42482</v>
      </c>
      <c r="C360" s="124"/>
      <c r="D360" s="137"/>
      <c r="E360" s="128"/>
      <c r="F360" s="119"/>
      <c r="G360" s="7"/>
      <c r="H360" s="7"/>
      <c r="I360" s="7"/>
      <c r="J360" s="7"/>
      <c r="K360" s="7"/>
      <c r="L360" s="7"/>
      <c r="M360" s="7"/>
      <c r="N360" s="8"/>
      <c r="O360" s="8"/>
      <c r="P360" s="9"/>
      <c r="Q360" s="7"/>
      <c r="R360" s="9"/>
      <c r="S360" s="9"/>
      <c r="T360" s="9"/>
      <c r="U360" s="351"/>
      <c r="V360" s="88" t="str">
        <f>IF(W360=0,"",(G360/DataÅr!$B$47*DataÅr!$B$52+H360/DataÅr!$B$47*DataÅr!$B$51+I360/DataÅr!$B$47*DataÅr!$B$50+J360/DataÅr!$B$47*DataÅr!$B$49+K360/DataÅr!$B$47*DataÅr!$B$48+M360/DataÅr!$B$47*DataÅr!$B$53)^DataÅr!$B$54)</f>
        <v/>
      </c>
      <c r="W360" s="89">
        <f t="shared" si="30"/>
        <v>0</v>
      </c>
      <c r="X360" s="90"/>
      <c r="Y360" s="96">
        <f>SUM(T352:T365)</f>
        <v>0</v>
      </c>
      <c r="Z360" s="93" t="str">
        <f t="shared" si="33"/>
        <v>Km</v>
      </c>
      <c r="AA360" s="94"/>
    </row>
    <row r="361" spans="1:28" ht="12.75" customHeight="1" x14ac:dyDescent="0.2">
      <c r="A361" s="406"/>
      <c r="B361" s="108">
        <f>B360</f>
        <v>42482</v>
      </c>
      <c r="C361" s="123"/>
      <c r="D361" s="136"/>
      <c r="E361" s="133"/>
      <c r="F361" s="118"/>
      <c r="G361" s="4"/>
      <c r="H361" s="4"/>
      <c r="I361" s="4"/>
      <c r="J361" s="4"/>
      <c r="K361" s="4"/>
      <c r="L361" s="4"/>
      <c r="M361" s="4"/>
      <c r="N361" s="5"/>
      <c r="O361" s="5"/>
      <c r="P361" s="6"/>
      <c r="Q361" s="4"/>
      <c r="R361" s="6"/>
      <c r="S361" s="6"/>
      <c r="T361" s="6"/>
      <c r="U361" s="350"/>
      <c r="V361" s="85" t="str">
        <f>IF(W361=0,"",(G361/DataÅr!$B$47*DataÅr!$B$52+H361/DataÅr!$B$47*DataÅr!$B$51+I361/DataÅr!$B$47*DataÅr!$B$50+J361/DataÅr!$B$47*DataÅr!$B$49+K361/DataÅr!$B$47*DataÅr!$B$48+M361/DataÅr!$B$47*DataÅr!$B$53)^DataÅr!$B$54)</f>
        <v/>
      </c>
      <c r="W361" s="86">
        <f t="shared" si="30"/>
        <v>0</v>
      </c>
      <c r="X361" s="87">
        <f>SUM(G352:K361)+SUM(M352:M361)</f>
        <v>0</v>
      </c>
      <c r="Y361" s="96">
        <f>SUM(P352:P365)</f>
        <v>0</v>
      </c>
      <c r="Z361" s="93" t="str">
        <f t="shared" si="33"/>
        <v>Stigning</v>
      </c>
      <c r="AA361" s="94"/>
    </row>
    <row r="362" spans="1:28" ht="12.75" customHeight="1" x14ac:dyDescent="0.2">
      <c r="A362" s="406"/>
      <c r="B362" s="107">
        <f>(B360+1)</f>
        <v>42483</v>
      </c>
      <c r="C362" s="124"/>
      <c r="D362" s="137"/>
      <c r="E362" s="128"/>
      <c r="F362" s="119"/>
      <c r="G362" s="7"/>
      <c r="H362" s="7"/>
      <c r="I362" s="7"/>
      <c r="J362" s="7"/>
      <c r="K362" s="7"/>
      <c r="L362" s="7"/>
      <c r="M362" s="7"/>
      <c r="N362" s="8"/>
      <c r="O362" s="8"/>
      <c r="P362" s="9"/>
      <c r="Q362" s="7"/>
      <c r="R362" s="9"/>
      <c r="S362" s="9"/>
      <c r="T362" s="9"/>
      <c r="U362" s="351"/>
      <c r="V362" s="88" t="str">
        <f>IF(W362=0,"",(G362/DataÅr!$B$47*DataÅr!$B$52+H362/DataÅr!$B$47*DataÅr!$B$51+I362/DataÅr!$B$47*DataÅr!$B$50+J362/DataÅr!$B$47*DataÅr!$B$49+K362/DataÅr!$B$47*DataÅr!$B$48+M362/DataÅr!$B$47*DataÅr!$B$53)^DataÅr!$B$54)</f>
        <v/>
      </c>
      <c r="W362" s="89">
        <f t="shared" si="30"/>
        <v>0</v>
      </c>
      <c r="X362" s="90"/>
      <c r="Y362" s="96">
        <f>SUM(V352:V365)</f>
        <v>0</v>
      </c>
      <c r="Z362" s="93" t="str">
        <f t="shared" si="33"/>
        <v>Belastning</v>
      </c>
      <c r="AA362" s="94"/>
    </row>
    <row r="363" spans="1:28" ht="12.75" customHeight="1" thickBot="1" x14ac:dyDescent="0.25">
      <c r="A363" s="406"/>
      <c r="B363" s="108">
        <f>B362</f>
        <v>42483</v>
      </c>
      <c r="C363" s="123"/>
      <c r="D363" s="136"/>
      <c r="E363" s="133"/>
      <c r="F363" s="118"/>
      <c r="G363" s="4"/>
      <c r="H363" s="4"/>
      <c r="I363" s="4"/>
      <c r="J363" s="4"/>
      <c r="K363" s="4"/>
      <c r="L363" s="4"/>
      <c r="M363" s="4"/>
      <c r="N363" s="5"/>
      <c r="O363" s="5"/>
      <c r="P363" s="6"/>
      <c r="Q363" s="4"/>
      <c r="R363" s="6"/>
      <c r="S363" s="6"/>
      <c r="T363" s="6"/>
      <c r="U363" s="350"/>
      <c r="V363" s="85" t="str">
        <f>IF(W363=0,"",(G363/DataÅr!$B$47*DataÅr!$B$52+H363/DataÅr!$B$47*DataÅr!$B$51+I363/DataÅr!$B$47*DataÅr!$B$50+J363/DataÅr!$B$47*DataÅr!$B$49+K363/DataÅr!$B$47*DataÅr!$B$48+M363/DataÅr!$B$47*DataÅr!$B$53)^DataÅr!$B$54)</f>
        <v/>
      </c>
      <c r="W363" s="86">
        <f t="shared" si="30"/>
        <v>0</v>
      </c>
      <c r="X363" s="87">
        <f>SUM(G352:K363)+SUM(M352:M363)</f>
        <v>0</v>
      </c>
      <c r="Y363" s="101">
        <f>IF(SUM(R352:R365)&gt;0,AVERAGE(R352:R365),0)</f>
        <v>0</v>
      </c>
      <c r="Z363" s="102" t="str">
        <f t="shared" si="33"/>
        <v>Dagsform</v>
      </c>
      <c r="AA363" s="94"/>
    </row>
    <row r="364" spans="1:28" ht="12.75" customHeight="1" x14ac:dyDescent="0.2">
      <c r="A364" s="406"/>
      <c r="B364" s="107">
        <f>(B362+1)</f>
        <v>42484</v>
      </c>
      <c r="C364" s="125"/>
      <c r="D364" s="137"/>
      <c r="E364" s="128"/>
      <c r="F364" s="120"/>
      <c r="G364" s="10"/>
      <c r="H364" s="10"/>
      <c r="I364" s="10"/>
      <c r="J364" s="10"/>
      <c r="K364" s="10"/>
      <c r="L364" s="10"/>
      <c r="M364" s="10"/>
      <c r="N364" s="11"/>
      <c r="O364" s="11"/>
      <c r="P364" s="12"/>
      <c r="Q364" s="10"/>
      <c r="R364" s="12"/>
      <c r="S364" s="12"/>
      <c r="T364" s="12"/>
      <c r="U364" s="351"/>
      <c r="V364" s="88" t="str">
        <f>IF(W364=0,"",(G364/DataÅr!$B$47*DataÅr!$B$52+H364/DataÅr!$B$47*DataÅr!$B$51+I364/DataÅr!$B$47*DataÅr!$B$50+J364/DataÅr!$B$47*DataÅr!$B$49+K364/DataÅr!$B$47*DataÅr!$B$48+M364/DataÅr!$B$47*DataÅr!$B$53)^DataÅr!$B$54)</f>
        <v/>
      </c>
      <c r="W364" s="89">
        <f t="shared" si="30"/>
        <v>0</v>
      </c>
      <c r="X364" s="98"/>
      <c r="Y364" s="131">
        <f>SUM(C352:C365)</f>
        <v>0</v>
      </c>
      <c r="Z364" s="132" t="str">
        <f t="shared" si="33"/>
        <v>Pas</v>
      </c>
      <c r="AA364" s="94"/>
    </row>
    <row r="365" spans="1:28" ht="12.75" customHeight="1" thickBot="1" x14ac:dyDescent="0.25">
      <c r="A365" s="407"/>
      <c r="B365" s="109">
        <f>B364</f>
        <v>42484</v>
      </c>
      <c r="C365" s="126"/>
      <c r="D365" s="138"/>
      <c r="E365" s="134"/>
      <c r="F365" s="121"/>
      <c r="G365" s="13"/>
      <c r="H365" s="13"/>
      <c r="I365" s="13"/>
      <c r="J365" s="13"/>
      <c r="K365" s="13"/>
      <c r="L365" s="13"/>
      <c r="M365" s="13"/>
      <c r="N365" s="14"/>
      <c r="O365" s="14"/>
      <c r="P365" s="15"/>
      <c r="Q365" s="13"/>
      <c r="R365" s="15"/>
      <c r="S365" s="15"/>
      <c r="T365" s="15"/>
      <c r="U365" s="354"/>
      <c r="V365" s="158" t="str">
        <f>IF(W365=0,"",(G365/DataÅr!$B$47*DataÅr!$B$52+H365/DataÅr!$B$47*DataÅr!$B$51+I365/DataÅr!$B$47*DataÅr!$B$50+J365/DataÅr!$B$47*DataÅr!$B$49+K365/DataÅr!$B$47*DataÅr!$B$48+M365/DataÅr!$B$47*DataÅr!$B$53)^DataÅr!$B$54)</f>
        <v/>
      </c>
      <c r="W365" s="99">
        <f t="shared" si="30"/>
        <v>0</v>
      </c>
      <c r="X365" s="100">
        <f>SUM(G352:K365)+SUM(M352:M365)</f>
        <v>0</v>
      </c>
      <c r="Y365" s="140">
        <f>SUM(E352:E365)</f>
        <v>0</v>
      </c>
      <c r="Z365" s="141" t="str">
        <f t="shared" si="33"/>
        <v>Tid</v>
      </c>
      <c r="AA365" s="94"/>
    </row>
    <row r="366" spans="1:28" ht="12.75" customHeight="1" x14ac:dyDescent="0.2">
      <c r="A366" s="405">
        <f>A352+1</f>
        <v>17</v>
      </c>
      <c r="B366" s="110">
        <f>(B364+1)</f>
        <v>42485</v>
      </c>
      <c r="C366" s="122"/>
      <c r="D366" s="139"/>
      <c r="E366" s="127"/>
      <c r="F366" s="117"/>
      <c r="G366" s="1"/>
      <c r="H366" s="1"/>
      <c r="I366" s="1"/>
      <c r="J366" s="1"/>
      <c r="K366" s="1"/>
      <c r="L366" s="1"/>
      <c r="M366" s="1"/>
      <c r="N366" s="2"/>
      <c r="O366" s="2"/>
      <c r="P366" s="3"/>
      <c r="Q366" s="1"/>
      <c r="R366" s="3"/>
      <c r="S366" s="3"/>
      <c r="T366" s="3"/>
      <c r="U366" s="349"/>
      <c r="V366" s="88" t="str">
        <f>IF(W366=0,"",(G366/DataÅr!$B$47*DataÅr!$B$52+H366/DataÅr!$B$47*DataÅr!$B$51+I366/DataÅr!$B$47*DataÅr!$B$50+J366/DataÅr!$B$47*DataÅr!$B$49+K366/DataÅr!$B$47*DataÅr!$B$48+M366/DataÅr!$B$47*DataÅr!$B$53)^DataÅr!$B$54)</f>
        <v/>
      </c>
      <c r="W366" s="80">
        <f t="shared" si="30"/>
        <v>0</v>
      </c>
      <c r="X366" s="81"/>
      <c r="Y366" s="82"/>
      <c r="Z366" s="83"/>
      <c r="AA366" s="94"/>
    </row>
    <row r="367" spans="1:28" ht="12.75" customHeight="1" x14ac:dyDescent="0.2">
      <c r="A367" s="406"/>
      <c r="B367" s="108">
        <f>B366</f>
        <v>42485</v>
      </c>
      <c r="C367" s="123"/>
      <c r="D367" s="136"/>
      <c r="E367" s="133"/>
      <c r="F367" s="118"/>
      <c r="G367" s="4"/>
      <c r="H367" s="4"/>
      <c r="I367" s="4"/>
      <c r="J367" s="4"/>
      <c r="K367" s="4"/>
      <c r="L367" s="4"/>
      <c r="M367" s="4"/>
      <c r="N367" s="5"/>
      <c r="O367" s="5"/>
      <c r="P367" s="6"/>
      <c r="Q367" s="4"/>
      <c r="R367" s="6"/>
      <c r="S367" s="6"/>
      <c r="T367" s="6"/>
      <c r="U367" s="350"/>
      <c r="V367" s="85" t="str">
        <f>IF(W367=0,"",(G367/DataÅr!$B$47*DataÅr!$B$52+H367/DataÅr!$B$47*DataÅr!$B$51+I367/DataÅr!$B$47*DataÅr!$B$50+J367/DataÅr!$B$47*DataÅr!$B$49+K367/DataÅr!$B$47*DataÅr!$B$48+M367/DataÅr!$B$47*DataÅr!$B$53)^DataÅr!$B$54)</f>
        <v/>
      </c>
      <c r="W367" s="86">
        <f t="shared" si="30"/>
        <v>0</v>
      </c>
      <c r="X367" s="87">
        <f>SUM(G366:K367)+SUM(M366:M367)</f>
        <v>0</v>
      </c>
      <c r="Y367" s="142"/>
      <c r="Z367" s="83"/>
      <c r="AA367" s="94"/>
      <c r="AB367" s="17" t="s">
        <v>122</v>
      </c>
    </row>
    <row r="368" spans="1:28" ht="12.75" customHeight="1" thickBot="1" x14ac:dyDescent="0.25">
      <c r="A368" s="406"/>
      <c r="B368" s="107">
        <f>(B366+1)</f>
        <v>42486</v>
      </c>
      <c r="C368" s="124"/>
      <c r="D368" s="137"/>
      <c r="E368" s="128"/>
      <c r="F368" s="119"/>
      <c r="G368" s="7"/>
      <c r="H368" s="7"/>
      <c r="I368" s="7"/>
      <c r="J368" s="7"/>
      <c r="K368" s="7"/>
      <c r="L368" s="7"/>
      <c r="M368" s="7"/>
      <c r="N368" s="8"/>
      <c r="O368" s="8"/>
      <c r="P368" s="9"/>
      <c r="Q368" s="7"/>
      <c r="R368" s="9"/>
      <c r="S368" s="9"/>
      <c r="T368" s="9"/>
      <c r="U368" s="351"/>
      <c r="V368" s="88" t="str">
        <f>IF(W368=0,"",(G368/DataÅr!$B$47*DataÅr!$B$52+H368/DataÅr!$B$47*DataÅr!$B$51+I368/DataÅr!$B$47*DataÅr!$B$50+J368/DataÅr!$B$47*DataÅr!$B$49+K368/DataÅr!$B$47*DataÅr!$B$48+M368/DataÅr!$B$47*DataÅr!$B$53)^DataÅr!$B$54)</f>
        <v/>
      </c>
      <c r="W368" s="89">
        <f t="shared" si="30"/>
        <v>0</v>
      </c>
      <c r="X368" s="90"/>
      <c r="Y368" s="142"/>
      <c r="Z368" s="144"/>
      <c r="AA368" s="94"/>
    </row>
    <row r="369" spans="1:27" ht="12.75" customHeight="1" x14ac:dyDescent="0.2">
      <c r="A369" s="406"/>
      <c r="B369" s="108">
        <f>B368</f>
        <v>42486</v>
      </c>
      <c r="C369" s="123"/>
      <c r="D369" s="136"/>
      <c r="E369" s="133"/>
      <c r="F369" s="118"/>
      <c r="G369" s="4"/>
      <c r="H369" s="4"/>
      <c r="I369" s="4"/>
      <c r="J369" s="4"/>
      <c r="K369" s="4"/>
      <c r="L369" s="4"/>
      <c r="M369" s="4"/>
      <c r="N369" s="5"/>
      <c r="O369" s="5"/>
      <c r="P369" s="6"/>
      <c r="Q369" s="4"/>
      <c r="R369" s="6"/>
      <c r="S369" s="6"/>
      <c r="T369" s="6"/>
      <c r="U369" s="350"/>
      <c r="V369" s="85" t="str">
        <f>IF(W369=0,"",(G369/DataÅr!$B$47*DataÅr!$B$52+H369/DataÅr!$B$47*DataÅr!$B$51+I369/DataÅr!$B$47*DataÅr!$B$50+J369/DataÅr!$B$47*DataÅr!$B$49+K369/DataÅr!$B$47*DataÅr!$B$48+M369/DataÅr!$B$47*DataÅr!$B$53)^DataÅr!$B$54)</f>
        <v/>
      </c>
      <c r="W369" s="86">
        <f t="shared" si="30"/>
        <v>0</v>
      </c>
      <c r="X369" s="87">
        <f>SUM(G366:K369)+SUM(M366:M369)</f>
        <v>0</v>
      </c>
      <c r="Y369" s="130">
        <f>SUM(F366:F379)</f>
        <v>0</v>
      </c>
      <c r="Z369" s="91" t="str">
        <f t="shared" ref="Z369:Z379" si="34">Z355</f>
        <v>Pas</v>
      </c>
      <c r="AA369" s="94"/>
    </row>
    <row r="370" spans="1:27" ht="12.75" customHeight="1" x14ac:dyDescent="0.2">
      <c r="A370" s="406"/>
      <c r="B370" s="107">
        <f>(B368+1)</f>
        <v>42487</v>
      </c>
      <c r="C370" s="124"/>
      <c r="D370" s="137"/>
      <c r="E370" s="128"/>
      <c r="F370" s="119"/>
      <c r="G370" s="7"/>
      <c r="H370" s="7"/>
      <c r="I370" s="7"/>
      <c r="J370" s="7"/>
      <c r="K370" s="7"/>
      <c r="L370" s="7"/>
      <c r="M370" s="7"/>
      <c r="N370" s="8"/>
      <c r="O370" s="8"/>
      <c r="P370" s="9"/>
      <c r="Q370" s="7"/>
      <c r="R370" s="9"/>
      <c r="S370" s="9"/>
      <c r="T370" s="9"/>
      <c r="U370" s="351"/>
      <c r="V370" s="88" t="str">
        <f>IF(W370=0,"",(G370/DataÅr!$B$47*DataÅr!$B$52+H370/DataÅr!$B$47*DataÅr!$B$51+I370/DataÅr!$B$47*DataÅr!$B$50+J370/DataÅr!$B$47*DataÅr!$B$49+K370/DataÅr!$B$47*DataÅr!$B$48+M370/DataÅr!$B$47*DataÅr!$B$53)^DataÅr!$B$54)</f>
        <v/>
      </c>
      <c r="W370" s="89">
        <f t="shared" si="30"/>
        <v>0</v>
      </c>
      <c r="X370" s="90"/>
      <c r="Y370" s="129">
        <f>SUM(G366:K379)-Y371</f>
        <v>0</v>
      </c>
      <c r="Z370" s="93" t="str">
        <f t="shared" si="34"/>
        <v>Løb</v>
      </c>
      <c r="AA370" s="94"/>
    </row>
    <row r="371" spans="1:27" ht="12.75" customHeight="1" x14ac:dyDescent="0.2">
      <c r="A371" s="406"/>
      <c r="B371" s="108">
        <f>B370</f>
        <v>42487</v>
      </c>
      <c r="C371" s="123"/>
      <c r="D371" s="136"/>
      <c r="E371" s="133"/>
      <c r="F371" s="118"/>
      <c r="G371" s="4"/>
      <c r="H371" s="4"/>
      <c r="I371" s="4"/>
      <c r="J371" s="4"/>
      <c r="K371" s="4"/>
      <c r="L371" s="4"/>
      <c r="M371" s="4"/>
      <c r="N371" s="5"/>
      <c r="O371" s="5"/>
      <c r="P371" s="6"/>
      <c r="Q371" s="4"/>
      <c r="R371" s="6"/>
      <c r="S371" s="6"/>
      <c r="T371" s="6"/>
      <c r="U371" s="350"/>
      <c r="V371" s="85" t="str">
        <f>IF(W371=0,"",(G371/DataÅr!$B$47*DataÅr!$B$52+H371/DataÅr!$B$47*DataÅr!$B$51+I371/DataÅr!$B$47*DataÅr!$B$50+J371/DataÅr!$B$47*DataÅr!$B$49+K371/DataÅr!$B$47*DataÅr!$B$48+M371/DataÅr!$B$47*DataÅr!$B$53)^DataÅr!$B$54)</f>
        <v/>
      </c>
      <c r="W371" s="86">
        <f t="shared" si="30"/>
        <v>0</v>
      </c>
      <c r="X371" s="87">
        <f>SUM(G366:K371)+SUM(M366:M371)</f>
        <v>0</v>
      </c>
      <c r="Y371" s="92">
        <f>SUMIF(L366:L379,"x",W366:W379)-SUMIF(L366:L379,"x",M366:M379)</f>
        <v>0</v>
      </c>
      <c r="Z371" s="93" t="str">
        <f t="shared" si="34"/>
        <v>Alternativ</v>
      </c>
      <c r="AA371" s="94"/>
    </row>
    <row r="372" spans="1:27" ht="12.75" customHeight="1" x14ac:dyDescent="0.2">
      <c r="A372" s="406"/>
      <c r="B372" s="107">
        <f>(B370+1)</f>
        <v>42488</v>
      </c>
      <c r="C372" s="124"/>
      <c r="D372" s="137"/>
      <c r="E372" s="128"/>
      <c r="F372" s="119"/>
      <c r="G372" s="7"/>
      <c r="H372" s="7"/>
      <c r="I372" s="7"/>
      <c r="J372" s="7"/>
      <c r="K372" s="7"/>
      <c r="L372" s="7"/>
      <c r="M372" s="7"/>
      <c r="N372" s="8"/>
      <c r="O372" s="8"/>
      <c r="P372" s="9"/>
      <c r="Q372" s="7"/>
      <c r="R372" s="9"/>
      <c r="S372" s="9"/>
      <c r="T372" s="9"/>
      <c r="U372" s="351"/>
      <c r="V372" s="88" t="str">
        <f>IF(W372=0,"",(G372/DataÅr!$B$47*DataÅr!$B$52+H372/DataÅr!$B$47*DataÅr!$B$51+I372/DataÅr!$B$47*DataÅr!$B$50+J372/DataÅr!$B$47*DataÅr!$B$49+K372/DataÅr!$B$47*DataÅr!$B$48+M372/DataÅr!$B$47*DataÅr!$B$53)^DataÅr!$B$54)</f>
        <v/>
      </c>
      <c r="W372" s="89">
        <f t="shared" si="30"/>
        <v>0</v>
      </c>
      <c r="X372" s="90"/>
      <c r="Y372" s="92">
        <f>SUM(M366:M379)</f>
        <v>0</v>
      </c>
      <c r="Z372" s="93" t="str">
        <f t="shared" si="34"/>
        <v>Styrke</v>
      </c>
      <c r="AA372" s="94"/>
    </row>
    <row r="373" spans="1:27" ht="12.75" customHeight="1" x14ac:dyDescent="0.2">
      <c r="A373" s="406"/>
      <c r="B373" s="108">
        <f>B372</f>
        <v>42488</v>
      </c>
      <c r="C373" s="123"/>
      <c r="D373" s="136"/>
      <c r="E373" s="133"/>
      <c r="F373" s="118"/>
      <c r="G373" s="4"/>
      <c r="H373" s="4"/>
      <c r="I373" s="4"/>
      <c r="J373" s="4"/>
      <c r="K373" s="4"/>
      <c r="L373" s="4"/>
      <c r="M373" s="4"/>
      <c r="N373" s="5"/>
      <c r="O373" s="5"/>
      <c r="P373" s="6"/>
      <c r="Q373" s="4"/>
      <c r="R373" s="6"/>
      <c r="S373" s="6"/>
      <c r="T373" s="6"/>
      <c r="U373" s="350"/>
      <c r="V373" s="85" t="str">
        <f>IF(W373=0,"",(G373/DataÅr!$B$47*DataÅr!$B$52+H373/DataÅr!$B$47*DataÅr!$B$51+I373/DataÅr!$B$47*DataÅr!$B$50+J373/DataÅr!$B$47*DataÅr!$B$49+K373/DataÅr!$B$47*DataÅr!$B$48+M373/DataÅr!$B$47*DataÅr!$B$53)^DataÅr!$B$54)</f>
        <v/>
      </c>
      <c r="W373" s="86">
        <f t="shared" si="30"/>
        <v>0</v>
      </c>
      <c r="X373" s="87">
        <f>SUM(G366:K373)+SUM(M366:M373)</f>
        <v>0</v>
      </c>
      <c r="Y373" s="95">
        <f>SUM(Q366:Q379)</f>
        <v>0</v>
      </c>
      <c r="Z373" s="93" t="str">
        <f t="shared" si="34"/>
        <v>O-teknik</v>
      </c>
      <c r="AA373" s="94"/>
    </row>
    <row r="374" spans="1:27" ht="12.75" customHeight="1" x14ac:dyDescent="0.2">
      <c r="A374" s="406"/>
      <c r="B374" s="107">
        <f>(B372+1)</f>
        <v>42489</v>
      </c>
      <c r="C374" s="124"/>
      <c r="D374" s="137"/>
      <c r="E374" s="128"/>
      <c r="F374" s="119"/>
      <c r="G374" s="7"/>
      <c r="H374" s="7"/>
      <c r="I374" s="7"/>
      <c r="J374" s="7"/>
      <c r="K374" s="7"/>
      <c r="L374" s="7"/>
      <c r="M374" s="7"/>
      <c r="N374" s="8"/>
      <c r="O374" s="8"/>
      <c r="P374" s="9"/>
      <c r="Q374" s="7"/>
      <c r="R374" s="9"/>
      <c r="S374" s="9"/>
      <c r="T374" s="9"/>
      <c r="U374" s="351"/>
      <c r="V374" s="88" t="str">
        <f>IF(W374=0,"",(G374/DataÅr!$B$47*DataÅr!$B$52+H374/DataÅr!$B$47*DataÅr!$B$51+I374/DataÅr!$B$47*DataÅr!$B$50+J374/DataÅr!$B$47*DataÅr!$B$49+K374/DataÅr!$B$47*DataÅr!$B$48+M374/DataÅr!$B$47*DataÅr!$B$53)^DataÅr!$B$54)</f>
        <v/>
      </c>
      <c r="W374" s="89">
        <f t="shared" si="30"/>
        <v>0</v>
      </c>
      <c r="X374" s="90"/>
      <c r="Y374" s="96">
        <f>SUM(T366:T379)</f>
        <v>0</v>
      </c>
      <c r="Z374" s="93" t="str">
        <f t="shared" si="34"/>
        <v>Km</v>
      </c>
      <c r="AA374" s="94"/>
    </row>
    <row r="375" spans="1:27" ht="12.75" customHeight="1" x14ac:dyDescent="0.2">
      <c r="A375" s="406"/>
      <c r="B375" s="108">
        <f>B374</f>
        <v>42489</v>
      </c>
      <c r="C375" s="123"/>
      <c r="D375" s="136"/>
      <c r="E375" s="133"/>
      <c r="F375" s="118"/>
      <c r="G375" s="4"/>
      <c r="H375" s="4"/>
      <c r="I375" s="4"/>
      <c r="J375" s="4"/>
      <c r="K375" s="4"/>
      <c r="L375" s="4"/>
      <c r="M375" s="4"/>
      <c r="N375" s="5"/>
      <c r="O375" s="5"/>
      <c r="P375" s="6"/>
      <c r="Q375" s="4"/>
      <c r="R375" s="6"/>
      <c r="S375" s="6"/>
      <c r="T375" s="6"/>
      <c r="U375" s="350"/>
      <c r="V375" s="85" t="str">
        <f>IF(W375=0,"",(G375/DataÅr!$B$47*DataÅr!$B$52+H375/DataÅr!$B$47*DataÅr!$B$51+I375/DataÅr!$B$47*DataÅr!$B$50+J375/DataÅr!$B$47*DataÅr!$B$49+K375/DataÅr!$B$47*DataÅr!$B$48+M375/DataÅr!$B$47*DataÅr!$B$53)^DataÅr!$B$54)</f>
        <v/>
      </c>
      <c r="W375" s="86">
        <f t="shared" si="30"/>
        <v>0</v>
      </c>
      <c r="X375" s="87">
        <f>SUM(G366:K375)+SUM(M366:M375)</f>
        <v>0</v>
      </c>
      <c r="Y375" s="96">
        <f>SUM(P366:P379)</f>
        <v>0</v>
      </c>
      <c r="Z375" s="93" t="str">
        <f t="shared" si="34"/>
        <v>Stigning</v>
      </c>
      <c r="AA375" s="94"/>
    </row>
    <row r="376" spans="1:27" ht="12.75" customHeight="1" x14ac:dyDescent="0.2">
      <c r="A376" s="406"/>
      <c r="B376" s="107">
        <f>(B374+1)</f>
        <v>42490</v>
      </c>
      <c r="C376" s="124"/>
      <c r="D376" s="137"/>
      <c r="E376" s="128"/>
      <c r="F376" s="119"/>
      <c r="G376" s="7"/>
      <c r="H376" s="7"/>
      <c r="I376" s="7"/>
      <c r="J376" s="7"/>
      <c r="K376" s="7"/>
      <c r="L376" s="7"/>
      <c r="M376" s="7"/>
      <c r="N376" s="8"/>
      <c r="O376" s="8"/>
      <c r="P376" s="9"/>
      <c r="Q376" s="7"/>
      <c r="R376" s="9"/>
      <c r="S376" s="9"/>
      <c r="T376" s="9"/>
      <c r="U376" s="351"/>
      <c r="V376" s="88" t="str">
        <f>IF(W376=0,"",(G376/DataÅr!$B$47*DataÅr!$B$52+H376/DataÅr!$B$47*DataÅr!$B$51+I376/DataÅr!$B$47*DataÅr!$B$50+J376/DataÅr!$B$47*DataÅr!$B$49+K376/DataÅr!$B$47*DataÅr!$B$48+M376/DataÅr!$B$47*DataÅr!$B$53)^DataÅr!$B$54)</f>
        <v/>
      </c>
      <c r="W376" s="89">
        <f t="shared" si="30"/>
        <v>0</v>
      </c>
      <c r="X376" s="90"/>
      <c r="Y376" s="96">
        <f>SUM(V366:V379)</f>
        <v>0</v>
      </c>
      <c r="Z376" s="93" t="str">
        <f t="shared" si="34"/>
        <v>Belastning</v>
      </c>
      <c r="AA376" s="94"/>
    </row>
    <row r="377" spans="1:27" ht="12.75" customHeight="1" thickBot="1" x14ac:dyDescent="0.25">
      <c r="A377" s="406"/>
      <c r="B377" s="108">
        <f>B376</f>
        <v>42490</v>
      </c>
      <c r="C377" s="123"/>
      <c r="D377" s="136"/>
      <c r="E377" s="133"/>
      <c r="F377" s="118"/>
      <c r="G377" s="4"/>
      <c r="H377" s="4"/>
      <c r="I377" s="4"/>
      <c r="J377" s="4"/>
      <c r="K377" s="4"/>
      <c r="L377" s="4"/>
      <c r="M377" s="4"/>
      <c r="N377" s="5"/>
      <c r="O377" s="5"/>
      <c r="P377" s="6"/>
      <c r="Q377" s="4"/>
      <c r="R377" s="6"/>
      <c r="S377" s="6"/>
      <c r="T377" s="6"/>
      <c r="U377" s="350"/>
      <c r="V377" s="85" t="str">
        <f>IF(W377=0,"",(G377/DataÅr!$B$47*DataÅr!$B$52+H377/DataÅr!$B$47*DataÅr!$B$51+I377/DataÅr!$B$47*DataÅr!$B$50+J377/DataÅr!$B$47*DataÅr!$B$49+K377/DataÅr!$B$47*DataÅr!$B$48+M377/DataÅr!$B$47*DataÅr!$B$53)^DataÅr!$B$54)</f>
        <v/>
      </c>
      <c r="W377" s="86">
        <f t="shared" si="30"/>
        <v>0</v>
      </c>
      <c r="X377" s="87">
        <f>SUM(G366:K377)+SUM(M366:M377)</f>
        <v>0</v>
      </c>
      <c r="Y377" s="101">
        <f>IF(SUM(R366:R379)&gt;0,AVERAGE(R366:R379),0)</f>
        <v>0</v>
      </c>
      <c r="Z377" s="102" t="str">
        <f t="shared" si="34"/>
        <v>Dagsform</v>
      </c>
      <c r="AA377" s="94"/>
    </row>
    <row r="378" spans="1:27" ht="12.75" customHeight="1" x14ac:dyDescent="0.2">
      <c r="A378" s="406"/>
      <c r="B378" s="107">
        <f>(B376+1)</f>
        <v>42491</v>
      </c>
      <c r="C378" s="125"/>
      <c r="D378" s="137"/>
      <c r="E378" s="128"/>
      <c r="F378" s="120"/>
      <c r="G378" s="10"/>
      <c r="H378" s="10"/>
      <c r="I378" s="10"/>
      <c r="J378" s="10"/>
      <c r="K378" s="10"/>
      <c r="L378" s="10"/>
      <c r="M378" s="10"/>
      <c r="N378" s="11"/>
      <c r="O378" s="11"/>
      <c r="P378" s="12"/>
      <c r="Q378" s="10"/>
      <c r="R378" s="12"/>
      <c r="S378" s="12"/>
      <c r="T378" s="12"/>
      <c r="U378" s="351"/>
      <c r="V378" s="88" t="str">
        <f>IF(W378=0,"",(G378/DataÅr!$B$47*DataÅr!$B$52+H378/DataÅr!$B$47*DataÅr!$B$51+I378/DataÅr!$B$47*DataÅr!$B$50+J378/DataÅr!$B$47*DataÅr!$B$49+K378/DataÅr!$B$47*DataÅr!$B$48+M378/DataÅr!$B$47*DataÅr!$B$53)^DataÅr!$B$54)</f>
        <v/>
      </c>
      <c r="W378" s="89">
        <f t="shared" si="30"/>
        <v>0</v>
      </c>
      <c r="X378" s="98"/>
      <c r="Y378" s="131">
        <f>SUM(C366:C379)</f>
        <v>0</v>
      </c>
      <c r="Z378" s="132" t="str">
        <f t="shared" si="34"/>
        <v>Pas</v>
      </c>
      <c r="AA378" s="94"/>
    </row>
    <row r="379" spans="1:27" ht="12.75" customHeight="1" thickBot="1" x14ac:dyDescent="0.25">
      <c r="A379" s="407"/>
      <c r="B379" s="109">
        <f>B378</f>
        <v>42491</v>
      </c>
      <c r="C379" s="126"/>
      <c r="D379" s="138"/>
      <c r="E379" s="134"/>
      <c r="F379" s="121"/>
      <c r="G379" s="13"/>
      <c r="H379" s="13"/>
      <c r="I379" s="13"/>
      <c r="J379" s="13"/>
      <c r="K379" s="13"/>
      <c r="L379" s="13"/>
      <c r="M379" s="13"/>
      <c r="N379" s="14"/>
      <c r="O379" s="14"/>
      <c r="P379" s="15"/>
      <c r="Q379" s="13"/>
      <c r="R379" s="15"/>
      <c r="S379" s="15"/>
      <c r="T379" s="15"/>
      <c r="U379" s="354"/>
      <c r="V379" s="158" t="str">
        <f>IF(W379=0,"",(G379/DataÅr!$B$47*DataÅr!$B$52+H379/DataÅr!$B$47*DataÅr!$B$51+I379/DataÅr!$B$47*DataÅr!$B$50+J379/DataÅr!$B$47*DataÅr!$B$49+K379/DataÅr!$B$47*DataÅr!$B$48+M379/DataÅr!$B$47*DataÅr!$B$53)^DataÅr!$B$54)</f>
        <v/>
      </c>
      <c r="W379" s="99">
        <f t="shared" si="30"/>
        <v>0</v>
      </c>
      <c r="X379" s="100">
        <f>SUM(G366:K379)+SUM(M366:M379)</f>
        <v>0</v>
      </c>
      <c r="Y379" s="140">
        <f>SUM(E366:E379)</f>
        <v>0</v>
      </c>
      <c r="Z379" s="141" t="str">
        <f t="shared" si="34"/>
        <v>Tid</v>
      </c>
      <c r="AA379" s="94"/>
    </row>
    <row r="380" spans="1:27" ht="12.75" customHeight="1" x14ac:dyDescent="0.2">
      <c r="A380" s="405">
        <f>A366+1</f>
        <v>18</v>
      </c>
      <c r="B380" s="110">
        <f>(B378+1)</f>
        <v>42492</v>
      </c>
      <c r="C380" s="122"/>
      <c r="D380" s="139"/>
      <c r="E380" s="127"/>
      <c r="F380" s="117"/>
      <c r="G380" s="1"/>
      <c r="H380" s="1"/>
      <c r="I380" s="1"/>
      <c r="J380" s="1"/>
      <c r="K380" s="1"/>
      <c r="L380" s="1"/>
      <c r="M380" s="1"/>
      <c r="N380" s="2"/>
      <c r="O380" s="2"/>
      <c r="P380" s="3"/>
      <c r="Q380" s="1"/>
      <c r="R380" s="3"/>
      <c r="S380" s="3"/>
      <c r="T380" s="3"/>
      <c r="U380" s="349"/>
      <c r="V380" s="88" t="str">
        <f>IF(W380=0,"",(G380/DataÅr!$B$47*DataÅr!$B$52+H380/DataÅr!$B$47*DataÅr!$B$51+I380/DataÅr!$B$47*DataÅr!$B$50+J380/DataÅr!$B$47*DataÅr!$B$49+K380/DataÅr!$B$47*DataÅr!$B$48+M380/DataÅr!$B$47*DataÅr!$B$53)^DataÅr!$B$54)</f>
        <v/>
      </c>
      <c r="W380" s="80">
        <f t="shared" si="30"/>
        <v>0</v>
      </c>
      <c r="X380" s="81"/>
      <c r="Y380" s="82"/>
      <c r="Z380" s="83"/>
      <c r="AA380" s="94"/>
    </row>
    <row r="381" spans="1:27" ht="12.75" customHeight="1" x14ac:dyDescent="0.2">
      <c r="A381" s="406"/>
      <c r="B381" s="108">
        <f>B380</f>
        <v>42492</v>
      </c>
      <c r="C381" s="123"/>
      <c r="D381" s="136"/>
      <c r="E381" s="133"/>
      <c r="F381" s="118"/>
      <c r="G381" s="4"/>
      <c r="H381" s="4"/>
      <c r="I381" s="4"/>
      <c r="J381" s="4"/>
      <c r="K381" s="4"/>
      <c r="L381" s="4"/>
      <c r="M381" s="4"/>
      <c r="N381" s="5"/>
      <c r="O381" s="5"/>
      <c r="P381" s="6"/>
      <c r="Q381" s="4"/>
      <c r="R381" s="6"/>
      <c r="S381" s="6"/>
      <c r="T381" s="6"/>
      <c r="U381" s="350"/>
      <c r="V381" s="85" t="str">
        <f>IF(W381=0,"",(G381/DataÅr!$B$47*DataÅr!$B$52+H381/DataÅr!$B$47*DataÅr!$B$51+I381/DataÅr!$B$47*DataÅr!$B$50+J381/DataÅr!$B$47*DataÅr!$B$49+K381/DataÅr!$B$47*DataÅr!$B$48+M381/DataÅr!$B$47*DataÅr!$B$53)^DataÅr!$B$54)</f>
        <v/>
      </c>
      <c r="W381" s="86">
        <f t="shared" si="30"/>
        <v>0</v>
      </c>
      <c r="X381" s="87">
        <f>SUM(G380:K381)+SUM(M380:M381)</f>
        <v>0</v>
      </c>
      <c r="Y381" s="142"/>
      <c r="Z381" s="83"/>
      <c r="AA381" s="94"/>
    </row>
    <row r="382" spans="1:27" ht="12.75" customHeight="1" thickBot="1" x14ac:dyDescent="0.25">
      <c r="A382" s="406"/>
      <c r="B382" s="107">
        <f>(B380+1)</f>
        <v>42493</v>
      </c>
      <c r="C382" s="124"/>
      <c r="D382" s="137"/>
      <c r="E382" s="128"/>
      <c r="F382" s="119"/>
      <c r="G382" s="7"/>
      <c r="H382" s="7"/>
      <c r="I382" s="7"/>
      <c r="J382" s="7"/>
      <c r="K382" s="7"/>
      <c r="L382" s="7"/>
      <c r="M382" s="7"/>
      <c r="N382" s="8"/>
      <c r="O382" s="8"/>
      <c r="P382" s="9"/>
      <c r="Q382" s="7"/>
      <c r="R382" s="9"/>
      <c r="S382" s="9"/>
      <c r="T382" s="9"/>
      <c r="U382" s="351"/>
      <c r="V382" s="88" t="str">
        <f>IF(W382=0,"",(G382/DataÅr!$B$47*DataÅr!$B$52+H382/DataÅr!$B$47*DataÅr!$B$51+I382/DataÅr!$B$47*DataÅr!$B$50+J382/DataÅr!$B$47*DataÅr!$B$49+K382/DataÅr!$B$47*DataÅr!$B$48+M382/DataÅr!$B$47*DataÅr!$B$53)^DataÅr!$B$54)</f>
        <v/>
      </c>
      <c r="W382" s="89">
        <f t="shared" si="30"/>
        <v>0</v>
      </c>
      <c r="X382" s="90"/>
      <c r="Y382" s="142"/>
      <c r="Z382" s="144"/>
      <c r="AA382" s="94"/>
    </row>
    <row r="383" spans="1:27" ht="12.75" customHeight="1" x14ac:dyDescent="0.2">
      <c r="A383" s="406"/>
      <c r="B383" s="108">
        <f>B382</f>
        <v>42493</v>
      </c>
      <c r="C383" s="123"/>
      <c r="D383" s="136"/>
      <c r="E383" s="133"/>
      <c r="F383" s="118"/>
      <c r="G383" s="4"/>
      <c r="H383" s="4"/>
      <c r="I383" s="4"/>
      <c r="J383" s="4"/>
      <c r="K383" s="4"/>
      <c r="L383" s="4"/>
      <c r="M383" s="4"/>
      <c r="N383" s="5"/>
      <c r="O383" s="5"/>
      <c r="P383" s="6"/>
      <c r="Q383" s="4"/>
      <c r="R383" s="6"/>
      <c r="S383" s="6"/>
      <c r="T383" s="6"/>
      <c r="U383" s="350"/>
      <c r="V383" s="85" t="str">
        <f>IF(W383=0,"",(G383/DataÅr!$B$47*DataÅr!$B$52+H383/DataÅr!$B$47*DataÅr!$B$51+I383/DataÅr!$B$47*DataÅr!$B$50+J383/DataÅr!$B$47*DataÅr!$B$49+K383/DataÅr!$B$47*DataÅr!$B$48+M383/DataÅr!$B$47*DataÅr!$B$53)^DataÅr!$B$54)</f>
        <v/>
      </c>
      <c r="W383" s="86">
        <f t="shared" si="30"/>
        <v>0</v>
      </c>
      <c r="X383" s="87">
        <f>SUM(G380:K383)+SUM(M380:M383)</f>
        <v>0</v>
      </c>
      <c r="Y383" s="130">
        <f>SUM(F380:F393)</f>
        <v>0</v>
      </c>
      <c r="Z383" s="91" t="str">
        <f t="shared" ref="Z383:Z393" si="35">Z369</f>
        <v>Pas</v>
      </c>
      <c r="AA383" s="94"/>
    </row>
    <row r="384" spans="1:27" ht="12.75" customHeight="1" x14ac:dyDescent="0.2">
      <c r="A384" s="406"/>
      <c r="B384" s="107">
        <f>(B382+1)</f>
        <v>42494</v>
      </c>
      <c r="C384" s="124"/>
      <c r="D384" s="137"/>
      <c r="E384" s="128"/>
      <c r="F384" s="119"/>
      <c r="G384" s="7"/>
      <c r="H384" s="7"/>
      <c r="I384" s="7"/>
      <c r="J384" s="7"/>
      <c r="K384" s="7"/>
      <c r="L384" s="7"/>
      <c r="M384" s="7"/>
      <c r="N384" s="8"/>
      <c r="O384" s="8"/>
      <c r="P384" s="9"/>
      <c r="Q384" s="7"/>
      <c r="R384" s="9"/>
      <c r="S384" s="9"/>
      <c r="T384" s="9"/>
      <c r="U384" s="351"/>
      <c r="V384" s="88" t="str">
        <f>IF(W384=0,"",(G384/DataÅr!$B$47*DataÅr!$B$52+H384/DataÅr!$B$47*DataÅr!$B$51+I384/DataÅr!$B$47*DataÅr!$B$50+J384/DataÅr!$B$47*DataÅr!$B$49+K384/DataÅr!$B$47*DataÅr!$B$48+M384/DataÅr!$B$47*DataÅr!$B$53)^DataÅr!$B$54)</f>
        <v/>
      </c>
      <c r="W384" s="89">
        <f t="shared" si="30"/>
        <v>0</v>
      </c>
      <c r="X384" s="90"/>
      <c r="Y384" s="129">
        <f>SUM(G380:K393)-Y385</f>
        <v>0</v>
      </c>
      <c r="Z384" s="93" t="str">
        <f t="shared" si="35"/>
        <v>Løb</v>
      </c>
      <c r="AA384" s="94"/>
    </row>
    <row r="385" spans="1:27" ht="12.75" customHeight="1" x14ac:dyDescent="0.2">
      <c r="A385" s="406"/>
      <c r="B385" s="108">
        <f>B384</f>
        <v>42494</v>
      </c>
      <c r="C385" s="123"/>
      <c r="D385" s="136"/>
      <c r="E385" s="133"/>
      <c r="F385" s="118"/>
      <c r="G385" s="4"/>
      <c r="H385" s="4"/>
      <c r="I385" s="4"/>
      <c r="J385" s="4"/>
      <c r="K385" s="4"/>
      <c r="L385" s="4"/>
      <c r="M385" s="4"/>
      <c r="N385" s="5"/>
      <c r="O385" s="5"/>
      <c r="P385" s="6"/>
      <c r="Q385" s="4"/>
      <c r="R385" s="6"/>
      <c r="S385" s="6"/>
      <c r="T385" s="6"/>
      <c r="U385" s="350"/>
      <c r="V385" s="85" t="str">
        <f>IF(W385=0,"",(G385/DataÅr!$B$47*DataÅr!$B$52+H385/DataÅr!$B$47*DataÅr!$B$51+I385/DataÅr!$B$47*DataÅr!$B$50+J385/DataÅr!$B$47*DataÅr!$B$49+K385/DataÅr!$B$47*DataÅr!$B$48+M385/DataÅr!$B$47*DataÅr!$B$53)^DataÅr!$B$54)</f>
        <v/>
      </c>
      <c r="W385" s="86">
        <f t="shared" si="30"/>
        <v>0</v>
      </c>
      <c r="X385" s="87">
        <f>SUM(G380:K385)+SUM(M380:M385)</f>
        <v>0</v>
      </c>
      <c r="Y385" s="92">
        <f>SUMIF(L380:L393,"x",W380:W393)-SUMIF(L380:L393,"x",M380:M393)</f>
        <v>0</v>
      </c>
      <c r="Z385" s="93" t="str">
        <f t="shared" si="35"/>
        <v>Alternativ</v>
      </c>
      <c r="AA385" s="94"/>
    </row>
    <row r="386" spans="1:27" ht="12.75" customHeight="1" x14ac:dyDescent="0.2">
      <c r="A386" s="406"/>
      <c r="B386" s="107">
        <f>(B384+1)</f>
        <v>42495</v>
      </c>
      <c r="C386" s="124"/>
      <c r="D386" s="137"/>
      <c r="E386" s="128"/>
      <c r="F386" s="119"/>
      <c r="G386" s="7"/>
      <c r="H386" s="7"/>
      <c r="I386" s="7"/>
      <c r="J386" s="7"/>
      <c r="K386" s="7"/>
      <c r="L386" s="7"/>
      <c r="M386" s="7"/>
      <c r="N386" s="8"/>
      <c r="O386" s="8"/>
      <c r="P386" s="9"/>
      <c r="Q386" s="7"/>
      <c r="R386" s="9"/>
      <c r="S386" s="9"/>
      <c r="T386" s="9"/>
      <c r="U386" s="351"/>
      <c r="V386" s="88" t="str">
        <f>IF(W386=0,"",(G386/DataÅr!$B$47*DataÅr!$B$52+H386/DataÅr!$B$47*DataÅr!$B$51+I386/DataÅr!$B$47*DataÅr!$B$50+J386/DataÅr!$B$47*DataÅr!$B$49+K386/DataÅr!$B$47*DataÅr!$B$48+M386/DataÅr!$B$47*DataÅr!$B$53)^DataÅr!$B$54)</f>
        <v/>
      </c>
      <c r="W386" s="89">
        <f t="shared" ref="W386:W449" si="36">SUM(G386:K386)+M386</f>
        <v>0</v>
      </c>
      <c r="X386" s="90"/>
      <c r="Y386" s="92">
        <f>SUM(M380:M393)</f>
        <v>0</v>
      </c>
      <c r="Z386" s="93" t="str">
        <f t="shared" si="35"/>
        <v>Styrke</v>
      </c>
      <c r="AA386" s="94"/>
    </row>
    <row r="387" spans="1:27" ht="12.75" customHeight="1" x14ac:dyDescent="0.2">
      <c r="A387" s="406"/>
      <c r="B387" s="108">
        <f>B386</f>
        <v>42495</v>
      </c>
      <c r="C387" s="123"/>
      <c r="D387" s="136"/>
      <c r="E387" s="133"/>
      <c r="F387" s="118"/>
      <c r="G387" s="4"/>
      <c r="H387" s="4"/>
      <c r="I387" s="4"/>
      <c r="J387" s="4"/>
      <c r="K387" s="4"/>
      <c r="L387" s="4"/>
      <c r="M387" s="4"/>
      <c r="N387" s="5"/>
      <c r="O387" s="5"/>
      <c r="P387" s="6"/>
      <c r="Q387" s="4"/>
      <c r="R387" s="6"/>
      <c r="S387" s="6"/>
      <c r="T387" s="6"/>
      <c r="U387" s="350"/>
      <c r="V387" s="85" t="str">
        <f>IF(W387=0,"",(G387/DataÅr!$B$47*DataÅr!$B$52+H387/DataÅr!$B$47*DataÅr!$B$51+I387/DataÅr!$B$47*DataÅr!$B$50+J387/DataÅr!$B$47*DataÅr!$B$49+K387/DataÅr!$B$47*DataÅr!$B$48+M387/DataÅr!$B$47*DataÅr!$B$53)^DataÅr!$B$54)</f>
        <v/>
      </c>
      <c r="W387" s="86">
        <f t="shared" si="36"/>
        <v>0</v>
      </c>
      <c r="X387" s="87">
        <f>SUM(G380:K387)+SUM(M380:M387)</f>
        <v>0</v>
      </c>
      <c r="Y387" s="95">
        <f>SUM(Q380:Q393)</f>
        <v>0</v>
      </c>
      <c r="Z387" s="93" t="str">
        <f t="shared" si="35"/>
        <v>O-teknik</v>
      </c>
      <c r="AA387" s="94"/>
    </row>
    <row r="388" spans="1:27" ht="12.75" customHeight="1" x14ac:dyDescent="0.2">
      <c r="A388" s="406"/>
      <c r="B388" s="107">
        <f>(B386+1)</f>
        <v>42496</v>
      </c>
      <c r="C388" s="124"/>
      <c r="D388" s="137"/>
      <c r="E388" s="128"/>
      <c r="F388" s="119"/>
      <c r="G388" s="7"/>
      <c r="H388" s="7"/>
      <c r="I388" s="7"/>
      <c r="J388" s="7"/>
      <c r="K388" s="7"/>
      <c r="L388" s="7"/>
      <c r="M388" s="7"/>
      <c r="N388" s="8"/>
      <c r="O388" s="8"/>
      <c r="P388" s="9"/>
      <c r="Q388" s="7"/>
      <c r="R388" s="9"/>
      <c r="S388" s="9"/>
      <c r="T388" s="9"/>
      <c r="U388" s="351"/>
      <c r="V388" s="88" t="str">
        <f>IF(W388=0,"",(G388/DataÅr!$B$47*DataÅr!$B$52+H388/DataÅr!$B$47*DataÅr!$B$51+I388/DataÅr!$B$47*DataÅr!$B$50+J388/DataÅr!$B$47*DataÅr!$B$49+K388/DataÅr!$B$47*DataÅr!$B$48+M388/DataÅr!$B$47*DataÅr!$B$53)^DataÅr!$B$54)</f>
        <v/>
      </c>
      <c r="W388" s="89">
        <f t="shared" si="36"/>
        <v>0</v>
      </c>
      <c r="X388" s="90"/>
      <c r="Y388" s="96">
        <f>SUM(T380:T393)</f>
        <v>0</v>
      </c>
      <c r="Z388" s="93" t="str">
        <f t="shared" si="35"/>
        <v>Km</v>
      </c>
      <c r="AA388" s="94"/>
    </row>
    <row r="389" spans="1:27" ht="12.75" customHeight="1" x14ac:dyDescent="0.2">
      <c r="A389" s="406"/>
      <c r="B389" s="108">
        <f>B388</f>
        <v>42496</v>
      </c>
      <c r="C389" s="123"/>
      <c r="D389" s="136"/>
      <c r="E389" s="133"/>
      <c r="F389" s="118"/>
      <c r="G389" s="4"/>
      <c r="H389" s="4"/>
      <c r="I389" s="4"/>
      <c r="J389" s="4"/>
      <c r="K389" s="4"/>
      <c r="L389" s="4"/>
      <c r="M389" s="4"/>
      <c r="N389" s="5"/>
      <c r="O389" s="5"/>
      <c r="P389" s="6"/>
      <c r="Q389" s="4"/>
      <c r="R389" s="6"/>
      <c r="S389" s="6"/>
      <c r="T389" s="6"/>
      <c r="U389" s="350"/>
      <c r="V389" s="85" t="str">
        <f>IF(W389=0,"",(G389/DataÅr!$B$47*DataÅr!$B$52+H389/DataÅr!$B$47*DataÅr!$B$51+I389/DataÅr!$B$47*DataÅr!$B$50+J389/DataÅr!$B$47*DataÅr!$B$49+K389/DataÅr!$B$47*DataÅr!$B$48+M389/DataÅr!$B$47*DataÅr!$B$53)^DataÅr!$B$54)</f>
        <v/>
      </c>
      <c r="W389" s="86">
        <f t="shared" si="36"/>
        <v>0</v>
      </c>
      <c r="X389" s="87">
        <f>SUM(G380:K389)+SUM(M380:M389)</f>
        <v>0</v>
      </c>
      <c r="Y389" s="96">
        <f>SUM(P380:P393)</f>
        <v>0</v>
      </c>
      <c r="Z389" s="93" t="str">
        <f t="shared" si="35"/>
        <v>Stigning</v>
      </c>
      <c r="AA389" s="94"/>
    </row>
    <row r="390" spans="1:27" ht="12.75" customHeight="1" x14ac:dyDescent="0.2">
      <c r="A390" s="406"/>
      <c r="B390" s="107">
        <f>(B388+1)</f>
        <v>42497</v>
      </c>
      <c r="C390" s="124"/>
      <c r="D390" s="137"/>
      <c r="E390" s="128"/>
      <c r="F390" s="119"/>
      <c r="G390" s="7"/>
      <c r="H390" s="7"/>
      <c r="I390" s="7"/>
      <c r="J390" s="7"/>
      <c r="K390" s="7"/>
      <c r="L390" s="7"/>
      <c r="M390" s="7"/>
      <c r="N390" s="8"/>
      <c r="O390" s="8"/>
      <c r="P390" s="9"/>
      <c r="Q390" s="7"/>
      <c r="R390" s="9"/>
      <c r="S390" s="9"/>
      <c r="T390" s="9"/>
      <c r="U390" s="351"/>
      <c r="V390" s="88" t="str">
        <f>IF(W390=0,"",(G390/DataÅr!$B$47*DataÅr!$B$52+H390/DataÅr!$B$47*DataÅr!$B$51+I390/DataÅr!$B$47*DataÅr!$B$50+J390/DataÅr!$B$47*DataÅr!$B$49+K390/DataÅr!$B$47*DataÅr!$B$48+M390/DataÅr!$B$47*DataÅr!$B$53)^DataÅr!$B$54)</f>
        <v/>
      </c>
      <c r="W390" s="89">
        <f t="shared" si="36"/>
        <v>0</v>
      </c>
      <c r="X390" s="90"/>
      <c r="Y390" s="96">
        <f>SUM(V380:V393)</f>
        <v>0</v>
      </c>
      <c r="Z390" s="93" t="str">
        <f t="shared" si="35"/>
        <v>Belastning</v>
      </c>
      <c r="AA390" s="94"/>
    </row>
    <row r="391" spans="1:27" ht="12.75" customHeight="1" thickBot="1" x14ac:dyDescent="0.25">
      <c r="A391" s="406"/>
      <c r="B391" s="108">
        <f>B390</f>
        <v>42497</v>
      </c>
      <c r="C391" s="123"/>
      <c r="D391" s="136"/>
      <c r="E391" s="133"/>
      <c r="F391" s="118"/>
      <c r="G391" s="4"/>
      <c r="H391" s="4"/>
      <c r="I391" s="4"/>
      <c r="J391" s="4"/>
      <c r="K391" s="4"/>
      <c r="L391" s="4"/>
      <c r="M391" s="4"/>
      <c r="N391" s="5"/>
      <c r="O391" s="5"/>
      <c r="P391" s="6"/>
      <c r="Q391" s="4"/>
      <c r="R391" s="6"/>
      <c r="S391" s="6"/>
      <c r="T391" s="6"/>
      <c r="U391" s="350"/>
      <c r="V391" s="85" t="str">
        <f>IF(W391=0,"",(G391/DataÅr!$B$47*DataÅr!$B$52+H391/DataÅr!$B$47*DataÅr!$B$51+I391/DataÅr!$B$47*DataÅr!$B$50+J391/DataÅr!$B$47*DataÅr!$B$49+K391/DataÅr!$B$47*DataÅr!$B$48+M391/DataÅr!$B$47*DataÅr!$B$53)^DataÅr!$B$54)</f>
        <v/>
      </c>
      <c r="W391" s="86">
        <f t="shared" si="36"/>
        <v>0</v>
      </c>
      <c r="X391" s="87">
        <f>SUM(G380:K391)+SUM(M380:M391)</f>
        <v>0</v>
      </c>
      <c r="Y391" s="101">
        <f>IF(SUM(R380:R393)&gt;0,AVERAGE(R380:R393),0)</f>
        <v>0</v>
      </c>
      <c r="Z391" s="102" t="str">
        <f t="shared" si="35"/>
        <v>Dagsform</v>
      </c>
      <c r="AA391" s="94"/>
    </row>
    <row r="392" spans="1:27" ht="12.75" customHeight="1" x14ac:dyDescent="0.2">
      <c r="A392" s="406"/>
      <c r="B392" s="107">
        <f>(B390+1)</f>
        <v>42498</v>
      </c>
      <c r="C392" s="125"/>
      <c r="D392" s="137"/>
      <c r="E392" s="128"/>
      <c r="F392" s="120"/>
      <c r="G392" s="10"/>
      <c r="H392" s="10"/>
      <c r="I392" s="10"/>
      <c r="J392" s="10"/>
      <c r="K392" s="10"/>
      <c r="L392" s="10"/>
      <c r="M392" s="10"/>
      <c r="N392" s="11"/>
      <c r="O392" s="11"/>
      <c r="P392" s="12"/>
      <c r="Q392" s="10"/>
      <c r="R392" s="12"/>
      <c r="S392" s="12"/>
      <c r="T392" s="12"/>
      <c r="U392" s="351"/>
      <c r="V392" s="88" t="str">
        <f>IF(W392=0,"",(G392/DataÅr!$B$47*DataÅr!$B$52+H392/DataÅr!$B$47*DataÅr!$B$51+I392/DataÅr!$B$47*DataÅr!$B$50+J392/DataÅr!$B$47*DataÅr!$B$49+K392/DataÅr!$B$47*DataÅr!$B$48+M392/DataÅr!$B$47*DataÅr!$B$53)^DataÅr!$B$54)</f>
        <v/>
      </c>
      <c r="W392" s="89">
        <f t="shared" si="36"/>
        <v>0</v>
      </c>
      <c r="X392" s="98"/>
      <c r="Y392" s="131">
        <f>SUM(C380:C393)</f>
        <v>0</v>
      </c>
      <c r="Z392" s="132" t="str">
        <f t="shared" si="35"/>
        <v>Pas</v>
      </c>
      <c r="AA392" s="94"/>
    </row>
    <row r="393" spans="1:27" ht="12.75" customHeight="1" thickBot="1" x14ac:dyDescent="0.25">
      <c r="A393" s="407"/>
      <c r="B393" s="109">
        <f>B392</f>
        <v>42498</v>
      </c>
      <c r="C393" s="126"/>
      <c r="D393" s="138"/>
      <c r="E393" s="134"/>
      <c r="F393" s="121"/>
      <c r="G393" s="13"/>
      <c r="H393" s="13"/>
      <c r="I393" s="13"/>
      <c r="J393" s="13"/>
      <c r="K393" s="13"/>
      <c r="L393" s="13"/>
      <c r="M393" s="13"/>
      <c r="N393" s="14"/>
      <c r="O393" s="14"/>
      <c r="P393" s="15"/>
      <c r="Q393" s="13"/>
      <c r="R393" s="15"/>
      <c r="S393" s="15"/>
      <c r="T393" s="15"/>
      <c r="U393" s="354"/>
      <c r="V393" s="158" t="str">
        <f>IF(W393=0,"",(G393/DataÅr!$B$47*DataÅr!$B$52+H393/DataÅr!$B$47*DataÅr!$B$51+I393/DataÅr!$B$47*DataÅr!$B$50+J393/DataÅr!$B$47*DataÅr!$B$49+K393/DataÅr!$B$47*DataÅr!$B$48+M393/DataÅr!$B$47*DataÅr!$B$53)^DataÅr!$B$54)</f>
        <v/>
      </c>
      <c r="W393" s="99">
        <f t="shared" si="36"/>
        <v>0</v>
      </c>
      <c r="X393" s="100">
        <f>SUM(G380:K393)+SUM(M380:M393)</f>
        <v>0</v>
      </c>
      <c r="Y393" s="140">
        <f>SUM(E380:E393)</f>
        <v>0</v>
      </c>
      <c r="Z393" s="141" t="str">
        <f t="shared" si="35"/>
        <v>Tid</v>
      </c>
      <c r="AA393" s="94"/>
    </row>
    <row r="394" spans="1:27" ht="12.75" customHeight="1" x14ac:dyDescent="0.2">
      <c r="A394" s="405">
        <f>A380+1</f>
        <v>19</v>
      </c>
      <c r="B394" s="110">
        <f>(B392+1)</f>
        <v>42499</v>
      </c>
      <c r="C394" s="122"/>
      <c r="D394" s="139"/>
      <c r="E394" s="127"/>
      <c r="F394" s="117"/>
      <c r="G394" s="1"/>
      <c r="H394" s="1"/>
      <c r="I394" s="1"/>
      <c r="J394" s="1"/>
      <c r="K394" s="1"/>
      <c r="L394" s="1"/>
      <c r="M394" s="1"/>
      <c r="N394" s="2"/>
      <c r="O394" s="2"/>
      <c r="P394" s="3"/>
      <c r="Q394" s="1"/>
      <c r="R394" s="3"/>
      <c r="S394" s="3"/>
      <c r="T394" s="3"/>
      <c r="U394" s="349"/>
      <c r="V394" s="88" t="str">
        <f>IF(W394=0,"",(G394/DataÅr!$B$47*DataÅr!$B$52+H394/DataÅr!$B$47*DataÅr!$B$51+I394/DataÅr!$B$47*DataÅr!$B$50+J394/DataÅr!$B$47*DataÅr!$B$49+K394/DataÅr!$B$47*DataÅr!$B$48+M394/DataÅr!$B$47*DataÅr!$B$53)^DataÅr!$B$54)</f>
        <v/>
      </c>
      <c r="W394" s="80">
        <f t="shared" si="36"/>
        <v>0</v>
      </c>
      <c r="X394" s="81"/>
      <c r="Y394" s="82"/>
      <c r="Z394" s="83"/>
      <c r="AA394" s="94"/>
    </row>
    <row r="395" spans="1:27" ht="12.75" customHeight="1" x14ac:dyDescent="0.2">
      <c r="A395" s="406"/>
      <c r="B395" s="108">
        <f>B394</f>
        <v>42499</v>
      </c>
      <c r="C395" s="123"/>
      <c r="D395" s="136"/>
      <c r="E395" s="133"/>
      <c r="F395" s="118"/>
      <c r="G395" s="4"/>
      <c r="H395" s="4"/>
      <c r="I395" s="4"/>
      <c r="J395" s="4"/>
      <c r="K395" s="4"/>
      <c r="L395" s="4"/>
      <c r="M395" s="4"/>
      <c r="N395" s="5"/>
      <c r="O395" s="5"/>
      <c r="P395" s="6"/>
      <c r="Q395" s="4"/>
      <c r="R395" s="6"/>
      <c r="S395" s="6"/>
      <c r="T395" s="6"/>
      <c r="U395" s="350"/>
      <c r="V395" s="85" t="str">
        <f>IF(W395=0,"",(G395/DataÅr!$B$47*DataÅr!$B$52+H395/DataÅr!$B$47*DataÅr!$B$51+I395/DataÅr!$B$47*DataÅr!$B$50+J395/DataÅr!$B$47*DataÅr!$B$49+K395/DataÅr!$B$47*DataÅr!$B$48+M395/DataÅr!$B$47*DataÅr!$B$53)^DataÅr!$B$54)</f>
        <v/>
      </c>
      <c r="W395" s="86">
        <f t="shared" si="36"/>
        <v>0</v>
      </c>
      <c r="X395" s="87">
        <f>SUM(G394:K395)+SUM(M394:M395)</f>
        <v>0</v>
      </c>
      <c r="Y395" s="142"/>
      <c r="Z395" s="83"/>
      <c r="AA395" s="94"/>
    </row>
    <row r="396" spans="1:27" ht="12.75" customHeight="1" thickBot="1" x14ac:dyDescent="0.25">
      <c r="A396" s="406"/>
      <c r="B396" s="107">
        <f>(B394+1)</f>
        <v>42500</v>
      </c>
      <c r="C396" s="124"/>
      <c r="D396" s="137"/>
      <c r="E396" s="128"/>
      <c r="F396" s="119"/>
      <c r="G396" s="7"/>
      <c r="H396" s="7"/>
      <c r="I396" s="7"/>
      <c r="J396" s="7"/>
      <c r="K396" s="7"/>
      <c r="L396" s="7"/>
      <c r="M396" s="7"/>
      <c r="N396" s="8"/>
      <c r="O396" s="8"/>
      <c r="P396" s="9"/>
      <c r="Q396" s="7"/>
      <c r="R396" s="9"/>
      <c r="S396" s="9"/>
      <c r="T396" s="9"/>
      <c r="U396" s="351"/>
      <c r="V396" s="88" t="str">
        <f>IF(W396=0,"",(G396/DataÅr!$B$47*DataÅr!$B$52+H396/DataÅr!$B$47*DataÅr!$B$51+I396/DataÅr!$B$47*DataÅr!$B$50+J396/DataÅr!$B$47*DataÅr!$B$49+K396/DataÅr!$B$47*DataÅr!$B$48+M396/DataÅr!$B$47*DataÅr!$B$53)^DataÅr!$B$54)</f>
        <v/>
      </c>
      <c r="W396" s="89">
        <f t="shared" si="36"/>
        <v>0</v>
      </c>
      <c r="X396" s="90"/>
      <c r="Y396" s="142"/>
      <c r="Z396" s="144"/>
      <c r="AA396" s="94"/>
    </row>
    <row r="397" spans="1:27" ht="12.75" customHeight="1" x14ac:dyDescent="0.2">
      <c r="A397" s="406"/>
      <c r="B397" s="108">
        <f>B396</f>
        <v>42500</v>
      </c>
      <c r="C397" s="123"/>
      <c r="D397" s="136"/>
      <c r="E397" s="133"/>
      <c r="F397" s="118"/>
      <c r="G397" s="4"/>
      <c r="H397" s="4"/>
      <c r="I397" s="4"/>
      <c r="J397" s="4"/>
      <c r="K397" s="4"/>
      <c r="L397" s="4"/>
      <c r="M397" s="4"/>
      <c r="N397" s="5"/>
      <c r="O397" s="5"/>
      <c r="P397" s="6"/>
      <c r="Q397" s="4"/>
      <c r="R397" s="6"/>
      <c r="S397" s="6"/>
      <c r="T397" s="6"/>
      <c r="U397" s="350"/>
      <c r="V397" s="85" t="str">
        <f>IF(W397=0,"",(G397/DataÅr!$B$47*DataÅr!$B$52+H397/DataÅr!$B$47*DataÅr!$B$51+I397/DataÅr!$B$47*DataÅr!$B$50+J397/DataÅr!$B$47*DataÅr!$B$49+K397/DataÅr!$B$47*DataÅr!$B$48+M397/DataÅr!$B$47*DataÅr!$B$53)^DataÅr!$B$54)</f>
        <v/>
      </c>
      <c r="W397" s="86">
        <f t="shared" si="36"/>
        <v>0</v>
      </c>
      <c r="X397" s="87">
        <f>SUM(G394:K397)+SUM(M394:M397)</f>
        <v>0</v>
      </c>
      <c r="Y397" s="130">
        <f>SUM(F394:F407)</f>
        <v>0</v>
      </c>
      <c r="Z397" s="91" t="str">
        <f t="shared" ref="Z397:Z407" si="37">Z383</f>
        <v>Pas</v>
      </c>
      <c r="AA397" s="94"/>
    </row>
    <row r="398" spans="1:27" ht="12.75" customHeight="1" x14ac:dyDescent="0.2">
      <c r="A398" s="406"/>
      <c r="B398" s="107">
        <f>(B396+1)</f>
        <v>42501</v>
      </c>
      <c r="C398" s="124"/>
      <c r="D398" s="137"/>
      <c r="E398" s="128"/>
      <c r="F398" s="119"/>
      <c r="G398" s="7"/>
      <c r="H398" s="7"/>
      <c r="I398" s="7"/>
      <c r="J398" s="7"/>
      <c r="K398" s="7"/>
      <c r="L398" s="7"/>
      <c r="M398" s="7"/>
      <c r="N398" s="8"/>
      <c r="O398" s="8"/>
      <c r="P398" s="9"/>
      <c r="Q398" s="7"/>
      <c r="R398" s="9"/>
      <c r="S398" s="9"/>
      <c r="T398" s="9"/>
      <c r="U398" s="351"/>
      <c r="V398" s="88" t="str">
        <f>IF(W398=0,"",(G398/DataÅr!$B$47*DataÅr!$B$52+H398/DataÅr!$B$47*DataÅr!$B$51+I398/DataÅr!$B$47*DataÅr!$B$50+J398/DataÅr!$B$47*DataÅr!$B$49+K398/DataÅr!$B$47*DataÅr!$B$48+M398/DataÅr!$B$47*DataÅr!$B$53)^DataÅr!$B$54)</f>
        <v/>
      </c>
      <c r="W398" s="89">
        <f t="shared" si="36"/>
        <v>0</v>
      </c>
      <c r="X398" s="90"/>
      <c r="Y398" s="129">
        <f>SUM(G394:K407)-Y399</f>
        <v>0</v>
      </c>
      <c r="Z398" s="93" t="str">
        <f t="shared" si="37"/>
        <v>Løb</v>
      </c>
      <c r="AA398" s="94"/>
    </row>
    <row r="399" spans="1:27" ht="12.75" customHeight="1" x14ac:dyDescent="0.2">
      <c r="A399" s="406"/>
      <c r="B399" s="108">
        <f>B398</f>
        <v>42501</v>
      </c>
      <c r="C399" s="123"/>
      <c r="D399" s="136"/>
      <c r="E399" s="133"/>
      <c r="F399" s="118"/>
      <c r="G399" s="4"/>
      <c r="H399" s="4"/>
      <c r="I399" s="4"/>
      <c r="J399" s="4"/>
      <c r="K399" s="4"/>
      <c r="L399" s="4"/>
      <c r="M399" s="4"/>
      <c r="N399" s="5"/>
      <c r="O399" s="5"/>
      <c r="P399" s="6"/>
      <c r="Q399" s="4"/>
      <c r="R399" s="6"/>
      <c r="S399" s="6"/>
      <c r="T399" s="6"/>
      <c r="U399" s="350"/>
      <c r="V399" s="85" t="str">
        <f>IF(W399=0,"",(G399/DataÅr!$B$47*DataÅr!$B$52+H399/DataÅr!$B$47*DataÅr!$B$51+I399/DataÅr!$B$47*DataÅr!$B$50+J399/DataÅr!$B$47*DataÅr!$B$49+K399/DataÅr!$B$47*DataÅr!$B$48+M399/DataÅr!$B$47*DataÅr!$B$53)^DataÅr!$B$54)</f>
        <v/>
      </c>
      <c r="W399" s="86">
        <f t="shared" si="36"/>
        <v>0</v>
      </c>
      <c r="X399" s="87">
        <f>SUM(G394:K399)+SUM(M394:M399)</f>
        <v>0</v>
      </c>
      <c r="Y399" s="92">
        <f>SUMIF(L394:L407,"x",W394:W407)-SUMIF(L394:L407,"x",M394:M407)</f>
        <v>0</v>
      </c>
      <c r="Z399" s="93" t="str">
        <f t="shared" si="37"/>
        <v>Alternativ</v>
      </c>
      <c r="AA399" s="94"/>
    </row>
    <row r="400" spans="1:27" ht="12.75" customHeight="1" x14ac:dyDescent="0.2">
      <c r="A400" s="406"/>
      <c r="B400" s="107">
        <f>(B398+1)</f>
        <v>42502</v>
      </c>
      <c r="C400" s="124"/>
      <c r="D400" s="137"/>
      <c r="E400" s="128"/>
      <c r="F400" s="119"/>
      <c r="G400" s="7"/>
      <c r="H400" s="7"/>
      <c r="I400" s="7"/>
      <c r="J400" s="7"/>
      <c r="K400" s="7"/>
      <c r="L400" s="7"/>
      <c r="M400" s="7"/>
      <c r="N400" s="8"/>
      <c r="O400" s="8"/>
      <c r="P400" s="9"/>
      <c r="Q400" s="7"/>
      <c r="R400" s="9"/>
      <c r="S400" s="9"/>
      <c r="T400" s="9"/>
      <c r="U400" s="351"/>
      <c r="V400" s="88" t="str">
        <f>IF(W400=0,"",(G400/DataÅr!$B$47*DataÅr!$B$52+H400/DataÅr!$B$47*DataÅr!$B$51+I400/DataÅr!$B$47*DataÅr!$B$50+J400/DataÅr!$B$47*DataÅr!$B$49+K400/DataÅr!$B$47*DataÅr!$B$48+M400/DataÅr!$B$47*DataÅr!$B$53)^DataÅr!$B$54)</f>
        <v/>
      </c>
      <c r="W400" s="89">
        <f t="shared" si="36"/>
        <v>0</v>
      </c>
      <c r="X400" s="90"/>
      <c r="Y400" s="92">
        <f>SUM(M394:M407)</f>
        <v>0</v>
      </c>
      <c r="Z400" s="93" t="str">
        <f t="shared" si="37"/>
        <v>Styrke</v>
      </c>
      <c r="AA400" s="94"/>
    </row>
    <row r="401" spans="1:27" ht="12.75" customHeight="1" x14ac:dyDescent="0.2">
      <c r="A401" s="406"/>
      <c r="B401" s="108">
        <f>B400</f>
        <v>42502</v>
      </c>
      <c r="C401" s="123"/>
      <c r="D401" s="136"/>
      <c r="E401" s="133"/>
      <c r="F401" s="118"/>
      <c r="G401" s="4"/>
      <c r="H401" s="4"/>
      <c r="I401" s="4"/>
      <c r="J401" s="4"/>
      <c r="K401" s="4"/>
      <c r="L401" s="4"/>
      <c r="M401" s="4"/>
      <c r="N401" s="5"/>
      <c r="O401" s="5"/>
      <c r="P401" s="6"/>
      <c r="Q401" s="4"/>
      <c r="R401" s="6"/>
      <c r="S401" s="6"/>
      <c r="T401" s="6"/>
      <c r="U401" s="350"/>
      <c r="V401" s="85" t="str">
        <f>IF(W401=0,"",(G401/DataÅr!$B$47*DataÅr!$B$52+H401/DataÅr!$B$47*DataÅr!$B$51+I401/DataÅr!$B$47*DataÅr!$B$50+J401/DataÅr!$B$47*DataÅr!$B$49+K401/DataÅr!$B$47*DataÅr!$B$48+M401/DataÅr!$B$47*DataÅr!$B$53)^DataÅr!$B$54)</f>
        <v/>
      </c>
      <c r="W401" s="86">
        <f t="shared" si="36"/>
        <v>0</v>
      </c>
      <c r="X401" s="87">
        <f>SUM(G394:K401)+SUM(M394:M401)</f>
        <v>0</v>
      </c>
      <c r="Y401" s="95">
        <f>SUM(Q394:Q407)</f>
        <v>0</v>
      </c>
      <c r="Z401" s="93" t="str">
        <f t="shared" si="37"/>
        <v>O-teknik</v>
      </c>
      <c r="AA401" s="94"/>
    </row>
    <row r="402" spans="1:27" ht="12.75" customHeight="1" x14ac:dyDescent="0.2">
      <c r="A402" s="406"/>
      <c r="B402" s="107">
        <f>(B400+1)</f>
        <v>42503</v>
      </c>
      <c r="C402" s="124"/>
      <c r="D402" s="137"/>
      <c r="E402" s="128"/>
      <c r="F402" s="119"/>
      <c r="G402" s="7"/>
      <c r="H402" s="7"/>
      <c r="I402" s="7"/>
      <c r="J402" s="7"/>
      <c r="K402" s="7"/>
      <c r="L402" s="7"/>
      <c r="M402" s="7"/>
      <c r="N402" s="8"/>
      <c r="O402" s="8"/>
      <c r="P402" s="9"/>
      <c r="Q402" s="7"/>
      <c r="R402" s="9"/>
      <c r="S402" s="9"/>
      <c r="T402" s="9"/>
      <c r="U402" s="351"/>
      <c r="V402" s="88" t="str">
        <f>IF(W402=0,"",(G402/DataÅr!$B$47*DataÅr!$B$52+H402/DataÅr!$B$47*DataÅr!$B$51+I402/DataÅr!$B$47*DataÅr!$B$50+J402/DataÅr!$B$47*DataÅr!$B$49+K402/DataÅr!$B$47*DataÅr!$B$48+M402/DataÅr!$B$47*DataÅr!$B$53)^DataÅr!$B$54)</f>
        <v/>
      </c>
      <c r="W402" s="89">
        <f t="shared" si="36"/>
        <v>0</v>
      </c>
      <c r="X402" s="90"/>
      <c r="Y402" s="96">
        <f>SUM(T394:T407)</f>
        <v>0</v>
      </c>
      <c r="Z402" s="93" t="str">
        <f t="shared" si="37"/>
        <v>Km</v>
      </c>
      <c r="AA402" s="94"/>
    </row>
    <row r="403" spans="1:27" ht="12.75" customHeight="1" x14ac:dyDescent="0.2">
      <c r="A403" s="406"/>
      <c r="B403" s="108">
        <f>B402</f>
        <v>42503</v>
      </c>
      <c r="C403" s="123"/>
      <c r="D403" s="136"/>
      <c r="E403" s="133"/>
      <c r="F403" s="118"/>
      <c r="G403" s="4"/>
      <c r="H403" s="4"/>
      <c r="I403" s="4"/>
      <c r="J403" s="4"/>
      <c r="K403" s="4"/>
      <c r="L403" s="4"/>
      <c r="M403" s="4"/>
      <c r="N403" s="5"/>
      <c r="O403" s="5"/>
      <c r="P403" s="6"/>
      <c r="Q403" s="4"/>
      <c r="R403" s="6"/>
      <c r="S403" s="6"/>
      <c r="T403" s="6"/>
      <c r="U403" s="350"/>
      <c r="V403" s="85" t="str">
        <f>IF(W403=0,"",(G403/DataÅr!$B$47*DataÅr!$B$52+H403/DataÅr!$B$47*DataÅr!$B$51+I403/DataÅr!$B$47*DataÅr!$B$50+J403/DataÅr!$B$47*DataÅr!$B$49+K403/DataÅr!$B$47*DataÅr!$B$48+M403/DataÅr!$B$47*DataÅr!$B$53)^DataÅr!$B$54)</f>
        <v/>
      </c>
      <c r="W403" s="86">
        <f t="shared" si="36"/>
        <v>0</v>
      </c>
      <c r="X403" s="87">
        <f>SUM(G394:K403)+SUM(M394:M403)</f>
        <v>0</v>
      </c>
      <c r="Y403" s="96">
        <f>SUM(P394:P407)</f>
        <v>0</v>
      </c>
      <c r="Z403" s="93" t="str">
        <f t="shared" si="37"/>
        <v>Stigning</v>
      </c>
      <c r="AA403" s="94"/>
    </row>
    <row r="404" spans="1:27" ht="12.75" customHeight="1" x14ac:dyDescent="0.2">
      <c r="A404" s="406"/>
      <c r="B404" s="107">
        <f>(B402+1)</f>
        <v>42504</v>
      </c>
      <c r="C404" s="124"/>
      <c r="D404" s="137"/>
      <c r="E404" s="128"/>
      <c r="F404" s="119"/>
      <c r="G404" s="7"/>
      <c r="H404" s="7"/>
      <c r="I404" s="7"/>
      <c r="J404" s="7"/>
      <c r="K404" s="7"/>
      <c r="L404" s="7"/>
      <c r="M404" s="7"/>
      <c r="N404" s="8"/>
      <c r="O404" s="8"/>
      <c r="P404" s="9"/>
      <c r="Q404" s="7"/>
      <c r="R404" s="9"/>
      <c r="S404" s="9"/>
      <c r="T404" s="9"/>
      <c r="U404" s="351"/>
      <c r="V404" s="88" t="str">
        <f>IF(W404=0,"",(G404/DataÅr!$B$47*DataÅr!$B$52+H404/DataÅr!$B$47*DataÅr!$B$51+I404/DataÅr!$B$47*DataÅr!$B$50+J404/DataÅr!$B$47*DataÅr!$B$49+K404/DataÅr!$B$47*DataÅr!$B$48+M404/DataÅr!$B$47*DataÅr!$B$53)^DataÅr!$B$54)</f>
        <v/>
      </c>
      <c r="W404" s="89">
        <f t="shared" si="36"/>
        <v>0</v>
      </c>
      <c r="X404" s="90"/>
      <c r="Y404" s="96">
        <f>SUM(V394:V407)</f>
        <v>0</v>
      </c>
      <c r="Z404" s="93" t="str">
        <f t="shared" si="37"/>
        <v>Belastning</v>
      </c>
      <c r="AA404" s="94"/>
    </row>
    <row r="405" spans="1:27" ht="12.75" customHeight="1" thickBot="1" x14ac:dyDescent="0.25">
      <c r="A405" s="406"/>
      <c r="B405" s="108">
        <f>B404</f>
        <v>42504</v>
      </c>
      <c r="C405" s="123"/>
      <c r="D405" s="136"/>
      <c r="E405" s="133"/>
      <c r="F405" s="118"/>
      <c r="G405" s="4"/>
      <c r="H405" s="4"/>
      <c r="I405" s="4"/>
      <c r="J405" s="4"/>
      <c r="K405" s="4"/>
      <c r="L405" s="4"/>
      <c r="M405" s="4"/>
      <c r="N405" s="5"/>
      <c r="O405" s="5"/>
      <c r="P405" s="6"/>
      <c r="Q405" s="4"/>
      <c r="R405" s="6"/>
      <c r="S405" s="6"/>
      <c r="T405" s="6"/>
      <c r="U405" s="350"/>
      <c r="V405" s="85" t="str">
        <f>IF(W405=0,"",(G405/DataÅr!$B$47*DataÅr!$B$52+H405/DataÅr!$B$47*DataÅr!$B$51+I405/DataÅr!$B$47*DataÅr!$B$50+J405/DataÅr!$B$47*DataÅr!$B$49+K405/DataÅr!$B$47*DataÅr!$B$48+M405/DataÅr!$B$47*DataÅr!$B$53)^DataÅr!$B$54)</f>
        <v/>
      </c>
      <c r="W405" s="86">
        <f t="shared" si="36"/>
        <v>0</v>
      </c>
      <c r="X405" s="87">
        <f>SUM(G394:K405)+SUM(M394:M405)</f>
        <v>0</v>
      </c>
      <c r="Y405" s="101">
        <f>IF(SUM(R394:R407)&gt;0,AVERAGE(R394:R407),0)</f>
        <v>0</v>
      </c>
      <c r="Z405" s="102" t="str">
        <f t="shared" si="37"/>
        <v>Dagsform</v>
      </c>
      <c r="AA405" s="94"/>
    </row>
    <row r="406" spans="1:27" ht="12.75" customHeight="1" x14ac:dyDescent="0.2">
      <c r="A406" s="406"/>
      <c r="B406" s="107">
        <f>(B404+1)</f>
        <v>42505</v>
      </c>
      <c r="C406" s="125"/>
      <c r="D406" s="137"/>
      <c r="E406" s="128"/>
      <c r="F406" s="120"/>
      <c r="G406" s="10"/>
      <c r="H406" s="10"/>
      <c r="I406" s="10"/>
      <c r="J406" s="10"/>
      <c r="K406" s="10"/>
      <c r="L406" s="10"/>
      <c r="M406" s="10"/>
      <c r="N406" s="11"/>
      <c r="O406" s="11"/>
      <c r="P406" s="12"/>
      <c r="Q406" s="10"/>
      <c r="R406" s="12"/>
      <c r="S406" s="12"/>
      <c r="T406" s="12"/>
      <c r="U406" s="351"/>
      <c r="V406" s="88" t="str">
        <f>IF(W406=0,"",(G406/DataÅr!$B$47*DataÅr!$B$52+H406/DataÅr!$B$47*DataÅr!$B$51+I406/DataÅr!$B$47*DataÅr!$B$50+J406/DataÅr!$B$47*DataÅr!$B$49+K406/DataÅr!$B$47*DataÅr!$B$48+M406/DataÅr!$B$47*DataÅr!$B$53)^DataÅr!$B$54)</f>
        <v/>
      </c>
      <c r="W406" s="89">
        <f t="shared" si="36"/>
        <v>0</v>
      </c>
      <c r="X406" s="98"/>
      <c r="Y406" s="131">
        <f>SUM(C394:C407)</f>
        <v>0</v>
      </c>
      <c r="Z406" s="132" t="str">
        <f t="shared" si="37"/>
        <v>Pas</v>
      </c>
      <c r="AA406" s="94"/>
    </row>
    <row r="407" spans="1:27" ht="12.75" customHeight="1" thickBot="1" x14ac:dyDescent="0.25">
      <c r="A407" s="407"/>
      <c r="B407" s="109">
        <f>B406</f>
        <v>42505</v>
      </c>
      <c r="C407" s="126"/>
      <c r="D407" s="138"/>
      <c r="E407" s="134"/>
      <c r="F407" s="121"/>
      <c r="G407" s="13"/>
      <c r="H407" s="13"/>
      <c r="I407" s="13"/>
      <c r="J407" s="13"/>
      <c r="K407" s="13"/>
      <c r="L407" s="13"/>
      <c r="M407" s="13"/>
      <c r="N407" s="14"/>
      <c r="O407" s="14"/>
      <c r="P407" s="15"/>
      <c r="Q407" s="13"/>
      <c r="R407" s="15"/>
      <c r="S407" s="15"/>
      <c r="T407" s="15"/>
      <c r="U407" s="354"/>
      <c r="V407" s="158" t="str">
        <f>IF(W407=0,"",(G407/DataÅr!$B$47*DataÅr!$B$52+H407/DataÅr!$B$47*DataÅr!$B$51+I407/DataÅr!$B$47*DataÅr!$B$50+J407/DataÅr!$B$47*DataÅr!$B$49+K407/DataÅr!$B$47*DataÅr!$B$48+M407/DataÅr!$B$47*DataÅr!$B$53)^DataÅr!$B$54)</f>
        <v/>
      </c>
      <c r="W407" s="99">
        <f t="shared" si="36"/>
        <v>0</v>
      </c>
      <c r="X407" s="100">
        <f>SUM(G394:K407)+SUM(M394:M407)</f>
        <v>0</v>
      </c>
      <c r="Y407" s="140">
        <f>SUM(E394:E407)</f>
        <v>0</v>
      </c>
      <c r="Z407" s="141" t="str">
        <f t="shared" si="37"/>
        <v>Tid</v>
      </c>
      <c r="AA407" s="94"/>
    </row>
    <row r="408" spans="1:27" ht="12.75" customHeight="1" x14ac:dyDescent="0.2">
      <c r="A408" s="405">
        <f>A394+1</f>
        <v>20</v>
      </c>
      <c r="B408" s="110">
        <f>(B406+1)</f>
        <v>42506</v>
      </c>
      <c r="C408" s="122"/>
      <c r="D408" s="139"/>
      <c r="E408" s="127"/>
      <c r="F408" s="117"/>
      <c r="G408" s="1"/>
      <c r="H408" s="1"/>
      <c r="I408" s="1"/>
      <c r="J408" s="1"/>
      <c r="K408" s="1"/>
      <c r="L408" s="1"/>
      <c r="M408" s="1"/>
      <c r="N408" s="2"/>
      <c r="O408" s="2"/>
      <c r="P408" s="3"/>
      <c r="Q408" s="1"/>
      <c r="R408" s="3"/>
      <c r="S408" s="3"/>
      <c r="T408" s="3"/>
      <c r="U408" s="349"/>
      <c r="V408" s="88" t="str">
        <f>IF(W408=0,"",(G408/DataÅr!$B$47*DataÅr!$B$52+H408/DataÅr!$B$47*DataÅr!$B$51+I408/DataÅr!$B$47*DataÅr!$B$50+J408/DataÅr!$B$47*DataÅr!$B$49+K408/DataÅr!$B$47*DataÅr!$B$48+M408/DataÅr!$B$47*DataÅr!$B$53)^DataÅr!$B$54)</f>
        <v/>
      </c>
      <c r="W408" s="80">
        <f t="shared" si="36"/>
        <v>0</v>
      </c>
      <c r="X408" s="81"/>
      <c r="Y408" s="82"/>
      <c r="Z408" s="83"/>
      <c r="AA408" s="94"/>
    </row>
    <row r="409" spans="1:27" ht="12.75" customHeight="1" x14ac:dyDescent="0.2">
      <c r="A409" s="406"/>
      <c r="B409" s="108">
        <f>B408</f>
        <v>42506</v>
      </c>
      <c r="C409" s="123"/>
      <c r="D409" s="136"/>
      <c r="E409" s="133"/>
      <c r="F409" s="118"/>
      <c r="G409" s="4"/>
      <c r="H409" s="4"/>
      <c r="I409" s="4"/>
      <c r="J409" s="4"/>
      <c r="K409" s="4"/>
      <c r="L409" s="4"/>
      <c r="M409" s="4"/>
      <c r="N409" s="5"/>
      <c r="O409" s="5"/>
      <c r="P409" s="6"/>
      <c r="Q409" s="4"/>
      <c r="R409" s="6"/>
      <c r="S409" s="6"/>
      <c r="T409" s="6"/>
      <c r="U409" s="350"/>
      <c r="V409" s="85" t="str">
        <f>IF(W409=0,"",(G409/DataÅr!$B$47*DataÅr!$B$52+H409/DataÅr!$B$47*DataÅr!$B$51+I409/DataÅr!$B$47*DataÅr!$B$50+J409/DataÅr!$B$47*DataÅr!$B$49+K409/DataÅr!$B$47*DataÅr!$B$48+M409/DataÅr!$B$47*DataÅr!$B$53)^DataÅr!$B$54)</f>
        <v/>
      </c>
      <c r="W409" s="86">
        <f t="shared" si="36"/>
        <v>0</v>
      </c>
      <c r="X409" s="87">
        <f>SUM(G408:K409)+SUM(M408:M409)</f>
        <v>0</v>
      </c>
      <c r="Y409" s="142"/>
      <c r="Z409" s="83"/>
      <c r="AA409" s="94"/>
    </row>
    <row r="410" spans="1:27" ht="12.75" customHeight="1" thickBot="1" x14ac:dyDescent="0.25">
      <c r="A410" s="406"/>
      <c r="B410" s="107">
        <f>(B408+1)</f>
        <v>42507</v>
      </c>
      <c r="C410" s="124"/>
      <c r="D410" s="137"/>
      <c r="E410" s="128"/>
      <c r="F410" s="119"/>
      <c r="G410" s="7"/>
      <c r="H410" s="7"/>
      <c r="I410" s="7"/>
      <c r="J410" s="7"/>
      <c r="K410" s="7"/>
      <c r="L410" s="7"/>
      <c r="M410" s="7"/>
      <c r="N410" s="8"/>
      <c r="O410" s="8"/>
      <c r="P410" s="9"/>
      <c r="Q410" s="7"/>
      <c r="R410" s="9"/>
      <c r="S410" s="9"/>
      <c r="T410" s="9"/>
      <c r="U410" s="351"/>
      <c r="V410" s="88" t="str">
        <f>IF(W410=0,"",(G410/DataÅr!$B$47*DataÅr!$B$52+H410/DataÅr!$B$47*DataÅr!$B$51+I410/DataÅr!$B$47*DataÅr!$B$50+J410/DataÅr!$B$47*DataÅr!$B$49+K410/DataÅr!$B$47*DataÅr!$B$48+M410/DataÅr!$B$47*DataÅr!$B$53)^DataÅr!$B$54)</f>
        <v/>
      </c>
      <c r="W410" s="89">
        <f t="shared" si="36"/>
        <v>0</v>
      </c>
      <c r="X410" s="90"/>
      <c r="Y410" s="142"/>
      <c r="Z410" s="144"/>
      <c r="AA410" s="94"/>
    </row>
    <row r="411" spans="1:27" ht="12.75" customHeight="1" x14ac:dyDescent="0.2">
      <c r="A411" s="406"/>
      <c r="B411" s="108">
        <f>B410</f>
        <v>42507</v>
      </c>
      <c r="C411" s="123"/>
      <c r="D411" s="136"/>
      <c r="E411" s="133"/>
      <c r="F411" s="118"/>
      <c r="G411" s="4"/>
      <c r="H411" s="4"/>
      <c r="I411" s="4"/>
      <c r="J411" s="4"/>
      <c r="K411" s="4"/>
      <c r="L411" s="4"/>
      <c r="M411" s="4"/>
      <c r="N411" s="5"/>
      <c r="O411" s="5"/>
      <c r="P411" s="6"/>
      <c r="Q411" s="4"/>
      <c r="R411" s="6"/>
      <c r="S411" s="6"/>
      <c r="T411" s="6"/>
      <c r="U411" s="350"/>
      <c r="V411" s="85" t="str">
        <f>IF(W411=0,"",(G411/DataÅr!$B$47*DataÅr!$B$52+H411/DataÅr!$B$47*DataÅr!$B$51+I411/DataÅr!$B$47*DataÅr!$B$50+J411/DataÅr!$B$47*DataÅr!$B$49+K411/DataÅr!$B$47*DataÅr!$B$48+M411/DataÅr!$B$47*DataÅr!$B$53)^DataÅr!$B$54)</f>
        <v/>
      </c>
      <c r="W411" s="86">
        <f t="shared" si="36"/>
        <v>0</v>
      </c>
      <c r="X411" s="87">
        <f>SUM(G408:K411)+SUM(M408:M411)</f>
        <v>0</v>
      </c>
      <c r="Y411" s="130">
        <f>SUM(F408:F421)</f>
        <v>0</v>
      </c>
      <c r="Z411" s="91" t="str">
        <f t="shared" ref="Z411:Z421" si="38">Z397</f>
        <v>Pas</v>
      </c>
      <c r="AA411" s="94"/>
    </row>
    <row r="412" spans="1:27" ht="12.75" customHeight="1" x14ac:dyDescent="0.2">
      <c r="A412" s="406"/>
      <c r="B412" s="107">
        <f>(B410+1)</f>
        <v>42508</v>
      </c>
      <c r="C412" s="124"/>
      <c r="D412" s="137"/>
      <c r="E412" s="128"/>
      <c r="F412" s="119"/>
      <c r="G412" s="7"/>
      <c r="H412" s="7"/>
      <c r="I412" s="7"/>
      <c r="J412" s="7"/>
      <c r="K412" s="7"/>
      <c r="L412" s="7"/>
      <c r="M412" s="7"/>
      <c r="N412" s="8"/>
      <c r="O412" s="8"/>
      <c r="P412" s="9"/>
      <c r="Q412" s="7"/>
      <c r="R412" s="9"/>
      <c r="S412" s="9"/>
      <c r="T412" s="9"/>
      <c r="U412" s="351"/>
      <c r="V412" s="88" t="str">
        <f>IF(W412=0,"",(G412/DataÅr!$B$47*DataÅr!$B$52+H412/DataÅr!$B$47*DataÅr!$B$51+I412/DataÅr!$B$47*DataÅr!$B$50+J412/DataÅr!$B$47*DataÅr!$B$49+K412/DataÅr!$B$47*DataÅr!$B$48+M412/DataÅr!$B$47*DataÅr!$B$53)^DataÅr!$B$54)</f>
        <v/>
      </c>
      <c r="W412" s="89">
        <f t="shared" si="36"/>
        <v>0</v>
      </c>
      <c r="X412" s="90"/>
      <c r="Y412" s="129">
        <f>SUM(G408:K421)-Y413</f>
        <v>0</v>
      </c>
      <c r="Z412" s="93" t="str">
        <f t="shared" si="38"/>
        <v>Løb</v>
      </c>
      <c r="AA412" s="94"/>
    </row>
    <row r="413" spans="1:27" ht="12.75" customHeight="1" x14ac:dyDescent="0.2">
      <c r="A413" s="406"/>
      <c r="B413" s="108">
        <f>B412</f>
        <v>42508</v>
      </c>
      <c r="C413" s="123"/>
      <c r="D413" s="136"/>
      <c r="E413" s="133"/>
      <c r="F413" s="118"/>
      <c r="G413" s="4"/>
      <c r="H413" s="4"/>
      <c r="I413" s="4"/>
      <c r="J413" s="4"/>
      <c r="K413" s="4"/>
      <c r="L413" s="4"/>
      <c r="M413" s="4"/>
      <c r="N413" s="5"/>
      <c r="O413" s="5"/>
      <c r="P413" s="6"/>
      <c r="Q413" s="4"/>
      <c r="R413" s="6"/>
      <c r="S413" s="6"/>
      <c r="T413" s="6"/>
      <c r="U413" s="350"/>
      <c r="V413" s="85" t="str">
        <f>IF(W413=0,"",(G413/DataÅr!$B$47*DataÅr!$B$52+H413/DataÅr!$B$47*DataÅr!$B$51+I413/DataÅr!$B$47*DataÅr!$B$50+J413/DataÅr!$B$47*DataÅr!$B$49+K413/DataÅr!$B$47*DataÅr!$B$48+M413/DataÅr!$B$47*DataÅr!$B$53)^DataÅr!$B$54)</f>
        <v/>
      </c>
      <c r="W413" s="86">
        <f t="shared" si="36"/>
        <v>0</v>
      </c>
      <c r="X413" s="87">
        <f>SUM(G408:K413)+SUM(M408:M413)</f>
        <v>0</v>
      </c>
      <c r="Y413" s="92">
        <f>SUMIF(L408:L421,"x",W408:W421)-SUMIF(L408:L421,"x",M408:M421)</f>
        <v>0</v>
      </c>
      <c r="Z413" s="93" t="str">
        <f t="shared" si="38"/>
        <v>Alternativ</v>
      </c>
      <c r="AA413" s="94"/>
    </row>
    <row r="414" spans="1:27" ht="12.75" customHeight="1" x14ac:dyDescent="0.2">
      <c r="A414" s="406"/>
      <c r="B414" s="107">
        <f>(B412+1)</f>
        <v>42509</v>
      </c>
      <c r="C414" s="124"/>
      <c r="D414" s="137"/>
      <c r="E414" s="128"/>
      <c r="F414" s="119"/>
      <c r="G414" s="7"/>
      <c r="H414" s="7"/>
      <c r="I414" s="7"/>
      <c r="J414" s="7"/>
      <c r="K414" s="7"/>
      <c r="L414" s="7"/>
      <c r="M414" s="7"/>
      <c r="N414" s="8"/>
      <c r="O414" s="8"/>
      <c r="P414" s="9"/>
      <c r="Q414" s="7"/>
      <c r="R414" s="9"/>
      <c r="S414" s="9"/>
      <c r="T414" s="9"/>
      <c r="U414" s="351"/>
      <c r="V414" s="88" t="str">
        <f>IF(W414=0,"",(G414/DataÅr!$B$47*DataÅr!$B$52+H414/DataÅr!$B$47*DataÅr!$B$51+I414/DataÅr!$B$47*DataÅr!$B$50+J414/DataÅr!$B$47*DataÅr!$B$49+K414/DataÅr!$B$47*DataÅr!$B$48+M414/DataÅr!$B$47*DataÅr!$B$53)^DataÅr!$B$54)</f>
        <v/>
      </c>
      <c r="W414" s="89">
        <f t="shared" si="36"/>
        <v>0</v>
      </c>
      <c r="X414" s="90"/>
      <c r="Y414" s="92">
        <f>SUM(M408:M421)</f>
        <v>0</v>
      </c>
      <c r="Z414" s="93" t="str">
        <f t="shared" si="38"/>
        <v>Styrke</v>
      </c>
      <c r="AA414" s="94"/>
    </row>
    <row r="415" spans="1:27" ht="12.75" customHeight="1" x14ac:dyDescent="0.2">
      <c r="A415" s="406"/>
      <c r="B415" s="108">
        <f>B414</f>
        <v>42509</v>
      </c>
      <c r="C415" s="123"/>
      <c r="D415" s="136"/>
      <c r="E415" s="133"/>
      <c r="F415" s="118"/>
      <c r="G415" s="4"/>
      <c r="H415" s="4"/>
      <c r="I415" s="4"/>
      <c r="J415" s="4"/>
      <c r="K415" s="4"/>
      <c r="L415" s="4"/>
      <c r="M415" s="4"/>
      <c r="N415" s="5"/>
      <c r="O415" s="5"/>
      <c r="P415" s="6"/>
      <c r="Q415" s="4"/>
      <c r="R415" s="6"/>
      <c r="S415" s="6"/>
      <c r="T415" s="6"/>
      <c r="U415" s="350"/>
      <c r="V415" s="85" t="str">
        <f>IF(W415=0,"",(G415/DataÅr!$B$47*DataÅr!$B$52+H415/DataÅr!$B$47*DataÅr!$B$51+I415/DataÅr!$B$47*DataÅr!$B$50+J415/DataÅr!$B$47*DataÅr!$B$49+K415/DataÅr!$B$47*DataÅr!$B$48+M415/DataÅr!$B$47*DataÅr!$B$53)^DataÅr!$B$54)</f>
        <v/>
      </c>
      <c r="W415" s="86">
        <f t="shared" si="36"/>
        <v>0</v>
      </c>
      <c r="X415" s="87">
        <f>SUM(G408:K415)+SUM(M408:M415)</f>
        <v>0</v>
      </c>
      <c r="Y415" s="95">
        <f>SUM(Q408:Q421)</f>
        <v>0</v>
      </c>
      <c r="Z415" s="93" t="str">
        <f t="shared" si="38"/>
        <v>O-teknik</v>
      </c>
      <c r="AA415" s="94"/>
    </row>
    <row r="416" spans="1:27" ht="12.75" customHeight="1" x14ac:dyDescent="0.2">
      <c r="A416" s="406"/>
      <c r="B416" s="107">
        <f>(B414+1)</f>
        <v>42510</v>
      </c>
      <c r="C416" s="124"/>
      <c r="D416" s="137"/>
      <c r="E416" s="128"/>
      <c r="F416" s="119"/>
      <c r="G416" s="7"/>
      <c r="H416" s="7"/>
      <c r="I416" s="7"/>
      <c r="J416" s="7"/>
      <c r="K416" s="7"/>
      <c r="L416" s="7"/>
      <c r="M416" s="7"/>
      <c r="N416" s="8"/>
      <c r="O416" s="8"/>
      <c r="P416" s="9"/>
      <c r="Q416" s="7"/>
      <c r="R416" s="9"/>
      <c r="S416" s="9"/>
      <c r="T416" s="9"/>
      <c r="U416" s="351"/>
      <c r="V416" s="88" t="str">
        <f>IF(W416=0,"",(G416/DataÅr!$B$47*DataÅr!$B$52+H416/DataÅr!$B$47*DataÅr!$B$51+I416/DataÅr!$B$47*DataÅr!$B$50+J416/DataÅr!$B$47*DataÅr!$B$49+K416/DataÅr!$B$47*DataÅr!$B$48+M416/DataÅr!$B$47*DataÅr!$B$53)^DataÅr!$B$54)</f>
        <v/>
      </c>
      <c r="W416" s="89">
        <f t="shared" si="36"/>
        <v>0</v>
      </c>
      <c r="X416" s="90"/>
      <c r="Y416" s="96">
        <f>SUM(T408:T421)</f>
        <v>0</v>
      </c>
      <c r="Z416" s="93" t="str">
        <f t="shared" si="38"/>
        <v>Km</v>
      </c>
      <c r="AA416" s="94"/>
    </row>
    <row r="417" spans="1:27" ht="12.75" customHeight="1" x14ac:dyDescent="0.2">
      <c r="A417" s="406"/>
      <c r="B417" s="108">
        <f>B416</f>
        <v>42510</v>
      </c>
      <c r="C417" s="123"/>
      <c r="D417" s="136"/>
      <c r="E417" s="133"/>
      <c r="F417" s="118"/>
      <c r="G417" s="4"/>
      <c r="H417" s="4"/>
      <c r="I417" s="4"/>
      <c r="J417" s="4"/>
      <c r="K417" s="4"/>
      <c r="L417" s="4"/>
      <c r="M417" s="4"/>
      <c r="N417" s="5"/>
      <c r="O417" s="5"/>
      <c r="P417" s="6"/>
      <c r="Q417" s="4"/>
      <c r="R417" s="6"/>
      <c r="S417" s="6"/>
      <c r="T417" s="6"/>
      <c r="U417" s="350"/>
      <c r="V417" s="85" t="str">
        <f>IF(W417=0,"",(G417/DataÅr!$B$47*DataÅr!$B$52+H417/DataÅr!$B$47*DataÅr!$B$51+I417/DataÅr!$B$47*DataÅr!$B$50+J417/DataÅr!$B$47*DataÅr!$B$49+K417/DataÅr!$B$47*DataÅr!$B$48+M417/DataÅr!$B$47*DataÅr!$B$53)^DataÅr!$B$54)</f>
        <v/>
      </c>
      <c r="W417" s="86">
        <f t="shared" si="36"/>
        <v>0</v>
      </c>
      <c r="X417" s="87">
        <f>SUM(G408:K417)+SUM(M408:M417)</f>
        <v>0</v>
      </c>
      <c r="Y417" s="96">
        <f>SUM(P408:P421)</f>
        <v>0</v>
      </c>
      <c r="Z417" s="93" t="str">
        <f t="shared" si="38"/>
        <v>Stigning</v>
      </c>
      <c r="AA417" s="94"/>
    </row>
    <row r="418" spans="1:27" ht="12.75" customHeight="1" x14ac:dyDescent="0.2">
      <c r="A418" s="406"/>
      <c r="B418" s="107">
        <f>(B416+1)</f>
        <v>42511</v>
      </c>
      <c r="C418" s="124"/>
      <c r="D418" s="137"/>
      <c r="E418" s="128"/>
      <c r="F418" s="119"/>
      <c r="G418" s="7"/>
      <c r="H418" s="7"/>
      <c r="I418" s="7"/>
      <c r="J418" s="7"/>
      <c r="K418" s="7"/>
      <c r="L418" s="7"/>
      <c r="M418" s="7"/>
      <c r="N418" s="8"/>
      <c r="O418" s="8"/>
      <c r="P418" s="9"/>
      <c r="Q418" s="7"/>
      <c r="R418" s="9"/>
      <c r="S418" s="9"/>
      <c r="T418" s="9"/>
      <c r="U418" s="351"/>
      <c r="V418" s="88" t="str">
        <f>IF(W418=0,"",(G418/DataÅr!$B$47*DataÅr!$B$52+H418/DataÅr!$B$47*DataÅr!$B$51+I418/DataÅr!$B$47*DataÅr!$B$50+J418/DataÅr!$B$47*DataÅr!$B$49+K418/DataÅr!$B$47*DataÅr!$B$48+M418/DataÅr!$B$47*DataÅr!$B$53)^DataÅr!$B$54)</f>
        <v/>
      </c>
      <c r="W418" s="89">
        <f t="shared" si="36"/>
        <v>0</v>
      </c>
      <c r="X418" s="90"/>
      <c r="Y418" s="96">
        <f>SUM(V408:V421)</f>
        <v>0</v>
      </c>
      <c r="Z418" s="93" t="str">
        <f t="shared" si="38"/>
        <v>Belastning</v>
      </c>
      <c r="AA418" s="94"/>
    </row>
    <row r="419" spans="1:27" ht="12.75" customHeight="1" thickBot="1" x14ac:dyDescent="0.25">
      <c r="A419" s="406"/>
      <c r="B419" s="108">
        <f>B418</f>
        <v>42511</v>
      </c>
      <c r="C419" s="123"/>
      <c r="D419" s="136"/>
      <c r="E419" s="133"/>
      <c r="F419" s="118"/>
      <c r="G419" s="4"/>
      <c r="H419" s="4"/>
      <c r="I419" s="4"/>
      <c r="J419" s="4"/>
      <c r="K419" s="4"/>
      <c r="L419" s="4"/>
      <c r="M419" s="4"/>
      <c r="N419" s="5"/>
      <c r="O419" s="5"/>
      <c r="P419" s="6"/>
      <c r="Q419" s="4"/>
      <c r="R419" s="6"/>
      <c r="S419" s="6"/>
      <c r="T419" s="6"/>
      <c r="U419" s="350"/>
      <c r="V419" s="85" t="str">
        <f>IF(W419=0,"",(G419/DataÅr!$B$47*DataÅr!$B$52+H419/DataÅr!$B$47*DataÅr!$B$51+I419/DataÅr!$B$47*DataÅr!$B$50+J419/DataÅr!$B$47*DataÅr!$B$49+K419/DataÅr!$B$47*DataÅr!$B$48+M419/DataÅr!$B$47*DataÅr!$B$53)^DataÅr!$B$54)</f>
        <v/>
      </c>
      <c r="W419" s="86">
        <f t="shared" si="36"/>
        <v>0</v>
      </c>
      <c r="X419" s="87">
        <f>SUM(G408:K419)+SUM(M408:M419)</f>
        <v>0</v>
      </c>
      <c r="Y419" s="101">
        <f>IF(SUM(R408:R421)&gt;0,AVERAGE(R408:R421),0)</f>
        <v>0</v>
      </c>
      <c r="Z419" s="102" t="str">
        <f t="shared" si="38"/>
        <v>Dagsform</v>
      </c>
      <c r="AA419" s="94"/>
    </row>
    <row r="420" spans="1:27" ht="12.75" customHeight="1" x14ac:dyDescent="0.2">
      <c r="A420" s="406"/>
      <c r="B420" s="107">
        <f>(B418+1)</f>
        <v>42512</v>
      </c>
      <c r="C420" s="125"/>
      <c r="D420" s="137"/>
      <c r="E420" s="128"/>
      <c r="F420" s="120"/>
      <c r="G420" s="10"/>
      <c r="H420" s="10"/>
      <c r="I420" s="10"/>
      <c r="J420" s="10"/>
      <c r="K420" s="10"/>
      <c r="L420" s="10"/>
      <c r="M420" s="10"/>
      <c r="N420" s="11"/>
      <c r="O420" s="11"/>
      <c r="P420" s="12"/>
      <c r="Q420" s="10"/>
      <c r="R420" s="12"/>
      <c r="S420" s="12"/>
      <c r="T420" s="12"/>
      <c r="U420" s="351"/>
      <c r="V420" s="88" t="str">
        <f>IF(W420=0,"",(G420/DataÅr!$B$47*DataÅr!$B$52+H420/DataÅr!$B$47*DataÅr!$B$51+I420/DataÅr!$B$47*DataÅr!$B$50+J420/DataÅr!$B$47*DataÅr!$B$49+K420/DataÅr!$B$47*DataÅr!$B$48+M420/DataÅr!$B$47*DataÅr!$B$53)^DataÅr!$B$54)</f>
        <v/>
      </c>
      <c r="W420" s="89">
        <f t="shared" si="36"/>
        <v>0</v>
      </c>
      <c r="X420" s="98"/>
      <c r="Y420" s="131">
        <f>SUM(C408:C421)</f>
        <v>0</v>
      </c>
      <c r="Z420" s="132" t="str">
        <f t="shared" si="38"/>
        <v>Pas</v>
      </c>
      <c r="AA420" s="94"/>
    </row>
    <row r="421" spans="1:27" ht="12.75" customHeight="1" thickBot="1" x14ac:dyDescent="0.25">
      <c r="A421" s="407"/>
      <c r="B421" s="109">
        <f>B420</f>
        <v>42512</v>
      </c>
      <c r="C421" s="126"/>
      <c r="D421" s="138"/>
      <c r="E421" s="134"/>
      <c r="F421" s="121"/>
      <c r="G421" s="13"/>
      <c r="H421" s="13"/>
      <c r="I421" s="13"/>
      <c r="J421" s="13"/>
      <c r="K421" s="13"/>
      <c r="L421" s="13"/>
      <c r="M421" s="13"/>
      <c r="N421" s="14"/>
      <c r="O421" s="14"/>
      <c r="P421" s="15"/>
      <c r="Q421" s="13"/>
      <c r="R421" s="15"/>
      <c r="S421" s="15"/>
      <c r="T421" s="15"/>
      <c r="U421" s="354"/>
      <c r="V421" s="158" t="str">
        <f>IF(W421=0,"",(G421/DataÅr!$B$47*DataÅr!$B$52+H421/DataÅr!$B$47*DataÅr!$B$51+I421/DataÅr!$B$47*DataÅr!$B$50+J421/DataÅr!$B$47*DataÅr!$B$49+K421/DataÅr!$B$47*DataÅr!$B$48+M421/DataÅr!$B$47*DataÅr!$B$53)^DataÅr!$B$54)</f>
        <v/>
      </c>
      <c r="W421" s="99">
        <f t="shared" si="36"/>
        <v>0</v>
      </c>
      <c r="X421" s="100">
        <f>SUM(G408:K421)+SUM(M408:M421)</f>
        <v>0</v>
      </c>
      <c r="Y421" s="140">
        <f>SUM(E408:E421)</f>
        <v>0</v>
      </c>
      <c r="Z421" s="141" t="str">
        <f t="shared" si="38"/>
        <v>Tid</v>
      </c>
      <c r="AA421" s="94"/>
    </row>
    <row r="422" spans="1:27" ht="12.75" customHeight="1" x14ac:dyDescent="0.2">
      <c r="A422" s="405">
        <f>A408+1</f>
        <v>21</v>
      </c>
      <c r="B422" s="110">
        <f>(B420+1)</f>
        <v>42513</v>
      </c>
      <c r="C422" s="122"/>
      <c r="D422" s="139"/>
      <c r="E422" s="127"/>
      <c r="F422" s="117"/>
      <c r="G422" s="1"/>
      <c r="H422" s="1"/>
      <c r="I422" s="1"/>
      <c r="J422" s="1"/>
      <c r="K422" s="1"/>
      <c r="L422" s="1"/>
      <c r="M422" s="1"/>
      <c r="N422" s="2"/>
      <c r="O422" s="2"/>
      <c r="P422" s="3"/>
      <c r="Q422" s="1"/>
      <c r="R422" s="3"/>
      <c r="S422" s="3"/>
      <c r="T422" s="3"/>
      <c r="U422" s="349"/>
      <c r="V422" s="88" t="str">
        <f>IF(W422=0,"",(G422/DataÅr!$B$47*DataÅr!$B$52+H422/DataÅr!$B$47*DataÅr!$B$51+I422/DataÅr!$B$47*DataÅr!$B$50+J422/DataÅr!$B$47*DataÅr!$B$49+K422/DataÅr!$B$47*DataÅr!$B$48+M422/DataÅr!$B$47*DataÅr!$B$53)^DataÅr!$B$54)</f>
        <v/>
      </c>
      <c r="W422" s="80">
        <f t="shared" si="36"/>
        <v>0</v>
      </c>
      <c r="X422" s="81"/>
      <c r="Y422" s="82"/>
      <c r="Z422" s="83"/>
      <c r="AA422" s="94"/>
    </row>
    <row r="423" spans="1:27" ht="12.75" customHeight="1" x14ac:dyDescent="0.2">
      <c r="A423" s="406"/>
      <c r="B423" s="108">
        <f>B422</f>
        <v>42513</v>
      </c>
      <c r="C423" s="123"/>
      <c r="D423" s="136"/>
      <c r="E423" s="133"/>
      <c r="F423" s="118"/>
      <c r="G423" s="4"/>
      <c r="H423" s="4"/>
      <c r="I423" s="4"/>
      <c r="J423" s="4"/>
      <c r="K423" s="4"/>
      <c r="L423" s="4"/>
      <c r="M423" s="4"/>
      <c r="N423" s="5"/>
      <c r="O423" s="5"/>
      <c r="P423" s="6"/>
      <c r="Q423" s="4"/>
      <c r="R423" s="6"/>
      <c r="S423" s="6"/>
      <c r="T423" s="6"/>
      <c r="U423" s="350"/>
      <c r="V423" s="85" t="str">
        <f>IF(W423=0,"",(G423/DataÅr!$B$47*DataÅr!$B$52+H423/DataÅr!$B$47*DataÅr!$B$51+I423/DataÅr!$B$47*DataÅr!$B$50+J423/DataÅr!$B$47*DataÅr!$B$49+K423/DataÅr!$B$47*DataÅr!$B$48+M423/DataÅr!$B$47*DataÅr!$B$53)^DataÅr!$B$54)</f>
        <v/>
      </c>
      <c r="W423" s="86">
        <f t="shared" si="36"/>
        <v>0</v>
      </c>
      <c r="X423" s="87">
        <f>SUM(G422:K423)+SUM(M422:M423)</f>
        <v>0</v>
      </c>
      <c r="Y423" s="142"/>
      <c r="Z423" s="83"/>
      <c r="AA423" s="94"/>
    </row>
    <row r="424" spans="1:27" ht="12.75" customHeight="1" thickBot="1" x14ac:dyDescent="0.25">
      <c r="A424" s="406"/>
      <c r="B424" s="107">
        <f>(B422+1)</f>
        <v>42514</v>
      </c>
      <c r="C424" s="124"/>
      <c r="D424" s="137"/>
      <c r="E424" s="128"/>
      <c r="F424" s="119"/>
      <c r="G424" s="7"/>
      <c r="H424" s="7"/>
      <c r="I424" s="7"/>
      <c r="J424" s="7"/>
      <c r="K424" s="7"/>
      <c r="L424" s="7"/>
      <c r="M424" s="7"/>
      <c r="N424" s="8"/>
      <c r="O424" s="8"/>
      <c r="P424" s="9"/>
      <c r="Q424" s="7"/>
      <c r="R424" s="9"/>
      <c r="S424" s="9"/>
      <c r="T424" s="9"/>
      <c r="U424" s="351"/>
      <c r="V424" s="88" t="str">
        <f>IF(W424=0,"",(G424/DataÅr!$B$47*DataÅr!$B$52+H424/DataÅr!$B$47*DataÅr!$B$51+I424/DataÅr!$B$47*DataÅr!$B$50+J424/DataÅr!$B$47*DataÅr!$B$49+K424/DataÅr!$B$47*DataÅr!$B$48+M424/DataÅr!$B$47*DataÅr!$B$53)^DataÅr!$B$54)</f>
        <v/>
      </c>
      <c r="W424" s="89">
        <f t="shared" si="36"/>
        <v>0</v>
      </c>
      <c r="X424" s="90"/>
      <c r="Y424" s="142"/>
      <c r="Z424" s="144"/>
      <c r="AA424" s="94"/>
    </row>
    <row r="425" spans="1:27" ht="12.75" customHeight="1" x14ac:dyDescent="0.2">
      <c r="A425" s="406"/>
      <c r="B425" s="108">
        <f>B424</f>
        <v>42514</v>
      </c>
      <c r="C425" s="123"/>
      <c r="D425" s="136"/>
      <c r="E425" s="133"/>
      <c r="F425" s="118"/>
      <c r="G425" s="4"/>
      <c r="H425" s="4"/>
      <c r="I425" s="4"/>
      <c r="J425" s="4"/>
      <c r="K425" s="4"/>
      <c r="L425" s="4"/>
      <c r="M425" s="4"/>
      <c r="N425" s="5"/>
      <c r="O425" s="5"/>
      <c r="P425" s="6"/>
      <c r="Q425" s="4"/>
      <c r="R425" s="6"/>
      <c r="S425" s="6"/>
      <c r="T425" s="6"/>
      <c r="U425" s="350"/>
      <c r="V425" s="85" t="str">
        <f>IF(W425=0,"",(G425/DataÅr!$B$47*DataÅr!$B$52+H425/DataÅr!$B$47*DataÅr!$B$51+I425/DataÅr!$B$47*DataÅr!$B$50+J425/DataÅr!$B$47*DataÅr!$B$49+K425/DataÅr!$B$47*DataÅr!$B$48+M425/DataÅr!$B$47*DataÅr!$B$53)^DataÅr!$B$54)</f>
        <v/>
      </c>
      <c r="W425" s="86">
        <f t="shared" si="36"/>
        <v>0</v>
      </c>
      <c r="X425" s="87">
        <f>SUM(G422:K425)+SUM(M422:M425)</f>
        <v>0</v>
      </c>
      <c r="Y425" s="130">
        <f>SUM(F422:F435)</f>
        <v>0</v>
      </c>
      <c r="Z425" s="91" t="str">
        <f t="shared" ref="Z425:Z435" si="39">Z411</f>
        <v>Pas</v>
      </c>
      <c r="AA425" s="94"/>
    </row>
    <row r="426" spans="1:27" ht="12.75" customHeight="1" x14ac:dyDescent="0.2">
      <c r="A426" s="406"/>
      <c r="B426" s="107">
        <f>(B424+1)</f>
        <v>42515</v>
      </c>
      <c r="C426" s="124"/>
      <c r="D426" s="137"/>
      <c r="E426" s="128"/>
      <c r="F426" s="119"/>
      <c r="G426" s="7"/>
      <c r="H426" s="7"/>
      <c r="I426" s="7"/>
      <c r="J426" s="7"/>
      <c r="K426" s="7"/>
      <c r="L426" s="7"/>
      <c r="M426" s="7"/>
      <c r="N426" s="8"/>
      <c r="O426" s="8"/>
      <c r="P426" s="9"/>
      <c r="Q426" s="7"/>
      <c r="R426" s="9"/>
      <c r="S426" s="9"/>
      <c r="T426" s="9"/>
      <c r="U426" s="351"/>
      <c r="V426" s="88" t="str">
        <f>IF(W426=0,"",(G426/DataÅr!$B$47*DataÅr!$B$52+H426/DataÅr!$B$47*DataÅr!$B$51+I426/DataÅr!$B$47*DataÅr!$B$50+J426/DataÅr!$B$47*DataÅr!$B$49+K426/DataÅr!$B$47*DataÅr!$B$48+M426/DataÅr!$B$47*DataÅr!$B$53)^DataÅr!$B$54)</f>
        <v/>
      </c>
      <c r="W426" s="89">
        <f t="shared" si="36"/>
        <v>0</v>
      </c>
      <c r="X426" s="90"/>
      <c r="Y426" s="129">
        <f>SUM(G422:K435)-Y427</f>
        <v>0</v>
      </c>
      <c r="Z426" s="93" t="str">
        <f t="shared" si="39"/>
        <v>Løb</v>
      </c>
      <c r="AA426" s="94"/>
    </row>
    <row r="427" spans="1:27" ht="12.75" customHeight="1" x14ac:dyDescent="0.2">
      <c r="A427" s="406"/>
      <c r="B427" s="108">
        <f>B426</f>
        <v>42515</v>
      </c>
      <c r="C427" s="123"/>
      <c r="D427" s="136"/>
      <c r="E427" s="133"/>
      <c r="F427" s="118"/>
      <c r="G427" s="4"/>
      <c r="H427" s="4"/>
      <c r="I427" s="4"/>
      <c r="J427" s="4"/>
      <c r="K427" s="4"/>
      <c r="L427" s="4"/>
      <c r="M427" s="4"/>
      <c r="N427" s="5"/>
      <c r="O427" s="5"/>
      <c r="P427" s="6"/>
      <c r="Q427" s="4"/>
      <c r="R427" s="6"/>
      <c r="S427" s="6"/>
      <c r="T427" s="6"/>
      <c r="U427" s="350"/>
      <c r="V427" s="85" t="str">
        <f>IF(W427=0,"",(G427/DataÅr!$B$47*DataÅr!$B$52+H427/DataÅr!$B$47*DataÅr!$B$51+I427/DataÅr!$B$47*DataÅr!$B$50+J427/DataÅr!$B$47*DataÅr!$B$49+K427/DataÅr!$B$47*DataÅr!$B$48+M427/DataÅr!$B$47*DataÅr!$B$53)^DataÅr!$B$54)</f>
        <v/>
      </c>
      <c r="W427" s="86">
        <f t="shared" si="36"/>
        <v>0</v>
      </c>
      <c r="X427" s="87">
        <f>SUM(G422:K427)+SUM(M422:M427)</f>
        <v>0</v>
      </c>
      <c r="Y427" s="92">
        <f>SUMIF(L422:L435,"x",W422:W435)-SUMIF(L422:L435,"x",M422:M435)</f>
        <v>0</v>
      </c>
      <c r="Z427" s="93" t="str">
        <f t="shared" si="39"/>
        <v>Alternativ</v>
      </c>
      <c r="AA427" s="94"/>
    </row>
    <row r="428" spans="1:27" ht="12.75" customHeight="1" x14ac:dyDescent="0.2">
      <c r="A428" s="406"/>
      <c r="B428" s="107">
        <f>(B426+1)</f>
        <v>42516</v>
      </c>
      <c r="C428" s="124"/>
      <c r="D428" s="137"/>
      <c r="E428" s="128"/>
      <c r="F428" s="119"/>
      <c r="G428" s="7"/>
      <c r="H428" s="7"/>
      <c r="I428" s="7"/>
      <c r="J428" s="7"/>
      <c r="K428" s="7"/>
      <c r="L428" s="7"/>
      <c r="M428" s="7"/>
      <c r="N428" s="8"/>
      <c r="O428" s="8"/>
      <c r="P428" s="9"/>
      <c r="Q428" s="7"/>
      <c r="R428" s="9"/>
      <c r="S428" s="9"/>
      <c r="T428" s="9"/>
      <c r="U428" s="351"/>
      <c r="V428" s="88" t="str">
        <f>IF(W428=0,"",(G428/DataÅr!$B$47*DataÅr!$B$52+H428/DataÅr!$B$47*DataÅr!$B$51+I428/DataÅr!$B$47*DataÅr!$B$50+J428/DataÅr!$B$47*DataÅr!$B$49+K428/DataÅr!$B$47*DataÅr!$B$48+M428/DataÅr!$B$47*DataÅr!$B$53)^DataÅr!$B$54)</f>
        <v/>
      </c>
      <c r="W428" s="89">
        <f t="shared" si="36"/>
        <v>0</v>
      </c>
      <c r="X428" s="90"/>
      <c r="Y428" s="92">
        <f>SUM(M422:M435)</f>
        <v>0</v>
      </c>
      <c r="Z428" s="93" t="str">
        <f t="shared" si="39"/>
        <v>Styrke</v>
      </c>
      <c r="AA428" s="94"/>
    </row>
    <row r="429" spans="1:27" ht="12.75" customHeight="1" x14ac:dyDescent="0.2">
      <c r="A429" s="406"/>
      <c r="B429" s="108">
        <f>B428</f>
        <v>42516</v>
      </c>
      <c r="C429" s="123"/>
      <c r="D429" s="136"/>
      <c r="E429" s="133"/>
      <c r="F429" s="118"/>
      <c r="G429" s="4"/>
      <c r="H429" s="4"/>
      <c r="I429" s="4"/>
      <c r="J429" s="4"/>
      <c r="K429" s="4"/>
      <c r="L429" s="4"/>
      <c r="M429" s="4"/>
      <c r="N429" s="5"/>
      <c r="O429" s="5"/>
      <c r="P429" s="6"/>
      <c r="Q429" s="4"/>
      <c r="R429" s="6"/>
      <c r="S429" s="6"/>
      <c r="T429" s="6"/>
      <c r="U429" s="350"/>
      <c r="V429" s="85" t="str">
        <f>IF(W429=0,"",(G429/DataÅr!$B$47*DataÅr!$B$52+H429/DataÅr!$B$47*DataÅr!$B$51+I429/DataÅr!$B$47*DataÅr!$B$50+J429/DataÅr!$B$47*DataÅr!$B$49+K429/DataÅr!$B$47*DataÅr!$B$48+M429/DataÅr!$B$47*DataÅr!$B$53)^DataÅr!$B$54)</f>
        <v/>
      </c>
      <c r="W429" s="86">
        <f t="shared" si="36"/>
        <v>0</v>
      </c>
      <c r="X429" s="87">
        <f>SUM(G422:K429)+SUM(M422:M429)</f>
        <v>0</v>
      </c>
      <c r="Y429" s="95">
        <f>SUM(Q422:Q435)</f>
        <v>0</v>
      </c>
      <c r="Z429" s="93" t="str">
        <f t="shared" si="39"/>
        <v>O-teknik</v>
      </c>
      <c r="AA429" s="94"/>
    </row>
    <row r="430" spans="1:27" ht="12.75" customHeight="1" x14ac:dyDescent="0.2">
      <c r="A430" s="406"/>
      <c r="B430" s="107">
        <f>(B428+1)</f>
        <v>42517</v>
      </c>
      <c r="C430" s="124"/>
      <c r="D430" s="137"/>
      <c r="E430" s="128"/>
      <c r="F430" s="119"/>
      <c r="G430" s="7"/>
      <c r="H430" s="7"/>
      <c r="I430" s="7"/>
      <c r="J430" s="7"/>
      <c r="K430" s="7"/>
      <c r="L430" s="7"/>
      <c r="M430" s="7"/>
      <c r="N430" s="8"/>
      <c r="O430" s="8"/>
      <c r="P430" s="9"/>
      <c r="Q430" s="7"/>
      <c r="R430" s="9"/>
      <c r="S430" s="9"/>
      <c r="T430" s="9"/>
      <c r="U430" s="351"/>
      <c r="V430" s="88" t="str">
        <f>IF(W430=0,"",(G430/DataÅr!$B$47*DataÅr!$B$52+H430/DataÅr!$B$47*DataÅr!$B$51+I430/DataÅr!$B$47*DataÅr!$B$50+J430/DataÅr!$B$47*DataÅr!$B$49+K430/DataÅr!$B$47*DataÅr!$B$48+M430/DataÅr!$B$47*DataÅr!$B$53)^DataÅr!$B$54)</f>
        <v/>
      </c>
      <c r="W430" s="89">
        <f t="shared" si="36"/>
        <v>0</v>
      </c>
      <c r="X430" s="90"/>
      <c r="Y430" s="96">
        <f>SUM(T422:T435)</f>
        <v>0</v>
      </c>
      <c r="Z430" s="93" t="str">
        <f t="shared" si="39"/>
        <v>Km</v>
      </c>
      <c r="AA430" s="94"/>
    </row>
    <row r="431" spans="1:27" ht="12.75" customHeight="1" x14ac:dyDescent="0.2">
      <c r="A431" s="406"/>
      <c r="B431" s="108">
        <f>B430</f>
        <v>42517</v>
      </c>
      <c r="C431" s="123"/>
      <c r="D431" s="136"/>
      <c r="E431" s="133"/>
      <c r="F431" s="118"/>
      <c r="G431" s="4"/>
      <c r="H431" s="4"/>
      <c r="I431" s="4"/>
      <c r="J431" s="4"/>
      <c r="K431" s="4"/>
      <c r="L431" s="4"/>
      <c r="M431" s="4"/>
      <c r="N431" s="5"/>
      <c r="O431" s="5"/>
      <c r="P431" s="6"/>
      <c r="Q431" s="4"/>
      <c r="R431" s="6"/>
      <c r="S431" s="6"/>
      <c r="T431" s="6"/>
      <c r="U431" s="350"/>
      <c r="V431" s="85" t="str">
        <f>IF(W431=0,"",(G431/DataÅr!$B$47*DataÅr!$B$52+H431/DataÅr!$B$47*DataÅr!$B$51+I431/DataÅr!$B$47*DataÅr!$B$50+J431/DataÅr!$B$47*DataÅr!$B$49+K431/DataÅr!$B$47*DataÅr!$B$48+M431/DataÅr!$B$47*DataÅr!$B$53)^DataÅr!$B$54)</f>
        <v/>
      </c>
      <c r="W431" s="86">
        <f t="shared" si="36"/>
        <v>0</v>
      </c>
      <c r="X431" s="87">
        <f>SUM(G422:K431)+SUM(M422:M431)</f>
        <v>0</v>
      </c>
      <c r="Y431" s="96">
        <f>SUM(P422:P435)</f>
        <v>0</v>
      </c>
      <c r="Z431" s="93" t="str">
        <f t="shared" si="39"/>
        <v>Stigning</v>
      </c>
      <c r="AA431" s="94"/>
    </row>
    <row r="432" spans="1:27" ht="12.75" customHeight="1" x14ac:dyDescent="0.2">
      <c r="A432" s="406"/>
      <c r="B432" s="107">
        <f>(B430+1)</f>
        <v>42518</v>
      </c>
      <c r="C432" s="124"/>
      <c r="D432" s="137"/>
      <c r="E432" s="128"/>
      <c r="F432" s="119"/>
      <c r="G432" s="7"/>
      <c r="H432" s="7"/>
      <c r="I432" s="7"/>
      <c r="J432" s="7"/>
      <c r="K432" s="7"/>
      <c r="L432" s="7"/>
      <c r="M432" s="7"/>
      <c r="N432" s="8"/>
      <c r="O432" s="8"/>
      <c r="P432" s="9"/>
      <c r="Q432" s="7"/>
      <c r="R432" s="9"/>
      <c r="S432" s="9"/>
      <c r="T432" s="9"/>
      <c r="U432" s="351"/>
      <c r="V432" s="88" t="str">
        <f>IF(W432=0,"",(G432/DataÅr!$B$47*DataÅr!$B$52+H432/DataÅr!$B$47*DataÅr!$B$51+I432/DataÅr!$B$47*DataÅr!$B$50+J432/DataÅr!$B$47*DataÅr!$B$49+K432/DataÅr!$B$47*DataÅr!$B$48+M432/DataÅr!$B$47*DataÅr!$B$53)^DataÅr!$B$54)</f>
        <v/>
      </c>
      <c r="W432" s="89">
        <f t="shared" si="36"/>
        <v>0</v>
      </c>
      <c r="X432" s="90"/>
      <c r="Y432" s="96">
        <f>SUM(V422:V435)</f>
        <v>0</v>
      </c>
      <c r="Z432" s="93" t="str">
        <f t="shared" si="39"/>
        <v>Belastning</v>
      </c>
      <c r="AA432" s="94"/>
    </row>
    <row r="433" spans="1:27" ht="12.75" customHeight="1" thickBot="1" x14ac:dyDescent="0.25">
      <c r="A433" s="406"/>
      <c r="B433" s="108">
        <f>B432</f>
        <v>42518</v>
      </c>
      <c r="C433" s="123"/>
      <c r="D433" s="136"/>
      <c r="E433" s="133"/>
      <c r="F433" s="118"/>
      <c r="G433" s="4"/>
      <c r="H433" s="4"/>
      <c r="I433" s="4"/>
      <c r="J433" s="4"/>
      <c r="K433" s="4"/>
      <c r="L433" s="4"/>
      <c r="M433" s="4"/>
      <c r="N433" s="5"/>
      <c r="O433" s="5"/>
      <c r="P433" s="6"/>
      <c r="Q433" s="4"/>
      <c r="R433" s="6"/>
      <c r="S433" s="6"/>
      <c r="T433" s="6"/>
      <c r="U433" s="350"/>
      <c r="V433" s="85" t="str">
        <f>IF(W433=0,"",(G433/DataÅr!$B$47*DataÅr!$B$52+H433/DataÅr!$B$47*DataÅr!$B$51+I433/DataÅr!$B$47*DataÅr!$B$50+J433/DataÅr!$B$47*DataÅr!$B$49+K433/DataÅr!$B$47*DataÅr!$B$48+M433/DataÅr!$B$47*DataÅr!$B$53)^DataÅr!$B$54)</f>
        <v/>
      </c>
      <c r="W433" s="86">
        <f t="shared" si="36"/>
        <v>0</v>
      </c>
      <c r="X433" s="87">
        <f>SUM(G422:K433)+SUM(M422:M433)</f>
        <v>0</v>
      </c>
      <c r="Y433" s="101">
        <f>IF(SUM(R422:R435)&gt;0,AVERAGE(R422:R435),0)</f>
        <v>0</v>
      </c>
      <c r="Z433" s="102" t="str">
        <f t="shared" si="39"/>
        <v>Dagsform</v>
      </c>
      <c r="AA433" s="94"/>
    </row>
    <row r="434" spans="1:27" ht="12.75" customHeight="1" x14ac:dyDescent="0.2">
      <c r="A434" s="406"/>
      <c r="B434" s="107">
        <f>(B432+1)</f>
        <v>42519</v>
      </c>
      <c r="C434" s="125"/>
      <c r="D434" s="137"/>
      <c r="E434" s="128"/>
      <c r="F434" s="120"/>
      <c r="G434" s="10"/>
      <c r="H434" s="10"/>
      <c r="I434" s="10"/>
      <c r="J434" s="10"/>
      <c r="K434" s="10"/>
      <c r="L434" s="10"/>
      <c r="M434" s="10"/>
      <c r="N434" s="11"/>
      <c r="O434" s="11"/>
      <c r="P434" s="12"/>
      <c r="Q434" s="10"/>
      <c r="R434" s="12"/>
      <c r="S434" s="12"/>
      <c r="T434" s="12"/>
      <c r="U434" s="351"/>
      <c r="V434" s="88" t="str">
        <f>IF(W434=0,"",(G434/DataÅr!$B$47*DataÅr!$B$52+H434/DataÅr!$B$47*DataÅr!$B$51+I434/DataÅr!$B$47*DataÅr!$B$50+J434/DataÅr!$B$47*DataÅr!$B$49+K434/DataÅr!$B$47*DataÅr!$B$48+M434/DataÅr!$B$47*DataÅr!$B$53)^DataÅr!$B$54)</f>
        <v/>
      </c>
      <c r="W434" s="89">
        <f t="shared" si="36"/>
        <v>0</v>
      </c>
      <c r="X434" s="98"/>
      <c r="Y434" s="131">
        <f>SUM(C422:C435)</f>
        <v>0</v>
      </c>
      <c r="Z434" s="132" t="str">
        <f t="shared" si="39"/>
        <v>Pas</v>
      </c>
      <c r="AA434" s="94"/>
    </row>
    <row r="435" spans="1:27" ht="12.75" customHeight="1" thickBot="1" x14ac:dyDescent="0.25">
      <c r="A435" s="407"/>
      <c r="B435" s="109">
        <f>B434</f>
        <v>42519</v>
      </c>
      <c r="C435" s="126"/>
      <c r="D435" s="138"/>
      <c r="E435" s="134"/>
      <c r="F435" s="121"/>
      <c r="G435" s="13"/>
      <c r="H435" s="13"/>
      <c r="I435" s="13"/>
      <c r="J435" s="13"/>
      <c r="K435" s="13"/>
      <c r="L435" s="13"/>
      <c r="M435" s="13"/>
      <c r="N435" s="14"/>
      <c r="O435" s="14"/>
      <c r="P435" s="15"/>
      <c r="Q435" s="13"/>
      <c r="R435" s="15"/>
      <c r="S435" s="15"/>
      <c r="T435" s="15"/>
      <c r="U435" s="354"/>
      <c r="V435" s="158" t="str">
        <f>IF(W435=0,"",(G435/DataÅr!$B$47*DataÅr!$B$52+H435/DataÅr!$B$47*DataÅr!$B$51+I435/DataÅr!$B$47*DataÅr!$B$50+J435/DataÅr!$B$47*DataÅr!$B$49+K435/DataÅr!$B$47*DataÅr!$B$48+M435/DataÅr!$B$47*DataÅr!$B$53)^DataÅr!$B$54)</f>
        <v/>
      </c>
      <c r="W435" s="99">
        <f t="shared" si="36"/>
        <v>0</v>
      </c>
      <c r="X435" s="100">
        <f>SUM(G422:K435)+SUM(M422:M435)</f>
        <v>0</v>
      </c>
      <c r="Y435" s="140">
        <f>SUM(E422:E435)</f>
        <v>0</v>
      </c>
      <c r="Z435" s="141" t="str">
        <f t="shared" si="39"/>
        <v>Tid</v>
      </c>
      <c r="AA435" s="94"/>
    </row>
    <row r="436" spans="1:27" ht="12.75" customHeight="1" x14ac:dyDescent="0.2">
      <c r="A436" s="405">
        <f>A422+1</f>
        <v>22</v>
      </c>
      <c r="B436" s="110">
        <f>(B434+1)</f>
        <v>42520</v>
      </c>
      <c r="C436" s="122"/>
      <c r="D436" s="139"/>
      <c r="E436" s="127"/>
      <c r="F436" s="117"/>
      <c r="G436" s="1"/>
      <c r="H436" s="1"/>
      <c r="I436" s="1"/>
      <c r="J436" s="1"/>
      <c r="K436" s="1"/>
      <c r="L436" s="1"/>
      <c r="M436" s="1"/>
      <c r="N436" s="2"/>
      <c r="O436" s="2"/>
      <c r="P436" s="3"/>
      <c r="Q436" s="1"/>
      <c r="R436" s="3"/>
      <c r="S436" s="3"/>
      <c r="T436" s="3"/>
      <c r="U436" s="349"/>
      <c r="V436" s="88" t="str">
        <f>IF(W436=0,"",(G436/DataÅr!$B$47*DataÅr!$B$52+H436/DataÅr!$B$47*DataÅr!$B$51+I436/DataÅr!$B$47*DataÅr!$B$50+J436/DataÅr!$B$47*DataÅr!$B$49+K436/DataÅr!$B$47*DataÅr!$B$48+M436/DataÅr!$B$47*DataÅr!$B$53)^DataÅr!$B$54)</f>
        <v/>
      </c>
      <c r="W436" s="80">
        <f t="shared" si="36"/>
        <v>0</v>
      </c>
      <c r="X436" s="81"/>
      <c r="Y436" s="82"/>
      <c r="Z436" s="83"/>
      <c r="AA436" s="94"/>
    </row>
    <row r="437" spans="1:27" ht="12.75" customHeight="1" x14ac:dyDescent="0.2">
      <c r="A437" s="406"/>
      <c r="B437" s="108">
        <f>B436</f>
        <v>42520</v>
      </c>
      <c r="C437" s="123"/>
      <c r="D437" s="136"/>
      <c r="E437" s="133"/>
      <c r="F437" s="118"/>
      <c r="G437" s="4"/>
      <c r="H437" s="4"/>
      <c r="I437" s="4"/>
      <c r="J437" s="4"/>
      <c r="K437" s="4"/>
      <c r="L437" s="4"/>
      <c r="M437" s="4"/>
      <c r="N437" s="5"/>
      <c r="O437" s="5"/>
      <c r="P437" s="6"/>
      <c r="Q437" s="4"/>
      <c r="R437" s="6"/>
      <c r="S437" s="6"/>
      <c r="T437" s="6"/>
      <c r="U437" s="350"/>
      <c r="V437" s="85" t="str">
        <f>IF(W437=0,"",(G437/DataÅr!$B$47*DataÅr!$B$52+H437/DataÅr!$B$47*DataÅr!$B$51+I437/DataÅr!$B$47*DataÅr!$B$50+J437/DataÅr!$B$47*DataÅr!$B$49+K437/DataÅr!$B$47*DataÅr!$B$48+M437/DataÅr!$B$47*DataÅr!$B$53)^DataÅr!$B$54)</f>
        <v/>
      </c>
      <c r="W437" s="86">
        <f t="shared" si="36"/>
        <v>0</v>
      </c>
      <c r="X437" s="87">
        <f>SUM(G436:K437)+SUM(M436:M437)</f>
        <v>0</v>
      </c>
      <c r="Y437" s="142"/>
      <c r="Z437" s="83"/>
      <c r="AA437" s="94"/>
    </row>
    <row r="438" spans="1:27" ht="12.75" customHeight="1" thickBot="1" x14ac:dyDescent="0.25">
      <c r="A438" s="406"/>
      <c r="B438" s="107">
        <f>(B436+1)</f>
        <v>42521</v>
      </c>
      <c r="C438" s="124"/>
      <c r="D438" s="137"/>
      <c r="E438" s="128"/>
      <c r="F438" s="119"/>
      <c r="G438" s="7"/>
      <c r="H438" s="7"/>
      <c r="I438" s="7"/>
      <c r="J438" s="7"/>
      <c r="K438" s="7"/>
      <c r="L438" s="7"/>
      <c r="M438" s="7"/>
      <c r="N438" s="8"/>
      <c r="O438" s="8"/>
      <c r="P438" s="9"/>
      <c r="Q438" s="7"/>
      <c r="R438" s="9"/>
      <c r="S438" s="9"/>
      <c r="T438" s="9"/>
      <c r="U438" s="351"/>
      <c r="V438" s="88" t="str">
        <f>IF(W438=0,"",(G438/DataÅr!$B$47*DataÅr!$B$52+H438/DataÅr!$B$47*DataÅr!$B$51+I438/DataÅr!$B$47*DataÅr!$B$50+J438/DataÅr!$B$47*DataÅr!$B$49+K438/DataÅr!$B$47*DataÅr!$B$48+M438/DataÅr!$B$47*DataÅr!$B$53)^DataÅr!$B$54)</f>
        <v/>
      </c>
      <c r="W438" s="89">
        <f t="shared" si="36"/>
        <v>0</v>
      </c>
      <c r="X438" s="90"/>
      <c r="Y438" s="142"/>
      <c r="Z438" s="144"/>
      <c r="AA438" s="94"/>
    </row>
    <row r="439" spans="1:27" ht="12.75" customHeight="1" x14ac:dyDescent="0.2">
      <c r="A439" s="406"/>
      <c r="B439" s="108">
        <f>B438</f>
        <v>42521</v>
      </c>
      <c r="C439" s="123"/>
      <c r="D439" s="136"/>
      <c r="E439" s="133"/>
      <c r="F439" s="118"/>
      <c r="G439" s="4"/>
      <c r="H439" s="4"/>
      <c r="I439" s="4"/>
      <c r="J439" s="4"/>
      <c r="K439" s="4"/>
      <c r="L439" s="4"/>
      <c r="M439" s="4"/>
      <c r="N439" s="5"/>
      <c r="O439" s="5"/>
      <c r="P439" s="6"/>
      <c r="Q439" s="4"/>
      <c r="R439" s="6"/>
      <c r="S439" s="6"/>
      <c r="T439" s="6"/>
      <c r="U439" s="350"/>
      <c r="V439" s="85" t="str">
        <f>IF(W439=0,"",(G439/DataÅr!$B$47*DataÅr!$B$52+H439/DataÅr!$B$47*DataÅr!$B$51+I439/DataÅr!$B$47*DataÅr!$B$50+J439/DataÅr!$B$47*DataÅr!$B$49+K439/DataÅr!$B$47*DataÅr!$B$48+M439/DataÅr!$B$47*DataÅr!$B$53)^DataÅr!$B$54)</f>
        <v/>
      </c>
      <c r="W439" s="86">
        <f t="shared" si="36"/>
        <v>0</v>
      </c>
      <c r="X439" s="87">
        <f>SUM(G436:K439)+SUM(M436:M439)</f>
        <v>0</v>
      </c>
      <c r="Y439" s="130">
        <f>SUM(F436:F449)</f>
        <v>0</v>
      </c>
      <c r="Z439" s="91" t="str">
        <f t="shared" ref="Z439:Z449" si="40">Z425</f>
        <v>Pas</v>
      </c>
      <c r="AA439" s="94"/>
    </row>
    <row r="440" spans="1:27" ht="12.75" customHeight="1" x14ac:dyDescent="0.2">
      <c r="A440" s="406"/>
      <c r="B440" s="107">
        <f>(B438+1)</f>
        <v>42522</v>
      </c>
      <c r="C440" s="124"/>
      <c r="D440" s="137"/>
      <c r="E440" s="128"/>
      <c r="F440" s="119"/>
      <c r="G440" s="7"/>
      <c r="H440" s="7"/>
      <c r="I440" s="7"/>
      <c r="J440" s="7"/>
      <c r="K440" s="7"/>
      <c r="L440" s="7"/>
      <c r="M440" s="7"/>
      <c r="N440" s="8"/>
      <c r="O440" s="8"/>
      <c r="P440" s="9"/>
      <c r="Q440" s="7"/>
      <c r="R440" s="9"/>
      <c r="S440" s="9"/>
      <c r="T440" s="9"/>
      <c r="U440" s="351"/>
      <c r="V440" s="88" t="str">
        <f>IF(W440=0,"",(G440/DataÅr!$B$47*DataÅr!$B$52+H440/DataÅr!$B$47*DataÅr!$B$51+I440/DataÅr!$B$47*DataÅr!$B$50+J440/DataÅr!$B$47*DataÅr!$B$49+K440/DataÅr!$B$47*DataÅr!$B$48+M440/DataÅr!$B$47*DataÅr!$B$53)^DataÅr!$B$54)</f>
        <v/>
      </c>
      <c r="W440" s="89">
        <f t="shared" si="36"/>
        <v>0</v>
      </c>
      <c r="X440" s="90"/>
      <c r="Y440" s="129">
        <f>SUM(G436:K449)-Y441</f>
        <v>0</v>
      </c>
      <c r="Z440" s="93" t="str">
        <f t="shared" si="40"/>
        <v>Løb</v>
      </c>
      <c r="AA440" s="94"/>
    </row>
    <row r="441" spans="1:27" ht="12.75" customHeight="1" x14ac:dyDescent="0.2">
      <c r="A441" s="406"/>
      <c r="B441" s="108">
        <f>B440</f>
        <v>42522</v>
      </c>
      <c r="C441" s="123"/>
      <c r="D441" s="136"/>
      <c r="E441" s="133"/>
      <c r="F441" s="118"/>
      <c r="G441" s="4"/>
      <c r="H441" s="4"/>
      <c r="I441" s="4"/>
      <c r="J441" s="4"/>
      <c r="K441" s="4"/>
      <c r="L441" s="4"/>
      <c r="M441" s="4"/>
      <c r="N441" s="5"/>
      <c r="O441" s="5"/>
      <c r="P441" s="6"/>
      <c r="Q441" s="4"/>
      <c r="R441" s="6"/>
      <c r="S441" s="6"/>
      <c r="T441" s="6"/>
      <c r="U441" s="350"/>
      <c r="V441" s="85" t="str">
        <f>IF(W441=0,"",(G441/DataÅr!$B$47*DataÅr!$B$52+H441/DataÅr!$B$47*DataÅr!$B$51+I441/DataÅr!$B$47*DataÅr!$B$50+J441/DataÅr!$B$47*DataÅr!$B$49+K441/DataÅr!$B$47*DataÅr!$B$48+M441/DataÅr!$B$47*DataÅr!$B$53)^DataÅr!$B$54)</f>
        <v/>
      </c>
      <c r="W441" s="86">
        <f t="shared" si="36"/>
        <v>0</v>
      </c>
      <c r="X441" s="87">
        <f>SUM(G436:K441)+SUM(M436:M441)</f>
        <v>0</v>
      </c>
      <c r="Y441" s="92">
        <f>SUMIF(L436:L449,"x",W436:W449)-SUMIF(L436:L449,"x",M436:M449)</f>
        <v>0</v>
      </c>
      <c r="Z441" s="93" t="str">
        <f t="shared" si="40"/>
        <v>Alternativ</v>
      </c>
      <c r="AA441" s="94"/>
    </row>
    <row r="442" spans="1:27" ht="12.75" customHeight="1" x14ac:dyDescent="0.2">
      <c r="A442" s="406"/>
      <c r="B442" s="107">
        <f>(B440+1)</f>
        <v>42523</v>
      </c>
      <c r="C442" s="124"/>
      <c r="D442" s="137"/>
      <c r="E442" s="128"/>
      <c r="F442" s="119"/>
      <c r="G442" s="7"/>
      <c r="H442" s="7"/>
      <c r="I442" s="7"/>
      <c r="J442" s="7"/>
      <c r="K442" s="7"/>
      <c r="L442" s="7"/>
      <c r="M442" s="7"/>
      <c r="N442" s="8"/>
      <c r="O442" s="8"/>
      <c r="P442" s="9"/>
      <c r="Q442" s="7"/>
      <c r="R442" s="9"/>
      <c r="S442" s="9"/>
      <c r="T442" s="9"/>
      <c r="U442" s="351"/>
      <c r="V442" s="88" t="str">
        <f>IF(W442=0,"",(G442/DataÅr!$B$47*DataÅr!$B$52+H442/DataÅr!$B$47*DataÅr!$B$51+I442/DataÅr!$B$47*DataÅr!$B$50+J442/DataÅr!$B$47*DataÅr!$B$49+K442/DataÅr!$B$47*DataÅr!$B$48+M442/DataÅr!$B$47*DataÅr!$B$53)^DataÅr!$B$54)</f>
        <v/>
      </c>
      <c r="W442" s="89">
        <f t="shared" si="36"/>
        <v>0</v>
      </c>
      <c r="X442" s="90"/>
      <c r="Y442" s="92">
        <f>SUM(M436:M449)</f>
        <v>0</v>
      </c>
      <c r="Z442" s="93" t="str">
        <f t="shared" si="40"/>
        <v>Styrke</v>
      </c>
      <c r="AA442" s="94"/>
    </row>
    <row r="443" spans="1:27" ht="12.75" customHeight="1" x14ac:dyDescent="0.2">
      <c r="A443" s="406"/>
      <c r="B443" s="108">
        <f>B442</f>
        <v>42523</v>
      </c>
      <c r="C443" s="123"/>
      <c r="D443" s="136"/>
      <c r="E443" s="133"/>
      <c r="F443" s="118"/>
      <c r="G443" s="4"/>
      <c r="H443" s="4"/>
      <c r="I443" s="4"/>
      <c r="J443" s="4"/>
      <c r="K443" s="4"/>
      <c r="L443" s="4"/>
      <c r="M443" s="4"/>
      <c r="N443" s="5"/>
      <c r="O443" s="5"/>
      <c r="P443" s="6"/>
      <c r="Q443" s="4"/>
      <c r="R443" s="6"/>
      <c r="S443" s="6"/>
      <c r="T443" s="6"/>
      <c r="U443" s="350"/>
      <c r="V443" s="85" t="str">
        <f>IF(W443=0,"",(G443/DataÅr!$B$47*DataÅr!$B$52+H443/DataÅr!$B$47*DataÅr!$B$51+I443/DataÅr!$B$47*DataÅr!$B$50+J443/DataÅr!$B$47*DataÅr!$B$49+K443/DataÅr!$B$47*DataÅr!$B$48+M443/DataÅr!$B$47*DataÅr!$B$53)^DataÅr!$B$54)</f>
        <v/>
      </c>
      <c r="W443" s="86">
        <f t="shared" si="36"/>
        <v>0</v>
      </c>
      <c r="X443" s="87">
        <f>SUM(G436:K443)+SUM(M436:M443)</f>
        <v>0</v>
      </c>
      <c r="Y443" s="95">
        <f>SUM(Q436:Q449)</f>
        <v>0</v>
      </c>
      <c r="Z443" s="93" t="str">
        <f t="shared" si="40"/>
        <v>O-teknik</v>
      </c>
      <c r="AA443" s="94"/>
    </row>
    <row r="444" spans="1:27" ht="12.75" customHeight="1" x14ac:dyDescent="0.2">
      <c r="A444" s="406"/>
      <c r="B444" s="107">
        <f>(B442+1)</f>
        <v>42524</v>
      </c>
      <c r="C444" s="124"/>
      <c r="D444" s="137"/>
      <c r="E444" s="128"/>
      <c r="F444" s="119"/>
      <c r="G444" s="7"/>
      <c r="H444" s="7"/>
      <c r="I444" s="7"/>
      <c r="J444" s="7"/>
      <c r="K444" s="7"/>
      <c r="L444" s="7"/>
      <c r="M444" s="7"/>
      <c r="N444" s="8"/>
      <c r="O444" s="8"/>
      <c r="P444" s="9"/>
      <c r="Q444" s="7"/>
      <c r="R444" s="9"/>
      <c r="S444" s="9"/>
      <c r="T444" s="9"/>
      <c r="U444" s="351"/>
      <c r="V444" s="88" t="str">
        <f>IF(W444=0,"",(G444/DataÅr!$B$47*DataÅr!$B$52+H444/DataÅr!$B$47*DataÅr!$B$51+I444/DataÅr!$B$47*DataÅr!$B$50+J444/DataÅr!$B$47*DataÅr!$B$49+K444/DataÅr!$B$47*DataÅr!$B$48+M444/DataÅr!$B$47*DataÅr!$B$53)^DataÅr!$B$54)</f>
        <v/>
      </c>
      <c r="W444" s="89">
        <f t="shared" si="36"/>
        <v>0</v>
      </c>
      <c r="X444" s="90"/>
      <c r="Y444" s="96">
        <f>SUM(T436:T449)</f>
        <v>0</v>
      </c>
      <c r="Z444" s="93" t="str">
        <f t="shared" si="40"/>
        <v>Km</v>
      </c>
      <c r="AA444" s="94"/>
    </row>
    <row r="445" spans="1:27" ht="12.75" customHeight="1" x14ac:dyDescent="0.2">
      <c r="A445" s="406"/>
      <c r="B445" s="108">
        <f>B444</f>
        <v>42524</v>
      </c>
      <c r="C445" s="123"/>
      <c r="D445" s="136"/>
      <c r="E445" s="133"/>
      <c r="F445" s="118"/>
      <c r="G445" s="4"/>
      <c r="H445" s="4"/>
      <c r="I445" s="4"/>
      <c r="J445" s="4"/>
      <c r="K445" s="4"/>
      <c r="L445" s="4"/>
      <c r="M445" s="4"/>
      <c r="N445" s="5"/>
      <c r="O445" s="5"/>
      <c r="P445" s="6"/>
      <c r="Q445" s="4"/>
      <c r="R445" s="6"/>
      <c r="S445" s="6"/>
      <c r="T445" s="6"/>
      <c r="U445" s="350"/>
      <c r="V445" s="85" t="str">
        <f>IF(W445=0,"",(G445/DataÅr!$B$47*DataÅr!$B$52+H445/DataÅr!$B$47*DataÅr!$B$51+I445/DataÅr!$B$47*DataÅr!$B$50+J445/DataÅr!$B$47*DataÅr!$B$49+K445/DataÅr!$B$47*DataÅr!$B$48+M445/DataÅr!$B$47*DataÅr!$B$53)^DataÅr!$B$54)</f>
        <v/>
      </c>
      <c r="W445" s="86">
        <f t="shared" si="36"/>
        <v>0</v>
      </c>
      <c r="X445" s="87">
        <f>SUM(G436:K445)+SUM(M436:M445)</f>
        <v>0</v>
      </c>
      <c r="Y445" s="96">
        <f>SUM(P436:P449)</f>
        <v>0</v>
      </c>
      <c r="Z445" s="93" t="str">
        <f t="shared" si="40"/>
        <v>Stigning</v>
      </c>
      <c r="AA445" s="94"/>
    </row>
    <row r="446" spans="1:27" ht="12.75" customHeight="1" x14ac:dyDescent="0.2">
      <c r="A446" s="406"/>
      <c r="B446" s="107">
        <f>(B444+1)</f>
        <v>42525</v>
      </c>
      <c r="C446" s="124"/>
      <c r="D446" s="137"/>
      <c r="E446" s="128"/>
      <c r="F446" s="119"/>
      <c r="G446" s="7"/>
      <c r="H446" s="7"/>
      <c r="I446" s="7"/>
      <c r="J446" s="7"/>
      <c r="K446" s="7"/>
      <c r="L446" s="7"/>
      <c r="M446" s="7"/>
      <c r="N446" s="8"/>
      <c r="O446" s="8"/>
      <c r="P446" s="9"/>
      <c r="Q446" s="7"/>
      <c r="R446" s="9"/>
      <c r="S446" s="9"/>
      <c r="T446" s="9"/>
      <c r="U446" s="351"/>
      <c r="V446" s="88" t="str">
        <f>IF(W446=0,"",(G446/DataÅr!$B$47*DataÅr!$B$52+H446/DataÅr!$B$47*DataÅr!$B$51+I446/DataÅr!$B$47*DataÅr!$B$50+J446/DataÅr!$B$47*DataÅr!$B$49+K446/DataÅr!$B$47*DataÅr!$B$48+M446/DataÅr!$B$47*DataÅr!$B$53)^DataÅr!$B$54)</f>
        <v/>
      </c>
      <c r="W446" s="89">
        <f t="shared" si="36"/>
        <v>0</v>
      </c>
      <c r="X446" s="90"/>
      <c r="Y446" s="96">
        <f>SUM(V436:V449)</f>
        <v>0</v>
      </c>
      <c r="Z446" s="93" t="str">
        <f t="shared" si="40"/>
        <v>Belastning</v>
      </c>
      <c r="AA446" s="94"/>
    </row>
    <row r="447" spans="1:27" ht="12.75" customHeight="1" thickBot="1" x14ac:dyDescent="0.25">
      <c r="A447" s="406"/>
      <c r="B447" s="108">
        <f>B446</f>
        <v>42525</v>
      </c>
      <c r="C447" s="123"/>
      <c r="D447" s="136"/>
      <c r="E447" s="133"/>
      <c r="F447" s="118"/>
      <c r="G447" s="4"/>
      <c r="H447" s="4"/>
      <c r="I447" s="4"/>
      <c r="J447" s="4"/>
      <c r="K447" s="4"/>
      <c r="L447" s="4"/>
      <c r="M447" s="4"/>
      <c r="N447" s="5"/>
      <c r="O447" s="5"/>
      <c r="P447" s="6"/>
      <c r="Q447" s="4"/>
      <c r="R447" s="6"/>
      <c r="S447" s="6"/>
      <c r="T447" s="6"/>
      <c r="U447" s="350"/>
      <c r="V447" s="85" t="str">
        <f>IF(W447=0,"",(G447/DataÅr!$B$47*DataÅr!$B$52+H447/DataÅr!$B$47*DataÅr!$B$51+I447/DataÅr!$B$47*DataÅr!$B$50+J447/DataÅr!$B$47*DataÅr!$B$49+K447/DataÅr!$B$47*DataÅr!$B$48+M447/DataÅr!$B$47*DataÅr!$B$53)^DataÅr!$B$54)</f>
        <v/>
      </c>
      <c r="W447" s="86">
        <f t="shared" si="36"/>
        <v>0</v>
      </c>
      <c r="X447" s="87">
        <f>SUM(G436:K447)+SUM(M436:M447)</f>
        <v>0</v>
      </c>
      <c r="Y447" s="101">
        <f>IF(SUM(R436:R449)&gt;0,AVERAGE(R436:R449),0)</f>
        <v>0</v>
      </c>
      <c r="Z447" s="102" t="str">
        <f t="shared" si="40"/>
        <v>Dagsform</v>
      </c>
      <c r="AA447" s="94"/>
    </row>
    <row r="448" spans="1:27" ht="12.75" customHeight="1" x14ac:dyDescent="0.2">
      <c r="A448" s="406"/>
      <c r="B448" s="107">
        <f>(B446+1)</f>
        <v>42526</v>
      </c>
      <c r="C448" s="125"/>
      <c r="D448" s="137"/>
      <c r="E448" s="128"/>
      <c r="F448" s="120"/>
      <c r="G448" s="10"/>
      <c r="H448" s="10"/>
      <c r="I448" s="10"/>
      <c r="J448" s="10"/>
      <c r="K448" s="10"/>
      <c r="L448" s="10"/>
      <c r="M448" s="10"/>
      <c r="N448" s="11"/>
      <c r="O448" s="11"/>
      <c r="P448" s="12"/>
      <c r="Q448" s="10"/>
      <c r="R448" s="12"/>
      <c r="S448" s="12"/>
      <c r="T448" s="12"/>
      <c r="U448" s="351"/>
      <c r="V448" s="88" t="str">
        <f>IF(W448=0,"",(G448/DataÅr!$B$47*DataÅr!$B$52+H448/DataÅr!$B$47*DataÅr!$B$51+I448/DataÅr!$B$47*DataÅr!$B$50+J448/DataÅr!$B$47*DataÅr!$B$49+K448/DataÅr!$B$47*DataÅr!$B$48+M448/DataÅr!$B$47*DataÅr!$B$53)^DataÅr!$B$54)</f>
        <v/>
      </c>
      <c r="W448" s="89">
        <f t="shared" si="36"/>
        <v>0</v>
      </c>
      <c r="X448" s="98"/>
      <c r="Y448" s="131">
        <f>SUM(C436:C449)</f>
        <v>0</v>
      </c>
      <c r="Z448" s="132" t="str">
        <f t="shared" si="40"/>
        <v>Pas</v>
      </c>
      <c r="AA448" s="94"/>
    </row>
    <row r="449" spans="1:27" ht="12.75" customHeight="1" thickBot="1" x14ac:dyDescent="0.25">
      <c r="A449" s="407"/>
      <c r="B449" s="109">
        <f>B448</f>
        <v>42526</v>
      </c>
      <c r="C449" s="126"/>
      <c r="D449" s="138"/>
      <c r="E449" s="134"/>
      <c r="F449" s="121"/>
      <c r="G449" s="13"/>
      <c r="H449" s="13"/>
      <c r="I449" s="13"/>
      <c r="J449" s="13"/>
      <c r="K449" s="13"/>
      <c r="L449" s="13"/>
      <c r="M449" s="13"/>
      <c r="N449" s="14"/>
      <c r="O449" s="14"/>
      <c r="P449" s="15"/>
      <c r="Q449" s="13"/>
      <c r="R449" s="15"/>
      <c r="S449" s="15"/>
      <c r="T449" s="15"/>
      <c r="U449" s="354"/>
      <c r="V449" s="158" t="str">
        <f>IF(W449=0,"",(G449/DataÅr!$B$47*DataÅr!$B$52+H449/DataÅr!$B$47*DataÅr!$B$51+I449/DataÅr!$B$47*DataÅr!$B$50+J449/DataÅr!$B$47*DataÅr!$B$49+K449/DataÅr!$B$47*DataÅr!$B$48+M449/DataÅr!$B$47*DataÅr!$B$53)^DataÅr!$B$54)</f>
        <v/>
      </c>
      <c r="W449" s="99">
        <f t="shared" si="36"/>
        <v>0</v>
      </c>
      <c r="X449" s="100">
        <f>SUM(G436:K449)+SUM(M436:M449)</f>
        <v>0</v>
      </c>
      <c r="Y449" s="140">
        <f>SUM(E436:E449)</f>
        <v>0</v>
      </c>
      <c r="Z449" s="141" t="str">
        <f t="shared" si="40"/>
        <v>Tid</v>
      </c>
      <c r="AA449" s="94"/>
    </row>
    <row r="450" spans="1:27" ht="12.75" customHeight="1" x14ac:dyDescent="0.2">
      <c r="A450" s="405">
        <f>A436+1</f>
        <v>23</v>
      </c>
      <c r="B450" s="110">
        <f>(B448+1)</f>
        <v>42527</v>
      </c>
      <c r="C450" s="122"/>
      <c r="D450" s="139"/>
      <c r="E450" s="127"/>
      <c r="F450" s="117"/>
      <c r="G450" s="1"/>
      <c r="H450" s="1"/>
      <c r="I450" s="1"/>
      <c r="J450" s="1"/>
      <c r="K450" s="1"/>
      <c r="L450" s="1"/>
      <c r="M450" s="1"/>
      <c r="N450" s="2"/>
      <c r="O450" s="2"/>
      <c r="P450" s="3"/>
      <c r="Q450" s="1"/>
      <c r="R450" s="3"/>
      <c r="S450" s="3"/>
      <c r="T450" s="3"/>
      <c r="U450" s="349"/>
      <c r="V450" s="88" t="str">
        <f>IF(W450=0,"",(G450/DataÅr!$B$47*DataÅr!$B$52+H450/DataÅr!$B$47*DataÅr!$B$51+I450/DataÅr!$B$47*DataÅr!$B$50+J450/DataÅr!$B$47*DataÅr!$B$49+K450/DataÅr!$B$47*DataÅr!$B$48+M450/DataÅr!$B$47*DataÅr!$B$53)^DataÅr!$B$54)</f>
        <v/>
      </c>
      <c r="W450" s="80">
        <f t="shared" ref="W450:W513" si="41">SUM(G450:K450)+M450</f>
        <v>0</v>
      </c>
      <c r="X450" s="81"/>
      <c r="Y450" s="82"/>
      <c r="Z450" s="83"/>
      <c r="AA450" s="94"/>
    </row>
    <row r="451" spans="1:27" ht="12.75" customHeight="1" x14ac:dyDescent="0.2">
      <c r="A451" s="406"/>
      <c r="B451" s="108">
        <f>B450</f>
        <v>42527</v>
      </c>
      <c r="C451" s="123"/>
      <c r="D451" s="136"/>
      <c r="E451" s="133"/>
      <c r="F451" s="118"/>
      <c r="G451" s="4"/>
      <c r="H451" s="4"/>
      <c r="I451" s="4"/>
      <c r="J451" s="4"/>
      <c r="K451" s="4"/>
      <c r="L451" s="4"/>
      <c r="M451" s="4"/>
      <c r="N451" s="5"/>
      <c r="O451" s="5"/>
      <c r="P451" s="6"/>
      <c r="Q451" s="4"/>
      <c r="R451" s="6"/>
      <c r="S451" s="6"/>
      <c r="T451" s="6"/>
      <c r="U451" s="350"/>
      <c r="V451" s="85" t="str">
        <f>IF(W451=0,"",(G451/DataÅr!$B$47*DataÅr!$B$52+H451/DataÅr!$B$47*DataÅr!$B$51+I451/DataÅr!$B$47*DataÅr!$B$50+J451/DataÅr!$B$47*DataÅr!$B$49+K451/DataÅr!$B$47*DataÅr!$B$48+M451/DataÅr!$B$47*DataÅr!$B$53)^DataÅr!$B$54)</f>
        <v/>
      </c>
      <c r="W451" s="86">
        <f t="shared" si="41"/>
        <v>0</v>
      </c>
      <c r="X451" s="87">
        <f>SUM(G450:K451)+SUM(M450:M451)</f>
        <v>0</v>
      </c>
      <c r="Y451" s="142"/>
      <c r="Z451" s="83"/>
      <c r="AA451" s="94"/>
    </row>
    <row r="452" spans="1:27" ht="12.75" customHeight="1" thickBot="1" x14ac:dyDescent="0.25">
      <c r="A452" s="406"/>
      <c r="B452" s="107">
        <f>(B450+1)</f>
        <v>42528</v>
      </c>
      <c r="C452" s="124"/>
      <c r="D452" s="137"/>
      <c r="E452" s="128"/>
      <c r="F452" s="119"/>
      <c r="G452" s="7"/>
      <c r="H452" s="7"/>
      <c r="I452" s="7"/>
      <c r="J452" s="7"/>
      <c r="K452" s="7"/>
      <c r="L452" s="7"/>
      <c r="M452" s="7"/>
      <c r="N452" s="8"/>
      <c r="O452" s="8"/>
      <c r="P452" s="9"/>
      <c r="Q452" s="7"/>
      <c r="R452" s="9"/>
      <c r="S452" s="9"/>
      <c r="T452" s="9"/>
      <c r="U452" s="351"/>
      <c r="V452" s="88" t="str">
        <f>IF(W452=0,"",(G452/DataÅr!$B$47*DataÅr!$B$52+H452/DataÅr!$B$47*DataÅr!$B$51+I452/DataÅr!$B$47*DataÅr!$B$50+J452/DataÅr!$B$47*DataÅr!$B$49+K452/DataÅr!$B$47*DataÅr!$B$48+M452/DataÅr!$B$47*DataÅr!$B$53)^DataÅr!$B$54)</f>
        <v/>
      </c>
      <c r="W452" s="89">
        <f t="shared" si="41"/>
        <v>0</v>
      </c>
      <c r="X452" s="90"/>
      <c r="Y452" s="142"/>
      <c r="Z452" s="144"/>
      <c r="AA452" s="94"/>
    </row>
    <row r="453" spans="1:27" ht="12.75" customHeight="1" x14ac:dyDescent="0.2">
      <c r="A453" s="406"/>
      <c r="B453" s="108">
        <f>B452</f>
        <v>42528</v>
      </c>
      <c r="C453" s="123"/>
      <c r="D453" s="136"/>
      <c r="E453" s="133"/>
      <c r="F453" s="118"/>
      <c r="G453" s="4"/>
      <c r="H453" s="4"/>
      <c r="I453" s="4"/>
      <c r="J453" s="4"/>
      <c r="K453" s="4"/>
      <c r="L453" s="4"/>
      <c r="M453" s="4"/>
      <c r="N453" s="5"/>
      <c r="O453" s="5"/>
      <c r="P453" s="6"/>
      <c r="Q453" s="4"/>
      <c r="R453" s="6"/>
      <c r="S453" s="6"/>
      <c r="T453" s="6"/>
      <c r="U453" s="350"/>
      <c r="V453" s="85" t="str">
        <f>IF(W453=0,"",(G453/DataÅr!$B$47*DataÅr!$B$52+H453/DataÅr!$B$47*DataÅr!$B$51+I453/DataÅr!$B$47*DataÅr!$B$50+J453/DataÅr!$B$47*DataÅr!$B$49+K453/DataÅr!$B$47*DataÅr!$B$48+M453/DataÅr!$B$47*DataÅr!$B$53)^DataÅr!$B$54)</f>
        <v/>
      </c>
      <c r="W453" s="86">
        <f t="shared" si="41"/>
        <v>0</v>
      </c>
      <c r="X453" s="87">
        <f>SUM(G450:K453)+SUM(M450:M453)</f>
        <v>0</v>
      </c>
      <c r="Y453" s="130">
        <f>SUM(F450:F463)</f>
        <v>0</v>
      </c>
      <c r="Z453" s="91" t="str">
        <f t="shared" ref="Z453:Z463" si="42">Z439</f>
        <v>Pas</v>
      </c>
      <c r="AA453" s="94"/>
    </row>
    <row r="454" spans="1:27" ht="12.75" customHeight="1" x14ac:dyDescent="0.2">
      <c r="A454" s="406"/>
      <c r="B454" s="107">
        <f>(B452+1)</f>
        <v>42529</v>
      </c>
      <c r="C454" s="124"/>
      <c r="D454" s="137"/>
      <c r="E454" s="128"/>
      <c r="F454" s="119"/>
      <c r="G454" s="7"/>
      <c r="H454" s="7"/>
      <c r="I454" s="7"/>
      <c r="J454" s="7"/>
      <c r="K454" s="7"/>
      <c r="L454" s="7"/>
      <c r="M454" s="7"/>
      <c r="N454" s="8"/>
      <c r="O454" s="8"/>
      <c r="P454" s="9"/>
      <c r="Q454" s="7"/>
      <c r="R454" s="9"/>
      <c r="S454" s="9"/>
      <c r="T454" s="9"/>
      <c r="U454" s="351"/>
      <c r="V454" s="88" t="str">
        <f>IF(W454=0,"",(G454/DataÅr!$B$47*DataÅr!$B$52+H454/DataÅr!$B$47*DataÅr!$B$51+I454/DataÅr!$B$47*DataÅr!$B$50+J454/DataÅr!$B$47*DataÅr!$B$49+K454/DataÅr!$B$47*DataÅr!$B$48+M454/DataÅr!$B$47*DataÅr!$B$53)^DataÅr!$B$54)</f>
        <v/>
      </c>
      <c r="W454" s="89">
        <f t="shared" si="41"/>
        <v>0</v>
      </c>
      <c r="X454" s="90"/>
      <c r="Y454" s="129">
        <f>SUM(G450:K463)-Y455</f>
        <v>0</v>
      </c>
      <c r="Z454" s="93" t="str">
        <f t="shared" si="42"/>
        <v>Løb</v>
      </c>
      <c r="AA454" s="94"/>
    </row>
    <row r="455" spans="1:27" ht="12.75" customHeight="1" x14ac:dyDescent="0.2">
      <c r="A455" s="406"/>
      <c r="B455" s="108">
        <f>B454</f>
        <v>42529</v>
      </c>
      <c r="C455" s="123"/>
      <c r="D455" s="136"/>
      <c r="E455" s="133"/>
      <c r="F455" s="118"/>
      <c r="G455" s="4"/>
      <c r="H455" s="4"/>
      <c r="I455" s="4"/>
      <c r="J455" s="4"/>
      <c r="K455" s="4"/>
      <c r="L455" s="4"/>
      <c r="M455" s="4"/>
      <c r="N455" s="5"/>
      <c r="O455" s="5"/>
      <c r="P455" s="6"/>
      <c r="Q455" s="4"/>
      <c r="R455" s="6"/>
      <c r="S455" s="6"/>
      <c r="T455" s="6"/>
      <c r="U455" s="350"/>
      <c r="V455" s="85" t="str">
        <f>IF(W455=0,"",(G455/DataÅr!$B$47*DataÅr!$B$52+H455/DataÅr!$B$47*DataÅr!$B$51+I455/DataÅr!$B$47*DataÅr!$B$50+J455/DataÅr!$B$47*DataÅr!$B$49+K455/DataÅr!$B$47*DataÅr!$B$48+M455/DataÅr!$B$47*DataÅr!$B$53)^DataÅr!$B$54)</f>
        <v/>
      </c>
      <c r="W455" s="86">
        <f t="shared" si="41"/>
        <v>0</v>
      </c>
      <c r="X455" s="87">
        <f>SUM(G450:K455)+SUM(M450:M455)</f>
        <v>0</v>
      </c>
      <c r="Y455" s="92">
        <f>SUMIF(L450:L463,"x",W450:W463)-SUMIF(L450:L463,"x",M450:M463)</f>
        <v>0</v>
      </c>
      <c r="Z455" s="93" t="str">
        <f t="shared" si="42"/>
        <v>Alternativ</v>
      </c>
      <c r="AA455" s="94"/>
    </row>
    <row r="456" spans="1:27" ht="12.75" customHeight="1" x14ac:dyDescent="0.2">
      <c r="A456" s="406"/>
      <c r="B456" s="107">
        <f>(B454+1)</f>
        <v>42530</v>
      </c>
      <c r="C456" s="124"/>
      <c r="D456" s="137"/>
      <c r="E456" s="128"/>
      <c r="F456" s="119"/>
      <c r="G456" s="7"/>
      <c r="H456" s="7"/>
      <c r="I456" s="7"/>
      <c r="J456" s="7"/>
      <c r="K456" s="7"/>
      <c r="L456" s="7"/>
      <c r="M456" s="7"/>
      <c r="N456" s="8"/>
      <c r="O456" s="8"/>
      <c r="P456" s="9"/>
      <c r="Q456" s="7"/>
      <c r="R456" s="9"/>
      <c r="S456" s="9"/>
      <c r="T456" s="9"/>
      <c r="U456" s="351"/>
      <c r="V456" s="88" t="str">
        <f>IF(W456=0,"",(G456/DataÅr!$B$47*DataÅr!$B$52+H456/DataÅr!$B$47*DataÅr!$B$51+I456/DataÅr!$B$47*DataÅr!$B$50+J456/DataÅr!$B$47*DataÅr!$B$49+K456/DataÅr!$B$47*DataÅr!$B$48+M456/DataÅr!$B$47*DataÅr!$B$53)^DataÅr!$B$54)</f>
        <v/>
      </c>
      <c r="W456" s="89">
        <f t="shared" si="41"/>
        <v>0</v>
      </c>
      <c r="X456" s="90"/>
      <c r="Y456" s="92">
        <f>SUM(M450:M463)</f>
        <v>0</v>
      </c>
      <c r="Z456" s="93" t="str">
        <f t="shared" si="42"/>
        <v>Styrke</v>
      </c>
      <c r="AA456" s="94"/>
    </row>
    <row r="457" spans="1:27" ht="12.75" customHeight="1" x14ac:dyDescent="0.2">
      <c r="A457" s="406"/>
      <c r="B457" s="108">
        <f>B456</f>
        <v>42530</v>
      </c>
      <c r="C457" s="123"/>
      <c r="D457" s="136"/>
      <c r="E457" s="133"/>
      <c r="F457" s="118"/>
      <c r="G457" s="4"/>
      <c r="H457" s="4"/>
      <c r="I457" s="4"/>
      <c r="J457" s="4"/>
      <c r="K457" s="4"/>
      <c r="L457" s="4"/>
      <c r="M457" s="4"/>
      <c r="N457" s="5"/>
      <c r="O457" s="5"/>
      <c r="P457" s="6"/>
      <c r="Q457" s="4"/>
      <c r="R457" s="6"/>
      <c r="S457" s="6"/>
      <c r="T457" s="6"/>
      <c r="U457" s="350"/>
      <c r="V457" s="85" t="str">
        <f>IF(W457=0,"",(G457/DataÅr!$B$47*DataÅr!$B$52+H457/DataÅr!$B$47*DataÅr!$B$51+I457/DataÅr!$B$47*DataÅr!$B$50+J457/DataÅr!$B$47*DataÅr!$B$49+K457/DataÅr!$B$47*DataÅr!$B$48+M457/DataÅr!$B$47*DataÅr!$B$53)^DataÅr!$B$54)</f>
        <v/>
      </c>
      <c r="W457" s="86">
        <f t="shared" si="41"/>
        <v>0</v>
      </c>
      <c r="X457" s="87">
        <f>SUM(G450:K457)+SUM(M450:M457)</f>
        <v>0</v>
      </c>
      <c r="Y457" s="95">
        <f>SUM(Q450:Q463)</f>
        <v>0</v>
      </c>
      <c r="Z457" s="93" t="str">
        <f t="shared" si="42"/>
        <v>O-teknik</v>
      </c>
      <c r="AA457" s="94"/>
    </row>
    <row r="458" spans="1:27" ht="12.75" customHeight="1" x14ac:dyDescent="0.2">
      <c r="A458" s="406"/>
      <c r="B458" s="107">
        <f>(B456+1)</f>
        <v>42531</v>
      </c>
      <c r="C458" s="124"/>
      <c r="D458" s="137"/>
      <c r="E458" s="128"/>
      <c r="F458" s="119"/>
      <c r="G458" s="7"/>
      <c r="H458" s="7"/>
      <c r="I458" s="7"/>
      <c r="J458" s="7"/>
      <c r="K458" s="7"/>
      <c r="L458" s="7"/>
      <c r="M458" s="7"/>
      <c r="N458" s="8"/>
      <c r="O458" s="8"/>
      <c r="P458" s="9"/>
      <c r="Q458" s="7"/>
      <c r="R458" s="9"/>
      <c r="S458" s="9"/>
      <c r="T458" s="9"/>
      <c r="U458" s="351"/>
      <c r="V458" s="88" t="str">
        <f>IF(W458=0,"",(G458/DataÅr!$B$47*DataÅr!$B$52+H458/DataÅr!$B$47*DataÅr!$B$51+I458/DataÅr!$B$47*DataÅr!$B$50+J458/DataÅr!$B$47*DataÅr!$B$49+K458/DataÅr!$B$47*DataÅr!$B$48+M458/DataÅr!$B$47*DataÅr!$B$53)^DataÅr!$B$54)</f>
        <v/>
      </c>
      <c r="W458" s="89">
        <f t="shared" si="41"/>
        <v>0</v>
      </c>
      <c r="X458" s="90"/>
      <c r="Y458" s="96">
        <f>SUM(T450:T463)</f>
        <v>0</v>
      </c>
      <c r="Z458" s="93" t="str">
        <f t="shared" si="42"/>
        <v>Km</v>
      </c>
      <c r="AA458" s="94"/>
    </row>
    <row r="459" spans="1:27" ht="12.75" customHeight="1" x14ac:dyDescent="0.2">
      <c r="A459" s="406"/>
      <c r="B459" s="108">
        <f>B458</f>
        <v>42531</v>
      </c>
      <c r="C459" s="123"/>
      <c r="D459" s="136"/>
      <c r="E459" s="133"/>
      <c r="F459" s="118"/>
      <c r="G459" s="4"/>
      <c r="H459" s="4"/>
      <c r="I459" s="4"/>
      <c r="J459" s="4"/>
      <c r="K459" s="4"/>
      <c r="L459" s="4"/>
      <c r="M459" s="4"/>
      <c r="N459" s="5"/>
      <c r="O459" s="5"/>
      <c r="P459" s="6"/>
      <c r="Q459" s="4"/>
      <c r="R459" s="6"/>
      <c r="S459" s="6"/>
      <c r="T459" s="6"/>
      <c r="U459" s="350"/>
      <c r="V459" s="85" t="str">
        <f>IF(W459=0,"",(G459/DataÅr!$B$47*DataÅr!$B$52+H459/DataÅr!$B$47*DataÅr!$B$51+I459/DataÅr!$B$47*DataÅr!$B$50+J459/DataÅr!$B$47*DataÅr!$B$49+K459/DataÅr!$B$47*DataÅr!$B$48+M459/DataÅr!$B$47*DataÅr!$B$53)^DataÅr!$B$54)</f>
        <v/>
      </c>
      <c r="W459" s="86">
        <f t="shared" si="41"/>
        <v>0</v>
      </c>
      <c r="X459" s="87">
        <f>SUM(G450:K459)+SUM(M450:M459)</f>
        <v>0</v>
      </c>
      <c r="Y459" s="96">
        <f>SUM(P450:P463)</f>
        <v>0</v>
      </c>
      <c r="Z459" s="93" t="str">
        <f t="shared" si="42"/>
        <v>Stigning</v>
      </c>
      <c r="AA459" s="94"/>
    </row>
    <row r="460" spans="1:27" ht="12.75" customHeight="1" x14ac:dyDescent="0.2">
      <c r="A460" s="406"/>
      <c r="B460" s="107">
        <f>(B458+1)</f>
        <v>42532</v>
      </c>
      <c r="C460" s="124"/>
      <c r="D460" s="137"/>
      <c r="E460" s="128"/>
      <c r="F460" s="119"/>
      <c r="G460" s="7"/>
      <c r="H460" s="7"/>
      <c r="I460" s="7"/>
      <c r="J460" s="7"/>
      <c r="K460" s="7"/>
      <c r="L460" s="7"/>
      <c r="M460" s="7"/>
      <c r="N460" s="8"/>
      <c r="O460" s="8"/>
      <c r="P460" s="9"/>
      <c r="Q460" s="7"/>
      <c r="R460" s="9"/>
      <c r="S460" s="9"/>
      <c r="T460" s="9"/>
      <c r="U460" s="351"/>
      <c r="V460" s="88" t="str">
        <f>IF(W460=0,"",(G460/DataÅr!$B$47*DataÅr!$B$52+H460/DataÅr!$B$47*DataÅr!$B$51+I460/DataÅr!$B$47*DataÅr!$B$50+J460/DataÅr!$B$47*DataÅr!$B$49+K460/DataÅr!$B$47*DataÅr!$B$48+M460/DataÅr!$B$47*DataÅr!$B$53)^DataÅr!$B$54)</f>
        <v/>
      </c>
      <c r="W460" s="89">
        <f t="shared" si="41"/>
        <v>0</v>
      </c>
      <c r="X460" s="90"/>
      <c r="Y460" s="96">
        <f>SUM(V450:V463)</f>
        <v>0</v>
      </c>
      <c r="Z460" s="93" t="str">
        <f t="shared" si="42"/>
        <v>Belastning</v>
      </c>
      <c r="AA460" s="94"/>
    </row>
    <row r="461" spans="1:27" ht="12.75" customHeight="1" thickBot="1" x14ac:dyDescent="0.25">
      <c r="A461" s="406"/>
      <c r="B461" s="108">
        <f>B460</f>
        <v>42532</v>
      </c>
      <c r="C461" s="123"/>
      <c r="D461" s="136"/>
      <c r="E461" s="133"/>
      <c r="F461" s="118"/>
      <c r="G461" s="4"/>
      <c r="H461" s="4"/>
      <c r="I461" s="4"/>
      <c r="J461" s="4"/>
      <c r="K461" s="4"/>
      <c r="L461" s="4"/>
      <c r="M461" s="4"/>
      <c r="N461" s="5"/>
      <c r="O461" s="5"/>
      <c r="P461" s="6"/>
      <c r="Q461" s="4"/>
      <c r="R461" s="6"/>
      <c r="S461" s="6"/>
      <c r="T461" s="6"/>
      <c r="U461" s="350"/>
      <c r="V461" s="85" t="str">
        <f>IF(W461=0,"",(G461/DataÅr!$B$47*DataÅr!$B$52+H461/DataÅr!$B$47*DataÅr!$B$51+I461/DataÅr!$B$47*DataÅr!$B$50+J461/DataÅr!$B$47*DataÅr!$B$49+K461/DataÅr!$B$47*DataÅr!$B$48+M461/DataÅr!$B$47*DataÅr!$B$53)^DataÅr!$B$54)</f>
        <v/>
      </c>
      <c r="W461" s="86">
        <f t="shared" si="41"/>
        <v>0</v>
      </c>
      <c r="X461" s="87">
        <f>SUM(G450:K461)+SUM(M450:M461)</f>
        <v>0</v>
      </c>
      <c r="Y461" s="101">
        <f>IF(SUM(R450:R463)&gt;0,AVERAGE(R450:R463),0)</f>
        <v>0</v>
      </c>
      <c r="Z461" s="102" t="str">
        <f t="shared" si="42"/>
        <v>Dagsform</v>
      </c>
      <c r="AA461" s="94"/>
    </row>
    <row r="462" spans="1:27" ht="12.75" customHeight="1" x14ac:dyDescent="0.2">
      <c r="A462" s="406"/>
      <c r="B462" s="107">
        <f>(B460+1)</f>
        <v>42533</v>
      </c>
      <c r="C462" s="125"/>
      <c r="D462" s="137"/>
      <c r="E462" s="128"/>
      <c r="F462" s="120"/>
      <c r="G462" s="10"/>
      <c r="H462" s="10"/>
      <c r="I462" s="10"/>
      <c r="J462" s="10"/>
      <c r="K462" s="10"/>
      <c r="L462" s="10"/>
      <c r="M462" s="10"/>
      <c r="N462" s="11"/>
      <c r="O462" s="11"/>
      <c r="P462" s="12"/>
      <c r="Q462" s="10"/>
      <c r="R462" s="12"/>
      <c r="S462" s="12"/>
      <c r="T462" s="12"/>
      <c r="U462" s="351"/>
      <c r="V462" s="88" t="str">
        <f>IF(W462=0,"",(G462/DataÅr!$B$47*DataÅr!$B$52+H462/DataÅr!$B$47*DataÅr!$B$51+I462/DataÅr!$B$47*DataÅr!$B$50+J462/DataÅr!$B$47*DataÅr!$B$49+K462/DataÅr!$B$47*DataÅr!$B$48+M462/DataÅr!$B$47*DataÅr!$B$53)^DataÅr!$B$54)</f>
        <v/>
      </c>
      <c r="W462" s="89">
        <f t="shared" si="41"/>
        <v>0</v>
      </c>
      <c r="X462" s="98"/>
      <c r="Y462" s="131">
        <f>SUM(C450:C463)</f>
        <v>0</v>
      </c>
      <c r="Z462" s="132" t="str">
        <f t="shared" si="42"/>
        <v>Pas</v>
      </c>
      <c r="AA462" s="94"/>
    </row>
    <row r="463" spans="1:27" ht="12.75" customHeight="1" thickBot="1" x14ac:dyDescent="0.25">
      <c r="A463" s="407"/>
      <c r="B463" s="109">
        <f>B462</f>
        <v>42533</v>
      </c>
      <c r="C463" s="126"/>
      <c r="D463" s="138"/>
      <c r="E463" s="134"/>
      <c r="F463" s="121"/>
      <c r="G463" s="13"/>
      <c r="H463" s="13"/>
      <c r="I463" s="13"/>
      <c r="J463" s="13"/>
      <c r="K463" s="13"/>
      <c r="L463" s="13"/>
      <c r="M463" s="13"/>
      <c r="N463" s="14"/>
      <c r="O463" s="14"/>
      <c r="P463" s="15"/>
      <c r="Q463" s="13"/>
      <c r="R463" s="15"/>
      <c r="S463" s="15"/>
      <c r="T463" s="15"/>
      <c r="U463" s="354"/>
      <c r="V463" s="158" t="str">
        <f>IF(W463=0,"",(G463/DataÅr!$B$47*DataÅr!$B$52+H463/DataÅr!$B$47*DataÅr!$B$51+I463/DataÅr!$B$47*DataÅr!$B$50+J463/DataÅr!$B$47*DataÅr!$B$49+K463/DataÅr!$B$47*DataÅr!$B$48+M463/DataÅr!$B$47*DataÅr!$B$53)^DataÅr!$B$54)</f>
        <v/>
      </c>
      <c r="W463" s="99">
        <f t="shared" si="41"/>
        <v>0</v>
      </c>
      <c r="X463" s="100">
        <f>SUM(G450:K463)+SUM(M450:M463)</f>
        <v>0</v>
      </c>
      <c r="Y463" s="140">
        <f>SUM(E450:E463)</f>
        <v>0</v>
      </c>
      <c r="Z463" s="141" t="str">
        <f t="shared" si="42"/>
        <v>Tid</v>
      </c>
      <c r="AA463" s="94"/>
    </row>
    <row r="464" spans="1:27" ht="12.75" customHeight="1" x14ac:dyDescent="0.2">
      <c r="A464" s="405">
        <f>A450+1</f>
        <v>24</v>
      </c>
      <c r="B464" s="110">
        <f>(B462+1)</f>
        <v>42534</v>
      </c>
      <c r="C464" s="122"/>
      <c r="D464" s="139"/>
      <c r="E464" s="127"/>
      <c r="F464" s="117"/>
      <c r="G464" s="1"/>
      <c r="H464" s="1"/>
      <c r="I464" s="1"/>
      <c r="J464" s="1"/>
      <c r="K464" s="1"/>
      <c r="L464" s="1"/>
      <c r="M464" s="1"/>
      <c r="N464" s="2"/>
      <c r="O464" s="2"/>
      <c r="P464" s="3"/>
      <c r="Q464" s="1"/>
      <c r="R464" s="3"/>
      <c r="S464" s="3"/>
      <c r="T464" s="3"/>
      <c r="U464" s="349"/>
      <c r="V464" s="88" t="str">
        <f>IF(W464=0,"",(G464/DataÅr!$B$47*DataÅr!$B$52+H464/DataÅr!$B$47*DataÅr!$B$51+I464/DataÅr!$B$47*DataÅr!$B$50+J464/DataÅr!$B$47*DataÅr!$B$49+K464/DataÅr!$B$47*DataÅr!$B$48+M464/DataÅr!$B$47*DataÅr!$B$53)^DataÅr!$B$54)</f>
        <v/>
      </c>
      <c r="W464" s="80">
        <f t="shared" si="41"/>
        <v>0</v>
      </c>
      <c r="X464" s="81"/>
      <c r="Y464" s="82"/>
      <c r="Z464" s="83"/>
      <c r="AA464" s="94"/>
    </row>
    <row r="465" spans="1:27" ht="12.75" customHeight="1" x14ac:dyDescent="0.2">
      <c r="A465" s="406"/>
      <c r="B465" s="108">
        <f>B464</f>
        <v>42534</v>
      </c>
      <c r="C465" s="123"/>
      <c r="D465" s="136"/>
      <c r="E465" s="133"/>
      <c r="F465" s="118"/>
      <c r="G465" s="4"/>
      <c r="H465" s="4"/>
      <c r="I465" s="4"/>
      <c r="J465" s="4"/>
      <c r="K465" s="4"/>
      <c r="L465" s="4"/>
      <c r="M465" s="4"/>
      <c r="N465" s="5"/>
      <c r="O465" s="5"/>
      <c r="P465" s="6"/>
      <c r="Q465" s="4"/>
      <c r="R465" s="6"/>
      <c r="S465" s="6"/>
      <c r="T465" s="6"/>
      <c r="U465" s="350"/>
      <c r="V465" s="85" t="str">
        <f>IF(W465=0,"",(G465/DataÅr!$B$47*DataÅr!$B$52+H465/DataÅr!$B$47*DataÅr!$B$51+I465/DataÅr!$B$47*DataÅr!$B$50+J465/DataÅr!$B$47*DataÅr!$B$49+K465/DataÅr!$B$47*DataÅr!$B$48+M465/DataÅr!$B$47*DataÅr!$B$53)^DataÅr!$B$54)</f>
        <v/>
      </c>
      <c r="W465" s="86">
        <f t="shared" si="41"/>
        <v>0</v>
      </c>
      <c r="X465" s="87">
        <f>SUM(G464:K465)+SUM(M464:M465)</f>
        <v>0</v>
      </c>
      <c r="Y465" s="142"/>
      <c r="Z465" s="83"/>
      <c r="AA465" s="94"/>
    </row>
    <row r="466" spans="1:27" ht="12.75" customHeight="1" thickBot="1" x14ac:dyDescent="0.25">
      <c r="A466" s="406"/>
      <c r="B466" s="107">
        <f>(B464+1)</f>
        <v>42535</v>
      </c>
      <c r="C466" s="124"/>
      <c r="D466" s="137"/>
      <c r="E466" s="128"/>
      <c r="F466" s="119"/>
      <c r="G466" s="7"/>
      <c r="H466" s="7"/>
      <c r="I466" s="7"/>
      <c r="J466" s="7"/>
      <c r="K466" s="7"/>
      <c r="L466" s="7"/>
      <c r="M466" s="7"/>
      <c r="N466" s="8"/>
      <c r="O466" s="8"/>
      <c r="P466" s="9"/>
      <c r="Q466" s="7"/>
      <c r="R466" s="9"/>
      <c r="S466" s="9"/>
      <c r="T466" s="9"/>
      <c r="U466" s="351"/>
      <c r="V466" s="88" t="str">
        <f>IF(W466=0,"",(G466/DataÅr!$B$47*DataÅr!$B$52+H466/DataÅr!$B$47*DataÅr!$B$51+I466/DataÅr!$B$47*DataÅr!$B$50+J466/DataÅr!$B$47*DataÅr!$B$49+K466/DataÅr!$B$47*DataÅr!$B$48+M466/DataÅr!$B$47*DataÅr!$B$53)^DataÅr!$B$54)</f>
        <v/>
      </c>
      <c r="W466" s="89">
        <f t="shared" si="41"/>
        <v>0</v>
      </c>
      <c r="X466" s="90"/>
      <c r="Y466" s="142"/>
      <c r="Z466" s="144"/>
      <c r="AA466" s="94"/>
    </row>
    <row r="467" spans="1:27" ht="12.75" customHeight="1" x14ac:dyDescent="0.2">
      <c r="A467" s="406"/>
      <c r="B467" s="108">
        <f>B466</f>
        <v>42535</v>
      </c>
      <c r="C467" s="123"/>
      <c r="D467" s="136"/>
      <c r="E467" s="133"/>
      <c r="F467" s="118"/>
      <c r="G467" s="4"/>
      <c r="H467" s="4"/>
      <c r="I467" s="4"/>
      <c r="J467" s="4"/>
      <c r="K467" s="4"/>
      <c r="L467" s="4"/>
      <c r="M467" s="4"/>
      <c r="N467" s="5"/>
      <c r="O467" s="5"/>
      <c r="P467" s="6"/>
      <c r="Q467" s="4"/>
      <c r="R467" s="6"/>
      <c r="S467" s="6"/>
      <c r="T467" s="6"/>
      <c r="U467" s="350"/>
      <c r="V467" s="85" t="str">
        <f>IF(W467=0,"",(G467/DataÅr!$B$47*DataÅr!$B$52+H467/DataÅr!$B$47*DataÅr!$B$51+I467/DataÅr!$B$47*DataÅr!$B$50+J467/DataÅr!$B$47*DataÅr!$B$49+K467/DataÅr!$B$47*DataÅr!$B$48+M467/DataÅr!$B$47*DataÅr!$B$53)^DataÅr!$B$54)</f>
        <v/>
      </c>
      <c r="W467" s="86">
        <f t="shared" si="41"/>
        <v>0</v>
      </c>
      <c r="X467" s="87">
        <f>SUM(G464:K467)+SUM(M464:M467)</f>
        <v>0</v>
      </c>
      <c r="Y467" s="130">
        <f>SUM(F464:F477)</f>
        <v>0</v>
      </c>
      <c r="Z467" s="91" t="str">
        <f t="shared" ref="Z467:Z477" si="43">Z453</f>
        <v>Pas</v>
      </c>
      <c r="AA467" s="94"/>
    </row>
    <row r="468" spans="1:27" ht="12.75" customHeight="1" x14ac:dyDescent="0.2">
      <c r="A468" s="406"/>
      <c r="B468" s="107">
        <f>(B466+1)</f>
        <v>42536</v>
      </c>
      <c r="C468" s="124"/>
      <c r="D468" s="137"/>
      <c r="E468" s="128"/>
      <c r="F468" s="119"/>
      <c r="G468" s="7"/>
      <c r="H468" s="7"/>
      <c r="I468" s="7"/>
      <c r="J468" s="7"/>
      <c r="K468" s="7"/>
      <c r="L468" s="7"/>
      <c r="M468" s="7"/>
      <c r="N468" s="8"/>
      <c r="O468" s="8"/>
      <c r="P468" s="9"/>
      <c r="Q468" s="7"/>
      <c r="R468" s="9"/>
      <c r="S468" s="9"/>
      <c r="T468" s="9"/>
      <c r="U468" s="351"/>
      <c r="V468" s="88" t="str">
        <f>IF(W468=0,"",(G468/DataÅr!$B$47*DataÅr!$B$52+H468/DataÅr!$B$47*DataÅr!$B$51+I468/DataÅr!$B$47*DataÅr!$B$50+J468/DataÅr!$B$47*DataÅr!$B$49+K468/DataÅr!$B$47*DataÅr!$B$48+M468/DataÅr!$B$47*DataÅr!$B$53)^DataÅr!$B$54)</f>
        <v/>
      </c>
      <c r="W468" s="89">
        <f t="shared" si="41"/>
        <v>0</v>
      </c>
      <c r="X468" s="90"/>
      <c r="Y468" s="129">
        <f>SUM(G464:K477)-Y469</f>
        <v>0</v>
      </c>
      <c r="Z468" s="93" t="str">
        <f t="shared" si="43"/>
        <v>Løb</v>
      </c>
      <c r="AA468" s="94"/>
    </row>
    <row r="469" spans="1:27" ht="12.75" customHeight="1" x14ac:dyDescent="0.2">
      <c r="A469" s="406"/>
      <c r="B469" s="108">
        <f>B468</f>
        <v>42536</v>
      </c>
      <c r="C469" s="123"/>
      <c r="D469" s="136"/>
      <c r="E469" s="133"/>
      <c r="F469" s="118"/>
      <c r="G469" s="4"/>
      <c r="H469" s="4"/>
      <c r="I469" s="4"/>
      <c r="J469" s="4"/>
      <c r="K469" s="4"/>
      <c r="L469" s="4"/>
      <c r="M469" s="4"/>
      <c r="N469" s="5"/>
      <c r="O469" s="5"/>
      <c r="P469" s="6"/>
      <c r="Q469" s="4"/>
      <c r="R469" s="6"/>
      <c r="S469" s="6"/>
      <c r="T469" s="6"/>
      <c r="U469" s="350"/>
      <c r="V469" s="85" t="str">
        <f>IF(W469=0,"",(G469/DataÅr!$B$47*DataÅr!$B$52+H469/DataÅr!$B$47*DataÅr!$B$51+I469/DataÅr!$B$47*DataÅr!$B$50+J469/DataÅr!$B$47*DataÅr!$B$49+K469/DataÅr!$B$47*DataÅr!$B$48+M469/DataÅr!$B$47*DataÅr!$B$53)^DataÅr!$B$54)</f>
        <v/>
      </c>
      <c r="W469" s="86">
        <f t="shared" si="41"/>
        <v>0</v>
      </c>
      <c r="X469" s="87">
        <f>SUM(G464:K469)+SUM(M464:M469)</f>
        <v>0</v>
      </c>
      <c r="Y469" s="92">
        <f>SUMIF(L464:L477,"x",W464:W477)-SUMIF(L464:L477,"x",M464:M477)</f>
        <v>0</v>
      </c>
      <c r="Z469" s="93" t="str">
        <f t="shared" si="43"/>
        <v>Alternativ</v>
      </c>
      <c r="AA469" s="94"/>
    </row>
    <row r="470" spans="1:27" ht="12.75" customHeight="1" x14ac:dyDescent="0.2">
      <c r="A470" s="406"/>
      <c r="B470" s="107">
        <f>(B468+1)</f>
        <v>42537</v>
      </c>
      <c r="C470" s="124"/>
      <c r="D470" s="137"/>
      <c r="E470" s="128"/>
      <c r="F470" s="119"/>
      <c r="G470" s="7"/>
      <c r="H470" s="7"/>
      <c r="I470" s="7"/>
      <c r="J470" s="7"/>
      <c r="K470" s="7"/>
      <c r="L470" s="7"/>
      <c r="M470" s="7"/>
      <c r="N470" s="8"/>
      <c r="O470" s="8"/>
      <c r="P470" s="9"/>
      <c r="Q470" s="7"/>
      <c r="R470" s="9"/>
      <c r="S470" s="9"/>
      <c r="T470" s="9"/>
      <c r="U470" s="351"/>
      <c r="V470" s="88" t="str">
        <f>IF(W470=0,"",(G470/DataÅr!$B$47*DataÅr!$B$52+H470/DataÅr!$B$47*DataÅr!$B$51+I470/DataÅr!$B$47*DataÅr!$B$50+J470/DataÅr!$B$47*DataÅr!$B$49+K470/DataÅr!$B$47*DataÅr!$B$48+M470/DataÅr!$B$47*DataÅr!$B$53)^DataÅr!$B$54)</f>
        <v/>
      </c>
      <c r="W470" s="89">
        <f t="shared" si="41"/>
        <v>0</v>
      </c>
      <c r="X470" s="90"/>
      <c r="Y470" s="92">
        <f>SUM(M464:M477)</f>
        <v>0</v>
      </c>
      <c r="Z470" s="93" t="str">
        <f t="shared" si="43"/>
        <v>Styrke</v>
      </c>
      <c r="AA470" s="94"/>
    </row>
    <row r="471" spans="1:27" ht="12.75" customHeight="1" x14ac:dyDescent="0.2">
      <c r="A471" s="406"/>
      <c r="B471" s="108">
        <f>B470</f>
        <v>42537</v>
      </c>
      <c r="C471" s="123"/>
      <c r="D471" s="136"/>
      <c r="E471" s="133"/>
      <c r="F471" s="118"/>
      <c r="G471" s="4"/>
      <c r="H471" s="4"/>
      <c r="I471" s="4"/>
      <c r="J471" s="4"/>
      <c r="K471" s="4"/>
      <c r="L471" s="4"/>
      <c r="M471" s="4"/>
      <c r="N471" s="5"/>
      <c r="O471" s="5"/>
      <c r="P471" s="6"/>
      <c r="Q471" s="4"/>
      <c r="R471" s="6"/>
      <c r="S471" s="6"/>
      <c r="T471" s="6"/>
      <c r="U471" s="350"/>
      <c r="V471" s="85" t="str">
        <f>IF(W471=0,"",(G471/DataÅr!$B$47*DataÅr!$B$52+H471/DataÅr!$B$47*DataÅr!$B$51+I471/DataÅr!$B$47*DataÅr!$B$50+J471/DataÅr!$B$47*DataÅr!$B$49+K471/DataÅr!$B$47*DataÅr!$B$48+M471/DataÅr!$B$47*DataÅr!$B$53)^DataÅr!$B$54)</f>
        <v/>
      </c>
      <c r="W471" s="86">
        <f t="shared" si="41"/>
        <v>0</v>
      </c>
      <c r="X471" s="87">
        <f>SUM(G464:K471)+SUM(M464:M471)</f>
        <v>0</v>
      </c>
      <c r="Y471" s="95">
        <f>SUM(Q464:Q477)</f>
        <v>0</v>
      </c>
      <c r="Z471" s="93" t="str">
        <f t="shared" si="43"/>
        <v>O-teknik</v>
      </c>
      <c r="AA471" s="94"/>
    </row>
    <row r="472" spans="1:27" ht="12.75" customHeight="1" x14ac:dyDescent="0.2">
      <c r="A472" s="406"/>
      <c r="B472" s="107">
        <f>(B470+1)</f>
        <v>42538</v>
      </c>
      <c r="C472" s="124"/>
      <c r="D472" s="137"/>
      <c r="E472" s="128"/>
      <c r="F472" s="119"/>
      <c r="G472" s="7"/>
      <c r="H472" s="7"/>
      <c r="I472" s="7"/>
      <c r="J472" s="7"/>
      <c r="K472" s="7"/>
      <c r="L472" s="7"/>
      <c r="M472" s="7"/>
      <c r="N472" s="8"/>
      <c r="O472" s="8"/>
      <c r="P472" s="9"/>
      <c r="Q472" s="7"/>
      <c r="R472" s="9"/>
      <c r="S472" s="9"/>
      <c r="T472" s="9"/>
      <c r="U472" s="351"/>
      <c r="V472" s="88" t="str">
        <f>IF(W472=0,"",(G472/DataÅr!$B$47*DataÅr!$B$52+H472/DataÅr!$B$47*DataÅr!$B$51+I472/DataÅr!$B$47*DataÅr!$B$50+J472/DataÅr!$B$47*DataÅr!$B$49+K472/DataÅr!$B$47*DataÅr!$B$48+M472/DataÅr!$B$47*DataÅr!$B$53)^DataÅr!$B$54)</f>
        <v/>
      </c>
      <c r="W472" s="89">
        <f t="shared" si="41"/>
        <v>0</v>
      </c>
      <c r="X472" s="90"/>
      <c r="Y472" s="96">
        <f>SUM(T464:T477)</f>
        <v>0</v>
      </c>
      <c r="Z472" s="93" t="str">
        <f t="shared" si="43"/>
        <v>Km</v>
      </c>
      <c r="AA472" s="94"/>
    </row>
    <row r="473" spans="1:27" ht="12.75" customHeight="1" x14ac:dyDescent="0.2">
      <c r="A473" s="406"/>
      <c r="B473" s="108">
        <f>B472</f>
        <v>42538</v>
      </c>
      <c r="C473" s="123"/>
      <c r="D473" s="136"/>
      <c r="E473" s="133"/>
      <c r="F473" s="118"/>
      <c r="G473" s="4"/>
      <c r="H473" s="4"/>
      <c r="I473" s="4"/>
      <c r="J473" s="4"/>
      <c r="K473" s="4"/>
      <c r="L473" s="4"/>
      <c r="M473" s="4"/>
      <c r="N473" s="5"/>
      <c r="O473" s="5"/>
      <c r="P473" s="6"/>
      <c r="Q473" s="4"/>
      <c r="R473" s="6"/>
      <c r="S473" s="6"/>
      <c r="T473" s="6"/>
      <c r="U473" s="350"/>
      <c r="V473" s="85" t="str">
        <f>IF(W473=0,"",(G473/DataÅr!$B$47*DataÅr!$B$52+H473/DataÅr!$B$47*DataÅr!$B$51+I473/DataÅr!$B$47*DataÅr!$B$50+J473/DataÅr!$B$47*DataÅr!$B$49+K473/DataÅr!$B$47*DataÅr!$B$48+M473/DataÅr!$B$47*DataÅr!$B$53)^DataÅr!$B$54)</f>
        <v/>
      </c>
      <c r="W473" s="86">
        <f t="shared" si="41"/>
        <v>0</v>
      </c>
      <c r="X473" s="87">
        <f>SUM(G464:K473)+SUM(M464:M473)</f>
        <v>0</v>
      </c>
      <c r="Y473" s="96">
        <f>SUM(P464:P477)</f>
        <v>0</v>
      </c>
      <c r="Z473" s="93" t="str">
        <f t="shared" si="43"/>
        <v>Stigning</v>
      </c>
      <c r="AA473" s="94"/>
    </row>
    <row r="474" spans="1:27" ht="12.75" customHeight="1" x14ac:dyDescent="0.2">
      <c r="A474" s="406"/>
      <c r="B474" s="107">
        <f>(B472+1)</f>
        <v>42539</v>
      </c>
      <c r="C474" s="124"/>
      <c r="D474" s="137"/>
      <c r="E474" s="128"/>
      <c r="F474" s="119"/>
      <c r="G474" s="7"/>
      <c r="H474" s="7"/>
      <c r="I474" s="7"/>
      <c r="J474" s="7"/>
      <c r="K474" s="7"/>
      <c r="L474" s="7"/>
      <c r="M474" s="7"/>
      <c r="N474" s="8"/>
      <c r="O474" s="8"/>
      <c r="P474" s="9"/>
      <c r="Q474" s="7"/>
      <c r="R474" s="9"/>
      <c r="S474" s="9"/>
      <c r="T474" s="9"/>
      <c r="U474" s="351"/>
      <c r="V474" s="88" t="str">
        <f>IF(W474=0,"",(G474/DataÅr!$B$47*DataÅr!$B$52+H474/DataÅr!$B$47*DataÅr!$B$51+I474/DataÅr!$B$47*DataÅr!$B$50+J474/DataÅr!$B$47*DataÅr!$B$49+K474/DataÅr!$B$47*DataÅr!$B$48+M474/DataÅr!$B$47*DataÅr!$B$53)^DataÅr!$B$54)</f>
        <v/>
      </c>
      <c r="W474" s="89">
        <f t="shared" si="41"/>
        <v>0</v>
      </c>
      <c r="X474" s="90"/>
      <c r="Y474" s="96">
        <f>SUM(V464:V477)</f>
        <v>0</v>
      </c>
      <c r="Z474" s="93" t="str">
        <f t="shared" si="43"/>
        <v>Belastning</v>
      </c>
      <c r="AA474" s="94"/>
    </row>
    <row r="475" spans="1:27" ht="12.75" customHeight="1" thickBot="1" x14ac:dyDescent="0.25">
      <c r="A475" s="406"/>
      <c r="B475" s="108">
        <f>B474</f>
        <v>42539</v>
      </c>
      <c r="C475" s="123"/>
      <c r="D475" s="136"/>
      <c r="E475" s="133"/>
      <c r="F475" s="118"/>
      <c r="G475" s="4"/>
      <c r="H475" s="4"/>
      <c r="I475" s="4"/>
      <c r="J475" s="4"/>
      <c r="K475" s="4"/>
      <c r="L475" s="4"/>
      <c r="M475" s="4"/>
      <c r="N475" s="5"/>
      <c r="O475" s="5"/>
      <c r="P475" s="6"/>
      <c r="Q475" s="4"/>
      <c r="R475" s="6"/>
      <c r="S475" s="6"/>
      <c r="T475" s="6"/>
      <c r="U475" s="350"/>
      <c r="V475" s="85" t="str">
        <f>IF(W475=0,"",(G475/DataÅr!$B$47*DataÅr!$B$52+H475/DataÅr!$B$47*DataÅr!$B$51+I475/DataÅr!$B$47*DataÅr!$B$50+J475/DataÅr!$B$47*DataÅr!$B$49+K475/DataÅr!$B$47*DataÅr!$B$48+M475/DataÅr!$B$47*DataÅr!$B$53)^DataÅr!$B$54)</f>
        <v/>
      </c>
      <c r="W475" s="86">
        <f t="shared" si="41"/>
        <v>0</v>
      </c>
      <c r="X475" s="87">
        <f>SUM(G464:K475)+SUM(M464:M475)</f>
        <v>0</v>
      </c>
      <c r="Y475" s="101">
        <f>IF(SUM(R464:R477)&gt;0,AVERAGE(R464:R477),0)</f>
        <v>0</v>
      </c>
      <c r="Z475" s="102" t="str">
        <f t="shared" si="43"/>
        <v>Dagsform</v>
      </c>
      <c r="AA475" s="94"/>
    </row>
    <row r="476" spans="1:27" ht="12.75" customHeight="1" x14ac:dyDescent="0.2">
      <c r="A476" s="406"/>
      <c r="B476" s="107">
        <f>(B474+1)</f>
        <v>42540</v>
      </c>
      <c r="C476" s="125"/>
      <c r="D476" s="137"/>
      <c r="E476" s="128"/>
      <c r="F476" s="120"/>
      <c r="G476" s="10"/>
      <c r="H476" s="10"/>
      <c r="I476" s="10"/>
      <c r="J476" s="10"/>
      <c r="K476" s="10"/>
      <c r="L476" s="10"/>
      <c r="M476" s="10"/>
      <c r="N476" s="11"/>
      <c r="O476" s="11"/>
      <c r="P476" s="12"/>
      <c r="Q476" s="10"/>
      <c r="R476" s="12"/>
      <c r="S476" s="12"/>
      <c r="T476" s="12"/>
      <c r="U476" s="351"/>
      <c r="V476" s="88" t="str">
        <f>IF(W476=0,"",(G476/DataÅr!$B$47*DataÅr!$B$52+H476/DataÅr!$B$47*DataÅr!$B$51+I476/DataÅr!$B$47*DataÅr!$B$50+J476/DataÅr!$B$47*DataÅr!$B$49+K476/DataÅr!$B$47*DataÅr!$B$48+M476/DataÅr!$B$47*DataÅr!$B$53)^DataÅr!$B$54)</f>
        <v/>
      </c>
      <c r="W476" s="89">
        <f t="shared" si="41"/>
        <v>0</v>
      </c>
      <c r="X476" s="98"/>
      <c r="Y476" s="131">
        <f>SUM(C464:C477)</f>
        <v>0</v>
      </c>
      <c r="Z476" s="132" t="str">
        <f t="shared" si="43"/>
        <v>Pas</v>
      </c>
      <c r="AA476" s="94"/>
    </row>
    <row r="477" spans="1:27" ht="12.75" customHeight="1" thickBot="1" x14ac:dyDescent="0.25">
      <c r="A477" s="407"/>
      <c r="B477" s="109">
        <f>B476</f>
        <v>42540</v>
      </c>
      <c r="C477" s="126"/>
      <c r="D477" s="138"/>
      <c r="E477" s="134"/>
      <c r="F477" s="121"/>
      <c r="G477" s="13"/>
      <c r="H477" s="13"/>
      <c r="I477" s="13"/>
      <c r="J477" s="13"/>
      <c r="K477" s="13"/>
      <c r="L477" s="13"/>
      <c r="M477" s="13"/>
      <c r="N477" s="14"/>
      <c r="O477" s="14"/>
      <c r="P477" s="15"/>
      <c r="Q477" s="13"/>
      <c r="R477" s="15"/>
      <c r="S477" s="15"/>
      <c r="T477" s="15"/>
      <c r="U477" s="354"/>
      <c r="V477" s="158" t="str">
        <f>IF(W477=0,"",(G477/DataÅr!$B$47*DataÅr!$B$52+H477/DataÅr!$B$47*DataÅr!$B$51+I477/DataÅr!$B$47*DataÅr!$B$50+J477/DataÅr!$B$47*DataÅr!$B$49+K477/DataÅr!$B$47*DataÅr!$B$48+M477/DataÅr!$B$47*DataÅr!$B$53)^DataÅr!$B$54)</f>
        <v/>
      </c>
      <c r="W477" s="99">
        <f t="shared" si="41"/>
        <v>0</v>
      </c>
      <c r="X477" s="100">
        <f>SUM(G464:K477)+SUM(M464:M477)</f>
        <v>0</v>
      </c>
      <c r="Y477" s="140">
        <f>SUM(E464:E477)</f>
        <v>0</v>
      </c>
      <c r="Z477" s="141" t="str">
        <f t="shared" si="43"/>
        <v>Tid</v>
      </c>
      <c r="AA477" s="94"/>
    </row>
    <row r="478" spans="1:27" ht="12.75" customHeight="1" x14ac:dyDescent="0.2">
      <c r="A478" s="405">
        <f>A464+1</f>
        <v>25</v>
      </c>
      <c r="B478" s="110">
        <f>(B476+1)</f>
        <v>42541</v>
      </c>
      <c r="C478" s="122"/>
      <c r="D478" s="139"/>
      <c r="E478" s="127"/>
      <c r="F478" s="117"/>
      <c r="G478" s="1"/>
      <c r="H478" s="1"/>
      <c r="I478" s="1"/>
      <c r="J478" s="1"/>
      <c r="K478" s="1"/>
      <c r="L478" s="1"/>
      <c r="M478" s="1"/>
      <c r="N478" s="2"/>
      <c r="O478" s="2"/>
      <c r="P478" s="3"/>
      <c r="Q478" s="1"/>
      <c r="R478" s="3"/>
      <c r="S478" s="3"/>
      <c r="T478" s="3"/>
      <c r="U478" s="349"/>
      <c r="V478" s="88" t="str">
        <f>IF(W478=0,"",(G478/DataÅr!$B$47*DataÅr!$B$52+H478/DataÅr!$B$47*DataÅr!$B$51+I478/DataÅr!$B$47*DataÅr!$B$50+J478/DataÅr!$B$47*DataÅr!$B$49+K478/DataÅr!$B$47*DataÅr!$B$48+M478/DataÅr!$B$47*DataÅr!$B$53)^DataÅr!$B$54)</f>
        <v/>
      </c>
      <c r="W478" s="80">
        <f t="shared" si="41"/>
        <v>0</v>
      </c>
      <c r="X478" s="81"/>
      <c r="Y478" s="82"/>
      <c r="Z478" s="83"/>
      <c r="AA478" s="94"/>
    </row>
    <row r="479" spans="1:27" ht="12.75" customHeight="1" x14ac:dyDescent="0.2">
      <c r="A479" s="406"/>
      <c r="B479" s="108">
        <f>B478</f>
        <v>42541</v>
      </c>
      <c r="C479" s="123"/>
      <c r="D479" s="136"/>
      <c r="E479" s="133"/>
      <c r="F479" s="118"/>
      <c r="G479" s="4"/>
      <c r="H479" s="4"/>
      <c r="I479" s="4"/>
      <c r="J479" s="4"/>
      <c r="K479" s="4"/>
      <c r="L479" s="4"/>
      <c r="M479" s="4"/>
      <c r="N479" s="5"/>
      <c r="O479" s="5"/>
      <c r="P479" s="6"/>
      <c r="Q479" s="4"/>
      <c r="R479" s="6"/>
      <c r="S479" s="6"/>
      <c r="T479" s="6"/>
      <c r="U479" s="350"/>
      <c r="V479" s="85" t="str">
        <f>IF(W479=0,"",(G479/DataÅr!$B$47*DataÅr!$B$52+H479/DataÅr!$B$47*DataÅr!$B$51+I479/DataÅr!$B$47*DataÅr!$B$50+J479/DataÅr!$B$47*DataÅr!$B$49+K479/DataÅr!$B$47*DataÅr!$B$48+M479/DataÅr!$B$47*DataÅr!$B$53)^DataÅr!$B$54)</f>
        <v/>
      </c>
      <c r="W479" s="86">
        <f t="shared" si="41"/>
        <v>0</v>
      </c>
      <c r="X479" s="87">
        <f>SUM(G478:K479)+SUM(M478:M479)</f>
        <v>0</v>
      </c>
      <c r="Y479" s="142"/>
      <c r="Z479" s="83"/>
      <c r="AA479" s="94"/>
    </row>
    <row r="480" spans="1:27" ht="12.75" customHeight="1" thickBot="1" x14ac:dyDescent="0.25">
      <c r="A480" s="406"/>
      <c r="B480" s="107">
        <f>(B478+1)</f>
        <v>42542</v>
      </c>
      <c r="C480" s="124"/>
      <c r="D480" s="137"/>
      <c r="E480" s="128"/>
      <c r="F480" s="119"/>
      <c r="G480" s="7"/>
      <c r="H480" s="7"/>
      <c r="I480" s="7"/>
      <c r="J480" s="7"/>
      <c r="K480" s="7"/>
      <c r="L480" s="7"/>
      <c r="M480" s="7"/>
      <c r="N480" s="8"/>
      <c r="O480" s="8"/>
      <c r="P480" s="9"/>
      <c r="Q480" s="7"/>
      <c r="R480" s="9"/>
      <c r="S480" s="9"/>
      <c r="T480" s="9"/>
      <c r="U480" s="351"/>
      <c r="V480" s="88" t="str">
        <f>IF(W480=0,"",(G480/DataÅr!$B$47*DataÅr!$B$52+H480/DataÅr!$B$47*DataÅr!$B$51+I480/DataÅr!$B$47*DataÅr!$B$50+J480/DataÅr!$B$47*DataÅr!$B$49+K480/DataÅr!$B$47*DataÅr!$B$48+M480/DataÅr!$B$47*DataÅr!$B$53)^DataÅr!$B$54)</f>
        <v/>
      </c>
      <c r="W480" s="89">
        <f t="shared" si="41"/>
        <v>0</v>
      </c>
      <c r="X480" s="90"/>
      <c r="Y480" s="142"/>
      <c r="Z480" s="144"/>
      <c r="AA480" s="94"/>
    </row>
    <row r="481" spans="1:27" ht="12.75" customHeight="1" x14ac:dyDescent="0.2">
      <c r="A481" s="406"/>
      <c r="B481" s="108">
        <f>B480</f>
        <v>42542</v>
      </c>
      <c r="C481" s="123"/>
      <c r="D481" s="136"/>
      <c r="E481" s="133"/>
      <c r="F481" s="118"/>
      <c r="G481" s="4"/>
      <c r="H481" s="4"/>
      <c r="I481" s="4"/>
      <c r="J481" s="4"/>
      <c r="K481" s="4"/>
      <c r="L481" s="4"/>
      <c r="M481" s="4"/>
      <c r="N481" s="5"/>
      <c r="O481" s="5"/>
      <c r="P481" s="6"/>
      <c r="Q481" s="4"/>
      <c r="R481" s="6"/>
      <c r="S481" s="6"/>
      <c r="T481" s="6"/>
      <c r="U481" s="350"/>
      <c r="V481" s="85" t="str">
        <f>IF(W481=0,"",(G481/DataÅr!$B$47*DataÅr!$B$52+H481/DataÅr!$B$47*DataÅr!$B$51+I481/DataÅr!$B$47*DataÅr!$B$50+J481/DataÅr!$B$47*DataÅr!$B$49+K481/DataÅr!$B$47*DataÅr!$B$48+M481/DataÅr!$B$47*DataÅr!$B$53)^DataÅr!$B$54)</f>
        <v/>
      </c>
      <c r="W481" s="86">
        <f t="shared" si="41"/>
        <v>0</v>
      </c>
      <c r="X481" s="87">
        <f>SUM(G478:K481)+SUM(M478:M481)</f>
        <v>0</v>
      </c>
      <c r="Y481" s="130">
        <f>SUM(F478:F491)</f>
        <v>0</v>
      </c>
      <c r="Z481" s="91" t="str">
        <f t="shared" ref="Z481:Z491" si="44">Z467</f>
        <v>Pas</v>
      </c>
      <c r="AA481" s="94"/>
    </row>
    <row r="482" spans="1:27" ht="12.75" customHeight="1" x14ac:dyDescent="0.2">
      <c r="A482" s="406"/>
      <c r="B482" s="107">
        <f>(B480+1)</f>
        <v>42543</v>
      </c>
      <c r="C482" s="124"/>
      <c r="D482" s="137"/>
      <c r="E482" s="128"/>
      <c r="F482" s="119"/>
      <c r="G482" s="7"/>
      <c r="H482" s="7"/>
      <c r="I482" s="7"/>
      <c r="J482" s="7"/>
      <c r="K482" s="7"/>
      <c r="L482" s="7"/>
      <c r="M482" s="7"/>
      <c r="N482" s="8"/>
      <c r="O482" s="8"/>
      <c r="P482" s="9"/>
      <c r="Q482" s="7"/>
      <c r="R482" s="9"/>
      <c r="S482" s="9"/>
      <c r="T482" s="9"/>
      <c r="U482" s="351"/>
      <c r="V482" s="88" t="str">
        <f>IF(W482=0,"",(G482/DataÅr!$B$47*DataÅr!$B$52+H482/DataÅr!$B$47*DataÅr!$B$51+I482/DataÅr!$B$47*DataÅr!$B$50+J482/DataÅr!$B$47*DataÅr!$B$49+K482/DataÅr!$B$47*DataÅr!$B$48+M482/DataÅr!$B$47*DataÅr!$B$53)^DataÅr!$B$54)</f>
        <v/>
      </c>
      <c r="W482" s="89">
        <f t="shared" si="41"/>
        <v>0</v>
      </c>
      <c r="X482" s="90"/>
      <c r="Y482" s="129">
        <f>SUM(G478:K491)-Y483</f>
        <v>0</v>
      </c>
      <c r="Z482" s="93" t="str">
        <f t="shared" si="44"/>
        <v>Løb</v>
      </c>
      <c r="AA482" s="94"/>
    </row>
    <row r="483" spans="1:27" ht="12.75" customHeight="1" x14ac:dyDescent="0.2">
      <c r="A483" s="406"/>
      <c r="B483" s="108">
        <f>B482</f>
        <v>42543</v>
      </c>
      <c r="C483" s="123"/>
      <c r="D483" s="136"/>
      <c r="E483" s="133"/>
      <c r="F483" s="118"/>
      <c r="G483" s="4"/>
      <c r="H483" s="4"/>
      <c r="I483" s="4"/>
      <c r="J483" s="4"/>
      <c r="K483" s="4"/>
      <c r="L483" s="4"/>
      <c r="M483" s="4"/>
      <c r="N483" s="5"/>
      <c r="O483" s="5"/>
      <c r="P483" s="6"/>
      <c r="Q483" s="4"/>
      <c r="R483" s="6"/>
      <c r="S483" s="6"/>
      <c r="T483" s="6"/>
      <c r="U483" s="350"/>
      <c r="V483" s="85" t="str">
        <f>IF(W483=0,"",(G483/DataÅr!$B$47*DataÅr!$B$52+H483/DataÅr!$B$47*DataÅr!$B$51+I483/DataÅr!$B$47*DataÅr!$B$50+J483/DataÅr!$B$47*DataÅr!$B$49+K483/DataÅr!$B$47*DataÅr!$B$48+M483/DataÅr!$B$47*DataÅr!$B$53)^DataÅr!$B$54)</f>
        <v/>
      </c>
      <c r="W483" s="86">
        <f t="shared" si="41"/>
        <v>0</v>
      </c>
      <c r="X483" s="87">
        <f>SUM(G478:K483)+SUM(M478:M483)</f>
        <v>0</v>
      </c>
      <c r="Y483" s="92">
        <f>SUMIF(L478:L491,"x",W478:W491)-SUMIF(L478:L491,"x",M478:M491)</f>
        <v>0</v>
      </c>
      <c r="Z483" s="93" t="str">
        <f t="shared" si="44"/>
        <v>Alternativ</v>
      </c>
      <c r="AA483" s="94"/>
    </row>
    <row r="484" spans="1:27" ht="12.75" customHeight="1" x14ac:dyDescent="0.2">
      <c r="A484" s="406"/>
      <c r="B484" s="107">
        <f>(B482+1)</f>
        <v>42544</v>
      </c>
      <c r="C484" s="124"/>
      <c r="D484" s="137"/>
      <c r="E484" s="128"/>
      <c r="F484" s="119"/>
      <c r="G484" s="7"/>
      <c r="H484" s="7"/>
      <c r="I484" s="7"/>
      <c r="J484" s="7"/>
      <c r="K484" s="7"/>
      <c r="L484" s="7"/>
      <c r="M484" s="7"/>
      <c r="N484" s="8"/>
      <c r="O484" s="8"/>
      <c r="P484" s="9"/>
      <c r="Q484" s="7"/>
      <c r="R484" s="9"/>
      <c r="S484" s="9"/>
      <c r="T484" s="9"/>
      <c r="U484" s="351"/>
      <c r="V484" s="88" t="str">
        <f>IF(W484=0,"",(G484/DataÅr!$B$47*DataÅr!$B$52+H484/DataÅr!$B$47*DataÅr!$B$51+I484/DataÅr!$B$47*DataÅr!$B$50+J484/DataÅr!$B$47*DataÅr!$B$49+K484/DataÅr!$B$47*DataÅr!$B$48+M484/DataÅr!$B$47*DataÅr!$B$53)^DataÅr!$B$54)</f>
        <v/>
      </c>
      <c r="W484" s="89">
        <f t="shared" si="41"/>
        <v>0</v>
      </c>
      <c r="X484" s="90"/>
      <c r="Y484" s="92">
        <f>SUM(M478:M491)</f>
        <v>0</v>
      </c>
      <c r="Z484" s="93" t="str">
        <f t="shared" si="44"/>
        <v>Styrke</v>
      </c>
      <c r="AA484" s="94"/>
    </row>
    <row r="485" spans="1:27" ht="12.75" customHeight="1" x14ac:dyDescent="0.2">
      <c r="A485" s="406"/>
      <c r="B485" s="108">
        <f>B484</f>
        <v>42544</v>
      </c>
      <c r="C485" s="123"/>
      <c r="D485" s="136"/>
      <c r="E485" s="133"/>
      <c r="F485" s="118"/>
      <c r="G485" s="4"/>
      <c r="H485" s="4"/>
      <c r="I485" s="4"/>
      <c r="J485" s="4"/>
      <c r="K485" s="4"/>
      <c r="L485" s="4"/>
      <c r="M485" s="4"/>
      <c r="N485" s="5"/>
      <c r="O485" s="5"/>
      <c r="P485" s="6"/>
      <c r="Q485" s="4"/>
      <c r="R485" s="6"/>
      <c r="S485" s="6"/>
      <c r="T485" s="6"/>
      <c r="U485" s="350"/>
      <c r="V485" s="85" t="str">
        <f>IF(W485=0,"",(G485/DataÅr!$B$47*DataÅr!$B$52+H485/DataÅr!$B$47*DataÅr!$B$51+I485/DataÅr!$B$47*DataÅr!$B$50+J485/DataÅr!$B$47*DataÅr!$B$49+K485/DataÅr!$B$47*DataÅr!$B$48+M485/DataÅr!$B$47*DataÅr!$B$53)^DataÅr!$B$54)</f>
        <v/>
      </c>
      <c r="W485" s="86">
        <f t="shared" si="41"/>
        <v>0</v>
      </c>
      <c r="X485" s="87">
        <f>SUM(G478:K485)+SUM(M478:M485)</f>
        <v>0</v>
      </c>
      <c r="Y485" s="95">
        <f>SUM(Q478:Q491)</f>
        <v>0</v>
      </c>
      <c r="Z485" s="93" t="str">
        <f t="shared" si="44"/>
        <v>O-teknik</v>
      </c>
      <c r="AA485" s="94"/>
    </row>
    <row r="486" spans="1:27" ht="12.75" customHeight="1" x14ac:dyDescent="0.2">
      <c r="A486" s="406"/>
      <c r="B486" s="107">
        <f>(B484+1)</f>
        <v>42545</v>
      </c>
      <c r="C486" s="124"/>
      <c r="D486" s="137"/>
      <c r="E486" s="128"/>
      <c r="F486" s="119"/>
      <c r="G486" s="7"/>
      <c r="H486" s="7"/>
      <c r="I486" s="7"/>
      <c r="J486" s="7"/>
      <c r="K486" s="7"/>
      <c r="L486" s="7"/>
      <c r="M486" s="7"/>
      <c r="N486" s="8"/>
      <c r="O486" s="8"/>
      <c r="P486" s="9"/>
      <c r="Q486" s="7"/>
      <c r="R486" s="9"/>
      <c r="S486" s="9"/>
      <c r="T486" s="9"/>
      <c r="U486" s="351"/>
      <c r="V486" s="88" t="str">
        <f>IF(W486=0,"",(G486/DataÅr!$B$47*DataÅr!$B$52+H486/DataÅr!$B$47*DataÅr!$B$51+I486/DataÅr!$B$47*DataÅr!$B$50+J486/DataÅr!$B$47*DataÅr!$B$49+K486/DataÅr!$B$47*DataÅr!$B$48+M486/DataÅr!$B$47*DataÅr!$B$53)^DataÅr!$B$54)</f>
        <v/>
      </c>
      <c r="W486" s="89">
        <f t="shared" si="41"/>
        <v>0</v>
      </c>
      <c r="X486" s="90"/>
      <c r="Y486" s="96">
        <f>SUM(T478:T491)</f>
        <v>0</v>
      </c>
      <c r="Z486" s="93" t="str">
        <f t="shared" si="44"/>
        <v>Km</v>
      </c>
      <c r="AA486" s="94"/>
    </row>
    <row r="487" spans="1:27" ht="12.75" customHeight="1" x14ac:dyDescent="0.2">
      <c r="A487" s="406"/>
      <c r="B487" s="108">
        <f>B486</f>
        <v>42545</v>
      </c>
      <c r="C487" s="123"/>
      <c r="D487" s="136"/>
      <c r="E487" s="133"/>
      <c r="F487" s="118"/>
      <c r="G487" s="4"/>
      <c r="H487" s="4"/>
      <c r="I487" s="4"/>
      <c r="J487" s="4"/>
      <c r="K487" s="4"/>
      <c r="L487" s="4"/>
      <c r="M487" s="4"/>
      <c r="N487" s="5"/>
      <c r="O487" s="5"/>
      <c r="P487" s="6"/>
      <c r="Q487" s="4"/>
      <c r="R487" s="6"/>
      <c r="S487" s="6"/>
      <c r="T487" s="6"/>
      <c r="U487" s="350"/>
      <c r="V487" s="85" t="str">
        <f>IF(W487=0,"",(G487/DataÅr!$B$47*DataÅr!$B$52+H487/DataÅr!$B$47*DataÅr!$B$51+I487/DataÅr!$B$47*DataÅr!$B$50+J487/DataÅr!$B$47*DataÅr!$B$49+K487/DataÅr!$B$47*DataÅr!$B$48+M487/DataÅr!$B$47*DataÅr!$B$53)^DataÅr!$B$54)</f>
        <v/>
      </c>
      <c r="W487" s="86">
        <f t="shared" si="41"/>
        <v>0</v>
      </c>
      <c r="X487" s="87">
        <f>SUM(G478:K487)+SUM(M478:M487)</f>
        <v>0</v>
      </c>
      <c r="Y487" s="96">
        <f>SUM(P478:P491)</f>
        <v>0</v>
      </c>
      <c r="Z487" s="93" t="str">
        <f t="shared" si="44"/>
        <v>Stigning</v>
      </c>
      <c r="AA487" s="94"/>
    </row>
    <row r="488" spans="1:27" ht="12.75" customHeight="1" x14ac:dyDescent="0.2">
      <c r="A488" s="406"/>
      <c r="B488" s="107">
        <f>(B486+1)</f>
        <v>42546</v>
      </c>
      <c r="C488" s="124"/>
      <c r="D488" s="137"/>
      <c r="E488" s="128"/>
      <c r="F488" s="119"/>
      <c r="G488" s="7"/>
      <c r="H488" s="7"/>
      <c r="I488" s="7"/>
      <c r="J488" s="7"/>
      <c r="K488" s="7"/>
      <c r="L488" s="7"/>
      <c r="M488" s="7"/>
      <c r="N488" s="8"/>
      <c r="O488" s="8"/>
      <c r="P488" s="9"/>
      <c r="Q488" s="7"/>
      <c r="R488" s="9"/>
      <c r="S488" s="9"/>
      <c r="T488" s="9"/>
      <c r="U488" s="351"/>
      <c r="V488" s="88" t="str">
        <f>IF(W488=0,"",(G488/DataÅr!$B$47*DataÅr!$B$52+H488/DataÅr!$B$47*DataÅr!$B$51+I488/DataÅr!$B$47*DataÅr!$B$50+J488/DataÅr!$B$47*DataÅr!$B$49+K488/DataÅr!$B$47*DataÅr!$B$48+M488/DataÅr!$B$47*DataÅr!$B$53)^DataÅr!$B$54)</f>
        <v/>
      </c>
      <c r="W488" s="89">
        <f t="shared" si="41"/>
        <v>0</v>
      </c>
      <c r="X488" s="90"/>
      <c r="Y488" s="96">
        <f>SUM(V478:V491)</f>
        <v>0</v>
      </c>
      <c r="Z488" s="93" t="str">
        <f t="shared" si="44"/>
        <v>Belastning</v>
      </c>
      <c r="AA488" s="94"/>
    </row>
    <row r="489" spans="1:27" ht="12.75" customHeight="1" thickBot="1" x14ac:dyDescent="0.25">
      <c r="A489" s="406"/>
      <c r="B489" s="108">
        <f>B488</f>
        <v>42546</v>
      </c>
      <c r="C489" s="123"/>
      <c r="D489" s="136"/>
      <c r="E489" s="133"/>
      <c r="F489" s="118"/>
      <c r="G489" s="4"/>
      <c r="H489" s="4"/>
      <c r="I489" s="4"/>
      <c r="J489" s="4"/>
      <c r="K489" s="4"/>
      <c r="L489" s="4"/>
      <c r="M489" s="4"/>
      <c r="N489" s="5"/>
      <c r="O489" s="5"/>
      <c r="P489" s="6"/>
      <c r="Q489" s="4"/>
      <c r="R489" s="6"/>
      <c r="S489" s="6"/>
      <c r="T489" s="6"/>
      <c r="U489" s="350"/>
      <c r="V489" s="85" t="str">
        <f>IF(W489=0,"",(G489/DataÅr!$B$47*DataÅr!$B$52+H489/DataÅr!$B$47*DataÅr!$B$51+I489/DataÅr!$B$47*DataÅr!$B$50+J489/DataÅr!$B$47*DataÅr!$B$49+K489/DataÅr!$B$47*DataÅr!$B$48+M489/DataÅr!$B$47*DataÅr!$B$53)^DataÅr!$B$54)</f>
        <v/>
      </c>
      <c r="W489" s="86">
        <f t="shared" si="41"/>
        <v>0</v>
      </c>
      <c r="X489" s="87">
        <f>SUM(G478:K489)+SUM(M478:M489)</f>
        <v>0</v>
      </c>
      <c r="Y489" s="101">
        <f>IF(SUM(R478:R491)&gt;0,AVERAGE(R478:R491),0)</f>
        <v>0</v>
      </c>
      <c r="Z489" s="102" t="str">
        <f t="shared" si="44"/>
        <v>Dagsform</v>
      </c>
      <c r="AA489" s="94"/>
    </row>
    <row r="490" spans="1:27" ht="12.75" customHeight="1" x14ac:dyDescent="0.2">
      <c r="A490" s="406"/>
      <c r="B490" s="107">
        <f>(B488+1)</f>
        <v>42547</v>
      </c>
      <c r="C490" s="125"/>
      <c r="D490" s="137"/>
      <c r="E490" s="128"/>
      <c r="F490" s="120"/>
      <c r="G490" s="10"/>
      <c r="H490" s="10"/>
      <c r="I490" s="10"/>
      <c r="J490" s="10"/>
      <c r="K490" s="10"/>
      <c r="L490" s="10"/>
      <c r="M490" s="10"/>
      <c r="N490" s="11"/>
      <c r="O490" s="11"/>
      <c r="P490" s="12"/>
      <c r="Q490" s="10"/>
      <c r="R490" s="12"/>
      <c r="S490" s="12"/>
      <c r="T490" s="12"/>
      <c r="U490" s="351"/>
      <c r="V490" s="88" t="str">
        <f>IF(W490=0,"",(G490/DataÅr!$B$47*DataÅr!$B$52+H490/DataÅr!$B$47*DataÅr!$B$51+I490/DataÅr!$B$47*DataÅr!$B$50+J490/DataÅr!$B$47*DataÅr!$B$49+K490/DataÅr!$B$47*DataÅr!$B$48+M490/DataÅr!$B$47*DataÅr!$B$53)^DataÅr!$B$54)</f>
        <v/>
      </c>
      <c r="W490" s="89">
        <f t="shared" si="41"/>
        <v>0</v>
      </c>
      <c r="X490" s="98"/>
      <c r="Y490" s="131">
        <f>SUM(C478:C491)</f>
        <v>0</v>
      </c>
      <c r="Z490" s="132" t="str">
        <f t="shared" si="44"/>
        <v>Pas</v>
      </c>
      <c r="AA490" s="94"/>
    </row>
    <row r="491" spans="1:27" ht="12.75" customHeight="1" thickBot="1" x14ac:dyDescent="0.25">
      <c r="A491" s="407"/>
      <c r="B491" s="109">
        <f>B490</f>
        <v>42547</v>
      </c>
      <c r="C491" s="126"/>
      <c r="D491" s="138"/>
      <c r="E491" s="134"/>
      <c r="F491" s="121"/>
      <c r="G491" s="13"/>
      <c r="H491" s="13"/>
      <c r="I491" s="13"/>
      <c r="J491" s="13"/>
      <c r="K491" s="13"/>
      <c r="L491" s="13"/>
      <c r="M491" s="13"/>
      <c r="N491" s="14"/>
      <c r="O491" s="14"/>
      <c r="P491" s="15"/>
      <c r="Q491" s="13"/>
      <c r="R491" s="15"/>
      <c r="S491" s="15"/>
      <c r="T491" s="15"/>
      <c r="U491" s="354"/>
      <c r="V491" s="158" t="str">
        <f>IF(W491=0,"",(G491/DataÅr!$B$47*DataÅr!$B$52+H491/DataÅr!$B$47*DataÅr!$B$51+I491/DataÅr!$B$47*DataÅr!$B$50+J491/DataÅr!$B$47*DataÅr!$B$49+K491/DataÅr!$B$47*DataÅr!$B$48+M491/DataÅr!$B$47*DataÅr!$B$53)^DataÅr!$B$54)</f>
        <v/>
      </c>
      <c r="W491" s="99">
        <f t="shared" si="41"/>
        <v>0</v>
      </c>
      <c r="X491" s="100">
        <f>SUM(G478:K491)+SUM(M478:M491)</f>
        <v>0</v>
      </c>
      <c r="Y491" s="140">
        <f>SUM(E478:E491)</f>
        <v>0</v>
      </c>
      <c r="Z491" s="141" t="str">
        <f t="shared" si="44"/>
        <v>Tid</v>
      </c>
      <c r="AA491" s="94"/>
    </row>
    <row r="492" spans="1:27" ht="12.75" customHeight="1" x14ac:dyDescent="0.2">
      <c r="A492" s="405">
        <f>A478+1</f>
        <v>26</v>
      </c>
      <c r="B492" s="110">
        <f>(B490+1)</f>
        <v>42548</v>
      </c>
      <c r="C492" s="122"/>
      <c r="D492" s="139"/>
      <c r="E492" s="127"/>
      <c r="F492" s="117"/>
      <c r="G492" s="1"/>
      <c r="H492" s="1"/>
      <c r="I492" s="1"/>
      <c r="J492" s="1"/>
      <c r="K492" s="1"/>
      <c r="L492" s="1"/>
      <c r="M492" s="1"/>
      <c r="N492" s="2"/>
      <c r="O492" s="2"/>
      <c r="P492" s="3"/>
      <c r="Q492" s="1"/>
      <c r="R492" s="3"/>
      <c r="S492" s="3"/>
      <c r="T492" s="3"/>
      <c r="U492" s="349"/>
      <c r="V492" s="88" t="str">
        <f>IF(W492=0,"",(G492/DataÅr!$B$47*DataÅr!$B$52+H492/DataÅr!$B$47*DataÅr!$B$51+I492/DataÅr!$B$47*DataÅr!$B$50+J492/DataÅr!$B$47*DataÅr!$B$49+K492/DataÅr!$B$47*DataÅr!$B$48+M492/DataÅr!$B$47*DataÅr!$B$53)^DataÅr!$B$54)</f>
        <v/>
      </c>
      <c r="W492" s="80">
        <f t="shared" si="41"/>
        <v>0</v>
      </c>
      <c r="X492" s="81"/>
      <c r="Y492" s="82"/>
      <c r="Z492" s="83"/>
      <c r="AA492" s="94"/>
    </row>
    <row r="493" spans="1:27" ht="12.75" customHeight="1" x14ac:dyDescent="0.2">
      <c r="A493" s="406"/>
      <c r="B493" s="108">
        <f>B492</f>
        <v>42548</v>
      </c>
      <c r="C493" s="123"/>
      <c r="D493" s="136"/>
      <c r="E493" s="133"/>
      <c r="F493" s="118"/>
      <c r="G493" s="4"/>
      <c r="H493" s="4"/>
      <c r="I493" s="4"/>
      <c r="J493" s="4"/>
      <c r="K493" s="4"/>
      <c r="L493" s="4"/>
      <c r="M493" s="4"/>
      <c r="N493" s="5"/>
      <c r="O493" s="5"/>
      <c r="P493" s="6"/>
      <c r="Q493" s="4"/>
      <c r="R493" s="6"/>
      <c r="S493" s="6"/>
      <c r="T493" s="6"/>
      <c r="U493" s="350"/>
      <c r="V493" s="85" t="str">
        <f>IF(W493=0,"",(G493/DataÅr!$B$47*DataÅr!$B$52+H493/DataÅr!$B$47*DataÅr!$B$51+I493/DataÅr!$B$47*DataÅr!$B$50+J493/DataÅr!$B$47*DataÅr!$B$49+K493/DataÅr!$B$47*DataÅr!$B$48+M493/DataÅr!$B$47*DataÅr!$B$53)^DataÅr!$B$54)</f>
        <v/>
      </c>
      <c r="W493" s="86">
        <f t="shared" si="41"/>
        <v>0</v>
      </c>
      <c r="X493" s="87">
        <f>SUM(G492:K493)+SUM(M492:M493)</f>
        <v>0</v>
      </c>
      <c r="Y493" s="142"/>
      <c r="Z493" s="83"/>
      <c r="AA493" s="94"/>
    </row>
    <row r="494" spans="1:27" ht="12.75" customHeight="1" thickBot="1" x14ac:dyDescent="0.25">
      <c r="A494" s="406"/>
      <c r="B494" s="107">
        <f>(B492+1)</f>
        <v>42549</v>
      </c>
      <c r="C494" s="124"/>
      <c r="D494" s="137"/>
      <c r="E494" s="128"/>
      <c r="F494" s="119"/>
      <c r="G494" s="7"/>
      <c r="H494" s="7"/>
      <c r="I494" s="7"/>
      <c r="J494" s="7"/>
      <c r="K494" s="7"/>
      <c r="L494" s="7"/>
      <c r="M494" s="7"/>
      <c r="N494" s="8"/>
      <c r="O494" s="8"/>
      <c r="P494" s="9"/>
      <c r="Q494" s="7"/>
      <c r="R494" s="9"/>
      <c r="S494" s="9"/>
      <c r="T494" s="9"/>
      <c r="U494" s="351"/>
      <c r="V494" s="88" t="str">
        <f>IF(W494=0,"",(G494/DataÅr!$B$47*DataÅr!$B$52+H494/DataÅr!$B$47*DataÅr!$B$51+I494/DataÅr!$B$47*DataÅr!$B$50+J494/DataÅr!$B$47*DataÅr!$B$49+K494/DataÅr!$B$47*DataÅr!$B$48+M494/DataÅr!$B$47*DataÅr!$B$53)^DataÅr!$B$54)</f>
        <v/>
      </c>
      <c r="W494" s="89">
        <f t="shared" si="41"/>
        <v>0</v>
      </c>
      <c r="X494" s="90"/>
      <c r="Y494" s="142"/>
      <c r="Z494" s="144"/>
      <c r="AA494" s="94"/>
    </row>
    <row r="495" spans="1:27" ht="12.75" customHeight="1" x14ac:dyDescent="0.2">
      <c r="A495" s="406"/>
      <c r="B495" s="108">
        <f>B494</f>
        <v>42549</v>
      </c>
      <c r="C495" s="123"/>
      <c r="D495" s="136"/>
      <c r="E495" s="133"/>
      <c r="F495" s="118"/>
      <c r="G495" s="4"/>
      <c r="H495" s="4"/>
      <c r="I495" s="4"/>
      <c r="J495" s="4"/>
      <c r="K495" s="4"/>
      <c r="L495" s="4"/>
      <c r="M495" s="4"/>
      <c r="N495" s="5"/>
      <c r="O495" s="5"/>
      <c r="P495" s="6"/>
      <c r="Q495" s="4"/>
      <c r="R495" s="6"/>
      <c r="S495" s="6"/>
      <c r="T495" s="6"/>
      <c r="U495" s="350"/>
      <c r="V495" s="85" t="str">
        <f>IF(W495=0,"",(G495/DataÅr!$B$47*DataÅr!$B$52+H495/DataÅr!$B$47*DataÅr!$B$51+I495/DataÅr!$B$47*DataÅr!$B$50+J495/DataÅr!$B$47*DataÅr!$B$49+K495/DataÅr!$B$47*DataÅr!$B$48+M495/DataÅr!$B$47*DataÅr!$B$53)^DataÅr!$B$54)</f>
        <v/>
      </c>
      <c r="W495" s="86">
        <f t="shared" si="41"/>
        <v>0</v>
      </c>
      <c r="X495" s="87">
        <f>SUM(G492:K495)+SUM(M492:M495)</f>
        <v>0</v>
      </c>
      <c r="Y495" s="130">
        <f>SUM(F492:F505)</f>
        <v>0</v>
      </c>
      <c r="Z495" s="91" t="str">
        <f t="shared" ref="Z495:Z505" si="45">Z481</f>
        <v>Pas</v>
      </c>
      <c r="AA495" s="94"/>
    </row>
    <row r="496" spans="1:27" ht="12.75" customHeight="1" x14ac:dyDescent="0.2">
      <c r="A496" s="406"/>
      <c r="B496" s="107">
        <f>(B494+1)</f>
        <v>42550</v>
      </c>
      <c r="C496" s="124"/>
      <c r="D496" s="137"/>
      <c r="E496" s="128"/>
      <c r="F496" s="119"/>
      <c r="G496" s="7"/>
      <c r="H496" s="7"/>
      <c r="I496" s="7"/>
      <c r="J496" s="7"/>
      <c r="K496" s="7"/>
      <c r="L496" s="7"/>
      <c r="M496" s="7"/>
      <c r="N496" s="8"/>
      <c r="O496" s="8"/>
      <c r="P496" s="9"/>
      <c r="Q496" s="7"/>
      <c r="R496" s="9"/>
      <c r="S496" s="9"/>
      <c r="T496" s="9"/>
      <c r="U496" s="351"/>
      <c r="V496" s="88" t="str">
        <f>IF(W496=0,"",(G496/DataÅr!$B$47*DataÅr!$B$52+H496/DataÅr!$B$47*DataÅr!$B$51+I496/DataÅr!$B$47*DataÅr!$B$50+J496/DataÅr!$B$47*DataÅr!$B$49+K496/DataÅr!$B$47*DataÅr!$B$48+M496/DataÅr!$B$47*DataÅr!$B$53)^DataÅr!$B$54)</f>
        <v/>
      </c>
      <c r="W496" s="89">
        <f t="shared" si="41"/>
        <v>0</v>
      </c>
      <c r="X496" s="90"/>
      <c r="Y496" s="129">
        <f>SUM(G492:K505)-Y497</f>
        <v>0</v>
      </c>
      <c r="Z496" s="93" t="str">
        <f t="shared" si="45"/>
        <v>Løb</v>
      </c>
      <c r="AA496" s="94"/>
    </row>
    <row r="497" spans="1:27" ht="12.75" customHeight="1" x14ac:dyDescent="0.2">
      <c r="A497" s="406"/>
      <c r="B497" s="108">
        <f>B496</f>
        <v>42550</v>
      </c>
      <c r="C497" s="123"/>
      <c r="D497" s="136"/>
      <c r="E497" s="133"/>
      <c r="F497" s="118"/>
      <c r="G497" s="4"/>
      <c r="H497" s="4"/>
      <c r="I497" s="4"/>
      <c r="J497" s="4"/>
      <c r="K497" s="4"/>
      <c r="L497" s="4"/>
      <c r="M497" s="4"/>
      <c r="N497" s="5"/>
      <c r="O497" s="5"/>
      <c r="P497" s="6"/>
      <c r="Q497" s="4"/>
      <c r="R497" s="6"/>
      <c r="S497" s="6"/>
      <c r="T497" s="6"/>
      <c r="U497" s="350"/>
      <c r="V497" s="85" t="str">
        <f>IF(W497=0,"",(G497/DataÅr!$B$47*DataÅr!$B$52+H497/DataÅr!$B$47*DataÅr!$B$51+I497/DataÅr!$B$47*DataÅr!$B$50+J497/DataÅr!$B$47*DataÅr!$B$49+K497/DataÅr!$B$47*DataÅr!$B$48+M497/DataÅr!$B$47*DataÅr!$B$53)^DataÅr!$B$54)</f>
        <v/>
      </c>
      <c r="W497" s="86">
        <f t="shared" si="41"/>
        <v>0</v>
      </c>
      <c r="X497" s="87">
        <f>SUM(G492:K497)+SUM(M492:M497)</f>
        <v>0</v>
      </c>
      <c r="Y497" s="92">
        <f>SUMIF(L492:L505,"x",W492:W505)-SUMIF(L492:L505,"x",M492:M505)</f>
        <v>0</v>
      </c>
      <c r="Z497" s="93" t="str">
        <f t="shared" si="45"/>
        <v>Alternativ</v>
      </c>
      <c r="AA497" s="94"/>
    </row>
    <row r="498" spans="1:27" ht="12.75" customHeight="1" x14ac:dyDescent="0.2">
      <c r="A498" s="406"/>
      <c r="B498" s="107">
        <f>(B496+1)</f>
        <v>42551</v>
      </c>
      <c r="C498" s="124"/>
      <c r="D498" s="137"/>
      <c r="E498" s="128"/>
      <c r="F498" s="119"/>
      <c r="G498" s="7"/>
      <c r="H498" s="7"/>
      <c r="I498" s="7"/>
      <c r="J498" s="7"/>
      <c r="K498" s="7"/>
      <c r="L498" s="7"/>
      <c r="M498" s="7"/>
      <c r="N498" s="8"/>
      <c r="O498" s="8"/>
      <c r="P498" s="9"/>
      <c r="Q498" s="7"/>
      <c r="R498" s="9"/>
      <c r="S498" s="9"/>
      <c r="T498" s="9"/>
      <c r="U498" s="351"/>
      <c r="V498" s="88" t="str">
        <f>IF(W498=0,"",(G498/DataÅr!$B$47*DataÅr!$B$52+H498/DataÅr!$B$47*DataÅr!$B$51+I498/DataÅr!$B$47*DataÅr!$B$50+J498/DataÅr!$B$47*DataÅr!$B$49+K498/DataÅr!$B$47*DataÅr!$B$48+M498/DataÅr!$B$47*DataÅr!$B$53)^DataÅr!$B$54)</f>
        <v/>
      </c>
      <c r="W498" s="89">
        <f t="shared" si="41"/>
        <v>0</v>
      </c>
      <c r="X498" s="90"/>
      <c r="Y498" s="92">
        <f>SUM(M492:M505)</f>
        <v>0</v>
      </c>
      <c r="Z498" s="93" t="str">
        <f t="shared" si="45"/>
        <v>Styrke</v>
      </c>
      <c r="AA498" s="94"/>
    </row>
    <row r="499" spans="1:27" ht="12.75" customHeight="1" x14ac:dyDescent="0.2">
      <c r="A499" s="406"/>
      <c r="B499" s="108">
        <f>B498</f>
        <v>42551</v>
      </c>
      <c r="C499" s="123"/>
      <c r="D499" s="136"/>
      <c r="E499" s="133"/>
      <c r="F499" s="118"/>
      <c r="G499" s="4"/>
      <c r="H499" s="4"/>
      <c r="I499" s="4"/>
      <c r="J499" s="4"/>
      <c r="K499" s="4"/>
      <c r="L499" s="4"/>
      <c r="M499" s="4"/>
      <c r="N499" s="5"/>
      <c r="O499" s="5"/>
      <c r="P499" s="6"/>
      <c r="Q499" s="4"/>
      <c r="R499" s="6"/>
      <c r="S499" s="6"/>
      <c r="T499" s="6"/>
      <c r="U499" s="350"/>
      <c r="V499" s="85" t="str">
        <f>IF(W499=0,"",(G499/DataÅr!$B$47*DataÅr!$B$52+H499/DataÅr!$B$47*DataÅr!$B$51+I499/DataÅr!$B$47*DataÅr!$B$50+J499/DataÅr!$B$47*DataÅr!$B$49+K499/DataÅr!$B$47*DataÅr!$B$48+M499/DataÅr!$B$47*DataÅr!$B$53)^DataÅr!$B$54)</f>
        <v/>
      </c>
      <c r="W499" s="86">
        <f t="shared" si="41"/>
        <v>0</v>
      </c>
      <c r="X499" s="87">
        <f>SUM(G492:K499)+SUM(M492:M499)</f>
        <v>0</v>
      </c>
      <c r="Y499" s="95">
        <f>SUM(Q492:Q505)</f>
        <v>0</v>
      </c>
      <c r="Z499" s="93" t="str">
        <f t="shared" si="45"/>
        <v>O-teknik</v>
      </c>
      <c r="AA499" s="94"/>
    </row>
    <row r="500" spans="1:27" ht="12.75" customHeight="1" x14ac:dyDescent="0.2">
      <c r="A500" s="406"/>
      <c r="B500" s="107">
        <f>(B498+1)</f>
        <v>42552</v>
      </c>
      <c r="C500" s="124"/>
      <c r="D500" s="137"/>
      <c r="E500" s="128"/>
      <c r="F500" s="119"/>
      <c r="G500" s="7"/>
      <c r="H500" s="7"/>
      <c r="I500" s="7"/>
      <c r="J500" s="7"/>
      <c r="K500" s="7"/>
      <c r="L500" s="7"/>
      <c r="M500" s="7"/>
      <c r="N500" s="8"/>
      <c r="O500" s="8"/>
      <c r="P500" s="9"/>
      <c r="Q500" s="7"/>
      <c r="R500" s="9"/>
      <c r="S500" s="9"/>
      <c r="T500" s="9"/>
      <c r="U500" s="351"/>
      <c r="V500" s="88" t="str">
        <f>IF(W500=0,"",(G500/DataÅr!$B$47*DataÅr!$B$52+H500/DataÅr!$B$47*DataÅr!$B$51+I500/DataÅr!$B$47*DataÅr!$B$50+J500/DataÅr!$B$47*DataÅr!$B$49+K500/DataÅr!$B$47*DataÅr!$B$48+M500/DataÅr!$B$47*DataÅr!$B$53)^DataÅr!$B$54)</f>
        <v/>
      </c>
      <c r="W500" s="89">
        <f t="shared" si="41"/>
        <v>0</v>
      </c>
      <c r="X500" s="90"/>
      <c r="Y500" s="96">
        <f>SUM(T492:T505)</f>
        <v>0</v>
      </c>
      <c r="Z500" s="93" t="str">
        <f t="shared" si="45"/>
        <v>Km</v>
      </c>
      <c r="AA500" s="94"/>
    </row>
    <row r="501" spans="1:27" ht="12.75" customHeight="1" x14ac:dyDescent="0.2">
      <c r="A501" s="406"/>
      <c r="B501" s="108">
        <f>B500</f>
        <v>42552</v>
      </c>
      <c r="C501" s="123"/>
      <c r="D501" s="136"/>
      <c r="E501" s="133"/>
      <c r="F501" s="118"/>
      <c r="G501" s="4"/>
      <c r="H501" s="4"/>
      <c r="I501" s="4"/>
      <c r="J501" s="4"/>
      <c r="K501" s="4"/>
      <c r="L501" s="4"/>
      <c r="M501" s="4"/>
      <c r="N501" s="5"/>
      <c r="O501" s="5"/>
      <c r="P501" s="6"/>
      <c r="Q501" s="4"/>
      <c r="R501" s="6"/>
      <c r="S501" s="6"/>
      <c r="T501" s="6"/>
      <c r="U501" s="350"/>
      <c r="V501" s="85" t="str">
        <f>IF(W501=0,"",(G501/DataÅr!$B$47*DataÅr!$B$52+H501/DataÅr!$B$47*DataÅr!$B$51+I501/DataÅr!$B$47*DataÅr!$B$50+J501/DataÅr!$B$47*DataÅr!$B$49+K501/DataÅr!$B$47*DataÅr!$B$48+M501/DataÅr!$B$47*DataÅr!$B$53)^DataÅr!$B$54)</f>
        <v/>
      </c>
      <c r="W501" s="86">
        <f t="shared" si="41"/>
        <v>0</v>
      </c>
      <c r="X501" s="87">
        <f>SUM(G492:K501)+SUM(M492:M501)</f>
        <v>0</v>
      </c>
      <c r="Y501" s="96">
        <f>SUM(P492:P505)</f>
        <v>0</v>
      </c>
      <c r="Z501" s="93" t="str">
        <f t="shared" si="45"/>
        <v>Stigning</v>
      </c>
      <c r="AA501" s="94"/>
    </row>
    <row r="502" spans="1:27" ht="12.75" customHeight="1" x14ac:dyDescent="0.2">
      <c r="A502" s="406"/>
      <c r="B502" s="107">
        <f>(B500+1)</f>
        <v>42553</v>
      </c>
      <c r="C502" s="124"/>
      <c r="D502" s="137"/>
      <c r="E502" s="128"/>
      <c r="F502" s="119"/>
      <c r="G502" s="7"/>
      <c r="H502" s="7"/>
      <c r="I502" s="7"/>
      <c r="J502" s="7"/>
      <c r="K502" s="7"/>
      <c r="L502" s="7"/>
      <c r="M502" s="7"/>
      <c r="N502" s="8"/>
      <c r="O502" s="8"/>
      <c r="P502" s="9"/>
      <c r="Q502" s="7"/>
      <c r="R502" s="9"/>
      <c r="S502" s="9"/>
      <c r="T502" s="9"/>
      <c r="U502" s="351"/>
      <c r="V502" s="88" t="str">
        <f>IF(W502=0,"",(G502/DataÅr!$B$47*DataÅr!$B$52+H502/DataÅr!$B$47*DataÅr!$B$51+I502/DataÅr!$B$47*DataÅr!$B$50+J502/DataÅr!$B$47*DataÅr!$B$49+K502/DataÅr!$B$47*DataÅr!$B$48+M502/DataÅr!$B$47*DataÅr!$B$53)^DataÅr!$B$54)</f>
        <v/>
      </c>
      <c r="W502" s="89">
        <f t="shared" si="41"/>
        <v>0</v>
      </c>
      <c r="X502" s="90"/>
      <c r="Y502" s="96">
        <f>SUM(V492:V505)</f>
        <v>0</v>
      </c>
      <c r="Z502" s="93" t="str">
        <f t="shared" si="45"/>
        <v>Belastning</v>
      </c>
      <c r="AA502" s="94"/>
    </row>
    <row r="503" spans="1:27" ht="12.75" customHeight="1" thickBot="1" x14ac:dyDescent="0.25">
      <c r="A503" s="406"/>
      <c r="B503" s="108">
        <f>B502</f>
        <v>42553</v>
      </c>
      <c r="C503" s="123"/>
      <c r="D503" s="136"/>
      <c r="E503" s="133"/>
      <c r="F503" s="118"/>
      <c r="G503" s="4"/>
      <c r="H503" s="4"/>
      <c r="I503" s="4"/>
      <c r="J503" s="4"/>
      <c r="K503" s="4"/>
      <c r="L503" s="4"/>
      <c r="M503" s="4"/>
      <c r="N503" s="5"/>
      <c r="O503" s="5"/>
      <c r="P503" s="6"/>
      <c r="Q503" s="4"/>
      <c r="R503" s="6"/>
      <c r="S503" s="6"/>
      <c r="T503" s="6"/>
      <c r="U503" s="350"/>
      <c r="V503" s="85" t="str">
        <f>IF(W503=0,"",(G503/DataÅr!$B$47*DataÅr!$B$52+H503/DataÅr!$B$47*DataÅr!$B$51+I503/DataÅr!$B$47*DataÅr!$B$50+J503/DataÅr!$B$47*DataÅr!$B$49+K503/DataÅr!$B$47*DataÅr!$B$48+M503/DataÅr!$B$47*DataÅr!$B$53)^DataÅr!$B$54)</f>
        <v/>
      </c>
      <c r="W503" s="86">
        <f t="shared" si="41"/>
        <v>0</v>
      </c>
      <c r="X503" s="87">
        <f>SUM(G492:K503)+SUM(M492:M503)</f>
        <v>0</v>
      </c>
      <c r="Y503" s="101">
        <f>IF(SUM(R492:R505)&gt;0,AVERAGE(R492:R505),0)</f>
        <v>0</v>
      </c>
      <c r="Z503" s="102" t="str">
        <f t="shared" si="45"/>
        <v>Dagsform</v>
      </c>
      <c r="AA503" s="94"/>
    </row>
    <row r="504" spans="1:27" ht="12.75" customHeight="1" x14ac:dyDescent="0.2">
      <c r="A504" s="406"/>
      <c r="B504" s="107">
        <f>(B502+1)</f>
        <v>42554</v>
      </c>
      <c r="C504" s="125"/>
      <c r="D504" s="137"/>
      <c r="E504" s="128"/>
      <c r="F504" s="120"/>
      <c r="G504" s="10"/>
      <c r="H504" s="10"/>
      <c r="I504" s="10"/>
      <c r="J504" s="10"/>
      <c r="K504" s="10"/>
      <c r="L504" s="10"/>
      <c r="M504" s="10"/>
      <c r="N504" s="11"/>
      <c r="O504" s="11"/>
      <c r="P504" s="12"/>
      <c r="Q504" s="10"/>
      <c r="R504" s="12"/>
      <c r="S504" s="12"/>
      <c r="T504" s="12"/>
      <c r="U504" s="351"/>
      <c r="V504" s="88" t="str">
        <f>IF(W504=0,"",(G504/DataÅr!$B$47*DataÅr!$B$52+H504/DataÅr!$B$47*DataÅr!$B$51+I504/DataÅr!$B$47*DataÅr!$B$50+J504/DataÅr!$B$47*DataÅr!$B$49+K504/DataÅr!$B$47*DataÅr!$B$48+M504/DataÅr!$B$47*DataÅr!$B$53)^DataÅr!$B$54)</f>
        <v/>
      </c>
      <c r="W504" s="89">
        <f t="shared" si="41"/>
        <v>0</v>
      </c>
      <c r="X504" s="98"/>
      <c r="Y504" s="131">
        <f>SUM(C492:C505)</f>
        <v>0</v>
      </c>
      <c r="Z504" s="132" t="str">
        <f t="shared" si="45"/>
        <v>Pas</v>
      </c>
      <c r="AA504" s="94"/>
    </row>
    <row r="505" spans="1:27" ht="12.75" customHeight="1" thickBot="1" x14ac:dyDescent="0.25">
      <c r="A505" s="407"/>
      <c r="B505" s="109">
        <f>B504</f>
        <v>42554</v>
      </c>
      <c r="C505" s="126"/>
      <c r="D505" s="138"/>
      <c r="E505" s="134"/>
      <c r="F505" s="121"/>
      <c r="G505" s="13"/>
      <c r="H505" s="13"/>
      <c r="I505" s="13"/>
      <c r="J505" s="13"/>
      <c r="K505" s="13"/>
      <c r="L505" s="13"/>
      <c r="M505" s="13"/>
      <c r="N505" s="14"/>
      <c r="O505" s="14"/>
      <c r="P505" s="15"/>
      <c r="Q505" s="13"/>
      <c r="R505" s="15"/>
      <c r="S505" s="15"/>
      <c r="T505" s="15"/>
      <c r="U505" s="354"/>
      <c r="V505" s="158" t="str">
        <f>IF(W505=0,"",(G505/DataÅr!$B$47*DataÅr!$B$52+H505/DataÅr!$B$47*DataÅr!$B$51+I505/DataÅr!$B$47*DataÅr!$B$50+J505/DataÅr!$B$47*DataÅr!$B$49+K505/DataÅr!$B$47*DataÅr!$B$48+M505/DataÅr!$B$47*DataÅr!$B$53)^DataÅr!$B$54)</f>
        <v/>
      </c>
      <c r="W505" s="99">
        <f t="shared" si="41"/>
        <v>0</v>
      </c>
      <c r="X505" s="100">
        <f>SUM(G492:K505)+SUM(M492:M505)</f>
        <v>0</v>
      </c>
      <c r="Y505" s="140">
        <f>SUM(E492:E505)</f>
        <v>0</v>
      </c>
      <c r="Z505" s="141" t="str">
        <f t="shared" si="45"/>
        <v>Tid</v>
      </c>
      <c r="AA505" s="94"/>
    </row>
    <row r="506" spans="1:27" ht="12.75" customHeight="1" x14ac:dyDescent="0.2">
      <c r="A506" s="405">
        <f>A492+1</f>
        <v>27</v>
      </c>
      <c r="B506" s="110">
        <f>(B504+1)</f>
        <v>42555</v>
      </c>
      <c r="C506" s="122"/>
      <c r="D506" s="139"/>
      <c r="E506" s="127"/>
      <c r="F506" s="117"/>
      <c r="G506" s="1"/>
      <c r="H506" s="1"/>
      <c r="I506" s="1"/>
      <c r="J506" s="1"/>
      <c r="K506" s="1"/>
      <c r="L506" s="1"/>
      <c r="M506" s="1"/>
      <c r="N506" s="2"/>
      <c r="O506" s="2"/>
      <c r="P506" s="3"/>
      <c r="Q506" s="1"/>
      <c r="R506" s="3"/>
      <c r="S506" s="3"/>
      <c r="T506" s="3"/>
      <c r="U506" s="349"/>
      <c r="V506" s="88" t="str">
        <f>IF(W506=0,"",(G506/DataÅr!$B$47*DataÅr!$B$52+H506/DataÅr!$B$47*DataÅr!$B$51+I506/DataÅr!$B$47*DataÅr!$B$50+J506/DataÅr!$B$47*DataÅr!$B$49+K506/DataÅr!$B$47*DataÅr!$B$48+M506/DataÅr!$B$47*DataÅr!$B$53)^DataÅr!$B$54)</f>
        <v/>
      </c>
      <c r="W506" s="80">
        <f t="shared" si="41"/>
        <v>0</v>
      </c>
      <c r="X506" s="81"/>
      <c r="Y506" s="82"/>
      <c r="Z506" s="83"/>
      <c r="AA506" s="94"/>
    </row>
    <row r="507" spans="1:27" ht="12.75" customHeight="1" x14ac:dyDescent="0.2">
      <c r="A507" s="406"/>
      <c r="B507" s="108">
        <f>B506</f>
        <v>42555</v>
      </c>
      <c r="C507" s="123"/>
      <c r="D507" s="136"/>
      <c r="E507" s="133"/>
      <c r="F507" s="118"/>
      <c r="G507" s="4"/>
      <c r="H507" s="4"/>
      <c r="I507" s="4"/>
      <c r="J507" s="4"/>
      <c r="K507" s="4"/>
      <c r="L507" s="4"/>
      <c r="M507" s="4"/>
      <c r="N507" s="5"/>
      <c r="O507" s="5"/>
      <c r="P507" s="6"/>
      <c r="Q507" s="4"/>
      <c r="R507" s="6"/>
      <c r="S507" s="6"/>
      <c r="T507" s="6"/>
      <c r="U507" s="350"/>
      <c r="V507" s="85" t="str">
        <f>IF(W507=0,"",(G507/DataÅr!$B$47*DataÅr!$B$52+H507/DataÅr!$B$47*DataÅr!$B$51+I507/DataÅr!$B$47*DataÅr!$B$50+J507/DataÅr!$B$47*DataÅr!$B$49+K507/DataÅr!$B$47*DataÅr!$B$48+M507/DataÅr!$B$47*DataÅr!$B$53)^DataÅr!$B$54)</f>
        <v/>
      </c>
      <c r="W507" s="86">
        <f t="shared" si="41"/>
        <v>0</v>
      </c>
      <c r="X507" s="87">
        <f>SUM(G506:K507)+SUM(M506:M507)</f>
        <v>0</v>
      </c>
      <c r="Y507" s="142"/>
      <c r="Z507" s="83"/>
      <c r="AA507" s="94"/>
    </row>
    <row r="508" spans="1:27" ht="12.75" customHeight="1" thickBot="1" x14ac:dyDescent="0.25">
      <c r="A508" s="406"/>
      <c r="B508" s="107">
        <f>(B506+1)</f>
        <v>42556</v>
      </c>
      <c r="C508" s="124"/>
      <c r="D508" s="137"/>
      <c r="E508" s="128"/>
      <c r="F508" s="119"/>
      <c r="G508" s="7"/>
      <c r="H508" s="7"/>
      <c r="I508" s="7"/>
      <c r="J508" s="7"/>
      <c r="K508" s="7"/>
      <c r="L508" s="7"/>
      <c r="M508" s="7"/>
      <c r="N508" s="8"/>
      <c r="O508" s="8"/>
      <c r="P508" s="9"/>
      <c r="Q508" s="7"/>
      <c r="R508" s="9"/>
      <c r="S508" s="9"/>
      <c r="T508" s="9"/>
      <c r="U508" s="351"/>
      <c r="V508" s="88" t="str">
        <f>IF(W508=0,"",(G508/DataÅr!$B$47*DataÅr!$B$52+H508/DataÅr!$B$47*DataÅr!$B$51+I508/DataÅr!$B$47*DataÅr!$B$50+J508/DataÅr!$B$47*DataÅr!$B$49+K508/DataÅr!$B$47*DataÅr!$B$48+M508/DataÅr!$B$47*DataÅr!$B$53)^DataÅr!$B$54)</f>
        <v/>
      </c>
      <c r="W508" s="89">
        <f t="shared" si="41"/>
        <v>0</v>
      </c>
      <c r="X508" s="90"/>
      <c r="Y508" s="142"/>
      <c r="Z508" s="144"/>
      <c r="AA508" s="94"/>
    </row>
    <row r="509" spans="1:27" ht="12.75" customHeight="1" x14ac:dyDescent="0.2">
      <c r="A509" s="406"/>
      <c r="B509" s="108">
        <f>B508</f>
        <v>42556</v>
      </c>
      <c r="C509" s="123"/>
      <c r="D509" s="136"/>
      <c r="E509" s="133"/>
      <c r="F509" s="118"/>
      <c r="G509" s="4"/>
      <c r="H509" s="4"/>
      <c r="I509" s="4"/>
      <c r="J509" s="4"/>
      <c r="K509" s="4"/>
      <c r="L509" s="4"/>
      <c r="M509" s="4"/>
      <c r="N509" s="5"/>
      <c r="O509" s="5"/>
      <c r="P509" s="6"/>
      <c r="Q509" s="4"/>
      <c r="R509" s="6"/>
      <c r="S509" s="6"/>
      <c r="T509" s="6"/>
      <c r="U509" s="350"/>
      <c r="V509" s="85" t="str">
        <f>IF(W509=0,"",(G509/DataÅr!$B$47*DataÅr!$B$52+H509/DataÅr!$B$47*DataÅr!$B$51+I509/DataÅr!$B$47*DataÅr!$B$50+J509/DataÅr!$B$47*DataÅr!$B$49+K509/DataÅr!$B$47*DataÅr!$B$48+M509/DataÅr!$B$47*DataÅr!$B$53)^DataÅr!$B$54)</f>
        <v/>
      </c>
      <c r="W509" s="86">
        <f t="shared" si="41"/>
        <v>0</v>
      </c>
      <c r="X509" s="87">
        <f>SUM(G506:K509)+SUM(M506:M509)</f>
        <v>0</v>
      </c>
      <c r="Y509" s="130">
        <f>SUM(F506:F519)</f>
        <v>0</v>
      </c>
      <c r="Z509" s="91" t="str">
        <f t="shared" ref="Z509:Z519" si="46">Z495</f>
        <v>Pas</v>
      </c>
      <c r="AA509" s="94"/>
    </row>
    <row r="510" spans="1:27" ht="12.75" customHeight="1" x14ac:dyDescent="0.2">
      <c r="A510" s="406"/>
      <c r="B510" s="107">
        <f>(B508+1)</f>
        <v>42557</v>
      </c>
      <c r="C510" s="124"/>
      <c r="D510" s="137"/>
      <c r="E510" s="128"/>
      <c r="F510" s="119"/>
      <c r="G510" s="7"/>
      <c r="H510" s="7"/>
      <c r="I510" s="7"/>
      <c r="J510" s="7"/>
      <c r="K510" s="7"/>
      <c r="L510" s="7"/>
      <c r="M510" s="7"/>
      <c r="N510" s="8"/>
      <c r="O510" s="8"/>
      <c r="P510" s="9"/>
      <c r="Q510" s="7"/>
      <c r="R510" s="9"/>
      <c r="S510" s="9"/>
      <c r="T510" s="9"/>
      <c r="U510" s="351"/>
      <c r="V510" s="88" t="str">
        <f>IF(W510=0,"",(G510/DataÅr!$B$47*DataÅr!$B$52+H510/DataÅr!$B$47*DataÅr!$B$51+I510/DataÅr!$B$47*DataÅr!$B$50+J510/DataÅr!$B$47*DataÅr!$B$49+K510/DataÅr!$B$47*DataÅr!$B$48+M510/DataÅr!$B$47*DataÅr!$B$53)^DataÅr!$B$54)</f>
        <v/>
      </c>
      <c r="W510" s="89">
        <f t="shared" si="41"/>
        <v>0</v>
      </c>
      <c r="X510" s="90"/>
      <c r="Y510" s="129">
        <f>SUM(G506:K519)-Y511</f>
        <v>0</v>
      </c>
      <c r="Z510" s="93" t="str">
        <f t="shared" si="46"/>
        <v>Løb</v>
      </c>
      <c r="AA510" s="94"/>
    </row>
    <row r="511" spans="1:27" ht="12.75" customHeight="1" x14ac:dyDescent="0.2">
      <c r="A511" s="406"/>
      <c r="B511" s="108">
        <f>B510</f>
        <v>42557</v>
      </c>
      <c r="C511" s="123"/>
      <c r="D511" s="136"/>
      <c r="E511" s="133"/>
      <c r="F511" s="118"/>
      <c r="G511" s="4"/>
      <c r="H511" s="4"/>
      <c r="I511" s="4"/>
      <c r="J511" s="4"/>
      <c r="K511" s="4"/>
      <c r="L511" s="4"/>
      <c r="M511" s="4"/>
      <c r="N511" s="5"/>
      <c r="O511" s="5"/>
      <c r="P511" s="6"/>
      <c r="Q511" s="4"/>
      <c r="R511" s="6"/>
      <c r="S511" s="6"/>
      <c r="T511" s="6"/>
      <c r="U511" s="350"/>
      <c r="V511" s="85" t="str">
        <f>IF(W511=0,"",(G511/DataÅr!$B$47*DataÅr!$B$52+H511/DataÅr!$B$47*DataÅr!$B$51+I511/DataÅr!$B$47*DataÅr!$B$50+J511/DataÅr!$B$47*DataÅr!$B$49+K511/DataÅr!$B$47*DataÅr!$B$48+M511/DataÅr!$B$47*DataÅr!$B$53)^DataÅr!$B$54)</f>
        <v/>
      </c>
      <c r="W511" s="86">
        <f t="shared" si="41"/>
        <v>0</v>
      </c>
      <c r="X511" s="87">
        <f>SUM(G506:K511)+SUM(M506:M511)</f>
        <v>0</v>
      </c>
      <c r="Y511" s="92">
        <f>SUMIF(L506:L519,"x",W506:W519)-SUMIF(L506:L519,"x",M506:M519)</f>
        <v>0</v>
      </c>
      <c r="Z511" s="93" t="str">
        <f t="shared" si="46"/>
        <v>Alternativ</v>
      </c>
      <c r="AA511" s="94"/>
    </row>
    <row r="512" spans="1:27" ht="12.75" customHeight="1" x14ac:dyDescent="0.2">
      <c r="A512" s="406"/>
      <c r="B512" s="107">
        <f>(B510+1)</f>
        <v>42558</v>
      </c>
      <c r="C512" s="124"/>
      <c r="D512" s="137"/>
      <c r="E512" s="128"/>
      <c r="F512" s="119"/>
      <c r="G512" s="7"/>
      <c r="H512" s="7"/>
      <c r="I512" s="7"/>
      <c r="J512" s="7"/>
      <c r="K512" s="7"/>
      <c r="L512" s="7"/>
      <c r="M512" s="7"/>
      <c r="N512" s="8"/>
      <c r="O512" s="8"/>
      <c r="P512" s="9"/>
      <c r="Q512" s="7"/>
      <c r="R512" s="9"/>
      <c r="S512" s="9"/>
      <c r="T512" s="9"/>
      <c r="U512" s="351"/>
      <c r="V512" s="88" t="str">
        <f>IF(W512=0,"",(G512/DataÅr!$B$47*DataÅr!$B$52+H512/DataÅr!$B$47*DataÅr!$B$51+I512/DataÅr!$B$47*DataÅr!$B$50+J512/DataÅr!$B$47*DataÅr!$B$49+K512/DataÅr!$B$47*DataÅr!$B$48+M512/DataÅr!$B$47*DataÅr!$B$53)^DataÅr!$B$54)</f>
        <v/>
      </c>
      <c r="W512" s="89">
        <f t="shared" si="41"/>
        <v>0</v>
      </c>
      <c r="X512" s="90"/>
      <c r="Y512" s="92">
        <f>SUM(M506:M519)</f>
        <v>0</v>
      </c>
      <c r="Z512" s="93" t="str">
        <f t="shared" si="46"/>
        <v>Styrke</v>
      </c>
      <c r="AA512" s="94"/>
    </row>
    <row r="513" spans="1:27" ht="12.75" customHeight="1" x14ac:dyDescent="0.2">
      <c r="A513" s="406"/>
      <c r="B513" s="108">
        <f>B512</f>
        <v>42558</v>
      </c>
      <c r="C513" s="123"/>
      <c r="D513" s="136"/>
      <c r="E513" s="133"/>
      <c r="F513" s="118"/>
      <c r="G513" s="4"/>
      <c r="H513" s="4"/>
      <c r="I513" s="4"/>
      <c r="J513" s="4"/>
      <c r="K513" s="4"/>
      <c r="L513" s="4"/>
      <c r="M513" s="4"/>
      <c r="N513" s="5"/>
      <c r="O513" s="5"/>
      <c r="P513" s="6"/>
      <c r="Q513" s="4"/>
      <c r="R513" s="6"/>
      <c r="S513" s="6"/>
      <c r="T513" s="6"/>
      <c r="U513" s="350"/>
      <c r="V513" s="85" t="str">
        <f>IF(W513=0,"",(G513/DataÅr!$B$47*DataÅr!$B$52+H513/DataÅr!$B$47*DataÅr!$B$51+I513/DataÅr!$B$47*DataÅr!$B$50+J513/DataÅr!$B$47*DataÅr!$B$49+K513/DataÅr!$B$47*DataÅr!$B$48+M513/DataÅr!$B$47*DataÅr!$B$53)^DataÅr!$B$54)</f>
        <v/>
      </c>
      <c r="W513" s="86">
        <f t="shared" si="41"/>
        <v>0</v>
      </c>
      <c r="X513" s="87">
        <f>SUM(G506:K513)+SUM(M506:M513)</f>
        <v>0</v>
      </c>
      <c r="Y513" s="95">
        <f>SUM(Q506:Q519)</f>
        <v>0</v>
      </c>
      <c r="Z513" s="93" t="str">
        <f t="shared" si="46"/>
        <v>O-teknik</v>
      </c>
      <c r="AA513" s="94"/>
    </row>
    <row r="514" spans="1:27" ht="12.75" customHeight="1" x14ac:dyDescent="0.2">
      <c r="A514" s="406"/>
      <c r="B514" s="107">
        <f>(B512+1)</f>
        <v>42559</v>
      </c>
      <c r="C514" s="124"/>
      <c r="D514" s="137"/>
      <c r="E514" s="128"/>
      <c r="F514" s="119"/>
      <c r="G514" s="7"/>
      <c r="H514" s="7"/>
      <c r="I514" s="7"/>
      <c r="J514" s="7"/>
      <c r="K514" s="7"/>
      <c r="L514" s="7"/>
      <c r="M514" s="7"/>
      <c r="N514" s="8"/>
      <c r="O514" s="8"/>
      <c r="P514" s="9"/>
      <c r="Q514" s="7"/>
      <c r="R514" s="9"/>
      <c r="S514" s="9"/>
      <c r="T514" s="9"/>
      <c r="U514" s="351"/>
      <c r="V514" s="88" t="str">
        <f>IF(W514=0,"",(G514/DataÅr!$B$47*DataÅr!$B$52+H514/DataÅr!$B$47*DataÅr!$B$51+I514/DataÅr!$B$47*DataÅr!$B$50+J514/DataÅr!$B$47*DataÅr!$B$49+K514/DataÅr!$B$47*DataÅr!$B$48+M514/DataÅr!$B$47*DataÅr!$B$53)^DataÅr!$B$54)</f>
        <v/>
      </c>
      <c r="W514" s="89">
        <f t="shared" ref="W514:W577" si="47">SUM(G514:K514)+M514</f>
        <v>0</v>
      </c>
      <c r="X514" s="90"/>
      <c r="Y514" s="96">
        <f>SUM(T506:T519)</f>
        <v>0</v>
      </c>
      <c r="Z514" s="93" t="str">
        <f t="shared" si="46"/>
        <v>Km</v>
      </c>
      <c r="AA514" s="94"/>
    </row>
    <row r="515" spans="1:27" ht="12.75" customHeight="1" x14ac:dyDescent="0.2">
      <c r="A515" s="406"/>
      <c r="B515" s="108">
        <f>B514</f>
        <v>42559</v>
      </c>
      <c r="C515" s="123"/>
      <c r="D515" s="136"/>
      <c r="E515" s="133"/>
      <c r="F515" s="118"/>
      <c r="G515" s="4"/>
      <c r="H515" s="4"/>
      <c r="I515" s="4"/>
      <c r="J515" s="4"/>
      <c r="K515" s="4"/>
      <c r="L515" s="4"/>
      <c r="M515" s="4"/>
      <c r="N515" s="5"/>
      <c r="O515" s="5"/>
      <c r="P515" s="6"/>
      <c r="Q515" s="4"/>
      <c r="R515" s="6"/>
      <c r="S515" s="6"/>
      <c r="T515" s="6"/>
      <c r="U515" s="350"/>
      <c r="V515" s="85" t="str">
        <f>IF(W515=0,"",(G515/DataÅr!$B$47*DataÅr!$B$52+H515/DataÅr!$B$47*DataÅr!$B$51+I515/DataÅr!$B$47*DataÅr!$B$50+J515/DataÅr!$B$47*DataÅr!$B$49+K515/DataÅr!$B$47*DataÅr!$B$48+M515/DataÅr!$B$47*DataÅr!$B$53)^DataÅr!$B$54)</f>
        <v/>
      </c>
      <c r="W515" s="86">
        <f t="shared" si="47"/>
        <v>0</v>
      </c>
      <c r="X515" s="87">
        <f>SUM(G506:K515)+SUM(M506:M515)</f>
        <v>0</v>
      </c>
      <c r="Y515" s="96">
        <f>SUM(P506:P519)</f>
        <v>0</v>
      </c>
      <c r="Z515" s="93" t="str">
        <f t="shared" si="46"/>
        <v>Stigning</v>
      </c>
      <c r="AA515" s="94"/>
    </row>
    <row r="516" spans="1:27" ht="12.75" customHeight="1" x14ac:dyDescent="0.2">
      <c r="A516" s="406"/>
      <c r="B516" s="107">
        <f>(B514+1)</f>
        <v>42560</v>
      </c>
      <c r="C516" s="124"/>
      <c r="D516" s="137"/>
      <c r="E516" s="128"/>
      <c r="F516" s="119"/>
      <c r="G516" s="7"/>
      <c r="H516" s="7"/>
      <c r="I516" s="7"/>
      <c r="J516" s="7"/>
      <c r="K516" s="7"/>
      <c r="L516" s="7"/>
      <c r="M516" s="7"/>
      <c r="N516" s="8"/>
      <c r="O516" s="8"/>
      <c r="P516" s="9"/>
      <c r="Q516" s="7"/>
      <c r="R516" s="9"/>
      <c r="S516" s="9"/>
      <c r="T516" s="9"/>
      <c r="U516" s="351"/>
      <c r="V516" s="88" t="str">
        <f>IF(W516=0,"",(G516/DataÅr!$B$47*DataÅr!$B$52+H516/DataÅr!$B$47*DataÅr!$B$51+I516/DataÅr!$B$47*DataÅr!$B$50+J516/DataÅr!$B$47*DataÅr!$B$49+K516/DataÅr!$B$47*DataÅr!$B$48+M516/DataÅr!$B$47*DataÅr!$B$53)^DataÅr!$B$54)</f>
        <v/>
      </c>
      <c r="W516" s="89">
        <f t="shared" si="47"/>
        <v>0</v>
      </c>
      <c r="X516" s="90"/>
      <c r="Y516" s="96">
        <f>SUM(V506:V519)</f>
        <v>0</v>
      </c>
      <c r="Z516" s="93" t="str">
        <f t="shared" si="46"/>
        <v>Belastning</v>
      </c>
      <c r="AA516" s="94"/>
    </row>
    <row r="517" spans="1:27" ht="12.75" customHeight="1" thickBot="1" x14ac:dyDescent="0.25">
      <c r="A517" s="406"/>
      <c r="B517" s="108">
        <f>B516</f>
        <v>42560</v>
      </c>
      <c r="C517" s="123"/>
      <c r="D517" s="136"/>
      <c r="E517" s="133"/>
      <c r="F517" s="118"/>
      <c r="G517" s="4"/>
      <c r="H517" s="4"/>
      <c r="I517" s="4"/>
      <c r="J517" s="4"/>
      <c r="K517" s="4"/>
      <c r="L517" s="4"/>
      <c r="M517" s="4"/>
      <c r="N517" s="5"/>
      <c r="O517" s="5"/>
      <c r="P517" s="6"/>
      <c r="Q517" s="4"/>
      <c r="R517" s="6"/>
      <c r="S517" s="6"/>
      <c r="T517" s="6"/>
      <c r="U517" s="350"/>
      <c r="V517" s="85" t="str">
        <f>IF(W517=0,"",(G517/DataÅr!$B$47*DataÅr!$B$52+H517/DataÅr!$B$47*DataÅr!$B$51+I517/DataÅr!$B$47*DataÅr!$B$50+J517/DataÅr!$B$47*DataÅr!$B$49+K517/DataÅr!$B$47*DataÅr!$B$48+M517/DataÅr!$B$47*DataÅr!$B$53)^DataÅr!$B$54)</f>
        <v/>
      </c>
      <c r="W517" s="86">
        <f t="shared" si="47"/>
        <v>0</v>
      </c>
      <c r="X517" s="87">
        <f>SUM(G506:K517)+SUM(M506:M517)</f>
        <v>0</v>
      </c>
      <c r="Y517" s="101">
        <f>IF(SUM(R506:R519)&gt;0,AVERAGE(R506:R519),0)</f>
        <v>0</v>
      </c>
      <c r="Z517" s="102" t="str">
        <f t="shared" si="46"/>
        <v>Dagsform</v>
      </c>
      <c r="AA517" s="94"/>
    </row>
    <row r="518" spans="1:27" ht="12.75" customHeight="1" x14ac:dyDescent="0.2">
      <c r="A518" s="406"/>
      <c r="B518" s="107">
        <f>(B516+1)</f>
        <v>42561</v>
      </c>
      <c r="C518" s="125"/>
      <c r="D518" s="137"/>
      <c r="E518" s="128"/>
      <c r="F518" s="120"/>
      <c r="G518" s="10"/>
      <c r="H518" s="10"/>
      <c r="I518" s="10"/>
      <c r="J518" s="10"/>
      <c r="K518" s="10"/>
      <c r="L518" s="10"/>
      <c r="M518" s="10"/>
      <c r="N518" s="11"/>
      <c r="O518" s="11"/>
      <c r="P518" s="12"/>
      <c r="Q518" s="10"/>
      <c r="R518" s="12"/>
      <c r="S518" s="12"/>
      <c r="T518" s="12"/>
      <c r="U518" s="351"/>
      <c r="V518" s="88" t="str">
        <f>IF(W518=0,"",(G518/DataÅr!$B$47*DataÅr!$B$52+H518/DataÅr!$B$47*DataÅr!$B$51+I518/DataÅr!$B$47*DataÅr!$B$50+J518/DataÅr!$B$47*DataÅr!$B$49+K518/DataÅr!$B$47*DataÅr!$B$48+M518/DataÅr!$B$47*DataÅr!$B$53)^DataÅr!$B$54)</f>
        <v/>
      </c>
      <c r="W518" s="89">
        <f t="shared" si="47"/>
        <v>0</v>
      </c>
      <c r="X518" s="98"/>
      <c r="Y518" s="131">
        <f>SUM(C506:C519)</f>
        <v>0</v>
      </c>
      <c r="Z518" s="132" t="str">
        <f t="shared" si="46"/>
        <v>Pas</v>
      </c>
      <c r="AA518" s="94"/>
    </row>
    <row r="519" spans="1:27" ht="12.75" customHeight="1" thickBot="1" x14ac:dyDescent="0.25">
      <c r="A519" s="407"/>
      <c r="B519" s="109">
        <f>B518</f>
        <v>42561</v>
      </c>
      <c r="C519" s="126"/>
      <c r="D519" s="138"/>
      <c r="E519" s="134"/>
      <c r="F519" s="121"/>
      <c r="G519" s="13"/>
      <c r="H519" s="13"/>
      <c r="I519" s="13"/>
      <c r="J519" s="13"/>
      <c r="K519" s="13"/>
      <c r="L519" s="13"/>
      <c r="M519" s="13"/>
      <c r="N519" s="14"/>
      <c r="O519" s="14"/>
      <c r="P519" s="15"/>
      <c r="Q519" s="13"/>
      <c r="R519" s="15"/>
      <c r="S519" s="15"/>
      <c r="T519" s="15"/>
      <c r="U519" s="354"/>
      <c r="V519" s="158" t="str">
        <f>IF(W519=0,"",(G519/DataÅr!$B$47*DataÅr!$B$52+H519/DataÅr!$B$47*DataÅr!$B$51+I519/DataÅr!$B$47*DataÅr!$B$50+J519/DataÅr!$B$47*DataÅr!$B$49+K519/DataÅr!$B$47*DataÅr!$B$48+M519/DataÅr!$B$47*DataÅr!$B$53)^DataÅr!$B$54)</f>
        <v/>
      </c>
      <c r="W519" s="99">
        <f t="shared" si="47"/>
        <v>0</v>
      </c>
      <c r="X519" s="100">
        <f>SUM(G506:K519)+SUM(M506:M519)</f>
        <v>0</v>
      </c>
      <c r="Y519" s="140">
        <f>SUM(E506:E519)</f>
        <v>0</v>
      </c>
      <c r="Z519" s="141" t="str">
        <f t="shared" si="46"/>
        <v>Tid</v>
      </c>
      <c r="AA519" s="94"/>
    </row>
    <row r="520" spans="1:27" ht="12.75" customHeight="1" x14ac:dyDescent="0.2">
      <c r="A520" s="405">
        <f>A506+1</f>
        <v>28</v>
      </c>
      <c r="B520" s="110">
        <f>(B518+1)</f>
        <v>42562</v>
      </c>
      <c r="C520" s="122"/>
      <c r="D520" s="139"/>
      <c r="E520" s="127"/>
      <c r="F520" s="117"/>
      <c r="G520" s="1"/>
      <c r="H520" s="1"/>
      <c r="I520" s="1"/>
      <c r="J520" s="1"/>
      <c r="K520" s="1"/>
      <c r="L520" s="1"/>
      <c r="M520" s="1"/>
      <c r="N520" s="2"/>
      <c r="O520" s="2"/>
      <c r="P520" s="3"/>
      <c r="Q520" s="1"/>
      <c r="R520" s="3"/>
      <c r="S520" s="3"/>
      <c r="T520" s="3"/>
      <c r="U520" s="349"/>
      <c r="V520" s="88" t="str">
        <f>IF(W520=0,"",(G520/DataÅr!$B$47*DataÅr!$B$52+H520/DataÅr!$B$47*DataÅr!$B$51+I520/DataÅr!$B$47*DataÅr!$B$50+J520/DataÅr!$B$47*DataÅr!$B$49+K520/DataÅr!$B$47*DataÅr!$B$48+M520/DataÅr!$B$47*DataÅr!$B$53)^DataÅr!$B$54)</f>
        <v/>
      </c>
      <c r="W520" s="80">
        <f t="shared" si="47"/>
        <v>0</v>
      </c>
      <c r="X520" s="81"/>
      <c r="Y520" s="82"/>
      <c r="Z520" s="83"/>
      <c r="AA520" s="94"/>
    </row>
    <row r="521" spans="1:27" ht="12.75" customHeight="1" x14ac:dyDescent="0.2">
      <c r="A521" s="406"/>
      <c r="B521" s="108">
        <f>B520</f>
        <v>42562</v>
      </c>
      <c r="C521" s="123"/>
      <c r="D521" s="136"/>
      <c r="E521" s="133"/>
      <c r="F521" s="118"/>
      <c r="G521" s="4"/>
      <c r="H521" s="4"/>
      <c r="I521" s="4"/>
      <c r="J521" s="4"/>
      <c r="K521" s="4"/>
      <c r="L521" s="4"/>
      <c r="M521" s="4"/>
      <c r="N521" s="5"/>
      <c r="O521" s="5"/>
      <c r="P521" s="6"/>
      <c r="Q521" s="4"/>
      <c r="R521" s="6"/>
      <c r="S521" s="6"/>
      <c r="T521" s="6"/>
      <c r="U521" s="350"/>
      <c r="V521" s="85" t="str">
        <f>IF(W521=0,"",(G521/DataÅr!$B$47*DataÅr!$B$52+H521/DataÅr!$B$47*DataÅr!$B$51+I521/DataÅr!$B$47*DataÅr!$B$50+J521/DataÅr!$B$47*DataÅr!$B$49+K521/DataÅr!$B$47*DataÅr!$B$48+M521/DataÅr!$B$47*DataÅr!$B$53)^DataÅr!$B$54)</f>
        <v/>
      </c>
      <c r="W521" s="86">
        <f t="shared" si="47"/>
        <v>0</v>
      </c>
      <c r="X521" s="87">
        <f>SUM(G520:K521)+SUM(M520:M521)</f>
        <v>0</v>
      </c>
      <c r="Y521" s="142"/>
      <c r="Z521" s="83"/>
      <c r="AA521" s="94"/>
    </row>
    <row r="522" spans="1:27" ht="12.75" customHeight="1" thickBot="1" x14ac:dyDescent="0.25">
      <c r="A522" s="406"/>
      <c r="B522" s="107">
        <f>(B520+1)</f>
        <v>42563</v>
      </c>
      <c r="C522" s="124"/>
      <c r="D522" s="137"/>
      <c r="E522" s="128"/>
      <c r="F522" s="119"/>
      <c r="G522" s="7"/>
      <c r="H522" s="7"/>
      <c r="I522" s="7"/>
      <c r="J522" s="7"/>
      <c r="K522" s="7"/>
      <c r="L522" s="7"/>
      <c r="M522" s="7"/>
      <c r="N522" s="8"/>
      <c r="O522" s="8"/>
      <c r="P522" s="9"/>
      <c r="Q522" s="7"/>
      <c r="R522" s="9"/>
      <c r="S522" s="9"/>
      <c r="T522" s="9"/>
      <c r="U522" s="351"/>
      <c r="V522" s="88" t="str">
        <f>IF(W522=0,"",(G522/DataÅr!$B$47*DataÅr!$B$52+H522/DataÅr!$B$47*DataÅr!$B$51+I522/DataÅr!$B$47*DataÅr!$B$50+J522/DataÅr!$B$47*DataÅr!$B$49+K522/DataÅr!$B$47*DataÅr!$B$48+M522/DataÅr!$B$47*DataÅr!$B$53)^DataÅr!$B$54)</f>
        <v/>
      </c>
      <c r="W522" s="89">
        <f t="shared" si="47"/>
        <v>0</v>
      </c>
      <c r="X522" s="90"/>
      <c r="Y522" s="142"/>
      <c r="Z522" s="144"/>
      <c r="AA522" s="94"/>
    </row>
    <row r="523" spans="1:27" ht="12.75" customHeight="1" x14ac:dyDescent="0.2">
      <c r="A523" s="406"/>
      <c r="B523" s="108">
        <f>B522</f>
        <v>42563</v>
      </c>
      <c r="C523" s="123"/>
      <c r="D523" s="136"/>
      <c r="E523" s="133"/>
      <c r="F523" s="118"/>
      <c r="G523" s="4"/>
      <c r="H523" s="4"/>
      <c r="I523" s="4"/>
      <c r="J523" s="4"/>
      <c r="K523" s="4"/>
      <c r="L523" s="4"/>
      <c r="M523" s="4"/>
      <c r="N523" s="5"/>
      <c r="O523" s="5"/>
      <c r="P523" s="6"/>
      <c r="Q523" s="4"/>
      <c r="R523" s="6"/>
      <c r="S523" s="6"/>
      <c r="T523" s="6"/>
      <c r="U523" s="350"/>
      <c r="V523" s="85" t="str">
        <f>IF(W523=0,"",(G523/DataÅr!$B$47*DataÅr!$B$52+H523/DataÅr!$B$47*DataÅr!$B$51+I523/DataÅr!$B$47*DataÅr!$B$50+J523/DataÅr!$B$47*DataÅr!$B$49+K523/DataÅr!$B$47*DataÅr!$B$48+M523/DataÅr!$B$47*DataÅr!$B$53)^DataÅr!$B$54)</f>
        <v/>
      </c>
      <c r="W523" s="86">
        <f t="shared" si="47"/>
        <v>0</v>
      </c>
      <c r="X523" s="87">
        <f>SUM(G520:K523)+SUM(M520:M523)</f>
        <v>0</v>
      </c>
      <c r="Y523" s="130">
        <f>SUM(F520:F533)</f>
        <v>0</v>
      </c>
      <c r="Z523" s="91" t="str">
        <f t="shared" ref="Z523:Z533" si="48">Z509</f>
        <v>Pas</v>
      </c>
      <c r="AA523" s="94"/>
    </row>
    <row r="524" spans="1:27" ht="12.75" customHeight="1" x14ac:dyDescent="0.2">
      <c r="A524" s="406"/>
      <c r="B524" s="107">
        <f>(B522+1)</f>
        <v>42564</v>
      </c>
      <c r="C524" s="124"/>
      <c r="D524" s="137"/>
      <c r="E524" s="128"/>
      <c r="F524" s="119"/>
      <c r="G524" s="7"/>
      <c r="H524" s="7"/>
      <c r="I524" s="7"/>
      <c r="J524" s="7"/>
      <c r="K524" s="7"/>
      <c r="L524" s="7"/>
      <c r="M524" s="7"/>
      <c r="N524" s="8"/>
      <c r="O524" s="8"/>
      <c r="P524" s="9"/>
      <c r="Q524" s="7"/>
      <c r="R524" s="9"/>
      <c r="S524" s="9"/>
      <c r="T524" s="9"/>
      <c r="U524" s="351"/>
      <c r="V524" s="88" t="str">
        <f>IF(W524=0,"",(G524/DataÅr!$B$47*DataÅr!$B$52+H524/DataÅr!$B$47*DataÅr!$B$51+I524/DataÅr!$B$47*DataÅr!$B$50+J524/DataÅr!$B$47*DataÅr!$B$49+K524/DataÅr!$B$47*DataÅr!$B$48+M524/DataÅr!$B$47*DataÅr!$B$53)^DataÅr!$B$54)</f>
        <v/>
      </c>
      <c r="W524" s="89">
        <f t="shared" si="47"/>
        <v>0</v>
      </c>
      <c r="X524" s="90"/>
      <c r="Y524" s="129">
        <f>SUM(G520:K533)-Y525</f>
        <v>0</v>
      </c>
      <c r="Z524" s="93" t="str">
        <f t="shared" si="48"/>
        <v>Løb</v>
      </c>
      <c r="AA524" s="94"/>
    </row>
    <row r="525" spans="1:27" ht="12.75" customHeight="1" x14ac:dyDescent="0.2">
      <c r="A525" s="406"/>
      <c r="B525" s="108">
        <f>B524</f>
        <v>42564</v>
      </c>
      <c r="C525" s="123"/>
      <c r="D525" s="136"/>
      <c r="E525" s="133"/>
      <c r="F525" s="118"/>
      <c r="G525" s="4"/>
      <c r="H525" s="4"/>
      <c r="I525" s="4"/>
      <c r="J525" s="4"/>
      <c r="K525" s="4"/>
      <c r="L525" s="4"/>
      <c r="M525" s="4"/>
      <c r="N525" s="5"/>
      <c r="O525" s="5"/>
      <c r="P525" s="6"/>
      <c r="Q525" s="4"/>
      <c r="R525" s="6"/>
      <c r="S525" s="6"/>
      <c r="T525" s="6"/>
      <c r="U525" s="350"/>
      <c r="V525" s="85" t="str">
        <f>IF(W525=0,"",(G525/DataÅr!$B$47*DataÅr!$B$52+H525/DataÅr!$B$47*DataÅr!$B$51+I525/DataÅr!$B$47*DataÅr!$B$50+J525/DataÅr!$B$47*DataÅr!$B$49+K525/DataÅr!$B$47*DataÅr!$B$48+M525/DataÅr!$B$47*DataÅr!$B$53)^DataÅr!$B$54)</f>
        <v/>
      </c>
      <c r="W525" s="86">
        <f t="shared" si="47"/>
        <v>0</v>
      </c>
      <c r="X525" s="87">
        <f>SUM(G520:K525)+SUM(M520:M525)</f>
        <v>0</v>
      </c>
      <c r="Y525" s="92">
        <f>SUMIF(L520:L533,"x",W520:W533)-SUMIF(L520:L533,"x",M520:M533)</f>
        <v>0</v>
      </c>
      <c r="Z525" s="93" t="str">
        <f t="shared" si="48"/>
        <v>Alternativ</v>
      </c>
      <c r="AA525" s="94"/>
    </row>
    <row r="526" spans="1:27" ht="12.75" customHeight="1" x14ac:dyDescent="0.2">
      <c r="A526" s="406"/>
      <c r="B526" s="107">
        <f>(B524+1)</f>
        <v>42565</v>
      </c>
      <c r="C526" s="124"/>
      <c r="D526" s="137"/>
      <c r="E526" s="128"/>
      <c r="F526" s="119"/>
      <c r="G526" s="7"/>
      <c r="H526" s="7"/>
      <c r="I526" s="7"/>
      <c r="J526" s="7"/>
      <c r="K526" s="7"/>
      <c r="L526" s="7"/>
      <c r="M526" s="7"/>
      <c r="N526" s="8"/>
      <c r="O526" s="8"/>
      <c r="P526" s="9"/>
      <c r="Q526" s="7"/>
      <c r="R526" s="9"/>
      <c r="S526" s="9"/>
      <c r="T526" s="9"/>
      <c r="U526" s="351"/>
      <c r="V526" s="88" t="str">
        <f>IF(W526=0,"",(G526/DataÅr!$B$47*DataÅr!$B$52+H526/DataÅr!$B$47*DataÅr!$B$51+I526/DataÅr!$B$47*DataÅr!$B$50+J526/DataÅr!$B$47*DataÅr!$B$49+K526/DataÅr!$B$47*DataÅr!$B$48+M526/DataÅr!$B$47*DataÅr!$B$53)^DataÅr!$B$54)</f>
        <v/>
      </c>
      <c r="W526" s="89">
        <f t="shared" si="47"/>
        <v>0</v>
      </c>
      <c r="X526" s="90"/>
      <c r="Y526" s="92">
        <f>SUM(M520:M533)</f>
        <v>0</v>
      </c>
      <c r="Z526" s="93" t="str">
        <f t="shared" si="48"/>
        <v>Styrke</v>
      </c>
      <c r="AA526" s="94"/>
    </row>
    <row r="527" spans="1:27" ht="12.75" customHeight="1" x14ac:dyDescent="0.2">
      <c r="A527" s="406"/>
      <c r="B527" s="108">
        <f>B526</f>
        <v>42565</v>
      </c>
      <c r="C527" s="123"/>
      <c r="D527" s="136"/>
      <c r="E527" s="133"/>
      <c r="F527" s="118"/>
      <c r="G527" s="4"/>
      <c r="H527" s="4"/>
      <c r="I527" s="4"/>
      <c r="J527" s="4"/>
      <c r="K527" s="4"/>
      <c r="L527" s="4"/>
      <c r="M527" s="4"/>
      <c r="N527" s="5"/>
      <c r="O527" s="5"/>
      <c r="P527" s="6"/>
      <c r="Q527" s="4"/>
      <c r="R527" s="6"/>
      <c r="S527" s="6"/>
      <c r="T527" s="6"/>
      <c r="U527" s="350"/>
      <c r="V527" s="85" t="str">
        <f>IF(W527=0,"",(G527/DataÅr!$B$47*DataÅr!$B$52+H527/DataÅr!$B$47*DataÅr!$B$51+I527/DataÅr!$B$47*DataÅr!$B$50+J527/DataÅr!$B$47*DataÅr!$B$49+K527/DataÅr!$B$47*DataÅr!$B$48+M527/DataÅr!$B$47*DataÅr!$B$53)^DataÅr!$B$54)</f>
        <v/>
      </c>
      <c r="W527" s="86">
        <f t="shared" si="47"/>
        <v>0</v>
      </c>
      <c r="X527" s="87">
        <f>SUM(G520:K527)+SUM(M520:M527)</f>
        <v>0</v>
      </c>
      <c r="Y527" s="95">
        <f>SUM(Q520:Q533)</f>
        <v>0</v>
      </c>
      <c r="Z527" s="93" t="str">
        <f t="shared" si="48"/>
        <v>O-teknik</v>
      </c>
      <c r="AA527" s="94"/>
    </row>
    <row r="528" spans="1:27" ht="12.75" customHeight="1" x14ac:dyDescent="0.2">
      <c r="A528" s="406"/>
      <c r="B528" s="107">
        <f>(B526+1)</f>
        <v>42566</v>
      </c>
      <c r="C528" s="124"/>
      <c r="D528" s="137"/>
      <c r="E528" s="128"/>
      <c r="F528" s="119"/>
      <c r="G528" s="7"/>
      <c r="H528" s="7"/>
      <c r="I528" s="7"/>
      <c r="J528" s="7"/>
      <c r="K528" s="7"/>
      <c r="L528" s="7"/>
      <c r="M528" s="7"/>
      <c r="N528" s="8"/>
      <c r="O528" s="8"/>
      <c r="P528" s="9"/>
      <c r="Q528" s="7"/>
      <c r="R528" s="9"/>
      <c r="S528" s="9"/>
      <c r="T528" s="9"/>
      <c r="U528" s="351"/>
      <c r="V528" s="88" t="str">
        <f>IF(W528=0,"",(G528/DataÅr!$B$47*DataÅr!$B$52+H528/DataÅr!$B$47*DataÅr!$B$51+I528/DataÅr!$B$47*DataÅr!$B$50+J528/DataÅr!$B$47*DataÅr!$B$49+K528/DataÅr!$B$47*DataÅr!$B$48+M528/DataÅr!$B$47*DataÅr!$B$53)^DataÅr!$B$54)</f>
        <v/>
      </c>
      <c r="W528" s="89">
        <f t="shared" si="47"/>
        <v>0</v>
      </c>
      <c r="X528" s="90"/>
      <c r="Y528" s="96">
        <f>SUM(T520:T533)</f>
        <v>0</v>
      </c>
      <c r="Z528" s="93" t="str">
        <f t="shared" si="48"/>
        <v>Km</v>
      </c>
      <c r="AA528" s="94"/>
    </row>
    <row r="529" spans="1:27" ht="12.75" customHeight="1" x14ac:dyDescent="0.2">
      <c r="A529" s="406"/>
      <c r="B529" s="108">
        <f>B528</f>
        <v>42566</v>
      </c>
      <c r="C529" s="123"/>
      <c r="D529" s="136"/>
      <c r="E529" s="133"/>
      <c r="F529" s="118"/>
      <c r="G529" s="4"/>
      <c r="H529" s="4"/>
      <c r="I529" s="4"/>
      <c r="J529" s="4"/>
      <c r="K529" s="4"/>
      <c r="L529" s="4"/>
      <c r="M529" s="4"/>
      <c r="N529" s="5"/>
      <c r="O529" s="5"/>
      <c r="P529" s="6"/>
      <c r="Q529" s="4"/>
      <c r="R529" s="6"/>
      <c r="S529" s="6"/>
      <c r="T529" s="6"/>
      <c r="U529" s="350"/>
      <c r="V529" s="85" t="str">
        <f>IF(W529=0,"",(G529/DataÅr!$B$47*DataÅr!$B$52+H529/DataÅr!$B$47*DataÅr!$B$51+I529/DataÅr!$B$47*DataÅr!$B$50+J529/DataÅr!$B$47*DataÅr!$B$49+K529/DataÅr!$B$47*DataÅr!$B$48+M529/DataÅr!$B$47*DataÅr!$B$53)^DataÅr!$B$54)</f>
        <v/>
      </c>
      <c r="W529" s="86">
        <f t="shared" si="47"/>
        <v>0</v>
      </c>
      <c r="X529" s="87">
        <f>SUM(G520:K529)+SUM(M520:M529)</f>
        <v>0</v>
      </c>
      <c r="Y529" s="96">
        <f>SUM(P520:P533)</f>
        <v>0</v>
      </c>
      <c r="Z529" s="93" t="str">
        <f t="shared" si="48"/>
        <v>Stigning</v>
      </c>
      <c r="AA529" s="94"/>
    </row>
    <row r="530" spans="1:27" ht="12.75" customHeight="1" x14ac:dyDescent="0.2">
      <c r="A530" s="406"/>
      <c r="B530" s="107">
        <f>(B528+1)</f>
        <v>42567</v>
      </c>
      <c r="C530" s="124"/>
      <c r="D530" s="137"/>
      <c r="E530" s="128"/>
      <c r="F530" s="119"/>
      <c r="G530" s="7"/>
      <c r="H530" s="7"/>
      <c r="I530" s="7"/>
      <c r="J530" s="7"/>
      <c r="K530" s="7"/>
      <c r="L530" s="7"/>
      <c r="M530" s="7"/>
      <c r="N530" s="8"/>
      <c r="O530" s="8"/>
      <c r="P530" s="9"/>
      <c r="Q530" s="7"/>
      <c r="R530" s="9"/>
      <c r="S530" s="9"/>
      <c r="T530" s="9"/>
      <c r="U530" s="351"/>
      <c r="V530" s="88" t="str">
        <f>IF(W530=0,"",(G530/DataÅr!$B$47*DataÅr!$B$52+H530/DataÅr!$B$47*DataÅr!$B$51+I530/DataÅr!$B$47*DataÅr!$B$50+J530/DataÅr!$B$47*DataÅr!$B$49+K530/DataÅr!$B$47*DataÅr!$B$48+M530/DataÅr!$B$47*DataÅr!$B$53)^DataÅr!$B$54)</f>
        <v/>
      </c>
      <c r="W530" s="89">
        <f t="shared" si="47"/>
        <v>0</v>
      </c>
      <c r="X530" s="90"/>
      <c r="Y530" s="96">
        <f>SUM(V520:V533)</f>
        <v>0</v>
      </c>
      <c r="Z530" s="93" t="str">
        <f t="shared" si="48"/>
        <v>Belastning</v>
      </c>
      <c r="AA530" s="94"/>
    </row>
    <row r="531" spans="1:27" ht="12.75" customHeight="1" thickBot="1" x14ac:dyDescent="0.25">
      <c r="A531" s="406"/>
      <c r="B531" s="108">
        <f>B530</f>
        <v>42567</v>
      </c>
      <c r="C531" s="123"/>
      <c r="D531" s="136"/>
      <c r="E531" s="133"/>
      <c r="F531" s="118"/>
      <c r="G531" s="4"/>
      <c r="H531" s="4"/>
      <c r="I531" s="4"/>
      <c r="J531" s="4"/>
      <c r="K531" s="4"/>
      <c r="L531" s="4"/>
      <c r="M531" s="4"/>
      <c r="N531" s="5"/>
      <c r="O531" s="5"/>
      <c r="P531" s="6"/>
      <c r="Q531" s="4"/>
      <c r="R531" s="6"/>
      <c r="S531" s="6"/>
      <c r="T531" s="6"/>
      <c r="U531" s="350"/>
      <c r="V531" s="85" t="str">
        <f>IF(W531=0,"",(G531/DataÅr!$B$47*DataÅr!$B$52+H531/DataÅr!$B$47*DataÅr!$B$51+I531/DataÅr!$B$47*DataÅr!$B$50+J531/DataÅr!$B$47*DataÅr!$B$49+K531/DataÅr!$B$47*DataÅr!$B$48+M531/DataÅr!$B$47*DataÅr!$B$53)^DataÅr!$B$54)</f>
        <v/>
      </c>
      <c r="W531" s="86">
        <f t="shared" si="47"/>
        <v>0</v>
      </c>
      <c r="X531" s="87">
        <f>SUM(G520:K531)+SUM(M520:M531)</f>
        <v>0</v>
      </c>
      <c r="Y531" s="101">
        <f>IF(SUM(R520:R533)&gt;0,AVERAGE(R520:R533),0)</f>
        <v>0</v>
      </c>
      <c r="Z531" s="102" t="str">
        <f t="shared" si="48"/>
        <v>Dagsform</v>
      </c>
      <c r="AA531" s="94"/>
    </row>
    <row r="532" spans="1:27" ht="12.75" customHeight="1" x14ac:dyDescent="0.2">
      <c r="A532" s="406"/>
      <c r="B532" s="107">
        <f>(B530+1)</f>
        <v>42568</v>
      </c>
      <c r="C532" s="125"/>
      <c r="D532" s="137"/>
      <c r="E532" s="128"/>
      <c r="F532" s="120"/>
      <c r="G532" s="10"/>
      <c r="H532" s="10"/>
      <c r="I532" s="10"/>
      <c r="J532" s="10"/>
      <c r="K532" s="10"/>
      <c r="L532" s="10"/>
      <c r="M532" s="10"/>
      <c r="N532" s="11"/>
      <c r="O532" s="11"/>
      <c r="P532" s="12"/>
      <c r="Q532" s="10"/>
      <c r="R532" s="12"/>
      <c r="S532" s="12"/>
      <c r="T532" s="12"/>
      <c r="U532" s="351"/>
      <c r="V532" s="88" t="str">
        <f>IF(W532=0,"",(G532/DataÅr!$B$47*DataÅr!$B$52+H532/DataÅr!$B$47*DataÅr!$B$51+I532/DataÅr!$B$47*DataÅr!$B$50+J532/DataÅr!$B$47*DataÅr!$B$49+K532/DataÅr!$B$47*DataÅr!$B$48+M532/DataÅr!$B$47*DataÅr!$B$53)^DataÅr!$B$54)</f>
        <v/>
      </c>
      <c r="W532" s="89">
        <f t="shared" si="47"/>
        <v>0</v>
      </c>
      <c r="X532" s="98"/>
      <c r="Y532" s="131">
        <f>SUM(C520:C533)</f>
        <v>0</v>
      </c>
      <c r="Z532" s="132" t="str">
        <f t="shared" si="48"/>
        <v>Pas</v>
      </c>
      <c r="AA532" s="94"/>
    </row>
    <row r="533" spans="1:27" ht="12.75" customHeight="1" thickBot="1" x14ac:dyDescent="0.25">
      <c r="A533" s="407"/>
      <c r="B533" s="109">
        <f>B532</f>
        <v>42568</v>
      </c>
      <c r="C533" s="126"/>
      <c r="D533" s="138"/>
      <c r="E533" s="134"/>
      <c r="F533" s="121"/>
      <c r="G533" s="13"/>
      <c r="H533" s="13"/>
      <c r="I533" s="13"/>
      <c r="J533" s="13"/>
      <c r="K533" s="13"/>
      <c r="L533" s="13"/>
      <c r="M533" s="13"/>
      <c r="N533" s="14"/>
      <c r="O533" s="14"/>
      <c r="P533" s="15"/>
      <c r="Q533" s="13"/>
      <c r="R533" s="15"/>
      <c r="S533" s="15"/>
      <c r="T533" s="15"/>
      <c r="U533" s="354"/>
      <c r="V533" s="158" t="str">
        <f>IF(W533=0,"",(G533/DataÅr!$B$47*DataÅr!$B$52+H533/DataÅr!$B$47*DataÅr!$B$51+I533/DataÅr!$B$47*DataÅr!$B$50+J533/DataÅr!$B$47*DataÅr!$B$49+K533/DataÅr!$B$47*DataÅr!$B$48+M533/DataÅr!$B$47*DataÅr!$B$53)^DataÅr!$B$54)</f>
        <v/>
      </c>
      <c r="W533" s="99">
        <f t="shared" si="47"/>
        <v>0</v>
      </c>
      <c r="X533" s="100">
        <f>SUM(G520:K533)+SUM(M520:M533)</f>
        <v>0</v>
      </c>
      <c r="Y533" s="140">
        <f>SUM(E520:E533)</f>
        <v>0</v>
      </c>
      <c r="Z533" s="141" t="str">
        <f t="shared" si="48"/>
        <v>Tid</v>
      </c>
      <c r="AA533" s="94"/>
    </row>
    <row r="534" spans="1:27" ht="12.75" customHeight="1" x14ac:dyDescent="0.2">
      <c r="A534" s="405">
        <f>A520+1</f>
        <v>29</v>
      </c>
      <c r="B534" s="110">
        <f>(B532+1)</f>
        <v>42569</v>
      </c>
      <c r="C534" s="122"/>
      <c r="D534" s="139"/>
      <c r="E534" s="127"/>
      <c r="F534" s="117"/>
      <c r="G534" s="1"/>
      <c r="H534" s="1"/>
      <c r="I534" s="1"/>
      <c r="J534" s="1"/>
      <c r="K534" s="1"/>
      <c r="L534" s="1"/>
      <c r="M534" s="1"/>
      <c r="N534" s="2"/>
      <c r="O534" s="2"/>
      <c r="P534" s="3"/>
      <c r="Q534" s="1"/>
      <c r="R534" s="3"/>
      <c r="S534" s="3"/>
      <c r="T534" s="3"/>
      <c r="U534" s="349"/>
      <c r="V534" s="88" t="str">
        <f>IF(W534=0,"",(G534/DataÅr!$B$47*DataÅr!$B$52+H534/DataÅr!$B$47*DataÅr!$B$51+I534/DataÅr!$B$47*DataÅr!$B$50+J534/DataÅr!$B$47*DataÅr!$B$49+K534/DataÅr!$B$47*DataÅr!$B$48+M534/DataÅr!$B$47*DataÅr!$B$53)^DataÅr!$B$54)</f>
        <v/>
      </c>
      <c r="W534" s="80">
        <f t="shared" si="47"/>
        <v>0</v>
      </c>
      <c r="X534" s="81"/>
      <c r="Y534" s="82"/>
      <c r="Z534" s="83"/>
      <c r="AA534" s="94"/>
    </row>
    <row r="535" spans="1:27" ht="12.75" customHeight="1" x14ac:dyDescent="0.2">
      <c r="A535" s="406"/>
      <c r="B535" s="108">
        <f>B534</f>
        <v>42569</v>
      </c>
      <c r="C535" s="123"/>
      <c r="D535" s="136"/>
      <c r="E535" s="133"/>
      <c r="F535" s="118"/>
      <c r="G535" s="4"/>
      <c r="H535" s="4"/>
      <c r="I535" s="4"/>
      <c r="J535" s="4"/>
      <c r="K535" s="4"/>
      <c r="L535" s="4"/>
      <c r="M535" s="4"/>
      <c r="N535" s="5"/>
      <c r="O535" s="5"/>
      <c r="P535" s="6"/>
      <c r="Q535" s="4"/>
      <c r="R535" s="6"/>
      <c r="S535" s="6"/>
      <c r="T535" s="6"/>
      <c r="U535" s="350"/>
      <c r="V535" s="85" t="str">
        <f>IF(W535=0,"",(G535/DataÅr!$B$47*DataÅr!$B$52+H535/DataÅr!$B$47*DataÅr!$B$51+I535/DataÅr!$B$47*DataÅr!$B$50+J535/DataÅr!$B$47*DataÅr!$B$49+K535/DataÅr!$B$47*DataÅr!$B$48+M535/DataÅr!$B$47*DataÅr!$B$53)^DataÅr!$B$54)</f>
        <v/>
      </c>
      <c r="W535" s="86">
        <f t="shared" si="47"/>
        <v>0</v>
      </c>
      <c r="X535" s="87">
        <f>SUM(G534:K535)+SUM(M534:M535)</f>
        <v>0</v>
      </c>
      <c r="Y535" s="142"/>
      <c r="Z535" s="83"/>
      <c r="AA535" s="94"/>
    </row>
    <row r="536" spans="1:27" ht="12.75" customHeight="1" thickBot="1" x14ac:dyDescent="0.25">
      <c r="A536" s="406"/>
      <c r="B536" s="107">
        <f>(B534+1)</f>
        <v>42570</v>
      </c>
      <c r="C536" s="124"/>
      <c r="D536" s="137"/>
      <c r="E536" s="128"/>
      <c r="F536" s="119"/>
      <c r="G536" s="7"/>
      <c r="H536" s="7"/>
      <c r="I536" s="7"/>
      <c r="J536" s="7"/>
      <c r="K536" s="7"/>
      <c r="L536" s="7"/>
      <c r="M536" s="7"/>
      <c r="N536" s="8"/>
      <c r="O536" s="8"/>
      <c r="P536" s="9"/>
      <c r="Q536" s="7"/>
      <c r="R536" s="9"/>
      <c r="S536" s="9"/>
      <c r="T536" s="9"/>
      <c r="U536" s="351"/>
      <c r="V536" s="88" t="str">
        <f>IF(W536=0,"",(G536/DataÅr!$B$47*DataÅr!$B$52+H536/DataÅr!$B$47*DataÅr!$B$51+I536/DataÅr!$B$47*DataÅr!$B$50+J536/DataÅr!$B$47*DataÅr!$B$49+K536/DataÅr!$B$47*DataÅr!$B$48+M536/DataÅr!$B$47*DataÅr!$B$53)^DataÅr!$B$54)</f>
        <v/>
      </c>
      <c r="W536" s="89">
        <f t="shared" si="47"/>
        <v>0</v>
      </c>
      <c r="X536" s="90"/>
      <c r="Y536" s="142"/>
      <c r="Z536" s="144"/>
      <c r="AA536" s="94"/>
    </row>
    <row r="537" spans="1:27" ht="12.75" customHeight="1" x14ac:dyDescent="0.2">
      <c r="A537" s="406"/>
      <c r="B537" s="108">
        <f>B536</f>
        <v>42570</v>
      </c>
      <c r="C537" s="123"/>
      <c r="D537" s="136"/>
      <c r="E537" s="133"/>
      <c r="F537" s="118"/>
      <c r="G537" s="4"/>
      <c r="H537" s="4"/>
      <c r="I537" s="4"/>
      <c r="J537" s="4"/>
      <c r="K537" s="4"/>
      <c r="L537" s="4"/>
      <c r="M537" s="4"/>
      <c r="N537" s="5"/>
      <c r="O537" s="5"/>
      <c r="P537" s="6"/>
      <c r="Q537" s="4"/>
      <c r="R537" s="6"/>
      <c r="S537" s="6"/>
      <c r="T537" s="6"/>
      <c r="U537" s="350"/>
      <c r="V537" s="85" t="str">
        <f>IF(W537=0,"",(G537/DataÅr!$B$47*DataÅr!$B$52+H537/DataÅr!$B$47*DataÅr!$B$51+I537/DataÅr!$B$47*DataÅr!$B$50+J537/DataÅr!$B$47*DataÅr!$B$49+K537/DataÅr!$B$47*DataÅr!$B$48+M537/DataÅr!$B$47*DataÅr!$B$53)^DataÅr!$B$54)</f>
        <v/>
      </c>
      <c r="W537" s="86">
        <f t="shared" si="47"/>
        <v>0</v>
      </c>
      <c r="X537" s="87">
        <f>SUM(G534:K537)+SUM(M534:M537)</f>
        <v>0</v>
      </c>
      <c r="Y537" s="130">
        <f>SUM(F534:F547)</f>
        <v>0</v>
      </c>
      <c r="Z537" s="91" t="str">
        <f t="shared" ref="Z537:Z547" si="49">Z523</f>
        <v>Pas</v>
      </c>
      <c r="AA537" s="94"/>
    </row>
    <row r="538" spans="1:27" ht="12.75" customHeight="1" x14ac:dyDescent="0.2">
      <c r="A538" s="406"/>
      <c r="B538" s="107">
        <f>(B536+1)</f>
        <v>42571</v>
      </c>
      <c r="C538" s="124"/>
      <c r="D538" s="137"/>
      <c r="E538" s="128"/>
      <c r="F538" s="119"/>
      <c r="G538" s="7"/>
      <c r="H538" s="7"/>
      <c r="I538" s="7"/>
      <c r="J538" s="7"/>
      <c r="K538" s="7"/>
      <c r="L538" s="7"/>
      <c r="M538" s="7"/>
      <c r="N538" s="8"/>
      <c r="O538" s="8"/>
      <c r="P538" s="9"/>
      <c r="Q538" s="7"/>
      <c r="R538" s="9"/>
      <c r="S538" s="9"/>
      <c r="T538" s="9"/>
      <c r="U538" s="351"/>
      <c r="V538" s="88" t="str">
        <f>IF(W538=0,"",(G538/DataÅr!$B$47*DataÅr!$B$52+H538/DataÅr!$B$47*DataÅr!$B$51+I538/DataÅr!$B$47*DataÅr!$B$50+J538/DataÅr!$B$47*DataÅr!$B$49+K538/DataÅr!$B$47*DataÅr!$B$48+M538/DataÅr!$B$47*DataÅr!$B$53)^DataÅr!$B$54)</f>
        <v/>
      </c>
      <c r="W538" s="89">
        <f t="shared" si="47"/>
        <v>0</v>
      </c>
      <c r="X538" s="90"/>
      <c r="Y538" s="129">
        <f>SUM(G534:K547)-Y539</f>
        <v>0</v>
      </c>
      <c r="Z538" s="93" t="str">
        <f t="shared" si="49"/>
        <v>Løb</v>
      </c>
      <c r="AA538" s="94"/>
    </row>
    <row r="539" spans="1:27" ht="12.75" customHeight="1" x14ac:dyDescent="0.2">
      <c r="A539" s="406"/>
      <c r="B539" s="108">
        <f>B538</f>
        <v>42571</v>
      </c>
      <c r="C539" s="123"/>
      <c r="D539" s="136"/>
      <c r="E539" s="133"/>
      <c r="F539" s="118"/>
      <c r="G539" s="4"/>
      <c r="H539" s="4"/>
      <c r="I539" s="4"/>
      <c r="J539" s="4"/>
      <c r="K539" s="4"/>
      <c r="L539" s="4"/>
      <c r="M539" s="4"/>
      <c r="N539" s="5"/>
      <c r="O539" s="5"/>
      <c r="P539" s="6"/>
      <c r="Q539" s="4"/>
      <c r="R539" s="6"/>
      <c r="S539" s="6"/>
      <c r="T539" s="6"/>
      <c r="U539" s="352"/>
      <c r="V539" s="85" t="str">
        <f>IF(W539=0,"",(G539/DataÅr!$B$47*DataÅr!$B$52+H539/DataÅr!$B$47*DataÅr!$B$51+I539/DataÅr!$B$47*DataÅr!$B$50+J539/DataÅr!$B$47*DataÅr!$B$49+K539/DataÅr!$B$47*DataÅr!$B$48+M539/DataÅr!$B$47*DataÅr!$B$53)^DataÅr!$B$54)</f>
        <v/>
      </c>
      <c r="W539" s="86">
        <f t="shared" si="47"/>
        <v>0</v>
      </c>
      <c r="X539" s="87">
        <f>SUM(G534:K539)+SUM(M534:M539)</f>
        <v>0</v>
      </c>
      <c r="Y539" s="92">
        <f>SUMIF(L534:L547,"x",W534:W547)-SUMIF(L534:L547,"x",M534:M547)</f>
        <v>0</v>
      </c>
      <c r="Z539" s="93" t="str">
        <f t="shared" si="49"/>
        <v>Alternativ</v>
      </c>
      <c r="AA539" s="94"/>
    </row>
    <row r="540" spans="1:27" ht="12.75" customHeight="1" x14ac:dyDescent="0.2">
      <c r="A540" s="406"/>
      <c r="B540" s="107">
        <f>(B538+1)</f>
        <v>42572</v>
      </c>
      <c r="C540" s="124"/>
      <c r="D540" s="137"/>
      <c r="E540" s="128"/>
      <c r="F540" s="119"/>
      <c r="G540" s="7"/>
      <c r="H540" s="7"/>
      <c r="I540" s="7"/>
      <c r="J540" s="7"/>
      <c r="K540" s="7"/>
      <c r="L540" s="7"/>
      <c r="M540" s="7"/>
      <c r="N540" s="8"/>
      <c r="O540" s="8"/>
      <c r="P540" s="9"/>
      <c r="Q540" s="7"/>
      <c r="R540" s="9"/>
      <c r="S540" s="9"/>
      <c r="T540" s="9"/>
      <c r="U540" s="351"/>
      <c r="V540" s="88" t="str">
        <f>IF(W540=0,"",(G540/DataÅr!$B$47*DataÅr!$B$52+H540/DataÅr!$B$47*DataÅr!$B$51+I540/DataÅr!$B$47*DataÅr!$B$50+J540/DataÅr!$B$47*DataÅr!$B$49+K540/DataÅr!$B$47*DataÅr!$B$48+M540/DataÅr!$B$47*DataÅr!$B$53)^DataÅr!$B$54)</f>
        <v/>
      </c>
      <c r="W540" s="89">
        <f t="shared" si="47"/>
        <v>0</v>
      </c>
      <c r="X540" s="90"/>
      <c r="Y540" s="92">
        <f>SUM(M534:M547)</f>
        <v>0</v>
      </c>
      <c r="Z540" s="93" t="str">
        <f t="shared" si="49"/>
        <v>Styrke</v>
      </c>
      <c r="AA540" s="94"/>
    </row>
    <row r="541" spans="1:27" ht="12.75" customHeight="1" x14ac:dyDescent="0.2">
      <c r="A541" s="406"/>
      <c r="B541" s="108">
        <f>B540</f>
        <v>42572</v>
      </c>
      <c r="C541" s="123"/>
      <c r="D541" s="136"/>
      <c r="E541" s="133"/>
      <c r="F541" s="118"/>
      <c r="G541" s="4"/>
      <c r="H541" s="4"/>
      <c r="I541" s="4"/>
      <c r="J541" s="4"/>
      <c r="K541" s="4"/>
      <c r="L541" s="4"/>
      <c r="M541" s="4"/>
      <c r="N541" s="5"/>
      <c r="O541" s="5"/>
      <c r="P541" s="6"/>
      <c r="Q541" s="4"/>
      <c r="R541" s="6"/>
      <c r="S541" s="6"/>
      <c r="T541" s="6"/>
      <c r="U541" s="350"/>
      <c r="V541" s="85" t="str">
        <f>IF(W541=0,"",(G541/DataÅr!$B$47*DataÅr!$B$52+H541/DataÅr!$B$47*DataÅr!$B$51+I541/DataÅr!$B$47*DataÅr!$B$50+J541/DataÅr!$B$47*DataÅr!$B$49+K541/DataÅr!$B$47*DataÅr!$B$48+M541/DataÅr!$B$47*DataÅr!$B$53)^DataÅr!$B$54)</f>
        <v/>
      </c>
      <c r="W541" s="86">
        <f t="shared" si="47"/>
        <v>0</v>
      </c>
      <c r="X541" s="87">
        <f>SUM(G534:K541)+SUM(M534:M541)</f>
        <v>0</v>
      </c>
      <c r="Y541" s="95">
        <f>SUM(Q534:Q547)</f>
        <v>0</v>
      </c>
      <c r="Z541" s="93" t="str">
        <f t="shared" si="49"/>
        <v>O-teknik</v>
      </c>
      <c r="AA541" s="94"/>
    </row>
    <row r="542" spans="1:27" ht="12.75" customHeight="1" x14ac:dyDescent="0.2">
      <c r="A542" s="406"/>
      <c r="B542" s="107">
        <f>(B540+1)</f>
        <v>42573</v>
      </c>
      <c r="C542" s="124"/>
      <c r="D542" s="137"/>
      <c r="E542" s="128"/>
      <c r="F542" s="119"/>
      <c r="G542" s="7"/>
      <c r="H542" s="7"/>
      <c r="I542" s="7"/>
      <c r="J542" s="7"/>
      <c r="K542" s="7"/>
      <c r="L542" s="7"/>
      <c r="M542" s="7"/>
      <c r="N542" s="8"/>
      <c r="O542" s="8"/>
      <c r="P542" s="9"/>
      <c r="Q542" s="7"/>
      <c r="R542" s="9"/>
      <c r="S542" s="9"/>
      <c r="T542" s="9"/>
      <c r="U542" s="351"/>
      <c r="V542" s="88" t="str">
        <f>IF(W542=0,"",(G542/DataÅr!$B$47*DataÅr!$B$52+H542/DataÅr!$B$47*DataÅr!$B$51+I542/DataÅr!$B$47*DataÅr!$B$50+J542/DataÅr!$B$47*DataÅr!$B$49+K542/DataÅr!$B$47*DataÅr!$B$48+M542/DataÅr!$B$47*DataÅr!$B$53)^DataÅr!$B$54)</f>
        <v/>
      </c>
      <c r="W542" s="89">
        <f t="shared" si="47"/>
        <v>0</v>
      </c>
      <c r="X542" s="90"/>
      <c r="Y542" s="96">
        <f>SUM(T534:T547)</f>
        <v>0</v>
      </c>
      <c r="Z542" s="93" t="str">
        <f t="shared" si="49"/>
        <v>Km</v>
      </c>
      <c r="AA542" s="94"/>
    </row>
    <row r="543" spans="1:27" ht="12.75" customHeight="1" x14ac:dyDescent="0.2">
      <c r="A543" s="406"/>
      <c r="B543" s="108">
        <f>B542</f>
        <v>42573</v>
      </c>
      <c r="C543" s="123"/>
      <c r="D543" s="136"/>
      <c r="E543" s="133"/>
      <c r="F543" s="118"/>
      <c r="G543" s="4"/>
      <c r="H543" s="4"/>
      <c r="I543" s="4"/>
      <c r="J543" s="4"/>
      <c r="K543" s="4"/>
      <c r="L543" s="4"/>
      <c r="M543" s="4"/>
      <c r="N543" s="5"/>
      <c r="O543" s="5"/>
      <c r="P543" s="6"/>
      <c r="Q543" s="4"/>
      <c r="R543" s="6"/>
      <c r="S543" s="6"/>
      <c r="T543" s="6"/>
      <c r="U543" s="350"/>
      <c r="V543" s="85" t="str">
        <f>IF(W543=0,"",(G543/DataÅr!$B$47*DataÅr!$B$52+H543/DataÅr!$B$47*DataÅr!$B$51+I543/DataÅr!$B$47*DataÅr!$B$50+J543/DataÅr!$B$47*DataÅr!$B$49+K543/DataÅr!$B$47*DataÅr!$B$48+M543/DataÅr!$B$47*DataÅr!$B$53)^DataÅr!$B$54)</f>
        <v/>
      </c>
      <c r="W543" s="86">
        <f t="shared" si="47"/>
        <v>0</v>
      </c>
      <c r="X543" s="87">
        <f>SUM(G534:K543)+SUM(M534:M543)</f>
        <v>0</v>
      </c>
      <c r="Y543" s="96">
        <f>SUM(P534:P547)</f>
        <v>0</v>
      </c>
      <c r="Z543" s="93" t="str">
        <f t="shared" si="49"/>
        <v>Stigning</v>
      </c>
      <c r="AA543" s="94"/>
    </row>
    <row r="544" spans="1:27" ht="12.75" customHeight="1" x14ac:dyDescent="0.2">
      <c r="A544" s="406"/>
      <c r="B544" s="107">
        <f>(B542+1)</f>
        <v>42574</v>
      </c>
      <c r="C544" s="124"/>
      <c r="D544" s="137"/>
      <c r="E544" s="128"/>
      <c r="F544" s="119"/>
      <c r="G544" s="7"/>
      <c r="H544" s="7"/>
      <c r="I544" s="7"/>
      <c r="J544" s="7"/>
      <c r="K544" s="7"/>
      <c r="L544" s="7"/>
      <c r="M544" s="7"/>
      <c r="N544" s="8"/>
      <c r="O544" s="8"/>
      <c r="P544" s="9"/>
      <c r="Q544" s="7"/>
      <c r="R544" s="9"/>
      <c r="S544" s="9"/>
      <c r="T544" s="9"/>
      <c r="U544" s="351"/>
      <c r="V544" s="88" t="str">
        <f>IF(W544=0,"",(G544/DataÅr!$B$47*DataÅr!$B$52+H544/DataÅr!$B$47*DataÅr!$B$51+I544/DataÅr!$B$47*DataÅr!$B$50+J544/DataÅr!$B$47*DataÅr!$B$49+K544/DataÅr!$B$47*DataÅr!$B$48+M544/DataÅr!$B$47*DataÅr!$B$53)^DataÅr!$B$54)</f>
        <v/>
      </c>
      <c r="W544" s="89">
        <f t="shared" si="47"/>
        <v>0</v>
      </c>
      <c r="X544" s="90"/>
      <c r="Y544" s="96">
        <f>SUM(V534:V547)</f>
        <v>0</v>
      </c>
      <c r="Z544" s="93" t="str">
        <f t="shared" si="49"/>
        <v>Belastning</v>
      </c>
      <c r="AA544" s="94"/>
    </row>
    <row r="545" spans="1:27" ht="12.75" customHeight="1" thickBot="1" x14ac:dyDescent="0.25">
      <c r="A545" s="406"/>
      <c r="B545" s="108">
        <f>B544</f>
        <v>42574</v>
      </c>
      <c r="C545" s="123"/>
      <c r="D545" s="136"/>
      <c r="E545" s="133"/>
      <c r="F545" s="118"/>
      <c r="G545" s="4"/>
      <c r="H545" s="4"/>
      <c r="I545" s="4"/>
      <c r="J545" s="4"/>
      <c r="K545" s="4"/>
      <c r="L545" s="4"/>
      <c r="M545" s="4"/>
      <c r="N545" s="5"/>
      <c r="O545" s="5"/>
      <c r="P545" s="6"/>
      <c r="Q545" s="4"/>
      <c r="R545" s="6"/>
      <c r="S545" s="6"/>
      <c r="T545" s="6"/>
      <c r="U545" s="350"/>
      <c r="V545" s="85" t="str">
        <f>IF(W545=0,"",(G545/DataÅr!$B$47*DataÅr!$B$52+H545/DataÅr!$B$47*DataÅr!$B$51+I545/DataÅr!$B$47*DataÅr!$B$50+J545/DataÅr!$B$47*DataÅr!$B$49+K545/DataÅr!$B$47*DataÅr!$B$48+M545/DataÅr!$B$47*DataÅr!$B$53)^DataÅr!$B$54)</f>
        <v/>
      </c>
      <c r="W545" s="86">
        <f t="shared" si="47"/>
        <v>0</v>
      </c>
      <c r="X545" s="87">
        <f>SUM(G534:K545)+SUM(M534:M545)</f>
        <v>0</v>
      </c>
      <c r="Y545" s="101">
        <f>IF(SUM(R534:R547)&gt;0,AVERAGE(R534:R547),0)</f>
        <v>0</v>
      </c>
      <c r="Z545" s="102" t="str">
        <f t="shared" si="49"/>
        <v>Dagsform</v>
      </c>
      <c r="AA545" s="94"/>
    </row>
    <row r="546" spans="1:27" ht="12.75" customHeight="1" x14ac:dyDescent="0.2">
      <c r="A546" s="406"/>
      <c r="B546" s="107">
        <f>(B544+1)</f>
        <v>42575</v>
      </c>
      <c r="C546" s="125"/>
      <c r="D546" s="137"/>
      <c r="E546" s="128"/>
      <c r="F546" s="120"/>
      <c r="G546" s="10"/>
      <c r="H546" s="10"/>
      <c r="I546" s="10"/>
      <c r="J546" s="10"/>
      <c r="K546" s="10"/>
      <c r="L546" s="10"/>
      <c r="M546" s="10"/>
      <c r="N546" s="11"/>
      <c r="O546" s="11"/>
      <c r="P546" s="12"/>
      <c r="Q546" s="10"/>
      <c r="R546" s="12"/>
      <c r="S546" s="12"/>
      <c r="T546" s="12"/>
      <c r="U546" s="351"/>
      <c r="V546" s="88" t="str">
        <f>IF(W546=0,"",(G546/DataÅr!$B$47*DataÅr!$B$52+H546/DataÅr!$B$47*DataÅr!$B$51+I546/DataÅr!$B$47*DataÅr!$B$50+J546/DataÅr!$B$47*DataÅr!$B$49+K546/DataÅr!$B$47*DataÅr!$B$48+M546/DataÅr!$B$47*DataÅr!$B$53)^DataÅr!$B$54)</f>
        <v/>
      </c>
      <c r="W546" s="89">
        <f t="shared" si="47"/>
        <v>0</v>
      </c>
      <c r="X546" s="98"/>
      <c r="Y546" s="131">
        <f>SUM(C534:C547)</f>
        <v>0</v>
      </c>
      <c r="Z546" s="132" t="str">
        <f t="shared" si="49"/>
        <v>Pas</v>
      </c>
      <c r="AA546" s="94"/>
    </row>
    <row r="547" spans="1:27" ht="12.75" customHeight="1" thickBot="1" x14ac:dyDescent="0.25">
      <c r="A547" s="407"/>
      <c r="B547" s="109">
        <f>B546</f>
        <v>42575</v>
      </c>
      <c r="C547" s="126"/>
      <c r="D547" s="138"/>
      <c r="E547" s="134"/>
      <c r="F547" s="121"/>
      <c r="G547" s="13"/>
      <c r="H547" s="13"/>
      <c r="I547" s="13"/>
      <c r="J547" s="13"/>
      <c r="K547" s="13"/>
      <c r="L547" s="13"/>
      <c r="M547" s="13"/>
      <c r="N547" s="14"/>
      <c r="O547" s="14"/>
      <c r="P547" s="15"/>
      <c r="Q547" s="13"/>
      <c r="R547" s="15"/>
      <c r="S547" s="15"/>
      <c r="T547" s="15"/>
      <c r="U547" s="354"/>
      <c r="V547" s="158" t="str">
        <f>IF(W547=0,"",(G547/DataÅr!$B$47*DataÅr!$B$52+H547/DataÅr!$B$47*DataÅr!$B$51+I547/DataÅr!$B$47*DataÅr!$B$50+J547/DataÅr!$B$47*DataÅr!$B$49+K547/DataÅr!$B$47*DataÅr!$B$48+M547/DataÅr!$B$47*DataÅr!$B$53)^DataÅr!$B$54)</f>
        <v/>
      </c>
      <c r="W547" s="99">
        <f t="shared" si="47"/>
        <v>0</v>
      </c>
      <c r="X547" s="100">
        <f>SUM(G534:K547)+SUM(M534:M547)</f>
        <v>0</v>
      </c>
      <c r="Y547" s="140">
        <f>SUM(E534:E547)</f>
        <v>0</v>
      </c>
      <c r="Z547" s="141" t="str">
        <f t="shared" si="49"/>
        <v>Tid</v>
      </c>
      <c r="AA547" s="94"/>
    </row>
    <row r="548" spans="1:27" ht="12.75" customHeight="1" x14ac:dyDescent="0.2">
      <c r="A548" s="405">
        <f>A534+1</f>
        <v>30</v>
      </c>
      <c r="B548" s="110">
        <f>(B546+1)</f>
        <v>42576</v>
      </c>
      <c r="C548" s="122"/>
      <c r="D548" s="139"/>
      <c r="E548" s="127"/>
      <c r="F548" s="117"/>
      <c r="G548" s="1"/>
      <c r="H548" s="1"/>
      <c r="I548" s="1"/>
      <c r="J548" s="1"/>
      <c r="K548" s="1"/>
      <c r="L548" s="1"/>
      <c r="M548" s="1"/>
      <c r="N548" s="2"/>
      <c r="O548" s="2"/>
      <c r="P548" s="3"/>
      <c r="Q548" s="1"/>
      <c r="R548" s="3"/>
      <c r="S548" s="3"/>
      <c r="T548" s="3"/>
      <c r="U548" s="349"/>
      <c r="V548" s="88" t="str">
        <f>IF(W548=0,"",(G548/DataÅr!$B$47*DataÅr!$B$52+H548/DataÅr!$B$47*DataÅr!$B$51+I548/DataÅr!$B$47*DataÅr!$B$50+J548/DataÅr!$B$47*DataÅr!$B$49+K548/DataÅr!$B$47*DataÅr!$B$48+M548/DataÅr!$B$47*DataÅr!$B$53)^DataÅr!$B$54)</f>
        <v/>
      </c>
      <c r="W548" s="80">
        <f t="shared" si="47"/>
        <v>0</v>
      </c>
      <c r="X548" s="81"/>
      <c r="Y548" s="82"/>
      <c r="Z548" s="83"/>
      <c r="AA548" s="94"/>
    </row>
    <row r="549" spans="1:27" ht="12.75" customHeight="1" x14ac:dyDescent="0.2">
      <c r="A549" s="406"/>
      <c r="B549" s="108">
        <f>B548</f>
        <v>42576</v>
      </c>
      <c r="C549" s="123"/>
      <c r="D549" s="136"/>
      <c r="E549" s="133"/>
      <c r="F549" s="118"/>
      <c r="G549" s="4"/>
      <c r="H549" s="4"/>
      <c r="I549" s="4"/>
      <c r="J549" s="4"/>
      <c r="K549" s="4"/>
      <c r="L549" s="4"/>
      <c r="M549" s="4"/>
      <c r="N549" s="5"/>
      <c r="O549" s="5"/>
      <c r="P549" s="6"/>
      <c r="Q549" s="4"/>
      <c r="R549" s="6"/>
      <c r="S549" s="6"/>
      <c r="T549" s="6"/>
      <c r="U549" s="350"/>
      <c r="V549" s="85" t="str">
        <f>IF(W549=0,"",(G549/DataÅr!$B$47*DataÅr!$B$52+H549/DataÅr!$B$47*DataÅr!$B$51+I549/DataÅr!$B$47*DataÅr!$B$50+J549/DataÅr!$B$47*DataÅr!$B$49+K549/DataÅr!$B$47*DataÅr!$B$48+M549/DataÅr!$B$47*DataÅr!$B$53)^DataÅr!$B$54)</f>
        <v/>
      </c>
      <c r="W549" s="86">
        <f t="shared" si="47"/>
        <v>0</v>
      </c>
      <c r="X549" s="87">
        <f>SUM(G548:K549)+SUM(M548:M549)</f>
        <v>0</v>
      </c>
      <c r="Y549" s="142"/>
      <c r="Z549" s="83"/>
      <c r="AA549" s="94"/>
    </row>
    <row r="550" spans="1:27" ht="12.75" customHeight="1" thickBot="1" x14ac:dyDescent="0.25">
      <c r="A550" s="406"/>
      <c r="B550" s="107">
        <f>(B548+1)</f>
        <v>42577</v>
      </c>
      <c r="C550" s="124"/>
      <c r="D550" s="137"/>
      <c r="E550" s="128"/>
      <c r="F550" s="119"/>
      <c r="G550" s="7"/>
      <c r="H550" s="7"/>
      <c r="I550" s="7"/>
      <c r="J550" s="7"/>
      <c r="K550" s="7"/>
      <c r="L550" s="7"/>
      <c r="M550" s="7"/>
      <c r="N550" s="8"/>
      <c r="O550" s="8"/>
      <c r="P550" s="9"/>
      <c r="Q550" s="7"/>
      <c r="R550" s="9"/>
      <c r="S550" s="9"/>
      <c r="T550" s="9"/>
      <c r="U550" s="351"/>
      <c r="V550" s="88" t="str">
        <f>IF(W550=0,"",(G550/DataÅr!$B$47*DataÅr!$B$52+H550/DataÅr!$B$47*DataÅr!$B$51+I550/DataÅr!$B$47*DataÅr!$B$50+J550/DataÅr!$B$47*DataÅr!$B$49+K550/DataÅr!$B$47*DataÅr!$B$48+M550/DataÅr!$B$47*DataÅr!$B$53)^DataÅr!$B$54)</f>
        <v/>
      </c>
      <c r="W550" s="89">
        <f t="shared" si="47"/>
        <v>0</v>
      </c>
      <c r="X550" s="90"/>
      <c r="Y550" s="142"/>
      <c r="Z550" s="144"/>
      <c r="AA550" s="94"/>
    </row>
    <row r="551" spans="1:27" ht="12.75" customHeight="1" x14ac:dyDescent="0.2">
      <c r="A551" s="406"/>
      <c r="B551" s="108">
        <f>B550</f>
        <v>42577</v>
      </c>
      <c r="C551" s="123"/>
      <c r="D551" s="136"/>
      <c r="E551" s="133"/>
      <c r="F551" s="118"/>
      <c r="G551" s="4"/>
      <c r="H551" s="4"/>
      <c r="I551" s="4"/>
      <c r="J551" s="4"/>
      <c r="K551" s="4"/>
      <c r="L551" s="4"/>
      <c r="M551" s="4"/>
      <c r="N551" s="5"/>
      <c r="O551" s="5"/>
      <c r="P551" s="6"/>
      <c r="Q551" s="4"/>
      <c r="R551" s="6"/>
      <c r="S551" s="6"/>
      <c r="T551" s="6"/>
      <c r="U551" s="350"/>
      <c r="V551" s="85" t="str">
        <f>IF(W551=0,"",(G551/DataÅr!$B$47*DataÅr!$B$52+H551/DataÅr!$B$47*DataÅr!$B$51+I551/DataÅr!$B$47*DataÅr!$B$50+J551/DataÅr!$B$47*DataÅr!$B$49+K551/DataÅr!$B$47*DataÅr!$B$48+M551/DataÅr!$B$47*DataÅr!$B$53)^DataÅr!$B$54)</f>
        <v/>
      </c>
      <c r="W551" s="86">
        <f t="shared" si="47"/>
        <v>0</v>
      </c>
      <c r="X551" s="87">
        <f>SUM(G548:K551)+SUM(M548:M551)</f>
        <v>0</v>
      </c>
      <c r="Y551" s="130">
        <f>SUM(F548:F561)</f>
        <v>0</v>
      </c>
      <c r="Z551" s="91" t="str">
        <f t="shared" ref="Z551:Z561" si="50">Z537</f>
        <v>Pas</v>
      </c>
      <c r="AA551" s="94"/>
    </row>
    <row r="552" spans="1:27" ht="12.75" customHeight="1" x14ac:dyDescent="0.2">
      <c r="A552" s="406"/>
      <c r="B552" s="107">
        <f>(B550+1)</f>
        <v>42578</v>
      </c>
      <c r="C552" s="124"/>
      <c r="D552" s="137"/>
      <c r="E552" s="128"/>
      <c r="F552" s="119"/>
      <c r="G552" s="7"/>
      <c r="H552" s="7"/>
      <c r="I552" s="7"/>
      <c r="J552" s="7"/>
      <c r="K552" s="7"/>
      <c r="L552" s="7"/>
      <c r="M552" s="7"/>
      <c r="N552" s="8"/>
      <c r="O552" s="8"/>
      <c r="P552" s="9"/>
      <c r="Q552" s="7"/>
      <c r="R552" s="9"/>
      <c r="S552" s="9"/>
      <c r="T552" s="9"/>
      <c r="U552" s="351"/>
      <c r="V552" s="88" t="str">
        <f>IF(W552=0,"",(G552/DataÅr!$B$47*DataÅr!$B$52+H552/DataÅr!$B$47*DataÅr!$B$51+I552/DataÅr!$B$47*DataÅr!$B$50+J552/DataÅr!$B$47*DataÅr!$B$49+K552/DataÅr!$B$47*DataÅr!$B$48+M552/DataÅr!$B$47*DataÅr!$B$53)^DataÅr!$B$54)</f>
        <v/>
      </c>
      <c r="W552" s="89">
        <f t="shared" si="47"/>
        <v>0</v>
      </c>
      <c r="X552" s="90"/>
      <c r="Y552" s="129">
        <f>SUM(G548:K561)-Y553</f>
        <v>0</v>
      </c>
      <c r="Z552" s="93" t="str">
        <f t="shared" si="50"/>
        <v>Løb</v>
      </c>
      <c r="AA552" s="94"/>
    </row>
    <row r="553" spans="1:27" ht="12.75" customHeight="1" x14ac:dyDescent="0.2">
      <c r="A553" s="406"/>
      <c r="B553" s="108">
        <f>B552</f>
        <v>42578</v>
      </c>
      <c r="C553" s="123"/>
      <c r="D553" s="136"/>
      <c r="E553" s="133"/>
      <c r="F553" s="118"/>
      <c r="G553" s="4"/>
      <c r="H553" s="4"/>
      <c r="I553" s="4"/>
      <c r="J553" s="4"/>
      <c r="K553" s="4"/>
      <c r="L553" s="4"/>
      <c r="M553" s="4"/>
      <c r="N553" s="5"/>
      <c r="O553" s="5"/>
      <c r="P553" s="6"/>
      <c r="Q553" s="4"/>
      <c r="R553" s="6"/>
      <c r="S553" s="6"/>
      <c r="T553" s="6"/>
      <c r="U553" s="350"/>
      <c r="V553" s="85" t="str">
        <f>IF(W553=0,"",(G553/DataÅr!$B$47*DataÅr!$B$52+H553/DataÅr!$B$47*DataÅr!$B$51+I553/DataÅr!$B$47*DataÅr!$B$50+J553/DataÅr!$B$47*DataÅr!$B$49+K553/DataÅr!$B$47*DataÅr!$B$48+M553/DataÅr!$B$47*DataÅr!$B$53)^DataÅr!$B$54)</f>
        <v/>
      </c>
      <c r="W553" s="86">
        <f t="shared" si="47"/>
        <v>0</v>
      </c>
      <c r="X553" s="87">
        <f>SUM(G548:K553)+SUM(M548:M553)</f>
        <v>0</v>
      </c>
      <c r="Y553" s="92">
        <f>SUMIF(L548:L561,"x",W548:W561)-SUMIF(L548:L561,"x",M548:M561)</f>
        <v>0</v>
      </c>
      <c r="Z553" s="93" t="str">
        <f t="shared" si="50"/>
        <v>Alternativ</v>
      </c>
      <c r="AA553" s="94"/>
    </row>
    <row r="554" spans="1:27" ht="12.75" customHeight="1" x14ac:dyDescent="0.2">
      <c r="A554" s="406"/>
      <c r="B554" s="107">
        <f>(B552+1)</f>
        <v>42579</v>
      </c>
      <c r="C554" s="124"/>
      <c r="D554" s="137"/>
      <c r="E554" s="128"/>
      <c r="F554" s="119"/>
      <c r="G554" s="7"/>
      <c r="H554" s="7"/>
      <c r="I554" s="7"/>
      <c r="J554" s="7"/>
      <c r="K554" s="7"/>
      <c r="L554" s="7"/>
      <c r="M554" s="7"/>
      <c r="N554" s="8"/>
      <c r="O554" s="8"/>
      <c r="P554" s="9"/>
      <c r="Q554" s="7"/>
      <c r="R554" s="9"/>
      <c r="S554" s="9"/>
      <c r="T554" s="9"/>
      <c r="U554" s="351"/>
      <c r="V554" s="88" t="str">
        <f>IF(W554=0,"",(G554/DataÅr!$B$47*DataÅr!$B$52+H554/DataÅr!$B$47*DataÅr!$B$51+I554/DataÅr!$B$47*DataÅr!$B$50+J554/DataÅr!$B$47*DataÅr!$B$49+K554/DataÅr!$B$47*DataÅr!$B$48+M554/DataÅr!$B$47*DataÅr!$B$53)^DataÅr!$B$54)</f>
        <v/>
      </c>
      <c r="W554" s="89">
        <f t="shared" si="47"/>
        <v>0</v>
      </c>
      <c r="X554" s="90"/>
      <c r="Y554" s="92">
        <f>SUM(M548:M561)</f>
        <v>0</v>
      </c>
      <c r="Z554" s="93" t="str">
        <f t="shared" si="50"/>
        <v>Styrke</v>
      </c>
      <c r="AA554" s="94"/>
    </row>
    <row r="555" spans="1:27" ht="12.75" customHeight="1" x14ac:dyDescent="0.2">
      <c r="A555" s="406"/>
      <c r="B555" s="108">
        <f>B554</f>
        <v>42579</v>
      </c>
      <c r="C555" s="123"/>
      <c r="D555" s="136"/>
      <c r="E555" s="133"/>
      <c r="F555" s="118"/>
      <c r="G555" s="4"/>
      <c r="H555" s="4"/>
      <c r="I555" s="4"/>
      <c r="J555" s="4"/>
      <c r="K555" s="4"/>
      <c r="L555" s="4"/>
      <c r="M555" s="4"/>
      <c r="N555" s="5"/>
      <c r="O555" s="5"/>
      <c r="P555" s="6"/>
      <c r="Q555" s="4"/>
      <c r="R555" s="6"/>
      <c r="S555" s="6"/>
      <c r="T555" s="6"/>
      <c r="U555" s="350"/>
      <c r="V555" s="85" t="str">
        <f>IF(W555=0,"",(G555/DataÅr!$B$47*DataÅr!$B$52+H555/DataÅr!$B$47*DataÅr!$B$51+I555/DataÅr!$B$47*DataÅr!$B$50+J555/DataÅr!$B$47*DataÅr!$B$49+K555/DataÅr!$B$47*DataÅr!$B$48+M555/DataÅr!$B$47*DataÅr!$B$53)^DataÅr!$B$54)</f>
        <v/>
      </c>
      <c r="W555" s="86">
        <f t="shared" si="47"/>
        <v>0</v>
      </c>
      <c r="X555" s="87">
        <f>SUM(G548:K555)+SUM(M548:M555)</f>
        <v>0</v>
      </c>
      <c r="Y555" s="95">
        <f>SUM(Q548:Q561)</f>
        <v>0</v>
      </c>
      <c r="Z555" s="93" t="str">
        <f t="shared" si="50"/>
        <v>O-teknik</v>
      </c>
      <c r="AA555" s="94"/>
    </row>
    <row r="556" spans="1:27" ht="12.75" customHeight="1" x14ac:dyDescent="0.2">
      <c r="A556" s="406"/>
      <c r="B556" s="107">
        <f>(B554+1)</f>
        <v>42580</v>
      </c>
      <c r="C556" s="124"/>
      <c r="D556" s="137"/>
      <c r="E556" s="128"/>
      <c r="F556" s="119"/>
      <c r="G556" s="7"/>
      <c r="H556" s="7"/>
      <c r="I556" s="7"/>
      <c r="J556" s="7"/>
      <c r="K556" s="7"/>
      <c r="L556" s="7"/>
      <c r="M556" s="7"/>
      <c r="N556" s="8"/>
      <c r="O556" s="8"/>
      <c r="P556" s="9"/>
      <c r="Q556" s="7"/>
      <c r="R556" s="9"/>
      <c r="S556" s="9"/>
      <c r="T556" s="9"/>
      <c r="U556" s="351"/>
      <c r="V556" s="88" t="str">
        <f>IF(W556=0,"",(G556/DataÅr!$B$47*DataÅr!$B$52+H556/DataÅr!$B$47*DataÅr!$B$51+I556/DataÅr!$B$47*DataÅr!$B$50+J556/DataÅr!$B$47*DataÅr!$B$49+K556/DataÅr!$B$47*DataÅr!$B$48+M556/DataÅr!$B$47*DataÅr!$B$53)^DataÅr!$B$54)</f>
        <v/>
      </c>
      <c r="W556" s="89">
        <f t="shared" si="47"/>
        <v>0</v>
      </c>
      <c r="X556" s="90"/>
      <c r="Y556" s="96">
        <f>SUM(T548:T561)</f>
        <v>0</v>
      </c>
      <c r="Z556" s="93" t="str">
        <f t="shared" si="50"/>
        <v>Km</v>
      </c>
      <c r="AA556" s="94"/>
    </row>
    <row r="557" spans="1:27" ht="12.75" customHeight="1" x14ac:dyDescent="0.2">
      <c r="A557" s="406"/>
      <c r="B557" s="108">
        <f>B556</f>
        <v>42580</v>
      </c>
      <c r="C557" s="123"/>
      <c r="D557" s="136"/>
      <c r="E557" s="133"/>
      <c r="F557" s="118"/>
      <c r="G557" s="4"/>
      <c r="H557" s="4"/>
      <c r="I557" s="4"/>
      <c r="J557" s="4"/>
      <c r="K557" s="4"/>
      <c r="L557" s="4"/>
      <c r="M557" s="4"/>
      <c r="N557" s="5"/>
      <c r="O557" s="5"/>
      <c r="P557" s="6"/>
      <c r="Q557" s="4"/>
      <c r="R557" s="6"/>
      <c r="S557" s="6"/>
      <c r="T557" s="6"/>
      <c r="U557" s="350"/>
      <c r="V557" s="85" t="str">
        <f>IF(W557=0,"",(G557/DataÅr!$B$47*DataÅr!$B$52+H557/DataÅr!$B$47*DataÅr!$B$51+I557/DataÅr!$B$47*DataÅr!$B$50+J557/DataÅr!$B$47*DataÅr!$B$49+K557/DataÅr!$B$47*DataÅr!$B$48+M557/DataÅr!$B$47*DataÅr!$B$53)^DataÅr!$B$54)</f>
        <v/>
      </c>
      <c r="W557" s="86">
        <f t="shared" si="47"/>
        <v>0</v>
      </c>
      <c r="X557" s="87">
        <f>SUM(G548:K557)+SUM(M548:M557)</f>
        <v>0</v>
      </c>
      <c r="Y557" s="96">
        <f>SUM(P548:P561)</f>
        <v>0</v>
      </c>
      <c r="Z557" s="93" t="str">
        <f t="shared" si="50"/>
        <v>Stigning</v>
      </c>
      <c r="AA557" s="94"/>
    </row>
    <row r="558" spans="1:27" ht="12.75" customHeight="1" x14ac:dyDescent="0.2">
      <c r="A558" s="406"/>
      <c r="B558" s="107">
        <f>(B556+1)</f>
        <v>42581</v>
      </c>
      <c r="C558" s="124"/>
      <c r="D558" s="137"/>
      <c r="E558" s="128"/>
      <c r="F558" s="119"/>
      <c r="G558" s="7"/>
      <c r="H558" s="7"/>
      <c r="I558" s="7"/>
      <c r="J558" s="7"/>
      <c r="K558" s="7"/>
      <c r="L558" s="7"/>
      <c r="M558" s="7"/>
      <c r="N558" s="8"/>
      <c r="O558" s="8"/>
      <c r="P558" s="9"/>
      <c r="Q558" s="7"/>
      <c r="R558" s="9"/>
      <c r="S558" s="9"/>
      <c r="T558" s="9"/>
      <c r="U558" s="351"/>
      <c r="V558" s="88" t="str">
        <f>IF(W558=0,"",(G558/DataÅr!$B$47*DataÅr!$B$52+H558/DataÅr!$B$47*DataÅr!$B$51+I558/DataÅr!$B$47*DataÅr!$B$50+J558/DataÅr!$B$47*DataÅr!$B$49+K558/DataÅr!$B$47*DataÅr!$B$48+M558/DataÅr!$B$47*DataÅr!$B$53)^DataÅr!$B$54)</f>
        <v/>
      </c>
      <c r="W558" s="89">
        <f t="shared" si="47"/>
        <v>0</v>
      </c>
      <c r="X558" s="90"/>
      <c r="Y558" s="96">
        <f>SUM(V548:V561)</f>
        <v>0</v>
      </c>
      <c r="Z558" s="93" t="str">
        <f t="shared" si="50"/>
        <v>Belastning</v>
      </c>
      <c r="AA558" s="94"/>
    </row>
    <row r="559" spans="1:27" ht="12.75" customHeight="1" thickBot="1" x14ac:dyDescent="0.25">
      <c r="A559" s="406"/>
      <c r="B559" s="108">
        <f>B558</f>
        <v>42581</v>
      </c>
      <c r="C559" s="123"/>
      <c r="D559" s="136"/>
      <c r="E559" s="133"/>
      <c r="F559" s="118"/>
      <c r="G559" s="4"/>
      <c r="H559" s="4"/>
      <c r="I559" s="4"/>
      <c r="J559" s="4"/>
      <c r="K559" s="4"/>
      <c r="L559" s="4"/>
      <c r="M559" s="4"/>
      <c r="N559" s="5"/>
      <c r="O559" s="5"/>
      <c r="P559" s="6"/>
      <c r="Q559" s="4"/>
      <c r="R559" s="6"/>
      <c r="S559" s="6"/>
      <c r="T559" s="6"/>
      <c r="U559" s="350"/>
      <c r="V559" s="85" t="str">
        <f>IF(W559=0,"",(G559/DataÅr!$B$47*DataÅr!$B$52+H559/DataÅr!$B$47*DataÅr!$B$51+I559/DataÅr!$B$47*DataÅr!$B$50+J559/DataÅr!$B$47*DataÅr!$B$49+K559/DataÅr!$B$47*DataÅr!$B$48+M559/DataÅr!$B$47*DataÅr!$B$53)^DataÅr!$B$54)</f>
        <v/>
      </c>
      <c r="W559" s="86">
        <f t="shared" si="47"/>
        <v>0</v>
      </c>
      <c r="X559" s="87">
        <f>SUM(G548:K559)+SUM(M548:M559)</f>
        <v>0</v>
      </c>
      <c r="Y559" s="101">
        <f>IF(SUM(R548:R561)&gt;0,AVERAGE(R548:R561),0)</f>
        <v>0</v>
      </c>
      <c r="Z559" s="102" t="str">
        <f t="shared" si="50"/>
        <v>Dagsform</v>
      </c>
      <c r="AA559" s="94"/>
    </row>
    <row r="560" spans="1:27" ht="12.75" customHeight="1" x14ac:dyDescent="0.2">
      <c r="A560" s="406"/>
      <c r="B560" s="107">
        <f>(B558+1)</f>
        <v>42582</v>
      </c>
      <c r="C560" s="125"/>
      <c r="D560" s="137"/>
      <c r="E560" s="128"/>
      <c r="F560" s="120"/>
      <c r="G560" s="10"/>
      <c r="H560" s="10"/>
      <c r="I560" s="10"/>
      <c r="J560" s="10"/>
      <c r="K560" s="10"/>
      <c r="L560" s="10"/>
      <c r="M560" s="10"/>
      <c r="N560" s="11"/>
      <c r="O560" s="11"/>
      <c r="P560" s="12"/>
      <c r="Q560" s="10"/>
      <c r="R560" s="12"/>
      <c r="S560" s="12"/>
      <c r="T560" s="12"/>
      <c r="U560" s="351"/>
      <c r="V560" s="88" t="str">
        <f>IF(W560=0,"",(G560/DataÅr!$B$47*DataÅr!$B$52+H560/DataÅr!$B$47*DataÅr!$B$51+I560/DataÅr!$B$47*DataÅr!$B$50+J560/DataÅr!$B$47*DataÅr!$B$49+K560/DataÅr!$B$47*DataÅr!$B$48+M560/DataÅr!$B$47*DataÅr!$B$53)^DataÅr!$B$54)</f>
        <v/>
      </c>
      <c r="W560" s="89">
        <f t="shared" si="47"/>
        <v>0</v>
      </c>
      <c r="X560" s="98"/>
      <c r="Y560" s="131">
        <f>SUM(C548:C561)</f>
        <v>0</v>
      </c>
      <c r="Z560" s="132" t="str">
        <f t="shared" si="50"/>
        <v>Pas</v>
      </c>
      <c r="AA560" s="94"/>
    </row>
    <row r="561" spans="1:27" ht="12.75" customHeight="1" thickBot="1" x14ac:dyDescent="0.25">
      <c r="A561" s="407"/>
      <c r="B561" s="109">
        <f>B560</f>
        <v>42582</v>
      </c>
      <c r="C561" s="126"/>
      <c r="D561" s="138"/>
      <c r="E561" s="134"/>
      <c r="F561" s="121"/>
      <c r="G561" s="13"/>
      <c r="H561" s="13"/>
      <c r="I561" s="13"/>
      <c r="J561" s="13"/>
      <c r="K561" s="13"/>
      <c r="L561" s="13"/>
      <c r="M561" s="13"/>
      <c r="N561" s="14"/>
      <c r="O561" s="14"/>
      <c r="P561" s="15"/>
      <c r="Q561" s="13"/>
      <c r="R561" s="15"/>
      <c r="S561" s="15"/>
      <c r="T561" s="15"/>
      <c r="U561" s="354"/>
      <c r="V561" s="158" t="str">
        <f>IF(W561=0,"",(G561/DataÅr!$B$47*DataÅr!$B$52+H561/DataÅr!$B$47*DataÅr!$B$51+I561/DataÅr!$B$47*DataÅr!$B$50+J561/DataÅr!$B$47*DataÅr!$B$49+K561/DataÅr!$B$47*DataÅr!$B$48+M561/DataÅr!$B$47*DataÅr!$B$53)^DataÅr!$B$54)</f>
        <v/>
      </c>
      <c r="W561" s="99">
        <f t="shared" si="47"/>
        <v>0</v>
      </c>
      <c r="X561" s="100">
        <f>SUM(G548:K561)+SUM(M548:M561)</f>
        <v>0</v>
      </c>
      <c r="Y561" s="140">
        <f>SUM(E548:E561)</f>
        <v>0</v>
      </c>
      <c r="Z561" s="141" t="str">
        <f t="shared" si="50"/>
        <v>Tid</v>
      </c>
      <c r="AA561" s="94"/>
    </row>
    <row r="562" spans="1:27" ht="12.75" customHeight="1" x14ac:dyDescent="0.2">
      <c r="A562" s="405">
        <f>A548+1</f>
        <v>31</v>
      </c>
      <c r="B562" s="110">
        <f>(B560+1)</f>
        <v>42583</v>
      </c>
      <c r="C562" s="122"/>
      <c r="D562" s="139"/>
      <c r="E562" s="127"/>
      <c r="F562" s="117"/>
      <c r="G562" s="1"/>
      <c r="H562" s="1"/>
      <c r="I562" s="1"/>
      <c r="J562" s="1"/>
      <c r="K562" s="1"/>
      <c r="L562" s="1"/>
      <c r="M562" s="1"/>
      <c r="N562" s="2"/>
      <c r="O562" s="2"/>
      <c r="P562" s="3"/>
      <c r="Q562" s="1"/>
      <c r="R562" s="3"/>
      <c r="S562" s="3"/>
      <c r="T562" s="3"/>
      <c r="U562" s="349"/>
      <c r="V562" s="88" t="str">
        <f>IF(W562=0,"",(G562/DataÅr!$B$47*DataÅr!$B$52+H562/DataÅr!$B$47*DataÅr!$B$51+I562/DataÅr!$B$47*DataÅr!$B$50+J562/DataÅr!$B$47*DataÅr!$B$49+K562/DataÅr!$B$47*DataÅr!$B$48+M562/DataÅr!$B$47*DataÅr!$B$53)^DataÅr!$B$54)</f>
        <v/>
      </c>
      <c r="W562" s="80">
        <f t="shared" si="47"/>
        <v>0</v>
      </c>
      <c r="X562" s="81"/>
      <c r="Y562" s="82"/>
      <c r="Z562" s="83"/>
      <c r="AA562" s="94"/>
    </row>
    <row r="563" spans="1:27" ht="12.75" customHeight="1" x14ac:dyDescent="0.2">
      <c r="A563" s="406"/>
      <c r="B563" s="108">
        <f>B562</f>
        <v>42583</v>
      </c>
      <c r="C563" s="123"/>
      <c r="D563" s="136"/>
      <c r="E563" s="133"/>
      <c r="F563" s="118"/>
      <c r="G563" s="4"/>
      <c r="H563" s="4"/>
      <c r="I563" s="4"/>
      <c r="J563" s="4"/>
      <c r="K563" s="4"/>
      <c r="L563" s="4"/>
      <c r="M563" s="4"/>
      <c r="N563" s="5"/>
      <c r="O563" s="5"/>
      <c r="P563" s="6"/>
      <c r="Q563" s="4"/>
      <c r="R563" s="6"/>
      <c r="S563" s="6"/>
      <c r="T563" s="6"/>
      <c r="U563" s="350"/>
      <c r="V563" s="85" t="str">
        <f>IF(W563=0,"",(G563/DataÅr!$B$47*DataÅr!$B$52+H563/DataÅr!$B$47*DataÅr!$B$51+I563/DataÅr!$B$47*DataÅr!$B$50+J563/DataÅr!$B$47*DataÅr!$B$49+K563/DataÅr!$B$47*DataÅr!$B$48+M563/DataÅr!$B$47*DataÅr!$B$53)^DataÅr!$B$54)</f>
        <v/>
      </c>
      <c r="W563" s="86">
        <f t="shared" si="47"/>
        <v>0</v>
      </c>
      <c r="X563" s="87">
        <f>SUM(G562:K563)+SUM(M562:M563)</f>
        <v>0</v>
      </c>
      <c r="Y563" s="142"/>
      <c r="Z563" s="83"/>
      <c r="AA563" s="94"/>
    </row>
    <row r="564" spans="1:27" ht="12.75" customHeight="1" thickBot="1" x14ac:dyDescent="0.25">
      <c r="A564" s="406"/>
      <c r="B564" s="107">
        <f>(B562+1)</f>
        <v>42584</v>
      </c>
      <c r="C564" s="124"/>
      <c r="D564" s="137"/>
      <c r="E564" s="128"/>
      <c r="F564" s="119"/>
      <c r="G564" s="7"/>
      <c r="H564" s="7"/>
      <c r="I564" s="7"/>
      <c r="J564" s="7"/>
      <c r="K564" s="7"/>
      <c r="L564" s="7"/>
      <c r="M564" s="7"/>
      <c r="N564" s="8"/>
      <c r="O564" s="8"/>
      <c r="P564" s="9"/>
      <c r="Q564" s="7"/>
      <c r="R564" s="9"/>
      <c r="S564" s="9"/>
      <c r="T564" s="9"/>
      <c r="U564" s="351"/>
      <c r="V564" s="88" t="str">
        <f>IF(W564=0,"",(G564/DataÅr!$B$47*DataÅr!$B$52+H564/DataÅr!$B$47*DataÅr!$B$51+I564/DataÅr!$B$47*DataÅr!$B$50+J564/DataÅr!$B$47*DataÅr!$B$49+K564/DataÅr!$B$47*DataÅr!$B$48+M564/DataÅr!$B$47*DataÅr!$B$53)^DataÅr!$B$54)</f>
        <v/>
      </c>
      <c r="W564" s="89">
        <f t="shared" si="47"/>
        <v>0</v>
      </c>
      <c r="X564" s="90"/>
      <c r="Y564" s="142"/>
      <c r="Z564" s="144"/>
      <c r="AA564" s="94"/>
    </row>
    <row r="565" spans="1:27" ht="12.75" customHeight="1" x14ac:dyDescent="0.2">
      <c r="A565" s="406"/>
      <c r="B565" s="108">
        <f>B564</f>
        <v>42584</v>
      </c>
      <c r="C565" s="123"/>
      <c r="D565" s="136"/>
      <c r="E565" s="133"/>
      <c r="F565" s="118"/>
      <c r="G565" s="4"/>
      <c r="H565" s="4"/>
      <c r="I565" s="4"/>
      <c r="J565" s="4"/>
      <c r="K565" s="4"/>
      <c r="L565" s="4"/>
      <c r="M565" s="4"/>
      <c r="N565" s="5"/>
      <c r="O565" s="5"/>
      <c r="P565" s="6"/>
      <c r="Q565" s="4"/>
      <c r="R565" s="6"/>
      <c r="S565" s="6"/>
      <c r="T565" s="6"/>
      <c r="U565" s="350"/>
      <c r="V565" s="85" t="str">
        <f>IF(W565=0,"",(G565/DataÅr!$B$47*DataÅr!$B$52+H565/DataÅr!$B$47*DataÅr!$B$51+I565/DataÅr!$B$47*DataÅr!$B$50+J565/DataÅr!$B$47*DataÅr!$B$49+K565/DataÅr!$B$47*DataÅr!$B$48+M565/DataÅr!$B$47*DataÅr!$B$53)^DataÅr!$B$54)</f>
        <v/>
      </c>
      <c r="W565" s="86">
        <f t="shared" si="47"/>
        <v>0</v>
      </c>
      <c r="X565" s="87">
        <f>SUM(G562:K565)+SUM(M562:M565)</f>
        <v>0</v>
      </c>
      <c r="Y565" s="130">
        <f>SUM(F562:F575)</f>
        <v>2</v>
      </c>
      <c r="Z565" s="91" t="str">
        <f t="shared" ref="Z565:Z575" si="51">Z551</f>
        <v>Pas</v>
      </c>
      <c r="AA565" s="94"/>
    </row>
    <row r="566" spans="1:27" ht="12.75" customHeight="1" x14ac:dyDescent="0.2">
      <c r="A566" s="406"/>
      <c r="B566" s="107">
        <f>(B564+1)</f>
        <v>42585</v>
      </c>
      <c r="C566" s="124"/>
      <c r="D566" s="137"/>
      <c r="E566" s="128"/>
      <c r="F566" s="119"/>
      <c r="G566" s="7"/>
      <c r="H566" s="7"/>
      <c r="I566" s="7"/>
      <c r="J566" s="7"/>
      <c r="K566" s="7"/>
      <c r="L566" s="7"/>
      <c r="M566" s="7"/>
      <c r="N566" s="8"/>
      <c r="O566" s="8"/>
      <c r="P566" s="9"/>
      <c r="Q566" s="7"/>
      <c r="R566" s="9"/>
      <c r="S566" s="9"/>
      <c r="T566" s="9"/>
      <c r="U566" s="351"/>
      <c r="V566" s="88" t="str">
        <f>IF(W566=0,"",(G566/DataÅr!$B$47*DataÅr!$B$52+H566/DataÅr!$B$47*DataÅr!$B$51+I566/DataÅr!$B$47*DataÅr!$B$50+J566/DataÅr!$B$47*DataÅr!$B$49+K566/DataÅr!$B$47*DataÅr!$B$48+M566/DataÅr!$B$47*DataÅr!$B$53)^DataÅr!$B$54)</f>
        <v/>
      </c>
      <c r="W566" s="89">
        <f t="shared" si="47"/>
        <v>0</v>
      </c>
      <c r="X566" s="90"/>
      <c r="Y566" s="129">
        <f>SUM(G562:K575)-Y567</f>
        <v>1.7361111111111112E-2</v>
      </c>
      <c r="Z566" s="93" t="str">
        <f t="shared" si="51"/>
        <v>Løb</v>
      </c>
      <c r="AA566" s="94"/>
    </row>
    <row r="567" spans="1:27" ht="12.75" customHeight="1" x14ac:dyDescent="0.2">
      <c r="A567" s="406"/>
      <c r="B567" s="108">
        <f>B566</f>
        <v>42585</v>
      </c>
      <c r="C567" s="123"/>
      <c r="D567" s="136"/>
      <c r="E567" s="133"/>
      <c r="F567" s="118"/>
      <c r="G567" s="4"/>
      <c r="H567" s="4"/>
      <c r="I567" s="4"/>
      <c r="J567" s="4"/>
      <c r="K567" s="4"/>
      <c r="L567" s="4"/>
      <c r="M567" s="4"/>
      <c r="N567" s="5"/>
      <c r="O567" s="5"/>
      <c r="P567" s="6"/>
      <c r="Q567" s="4"/>
      <c r="R567" s="6"/>
      <c r="S567" s="6"/>
      <c r="T567" s="6"/>
      <c r="U567" s="350"/>
      <c r="V567" s="85" t="str">
        <f>IF(W567=0,"",(G567/DataÅr!$B$47*DataÅr!$B$52+H567/DataÅr!$B$47*DataÅr!$B$51+I567/DataÅr!$B$47*DataÅr!$B$50+J567/DataÅr!$B$47*DataÅr!$B$49+K567/DataÅr!$B$47*DataÅr!$B$48+M567/DataÅr!$B$47*DataÅr!$B$53)^DataÅr!$B$54)</f>
        <v/>
      </c>
      <c r="W567" s="86">
        <f t="shared" si="47"/>
        <v>0</v>
      </c>
      <c r="X567" s="87">
        <f>SUM(G562:K567)+SUM(M562:M567)</f>
        <v>0</v>
      </c>
      <c r="Y567" s="92">
        <f>SUMIF(L562:L575,"x",W562:W575)-SUMIF(L562:L575,"x",M562:M575)</f>
        <v>0</v>
      </c>
      <c r="Z567" s="93" t="str">
        <f t="shared" si="51"/>
        <v>Alternativ</v>
      </c>
      <c r="AA567" s="94"/>
    </row>
    <row r="568" spans="1:27" ht="12.75" customHeight="1" x14ac:dyDescent="0.2">
      <c r="A568" s="406"/>
      <c r="B568" s="107">
        <f>(B566+1)</f>
        <v>42586</v>
      </c>
      <c r="C568" s="124"/>
      <c r="D568" s="137"/>
      <c r="E568" s="128"/>
      <c r="F568" s="119"/>
      <c r="G568" s="7"/>
      <c r="H568" s="7"/>
      <c r="I568" s="7"/>
      <c r="J568" s="7"/>
      <c r="K568" s="7"/>
      <c r="L568" s="7"/>
      <c r="M568" s="7"/>
      <c r="N568" s="8"/>
      <c r="O568" s="8"/>
      <c r="P568" s="9"/>
      <c r="Q568" s="7"/>
      <c r="R568" s="9"/>
      <c r="S568" s="9"/>
      <c r="T568" s="9"/>
      <c r="U568" s="351"/>
      <c r="V568" s="88" t="str">
        <f>IF(W568=0,"",(G568/DataÅr!$B$47*DataÅr!$B$52+H568/DataÅr!$B$47*DataÅr!$B$51+I568/DataÅr!$B$47*DataÅr!$B$50+J568/DataÅr!$B$47*DataÅr!$B$49+K568/DataÅr!$B$47*DataÅr!$B$48+M568/DataÅr!$B$47*DataÅr!$B$53)^DataÅr!$B$54)</f>
        <v/>
      </c>
      <c r="W568" s="89">
        <f t="shared" si="47"/>
        <v>0</v>
      </c>
      <c r="X568" s="90"/>
      <c r="Y568" s="92">
        <f>SUM(M562:M575)</f>
        <v>3.125E-2</v>
      </c>
      <c r="Z568" s="93" t="str">
        <f t="shared" si="51"/>
        <v>Styrke</v>
      </c>
      <c r="AA568" s="94"/>
    </row>
    <row r="569" spans="1:27" ht="12.75" customHeight="1" x14ac:dyDescent="0.2">
      <c r="A569" s="406"/>
      <c r="B569" s="108">
        <f>B568</f>
        <v>42586</v>
      </c>
      <c r="C569" s="123"/>
      <c r="D569" s="136"/>
      <c r="E569" s="133"/>
      <c r="F569" s="118"/>
      <c r="G569" s="4"/>
      <c r="H569" s="4"/>
      <c r="I569" s="4"/>
      <c r="J569" s="4"/>
      <c r="K569" s="4"/>
      <c r="L569" s="4"/>
      <c r="M569" s="4"/>
      <c r="N569" s="5"/>
      <c r="O569" s="5"/>
      <c r="P569" s="6"/>
      <c r="Q569" s="4"/>
      <c r="R569" s="6"/>
      <c r="S569" s="6"/>
      <c r="T569" s="6"/>
      <c r="U569" s="350"/>
      <c r="V569" s="85" t="str">
        <f>IF(W569=0,"",(G569/DataÅr!$B$47*DataÅr!$B$52+H569/DataÅr!$B$47*DataÅr!$B$51+I569/DataÅr!$B$47*DataÅr!$B$50+J569/DataÅr!$B$47*DataÅr!$B$49+K569/DataÅr!$B$47*DataÅr!$B$48+M569/DataÅr!$B$47*DataÅr!$B$53)^DataÅr!$B$54)</f>
        <v/>
      </c>
      <c r="W569" s="86">
        <f t="shared" si="47"/>
        <v>0</v>
      </c>
      <c r="X569" s="87">
        <f>SUM(G562:K569)+SUM(M562:M569)</f>
        <v>0</v>
      </c>
      <c r="Y569" s="95">
        <f>SUM(Q562:Q575)</f>
        <v>0</v>
      </c>
      <c r="Z569" s="93" t="str">
        <f t="shared" si="51"/>
        <v>O-teknik</v>
      </c>
      <c r="AA569" s="94"/>
    </row>
    <row r="570" spans="1:27" ht="12.75" customHeight="1" x14ac:dyDescent="0.2">
      <c r="A570" s="406"/>
      <c r="B570" s="107">
        <f>(B568+1)</f>
        <v>42587</v>
      </c>
      <c r="C570" s="124"/>
      <c r="D570" s="137"/>
      <c r="E570" s="128"/>
      <c r="F570" s="119"/>
      <c r="G570" s="7"/>
      <c r="H570" s="7"/>
      <c r="I570" s="7"/>
      <c r="J570" s="7"/>
      <c r="K570" s="7"/>
      <c r="L570" s="7"/>
      <c r="M570" s="7"/>
      <c r="N570" s="8"/>
      <c r="O570" s="8"/>
      <c r="P570" s="9"/>
      <c r="Q570" s="7"/>
      <c r="R570" s="9"/>
      <c r="S570" s="9"/>
      <c r="T570" s="9"/>
      <c r="U570" s="351"/>
      <c r="V570" s="88" t="str">
        <f>IF(W570=0,"",(G570/DataÅr!$B$47*DataÅr!$B$52+H570/DataÅr!$B$47*DataÅr!$B$51+I570/DataÅr!$B$47*DataÅr!$B$50+J570/DataÅr!$B$47*DataÅr!$B$49+K570/DataÅr!$B$47*DataÅr!$B$48+M570/DataÅr!$B$47*DataÅr!$B$53)^DataÅr!$B$54)</f>
        <v/>
      </c>
      <c r="W570" s="89">
        <f t="shared" si="47"/>
        <v>0</v>
      </c>
      <c r="X570" s="90"/>
      <c r="Y570" s="96">
        <f>SUM(T562:T575)</f>
        <v>0</v>
      </c>
      <c r="Z570" s="93" t="str">
        <f t="shared" si="51"/>
        <v>Km</v>
      </c>
      <c r="AA570" s="94"/>
    </row>
    <row r="571" spans="1:27" ht="12.75" customHeight="1" x14ac:dyDescent="0.2">
      <c r="A571" s="406"/>
      <c r="B571" s="108">
        <f>B570</f>
        <v>42587</v>
      </c>
      <c r="C571" s="123"/>
      <c r="D571" s="136"/>
      <c r="E571" s="133"/>
      <c r="F571" s="118"/>
      <c r="G571" s="4"/>
      <c r="H571" s="4"/>
      <c r="I571" s="4"/>
      <c r="J571" s="4"/>
      <c r="K571" s="4"/>
      <c r="L571" s="4"/>
      <c r="M571" s="4"/>
      <c r="N571" s="5"/>
      <c r="O571" s="5"/>
      <c r="P571" s="6"/>
      <c r="Q571" s="4"/>
      <c r="R571" s="6"/>
      <c r="S571" s="6"/>
      <c r="T571" s="6"/>
      <c r="U571" s="350"/>
      <c r="V571" s="85" t="str">
        <f>IF(W571=0,"",(G571/DataÅr!$B$47*DataÅr!$B$52+H571/DataÅr!$B$47*DataÅr!$B$51+I571/DataÅr!$B$47*DataÅr!$B$50+J571/DataÅr!$B$47*DataÅr!$B$49+K571/DataÅr!$B$47*DataÅr!$B$48+M571/DataÅr!$B$47*DataÅr!$B$53)^DataÅr!$B$54)</f>
        <v/>
      </c>
      <c r="W571" s="86">
        <f t="shared" si="47"/>
        <v>0</v>
      </c>
      <c r="X571" s="87">
        <f>SUM(G562:K571)+SUM(M562:M571)</f>
        <v>0</v>
      </c>
      <c r="Y571" s="96">
        <f>SUM(P562:P575)</f>
        <v>0</v>
      </c>
      <c r="Z571" s="93" t="str">
        <f t="shared" si="51"/>
        <v>Stigning</v>
      </c>
      <c r="AA571" s="94"/>
    </row>
    <row r="572" spans="1:27" ht="12.75" customHeight="1" x14ac:dyDescent="0.2">
      <c r="A572" s="406"/>
      <c r="B572" s="107">
        <f>(B570+1)</f>
        <v>42588</v>
      </c>
      <c r="C572" s="124"/>
      <c r="D572" s="137"/>
      <c r="E572" s="128"/>
      <c r="F572" s="119">
        <v>1</v>
      </c>
      <c r="G572" s="7"/>
      <c r="H572" s="7"/>
      <c r="I572" s="7"/>
      <c r="J572" s="7"/>
      <c r="K572" s="7">
        <v>1.7361111111111112E-2</v>
      </c>
      <c r="L572" s="7"/>
      <c r="M572" s="7"/>
      <c r="N572" s="8" t="s">
        <v>112</v>
      </c>
      <c r="O572" s="8"/>
      <c r="P572" s="9">
        <v>0</v>
      </c>
      <c r="Q572" s="7"/>
      <c r="R572" s="9">
        <v>3</v>
      </c>
      <c r="S572" s="9"/>
      <c r="T572" s="9" t="s">
        <v>281</v>
      </c>
      <c r="U572" s="351" t="s">
        <v>284</v>
      </c>
      <c r="V572" s="88">
        <f>IF(W572=0,"",(G572/DataÅr!$B$47*DataÅr!$B$52+H572/DataÅr!$B$47*DataÅr!$B$51+I572/DataÅr!$B$47*DataÅr!$B$50+J572/DataÅr!$B$47*DataÅr!$B$49+K572/DataÅr!$B$47*DataÅr!$B$48+M572/DataÅr!$B$47*DataÅr!$B$53)^DataÅr!$B$54)</f>
        <v>0.34974096978557823</v>
      </c>
      <c r="W572" s="89">
        <f t="shared" si="47"/>
        <v>1.7361111111111112E-2</v>
      </c>
      <c r="X572" s="90"/>
      <c r="Y572" s="96">
        <f>SUM(V562:V575)</f>
        <v>0.89146924065403899</v>
      </c>
      <c r="Z572" s="93" t="str">
        <f t="shared" si="51"/>
        <v>Belastning</v>
      </c>
      <c r="AA572" s="94"/>
    </row>
    <row r="573" spans="1:27" ht="12.75" customHeight="1" thickBot="1" x14ac:dyDescent="0.25">
      <c r="A573" s="406"/>
      <c r="B573" s="108">
        <f>B572</f>
        <v>42588</v>
      </c>
      <c r="C573" s="123"/>
      <c r="D573" s="136"/>
      <c r="E573" s="133"/>
      <c r="F573" s="118"/>
      <c r="G573" s="4"/>
      <c r="H573" s="4"/>
      <c r="I573" s="4"/>
      <c r="J573" s="4"/>
      <c r="K573" s="4"/>
      <c r="L573" s="4"/>
      <c r="M573" s="4"/>
      <c r="N573" s="5"/>
      <c r="O573" s="5"/>
      <c r="P573" s="6"/>
      <c r="Q573" s="4"/>
      <c r="R573" s="6"/>
      <c r="S573" s="6"/>
      <c r="T573" s="6"/>
      <c r="U573" s="350"/>
      <c r="V573" s="85" t="str">
        <f>IF(W573=0,"",(G573/DataÅr!$B$47*DataÅr!$B$52+H573/DataÅr!$B$47*DataÅr!$B$51+I573/DataÅr!$B$47*DataÅr!$B$50+J573/DataÅr!$B$47*DataÅr!$B$49+K573/DataÅr!$B$47*DataÅr!$B$48+M573/DataÅr!$B$47*DataÅr!$B$53)^DataÅr!$B$54)</f>
        <v/>
      </c>
      <c r="W573" s="86">
        <f t="shared" si="47"/>
        <v>0</v>
      </c>
      <c r="X573" s="87">
        <f>SUM(G562:K573)+SUM(M562:M573)</f>
        <v>1.7361111111111112E-2</v>
      </c>
      <c r="Y573" s="101">
        <f>IF(SUM(R562:R575)&gt;0,AVERAGE(R562:R575),0)</f>
        <v>3</v>
      </c>
      <c r="Z573" s="102" t="str">
        <f t="shared" si="51"/>
        <v>Dagsform</v>
      </c>
      <c r="AA573" s="94"/>
    </row>
    <row r="574" spans="1:27" ht="12.75" customHeight="1" x14ac:dyDescent="0.2">
      <c r="A574" s="406"/>
      <c r="B574" s="107">
        <f>(B572+1)</f>
        <v>42589</v>
      </c>
      <c r="C574" s="125">
        <v>1</v>
      </c>
      <c r="D574" s="137" t="s">
        <v>177</v>
      </c>
      <c r="E574" s="128"/>
      <c r="F574" s="120">
        <v>1</v>
      </c>
      <c r="G574" s="10"/>
      <c r="H574" s="10"/>
      <c r="I574" s="10"/>
      <c r="J574" s="10"/>
      <c r="K574" s="10"/>
      <c r="L574" s="10"/>
      <c r="M574" s="10">
        <v>3.125E-2</v>
      </c>
      <c r="N574" s="11" t="s">
        <v>46</v>
      </c>
      <c r="O574" s="11"/>
      <c r="P574" s="12"/>
      <c r="Q574" s="10"/>
      <c r="R574" s="12">
        <v>3</v>
      </c>
      <c r="S574" s="12"/>
      <c r="T574" s="12"/>
      <c r="U574" s="351" t="s">
        <v>283</v>
      </c>
      <c r="V574" s="88">
        <f>IF(W574=0,"",(G574/DataÅr!$B$47*DataÅr!$B$52+H574/DataÅr!$B$47*DataÅr!$B$51+I574/DataÅr!$B$47*DataÅr!$B$50+J574/DataÅr!$B$47*DataÅr!$B$49+K574/DataÅr!$B$47*DataÅr!$B$48+M574/DataÅr!$B$47*DataÅr!$B$53)^DataÅr!$B$54)</f>
        <v>0.54172827086846076</v>
      </c>
      <c r="W574" s="89">
        <f t="shared" si="47"/>
        <v>3.125E-2</v>
      </c>
      <c r="X574" s="98"/>
      <c r="Y574" s="131">
        <f>SUM(C562:C575)</f>
        <v>1</v>
      </c>
      <c r="Z574" s="132" t="str">
        <f t="shared" si="51"/>
        <v>Pas</v>
      </c>
      <c r="AA574" s="94"/>
    </row>
    <row r="575" spans="1:27" ht="12.75" customHeight="1" thickBot="1" x14ac:dyDescent="0.25">
      <c r="A575" s="407"/>
      <c r="B575" s="109">
        <f>B574</f>
        <v>42589</v>
      </c>
      <c r="C575" s="126"/>
      <c r="D575" s="138"/>
      <c r="E575" s="134"/>
      <c r="F575" s="121"/>
      <c r="G575" s="13"/>
      <c r="H575" s="13"/>
      <c r="I575" s="13"/>
      <c r="J575" s="13"/>
      <c r="K575" s="13"/>
      <c r="L575" s="13"/>
      <c r="M575" s="13"/>
      <c r="N575" s="14"/>
      <c r="O575" s="14"/>
      <c r="P575" s="15"/>
      <c r="Q575" s="13"/>
      <c r="R575" s="15"/>
      <c r="S575" s="15"/>
      <c r="T575" s="15"/>
      <c r="U575" s="354"/>
      <c r="V575" s="158" t="str">
        <f>IF(W575=0,"",(G575/DataÅr!$B$47*DataÅr!$B$52+H575/DataÅr!$B$47*DataÅr!$B$51+I575/DataÅr!$B$47*DataÅr!$B$50+J575/DataÅr!$B$47*DataÅr!$B$49+K575/DataÅr!$B$47*DataÅr!$B$48+M575/DataÅr!$B$47*DataÅr!$B$53)^DataÅr!$B$54)</f>
        <v/>
      </c>
      <c r="W575" s="99">
        <f t="shared" si="47"/>
        <v>0</v>
      </c>
      <c r="X575" s="100">
        <f>SUM(G562:K575)+SUM(M562:M575)</f>
        <v>4.8611111111111112E-2</v>
      </c>
      <c r="Y575" s="140">
        <f>SUM(E562:E575)</f>
        <v>0</v>
      </c>
      <c r="Z575" s="141" t="str">
        <f t="shared" si="51"/>
        <v>Tid</v>
      </c>
      <c r="AA575" s="94"/>
    </row>
    <row r="576" spans="1:27" ht="12.75" customHeight="1" x14ac:dyDescent="0.2">
      <c r="A576" s="405">
        <f>A562+1</f>
        <v>32</v>
      </c>
      <c r="B576" s="110">
        <f>(B574+1)</f>
        <v>42590</v>
      </c>
      <c r="C576" s="122">
        <v>1</v>
      </c>
      <c r="D576" s="139" t="s">
        <v>286</v>
      </c>
      <c r="E576" s="128">
        <v>3.125E-2</v>
      </c>
      <c r="F576" s="117"/>
      <c r="G576" s="1"/>
      <c r="H576" s="1"/>
      <c r="I576" s="1"/>
      <c r="J576" s="1"/>
      <c r="K576" s="1"/>
      <c r="L576" s="1"/>
      <c r="M576" s="1"/>
      <c r="N576" s="2"/>
      <c r="O576" s="2"/>
      <c r="P576" s="3"/>
      <c r="Q576" s="1"/>
      <c r="R576" s="3"/>
      <c r="S576" s="3"/>
      <c r="T576" s="3"/>
      <c r="U576" s="349" t="s">
        <v>287</v>
      </c>
      <c r="V576" s="88" t="str">
        <f>IF(W576=0,"",(G576/DataÅr!$B$47*DataÅr!$B$52+H576/DataÅr!$B$47*DataÅr!$B$51+I576/DataÅr!$B$47*DataÅr!$B$50+J576/DataÅr!$B$47*DataÅr!$B$49+K576/DataÅr!$B$47*DataÅr!$B$48+M576/DataÅr!$B$47*DataÅr!$B$53)^DataÅr!$B$54)</f>
        <v/>
      </c>
      <c r="W576" s="80">
        <f t="shared" si="47"/>
        <v>0</v>
      </c>
      <c r="X576" s="81"/>
      <c r="Y576" s="82"/>
      <c r="Z576" s="83"/>
      <c r="AA576" s="94"/>
    </row>
    <row r="577" spans="1:27" ht="12.75" customHeight="1" x14ac:dyDescent="0.2">
      <c r="A577" s="406"/>
      <c r="B577" s="108">
        <f>B576</f>
        <v>42590</v>
      </c>
      <c r="C577" s="123"/>
      <c r="D577" s="136"/>
      <c r="E577" s="133"/>
      <c r="F577" s="118"/>
      <c r="G577" s="4"/>
      <c r="H577" s="4"/>
      <c r="I577" s="4"/>
      <c r="J577" s="4"/>
      <c r="K577" s="4"/>
      <c r="L577" s="4"/>
      <c r="M577" s="4"/>
      <c r="N577" s="5"/>
      <c r="O577" s="5"/>
      <c r="P577" s="6"/>
      <c r="Q577" s="4"/>
      <c r="R577" s="6"/>
      <c r="S577" s="6"/>
      <c r="T577" s="6"/>
      <c r="U577" s="350"/>
      <c r="V577" s="85" t="str">
        <f>IF(W577=0,"",(G577/DataÅr!$B$47*DataÅr!$B$52+H577/DataÅr!$B$47*DataÅr!$B$51+I577/DataÅr!$B$47*DataÅr!$B$50+J577/DataÅr!$B$47*DataÅr!$B$49+K577/DataÅr!$B$47*DataÅr!$B$48+M577/DataÅr!$B$47*DataÅr!$B$53)^DataÅr!$B$54)</f>
        <v/>
      </c>
      <c r="W577" s="86">
        <f t="shared" si="47"/>
        <v>0</v>
      </c>
      <c r="X577" s="87">
        <f>SUM(G576:K577)+SUM(M576:M577)</f>
        <v>0</v>
      </c>
      <c r="Y577" s="142"/>
      <c r="Z577" s="83"/>
      <c r="AA577" s="94"/>
    </row>
    <row r="578" spans="1:27" ht="12.75" customHeight="1" thickBot="1" x14ac:dyDescent="0.25">
      <c r="A578" s="406"/>
      <c r="B578" s="107">
        <f>(B576+1)</f>
        <v>42591</v>
      </c>
      <c r="C578" s="124">
        <v>1</v>
      </c>
      <c r="D578" s="137" t="s">
        <v>177</v>
      </c>
      <c r="E578" s="128">
        <v>3.125E-2</v>
      </c>
      <c r="F578" s="119"/>
      <c r="G578" s="7"/>
      <c r="H578" s="7"/>
      <c r="I578" s="7"/>
      <c r="J578" s="7"/>
      <c r="K578" s="7"/>
      <c r="L578" s="7"/>
      <c r="M578" s="7"/>
      <c r="N578" s="8"/>
      <c r="O578" s="8"/>
      <c r="P578" s="9"/>
      <c r="Q578" s="7"/>
      <c r="R578" s="9"/>
      <c r="S578" s="9"/>
      <c r="T578" s="9"/>
      <c r="U578" s="351" t="s">
        <v>290</v>
      </c>
      <c r="V578" s="88" t="str">
        <f>IF(W578=0,"",(G578/DataÅr!$B$47*DataÅr!$B$52+H578/DataÅr!$B$47*DataÅr!$B$51+I578/DataÅr!$B$47*DataÅr!$B$50+J578/DataÅr!$B$47*DataÅr!$B$49+K578/DataÅr!$B$47*DataÅr!$B$48+M578/DataÅr!$B$47*DataÅr!$B$53)^DataÅr!$B$54)</f>
        <v/>
      </c>
      <c r="W578" s="89">
        <f t="shared" ref="W578:W641" si="52">SUM(G578:K578)+M578</f>
        <v>0</v>
      </c>
      <c r="X578" s="90"/>
      <c r="Y578" s="142"/>
      <c r="Z578" s="144"/>
      <c r="AA578" s="94"/>
    </row>
    <row r="579" spans="1:27" ht="12.75" customHeight="1" x14ac:dyDescent="0.2">
      <c r="A579" s="406"/>
      <c r="B579" s="108">
        <f>B578</f>
        <v>42591</v>
      </c>
      <c r="C579" s="123"/>
      <c r="D579" s="136"/>
      <c r="E579" s="133"/>
      <c r="F579" s="118"/>
      <c r="G579" s="4"/>
      <c r="H579" s="4"/>
      <c r="I579" s="4"/>
      <c r="J579" s="4"/>
      <c r="K579" s="4"/>
      <c r="L579" s="4"/>
      <c r="M579" s="4"/>
      <c r="N579" s="5"/>
      <c r="O579" s="5"/>
      <c r="P579" s="6"/>
      <c r="Q579" s="4"/>
      <c r="R579" s="6"/>
      <c r="S579" s="6"/>
      <c r="T579" s="6"/>
      <c r="U579" s="350"/>
      <c r="V579" s="85" t="str">
        <f>IF(W579=0,"",(G579/DataÅr!$B$47*DataÅr!$B$52+H579/DataÅr!$B$47*DataÅr!$B$51+I579/DataÅr!$B$47*DataÅr!$B$50+J579/DataÅr!$B$47*DataÅr!$B$49+K579/DataÅr!$B$47*DataÅr!$B$48+M579/DataÅr!$B$47*DataÅr!$B$53)^DataÅr!$B$54)</f>
        <v/>
      </c>
      <c r="W579" s="86">
        <f t="shared" si="52"/>
        <v>0</v>
      </c>
      <c r="X579" s="87">
        <f>SUM(G576:K579)+SUM(M576:M579)</f>
        <v>0</v>
      </c>
      <c r="Y579" s="130">
        <f>SUM(F576:F589)</f>
        <v>0</v>
      </c>
      <c r="Z579" s="91" t="str">
        <f t="shared" ref="Z579:Z589" si="53">Z565</f>
        <v>Pas</v>
      </c>
      <c r="AA579" s="94"/>
    </row>
    <row r="580" spans="1:27" ht="12.75" customHeight="1" x14ac:dyDescent="0.2">
      <c r="A580" s="406"/>
      <c r="B580" s="107">
        <f>(B578+1)</f>
        <v>42592</v>
      </c>
      <c r="C580" s="124">
        <v>1</v>
      </c>
      <c r="D580" s="137" t="s">
        <v>286</v>
      </c>
      <c r="E580" s="128">
        <v>1.7361111111111112E-2</v>
      </c>
      <c r="F580" s="119"/>
      <c r="G580" s="7"/>
      <c r="H580" s="7"/>
      <c r="I580" s="7"/>
      <c r="J580" s="7"/>
      <c r="K580" s="7"/>
      <c r="L580" s="7"/>
      <c r="M580" s="7"/>
      <c r="N580" s="8"/>
      <c r="O580" s="8"/>
      <c r="P580" s="9"/>
      <c r="Q580" s="7"/>
      <c r="R580" s="9"/>
      <c r="S580" s="9"/>
      <c r="T580" s="9"/>
      <c r="U580" s="351" t="s">
        <v>288</v>
      </c>
      <c r="V580" s="88" t="str">
        <f>IF(W580=0,"",(G580/DataÅr!$B$47*DataÅr!$B$52+H580/DataÅr!$B$47*DataÅr!$B$51+I580/DataÅr!$B$47*DataÅr!$B$50+J580/DataÅr!$B$47*DataÅr!$B$49+K580/DataÅr!$B$47*DataÅr!$B$48+M580/DataÅr!$B$47*DataÅr!$B$53)^DataÅr!$B$54)</f>
        <v/>
      </c>
      <c r="W580" s="89">
        <f t="shared" si="52"/>
        <v>0</v>
      </c>
      <c r="X580" s="90"/>
      <c r="Y580" s="129">
        <f>SUM(G576:K589)-Y581</f>
        <v>0</v>
      </c>
      <c r="Z580" s="93" t="str">
        <f t="shared" si="53"/>
        <v>Løb</v>
      </c>
      <c r="AA580" s="94"/>
    </row>
    <row r="581" spans="1:27" ht="12.75" customHeight="1" x14ac:dyDescent="0.2">
      <c r="A581" s="406"/>
      <c r="B581" s="108">
        <f>B580</f>
        <v>42592</v>
      </c>
      <c r="C581" s="123"/>
      <c r="D581" s="136"/>
      <c r="E581" s="133"/>
      <c r="F581" s="118"/>
      <c r="G581" s="4"/>
      <c r="H581" s="4"/>
      <c r="I581" s="4"/>
      <c r="J581" s="4"/>
      <c r="K581" s="4"/>
      <c r="L581" s="4"/>
      <c r="M581" s="4"/>
      <c r="N581" s="5"/>
      <c r="O581" s="5"/>
      <c r="P581" s="6"/>
      <c r="Q581" s="4"/>
      <c r="R581" s="6"/>
      <c r="S581" s="6"/>
      <c r="T581" s="6"/>
      <c r="U581" s="350"/>
      <c r="V581" s="85" t="str">
        <f>IF(W581=0,"",(G581/DataÅr!$B$47*DataÅr!$B$52+H581/DataÅr!$B$47*DataÅr!$B$51+I581/DataÅr!$B$47*DataÅr!$B$50+J581/DataÅr!$B$47*DataÅr!$B$49+K581/DataÅr!$B$47*DataÅr!$B$48+M581/DataÅr!$B$47*DataÅr!$B$53)^DataÅr!$B$54)</f>
        <v/>
      </c>
      <c r="W581" s="86">
        <f t="shared" si="52"/>
        <v>0</v>
      </c>
      <c r="X581" s="87">
        <f>SUM(G576:K581)+SUM(M576:M581)</f>
        <v>0</v>
      </c>
      <c r="Y581" s="92">
        <f>SUMIF(L576:L589,"x",W576:W589)-SUMIF(L576:L589,"x",M576:M589)</f>
        <v>0</v>
      </c>
      <c r="Z581" s="93" t="str">
        <f t="shared" si="53"/>
        <v>Alternativ</v>
      </c>
      <c r="AA581" s="94"/>
    </row>
    <row r="582" spans="1:27" ht="12.75" customHeight="1" x14ac:dyDescent="0.2">
      <c r="A582" s="406"/>
      <c r="B582" s="107">
        <f>(B580+1)</f>
        <v>42593</v>
      </c>
      <c r="C582" s="124">
        <v>1</v>
      </c>
      <c r="D582" s="137" t="s">
        <v>177</v>
      </c>
      <c r="E582" s="128">
        <v>3.125E-2</v>
      </c>
      <c r="F582" s="119"/>
      <c r="G582" s="7"/>
      <c r="H582" s="7"/>
      <c r="I582" s="7"/>
      <c r="J582" s="7"/>
      <c r="K582" s="7"/>
      <c r="L582" s="7"/>
      <c r="M582" s="7"/>
      <c r="N582" s="8"/>
      <c r="O582" s="8"/>
      <c r="P582" s="9"/>
      <c r="Q582" s="7"/>
      <c r="R582" s="9"/>
      <c r="S582" s="9"/>
      <c r="T582" s="9"/>
      <c r="U582" s="351" t="s">
        <v>289</v>
      </c>
      <c r="V582" s="88" t="str">
        <f>IF(W582=0,"",(G582/DataÅr!$B$47*DataÅr!$B$52+H582/DataÅr!$B$47*DataÅr!$B$51+I582/DataÅr!$B$47*DataÅr!$B$50+J582/DataÅr!$B$47*DataÅr!$B$49+K582/DataÅr!$B$47*DataÅr!$B$48+M582/DataÅr!$B$47*DataÅr!$B$53)^DataÅr!$B$54)</f>
        <v/>
      </c>
      <c r="W582" s="89">
        <f t="shared" si="52"/>
        <v>0</v>
      </c>
      <c r="X582" s="90"/>
      <c r="Y582" s="92">
        <f>SUM(M576:M589)</f>
        <v>0</v>
      </c>
      <c r="Z582" s="93" t="str">
        <f t="shared" si="53"/>
        <v>Styrke</v>
      </c>
      <c r="AA582" s="94"/>
    </row>
    <row r="583" spans="1:27" ht="12.75" customHeight="1" x14ac:dyDescent="0.2">
      <c r="A583" s="406"/>
      <c r="B583" s="108">
        <f>B582</f>
        <v>42593</v>
      </c>
      <c r="C583" s="123"/>
      <c r="D583" s="136"/>
      <c r="E583" s="133"/>
      <c r="F583" s="118"/>
      <c r="G583" s="4"/>
      <c r="H583" s="4"/>
      <c r="I583" s="4"/>
      <c r="J583" s="4"/>
      <c r="K583" s="4"/>
      <c r="L583" s="4"/>
      <c r="M583" s="4"/>
      <c r="N583" s="5"/>
      <c r="O583" s="5"/>
      <c r="P583" s="6"/>
      <c r="Q583" s="4"/>
      <c r="R583" s="6"/>
      <c r="S583" s="6"/>
      <c r="T583" s="6"/>
      <c r="U583" s="350"/>
      <c r="V583" s="85" t="str">
        <f>IF(W583=0,"",(G583/DataÅr!$B$47*DataÅr!$B$52+H583/DataÅr!$B$47*DataÅr!$B$51+I583/DataÅr!$B$47*DataÅr!$B$50+J583/DataÅr!$B$47*DataÅr!$B$49+K583/DataÅr!$B$47*DataÅr!$B$48+M583/DataÅr!$B$47*DataÅr!$B$53)^DataÅr!$B$54)</f>
        <v/>
      </c>
      <c r="W583" s="86">
        <f t="shared" si="52"/>
        <v>0</v>
      </c>
      <c r="X583" s="87">
        <f>SUM(G576:K583)+SUM(M576:M583)</f>
        <v>0</v>
      </c>
      <c r="Y583" s="95">
        <f>SUM(Q576:Q589)</f>
        <v>0</v>
      </c>
      <c r="Z583" s="93" t="str">
        <f t="shared" si="53"/>
        <v>O-teknik</v>
      </c>
      <c r="AA583" s="94"/>
    </row>
    <row r="584" spans="1:27" ht="12.75" customHeight="1" x14ac:dyDescent="0.2">
      <c r="A584" s="406"/>
      <c r="B584" s="107">
        <f>(B582+1)</f>
        <v>42594</v>
      </c>
      <c r="C584" s="124">
        <v>1</v>
      </c>
      <c r="D584" s="137" t="s">
        <v>177</v>
      </c>
      <c r="E584" s="128">
        <v>3.125E-2</v>
      </c>
      <c r="F584" s="119"/>
      <c r="G584" s="7"/>
      <c r="H584" s="7"/>
      <c r="I584" s="7"/>
      <c r="J584" s="7"/>
      <c r="K584" s="7"/>
      <c r="L584" s="7"/>
      <c r="M584" s="7"/>
      <c r="N584" s="8"/>
      <c r="O584" s="8"/>
      <c r="P584" s="9"/>
      <c r="Q584" s="7"/>
      <c r="R584" s="9"/>
      <c r="S584" s="9"/>
      <c r="T584" s="9"/>
      <c r="U584" s="351" t="s">
        <v>291</v>
      </c>
      <c r="V584" s="88" t="str">
        <f>IF(W584=0,"",(G584/DataÅr!$B$47*DataÅr!$B$52+H584/DataÅr!$B$47*DataÅr!$B$51+I584/DataÅr!$B$47*DataÅr!$B$50+J584/DataÅr!$B$47*DataÅr!$B$49+K584/DataÅr!$B$47*DataÅr!$B$48+M584/DataÅr!$B$47*DataÅr!$B$53)^DataÅr!$B$54)</f>
        <v/>
      </c>
      <c r="W584" s="89">
        <f t="shared" si="52"/>
        <v>0</v>
      </c>
      <c r="X584" s="90"/>
      <c r="Y584" s="96">
        <f>SUM(T576:T589)</f>
        <v>0</v>
      </c>
      <c r="Z584" s="93" t="str">
        <f t="shared" si="53"/>
        <v>Km</v>
      </c>
      <c r="AA584" s="94"/>
    </row>
    <row r="585" spans="1:27" ht="12.75" customHeight="1" x14ac:dyDescent="0.2">
      <c r="A585" s="406"/>
      <c r="B585" s="108">
        <f>B584</f>
        <v>42594</v>
      </c>
      <c r="C585" s="123"/>
      <c r="D585" s="136"/>
      <c r="E585" s="133"/>
      <c r="F585" s="118"/>
      <c r="G585" s="4"/>
      <c r="H585" s="4"/>
      <c r="I585" s="4"/>
      <c r="J585" s="4"/>
      <c r="K585" s="4"/>
      <c r="L585" s="4"/>
      <c r="M585" s="4"/>
      <c r="N585" s="5"/>
      <c r="O585" s="5"/>
      <c r="P585" s="6"/>
      <c r="Q585" s="4"/>
      <c r="R585" s="6"/>
      <c r="S585" s="6"/>
      <c r="T585" s="6"/>
      <c r="U585" s="350"/>
      <c r="V585" s="85" t="str">
        <f>IF(W585=0,"",(G585/DataÅr!$B$47*DataÅr!$B$52+H585/DataÅr!$B$47*DataÅr!$B$51+I585/DataÅr!$B$47*DataÅr!$B$50+J585/DataÅr!$B$47*DataÅr!$B$49+K585/DataÅr!$B$47*DataÅr!$B$48+M585/DataÅr!$B$47*DataÅr!$B$53)^DataÅr!$B$54)</f>
        <v/>
      </c>
      <c r="W585" s="86">
        <f t="shared" si="52"/>
        <v>0</v>
      </c>
      <c r="X585" s="87">
        <f>SUM(G576:K585)+SUM(M576:M585)</f>
        <v>0</v>
      </c>
      <c r="Y585" s="96">
        <f>SUM(P576:P589)</f>
        <v>0</v>
      </c>
      <c r="Z585" s="93" t="str">
        <f t="shared" si="53"/>
        <v>Stigning</v>
      </c>
      <c r="AA585" s="94"/>
    </row>
    <row r="586" spans="1:27" ht="12.75" customHeight="1" x14ac:dyDescent="0.2">
      <c r="A586" s="406"/>
      <c r="B586" s="107">
        <f>(B584+1)</f>
        <v>42595</v>
      </c>
      <c r="C586" s="124"/>
      <c r="D586" s="137" t="s">
        <v>285</v>
      </c>
      <c r="E586" s="128"/>
      <c r="F586" s="119"/>
      <c r="G586" s="7"/>
      <c r="H586" s="7"/>
      <c r="I586" s="7"/>
      <c r="J586" s="7"/>
      <c r="K586" s="7"/>
      <c r="L586" s="7"/>
      <c r="M586" s="7"/>
      <c r="N586" s="8"/>
      <c r="O586" s="8"/>
      <c r="P586" s="9"/>
      <c r="Q586" s="7"/>
      <c r="R586" s="9"/>
      <c r="S586" s="9"/>
      <c r="T586" s="9"/>
      <c r="U586" s="351"/>
      <c r="V586" s="88" t="str">
        <f>IF(W586=0,"",(G586/DataÅr!$B$47*DataÅr!$B$52+H586/DataÅr!$B$47*DataÅr!$B$51+I586/DataÅr!$B$47*DataÅr!$B$50+J586/DataÅr!$B$47*DataÅr!$B$49+K586/DataÅr!$B$47*DataÅr!$B$48+M586/DataÅr!$B$47*DataÅr!$B$53)^DataÅr!$B$54)</f>
        <v/>
      </c>
      <c r="W586" s="89">
        <f t="shared" si="52"/>
        <v>0</v>
      </c>
      <c r="X586" s="90"/>
      <c r="Y586" s="96">
        <f>SUM(V576:V589)</f>
        <v>0</v>
      </c>
      <c r="Z586" s="93" t="str">
        <f t="shared" si="53"/>
        <v>Belastning</v>
      </c>
      <c r="AA586" s="94"/>
    </row>
    <row r="587" spans="1:27" ht="12.75" customHeight="1" thickBot="1" x14ac:dyDescent="0.25">
      <c r="A587" s="406"/>
      <c r="B587" s="108">
        <f>B586</f>
        <v>42595</v>
      </c>
      <c r="C587" s="123"/>
      <c r="D587" s="136"/>
      <c r="E587" s="133"/>
      <c r="F587" s="118"/>
      <c r="G587" s="4"/>
      <c r="H587" s="4"/>
      <c r="I587" s="4"/>
      <c r="J587" s="4"/>
      <c r="K587" s="4"/>
      <c r="L587" s="4"/>
      <c r="M587" s="4"/>
      <c r="N587" s="5"/>
      <c r="O587" s="5"/>
      <c r="P587" s="6"/>
      <c r="Q587" s="4"/>
      <c r="R587" s="6"/>
      <c r="S587" s="6"/>
      <c r="T587" s="6"/>
      <c r="U587" s="350"/>
      <c r="V587" s="85" t="str">
        <f>IF(W587=0,"",(G587/DataÅr!$B$47*DataÅr!$B$52+H587/DataÅr!$B$47*DataÅr!$B$51+I587/DataÅr!$B$47*DataÅr!$B$50+J587/DataÅr!$B$47*DataÅr!$B$49+K587/DataÅr!$B$47*DataÅr!$B$48+M587/DataÅr!$B$47*DataÅr!$B$53)^DataÅr!$B$54)</f>
        <v/>
      </c>
      <c r="W587" s="86">
        <f t="shared" si="52"/>
        <v>0</v>
      </c>
      <c r="X587" s="87">
        <f>SUM(G576:K587)+SUM(M576:M587)</f>
        <v>0</v>
      </c>
      <c r="Y587" s="101">
        <f>IF(SUM(R576:R589)&gt;0,AVERAGE(R576:R589),0)</f>
        <v>0</v>
      </c>
      <c r="Z587" s="102" t="str">
        <f t="shared" si="53"/>
        <v>Dagsform</v>
      </c>
      <c r="AA587" s="94"/>
    </row>
    <row r="588" spans="1:27" ht="12.75" customHeight="1" x14ac:dyDescent="0.2">
      <c r="A588" s="406"/>
      <c r="B588" s="107">
        <f>(B586+1)</f>
        <v>42596</v>
      </c>
      <c r="C588" s="125"/>
      <c r="D588" s="137" t="s">
        <v>285</v>
      </c>
      <c r="E588" s="128"/>
      <c r="F588" s="120"/>
      <c r="G588" s="10"/>
      <c r="H588" s="10"/>
      <c r="I588" s="10"/>
      <c r="J588" s="10"/>
      <c r="K588" s="10"/>
      <c r="L588" s="10"/>
      <c r="M588" s="10"/>
      <c r="N588" s="11"/>
      <c r="O588" s="11"/>
      <c r="P588" s="12"/>
      <c r="Q588" s="10"/>
      <c r="R588" s="12"/>
      <c r="S588" s="12"/>
      <c r="T588" s="12"/>
      <c r="U588" s="351"/>
      <c r="V588" s="88" t="str">
        <f>IF(W588=0,"",(G588/DataÅr!$B$47*DataÅr!$B$52+H588/DataÅr!$B$47*DataÅr!$B$51+I588/DataÅr!$B$47*DataÅr!$B$50+J588/DataÅr!$B$47*DataÅr!$B$49+K588/DataÅr!$B$47*DataÅr!$B$48+M588/DataÅr!$B$47*DataÅr!$B$53)^DataÅr!$B$54)</f>
        <v/>
      </c>
      <c r="W588" s="89">
        <f t="shared" si="52"/>
        <v>0</v>
      </c>
      <c r="X588" s="98"/>
      <c r="Y588" s="131">
        <f>SUM(C576:C589)</f>
        <v>5</v>
      </c>
      <c r="Z588" s="132" t="str">
        <f t="shared" si="53"/>
        <v>Pas</v>
      </c>
      <c r="AA588" s="94"/>
    </row>
    <row r="589" spans="1:27" ht="12.75" customHeight="1" thickBot="1" x14ac:dyDescent="0.25">
      <c r="A589" s="407"/>
      <c r="B589" s="109">
        <f>B588</f>
        <v>42596</v>
      </c>
      <c r="C589" s="126"/>
      <c r="D589" s="138"/>
      <c r="E589" s="134"/>
      <c r="F589" s="121"/>
      <c r="G589" s="13"/>
      <c r="H589" s="13"/>
      <c r="I589" s="13"/>
      <c r="J589" s="13"/>
      <c r="K589" s="13"/>
      <c r="L589" s="13"/>
      <c r="M589" s="13"/>
      <c r="N589" s="14"/>
      <c r="O589" s="14"/>
      <c r="P589" s="15"/>
      <c r="Q589" s="13"/>
      <c r="R589" s="15"/>
      <c r="S589" s="15"/>
      <c r="T589" s="15"/>
      <c r="U589" s="354"/>
      <c r="V589" s="158" t="str">
        <f>IF(W589=0,"",(G589/DataÅr!$B$47*DataÅr!$B$52+H589/DataÅr!$B$47*DataÅr!$B$51+I589/DataÅr!$B$47*DataÅr!$B$50+J589/DataÅr!$B$47*DataÅr!$B$49+K589/DataÅr!$B$47*DataÅr!$B$48+M589/DataÅr!$B$47*DataÅr!$B$53)^DataÅr!$B$54)</f>
        <v/>
      </c>
      <c r="W589" s="99">
        <f t="shared" si="52"/>
        <v>0</v>
      </c>
      <c r="X589" s="100">
        <f>SUM(G576:K589)+SUM(M576:M589)</f>
        <v>0</v>
      </c>
      <c r="Y589" s="140">
        <f>SUM(E576:E589)</f>
        <v>0.1423611111111111</v>
      </c>
      <c r="Z589" s="141" t="str">
        <f t="shared" si="53"/>
        <v>Tid</v>
      </c>
      <c r="AA589" s="94"/>
    </row>
    <row r="590" spans="1:27" ht="12.75" customHeight="1" x14ac:dyDescent="0.2">
      <c r="A590" s="405">
        <f>A576+1</f>
        <v>33</v>
      </c>
      <c r="B590" s="110">
        <f>(B588+1)</f>
        <v>42597</v>
      </c>
      <c r="C590" s="122"/>
      <c r="D590" s="139"/>
      <c r="E590" s="127"/>
      <c r="F590" s="117"/>
      <c r="G590" s="1"/>
      <c r="H590" s="1"/>
      <c r="I590" s="1"/>
      <c r="J590" s="1"/>
      <c r="K590" s="1"/>
      <c r="L590" s="1"/>
      <c r="M590" s="1"/>
      <c r="N590" s="2"/>
      <c r="O590" s="2"/>
      <c r="P590" s="3"/>
      <c r="Q590" s="1"/>
      <c r="R590" s="3"/>
      <c r="S590" s="3"/>
      <c r="T590" s="3"/>
      <c r="U590" s="349"/>
      <c r="V590" s="88" t="str">
        <f>IF(W590=0,"",(G590/DataÅr!$B$47*DataÅr!$B$52+H590/DataÅr!$B$47*DataÅr!$B$51+I590/DataÅr!$B$47*DataÅr!$B$50+J590/DataÅr!$B$47*DataÅr!$B$49+K590/DataÅr!$B$47*DataÅr!$B$48+M590/DataÅr!$B$47*DataÅr!$B$53)^DataÅr!$B$54)</f>
        <v/>
      </c>
      <c r="W590" s="80">
        <f t="shared" si="52"/>
        <v>0</v>
      </c>
      <c r="X590" s="81"/>
      <c r="Y590" s="82"/>
      <c r="Z590" s="83"/>
      <c r="AA590" s="94"/>
    </row>
    <row r="591" spans="1:27" ht="12.75" customHeight="1" x14ac:dyDescent="0.2">
      <c r="A591" s="406"/>
      <c r="B591" s="108">
        <f>B590</f>
        <v>42597</v>
      </c>
      <c r="C591" s="123"/>
      <c r="D591" s="136"/>
      <c r="E591" s="133"/>
      <c r="F591" s="118"/>
      <c r="G591" s="4"/>
      <c r="H591" s="4"/>
      <c r="I591" s="4"/>
      <c r="J591" s="4"/>
      <c r="K591" s="4"/>
      <c r="L591" s="4"/>
      <c r="M591" s="4"/>
      <c r="N591" s="5"/>
      <c r="O591" s="5"/>
      <c r="P591" s="6"/>
      <c r="Q591" s="4"/>
      <c r="R591" s="6"/>
      <c r="S591" s="6"/>
      <c r="T591" s="6"/>
      <c r="U591" s="350"/>
      <c r="V591" s="85" t="str">
        <f>IF(W591=0,"",(G591/DataÅr!$B$47*DataÅr!$B$52+H591/DataÅr!$B$47*DataÅr!$B$51+I591/DataÅr!$B$47*DataÅr!$B$50+J591/DataÅr!$B$47*DataÅr!$B$49+K591/DataÅr!$B$47*DataÅr!$B$48+M591/DataÅr!$B$47*DataÅr!$B$53)^DataÅr!$B$54)</f>
        <v/>
      </c>
      <c r="W591" s="86">
        <f t="shared" si="52"/>
        <v>0</v>
      </c>
      <c r="X591" s="87">
        <f>SUM(G590:K591)+SUM(M590:M591)</f>
        <v>0</v>
      </c>
      <c r="Y591" s="142"/>
      <c r="Z591" s="83"/>
      <c r="AA591" s="94"/>
    </row>
    <row r="592" spans="1:27" ht="12.75" customHeight="1" thickBot="1" x14ac:dyDescent="0.25">
      <c r="A592" s="406"/>
      <c r="B592" s="107">
        <f>(B590+1)</f>
        <v>42598</v>
      </c>
      <c r="C592" s="124"/>
      <c r="D592" s="137"/>
      <c r="E592" s="128"/>
      <c r="F592" s="119"/>
      <c r="G592" s="7"/>
      <c r="H592" s="7"/>
      <c r="I592" s="7"/>
      <c r="J592" s="7"/>
      <c r="K592" s="7"/>
      <c r="L592" s="7"/>
      <c r="M592" s="7"/>
      <c r="N592" s="8"/>
      <c r="O592" s="8"/>
      <c r="P592" s="9"/>
      <c r="Q592" s="7"/>
      <c r="R592" s="9"/>
      <c r="S592" s="9"/>
      <c r="T592" s="9"/>
      <c r="U592" s="351"/>
      <c r="V592" s="88" t="str">
        <f>IF(W592=0,"",(G592/DataÅr!$B$47*DataÅr!$B$52+H592/DataÅr!$B$47*DataÅr!$B$51+I592/DataÅr!$B$47*DataÅr!$B$50+J592/DataÅr!$B$47*DataÅr!$B$49+K592/DataÅr!$B$47*DataÅr!$B$48+M592/DataÅr!$B$47*DataÅr!$B$53)^DataÅr!$B$54)</f>
        <v/>
      </c>
      <c r="W592" s="89">
        <f t="shared" si="52"/>
        <v>0</v>
      </c>
      <c r="X592" s="90"/>
      <c r="Y592" s="142"/>
      <c r="Z592" s="144"/>
      <c r="AA592" s="94"/>
    </row>
    <row r="593" spans="1:27" ht="12.75" customHeight="1" x14ac:dyDescent="0.2">
      <c r="A593" s="406"/>
      <c r="B593" s="108">
        <f>B592</f>
        <v>42598</v>
      </c>
      <c r="C593" s="123"/>
      <c r="D593" s="136"/>
      <c r="E593" s="133"/>
      <c r="F593" s="118"/>
      <c r="G593" s="4"/>
      <c r="H593" s="4"/>
      <c r="I593" s="4"/>
      <c r="J593" s="4"/>
      <c r="K593" s="4"/>
      <c r="L593" s="4"/>
      <c r="M593" s="4"/>
      <c r="N593" s="5"/>
      <c r="O593" s="5"/>
      <c r="P593" s="6"/>
      <c r="Q593" s="4"/>
      <c r="R593" s="6"/>
      <c r="S593" s="6"/>
      <c r="T593" s="6"/>
      <c r="U593" s="350"/>
      <c r="V593" s="85" t="str">
        <f>IF(W593=0,"",(G593/DataÅr!$B$47*DataÅr!$B$52+H593/DataÅr!$B$47*DataÅr!$B$51+I593/DataÅr!$B$47*DataÅr!$B$50+J593/DataÅr!$B$47*DataÅr!$B$49+K593/DataÅr!$B$47*DataÅr!$B$48+M593/DataÅr!$B$47*DataÅr!$B$53)^DataÅr!$B$54)</f>
        <v/>
      </c>
      <c r="W593" s="86">
        <f t="shared" si="52"/>
        <v>0</v>
      </c>
      <c r="X593" s="87">
        <f>SUM(G590:K593)+SUM(M590:M593)</f>
        <v>0</v>
      </c>
      <c r="Y593" s="130">
        <f>SUM(F590:F603)</f>
        <v>0</v>
      </c>
      <c r="Z593" s="91" t="str">
        <f t="shared" ref="Z593:Z603" si="54">Z579</f>
        <v>Pas</v>
      </c>
      <c r="AA593" s="94"/>
    </row>
    <row r="594" spans="1:27" ht="12.75" customHeight="1" x14ac:dyDescent="0.2">
      <c r="A594" s="406"/>
      <c r="B594" s="107">
        <f>(B592+1)</f>
        <v>42599</v>
      </c>
      <c r="C594" s="124"/>
      <c r="D594" s="137"/>
      <c r="E594" s="128"/>
      <c r="F594" s="119"/>
      <c r="G594" s="7"/>
      <c r="H594" s="7"/>
      <c r="I594" s="7"/>
      <c r="J594" s="7"/>
      <c r="K594" s="7"/>
      <c r="L594" s="7"/>
      <c r="M594" s="7"/>
      <c r="N594" s="8"/>
      <c r="O594" s="8"/>
      <c r="P594" s="9"/>
      <c r="Q594" s="7"/>
      <c r="R594" s="9"/>
      <c r="S594" s="9"/>
      <c r="T594" s="9"/>
      <c r="U594" s="351"/>
      <c r="V594" s="88" t="str">
        <f>IF(W594=0,"",(G594/DataÅr!$B$47*DataÅr!$B$52+H594/DataÅr!$B$47*DataÅr!$B$51+I594/DataÅr!$B$47*DataÅr!$B$50+J594/DataÅr!$B$47*DataÅr!$B$49+K594/DataÅr!$B$47*DataÅr!$B$48+M594/DataÅr!$B$47*DataÅr!$B$53)^DataÅr!$B$54)</f>
        <v/>
      </c>
      <c r="W594" s="89">
        <f t="shared" si="52"/>
        <v>0</v>
      </c>
      <c r="X594" s="90"/>
      <c r="Y594" s="129">
        <f>SUM(G590:K603)-Y595</f>
        <v>0</v>
      </c>
      <c r="Z594" s="93" t="str">
        <f t="shared" si="54"/>
        <v>Løb</v>
      </c>
      <c r="AA594" s="94"/>
    </row>
    <row r="595" spans="1:27" ht="12.75" customHeight="1" x14ac:dyDescent="0.2">
      <c r="A595" s="406"/>
      <c r="B595" s="108">
        <f>B594</f>
        <v>42599</v>
      </c>
      <c r="C595" s="123"/>
      <c r="D595" s="136"/>
      <c r="E595" s="133"/>
      <c r="F595" s="118"/>
      <c r="G595" s="4"/>
      <c r="H595" s="4"/>
      <c r="I595" s="4"/>
      <c r="J595" s="4"/>
      <c r="K595" s="4"/>
      <c r="L595" s="4"/>
      <c r="M595" s="4"/>
      <c r="N595" s="5"/>
      <c r="O595" s="5"/>
      <c r="P595" s="6"/>
      <c r="Q595" s="4"/>
      <c r="R595" s="6"/>
      <c r="S595" s="6"/>
      <c r="T595" s="6"/>
      <c r="U595" s="350"/>
      <c r="V595" s="85" t="str">
        <f>IF(W595=0,"",(G595/DataÅr!$B$47*DataÅr!$B$52+H595/DataÅr!$B$47*DataÅr!$B$51+I595/DataÅr!$B$47*DataÅr!$B$50+J595/DataÅr!$B$47*DataÅr!$B$49+K595/DataÅr!$B$47*DataÅr!$B$48+M595/DataÅr!$B$47*DataÅr!$B$53)^DataÅr!$B$54)</f>
        <v/>
      </c>
      <c r="W595" s="86">
        <f t="shared" si="52"/>
        <v>0</v>
      </c>
      <c r="X595" s="87">
        <f>SUM(G590:K595)+SUM(M590:M595)</f>
        <v>0</v>
      </c>
      <c r="Y595" s="92">
        <f>SUMIF(L590:L603,"x",W590:W603)-SUMIF(L590:L603,"x",M590:M603)</f>
        <v>0</v>
      </c>
      <c r="Z595" s="93" t="str">
        <f t="shared" si="54"/>
        <v>Alternativ</v>
      </c>
      <c r="AA595" s="94"/>
    </row>
    <row r="596" spans="1:27" ht="12.75" customHeight="1" x14ac:dyDescent="0.2">
      <c r="A596" s="406"/>
      <c r="B596" s="107">
        <f>(B594+1)</f>
        <v>42600</v>
      </c>
      <c r="C596" s="124"/>
      <c r="D596" s="137"/>
      <c r="E596" s="128"/>
      <c r="F596" s="119"/>
      <c r="G596" s="7"/>
      <c r="H596" s="7"/>
      <c r="I596" s="7"/>
      <c r="J596" s="7"/>
      <c r="K596" s="7"/>
      <c r="L596" s="7"/>
      <c r="M596" s="7"/>
      <c r="N596" s="8"/>
      <c r="O596" s="8"/>
      <c r="P596" s="9"/>
      <c r="Q596" s="7"/>
      <c r="R596" s="9"/>
      <c r="S596" s="9"/>
      <c r="T596" s="9"/>
      <c r="U596" s="351"/>
      <c r="V596" s="88" t="str">
        <f>IF(W596=0,"",(G596/DataÅr!$B$47*DataÅr!$B$52+H596/DataÅr!$B$47*DataÅr!$B$51+I596/DataÅr!$B$47*DataÅr!$B$50+J596/DataÅr!$B$47*DataÅr!$B$49+K596/DataÅr!$B$47*DataÅr!$B$48+M596/DataÅr!$B$47*DataÅr!$B$53)^DataÅr!$B$54)</f>
        <v/>
      </c>
      <c r="W596" s="89">
        <f t="shared" si="52"/>
        <v>0</v>
      </c>
      <c r="X596" s="90"/>
      <c r="Y596" s="92">
        <f>SUM(M590:M603)</f>
        <v>0</v>
      </c>
      <c r="Z596" s="93" t="str">
        <f t="shared" si="54"/>
        <v>Styrke</v>
      </c>
      <c r="AA596" s="94"/>
    </row>
    <row r="597" spans="1:27" ht="12.75" customHeight="1" x14ac:dyDescent="0.2">
      <c r="A597" s="406"/>
      <c r="B597" s="108">
        <f>B596</f>
        <v>42600</v>
      </c>
      <c r="C597" s="123"/>
      <c r="D597" s="136"/>
      <c r="E597" s="133"/>
      <c r="F597" s="118"/>
      <c r="G597" s="4"/>
      <c r="H597" s="4"/>
      <c r="I597" s="4"/>
      <c r="J597" s="4"/>
      <c r="K597" s="4"/>
      <c r="L597" s="4"/>
      <c r="M597" s="4"/>
      <c r="N597" s="5"/>
      <c r="O597" s="5"/>
      <c r="P597" s="6"/>
      <c r="Q597" s="4"/>
      <c r="R597" s="6"/>
      <c r="S597" s="6"/>
      <c r="T597" s="6"/>
      <c r="U597" s="350"/>
      <c r="V597" s="85" t="str">
        <f>IF(W597=0,"",(G597/DataÅr!$B$47*DataÅr!$B$52+H597/DataÅr!$B$47*DataÅr!$B$51+I597/DataÅr!$B$47*DataÅr!$B$50+J597/DataÅr!$B$47*DataÅr!$B$49+K597/DataÅr!$B$47*DataÅr!$B$48+M597/DataÅr!$B$47*DataÅr!$B$53)^DataÅr!$B$54)</f>
        <v/>
      </c>
      <c r="W597" s="86">
        <f t="shared" si="52"/>
        <v>0</v>
      </c>
      <c r="X597" s="87">
        <f>SUM(G590:K597)+SUM(M590:M597)</f>
        <v>0</v>
      </c>
      <c r="Y597" s="95">
        <f>SUM(Q590:Q603)</f>
        <v>0</v>
      </c>
      <c r="Z597" s="93" t="str">
        <f t="shared" si="54"/>
        <v>O-teknik</v>
      </c>
      <c r="AA597" s="94"/>
    </row>
    <row r="598" spans="1:27" ht="12.75" customHeight="1" x14ac:dyDescent="0.2">
      <c r="A598" s="406"/>
      <c r="B598" s="107">
        <f>(B596+1)</f>
        <v>42601</v>
      </c>
      <c r="C598" s="124"/>
      <c r="D598" s="137"/>
      <c r="E598" s="128"/>
      <c r="F598" s="119"/>
      <c r="G598" s="7"/>
      <c r="H598" s="7"/>
      <c r="I598" s="7"/>
      <c r="J598" s="7"/>
      <c r="K598" s="7"/>
      <c r="L598" s="7"/>
      <c r="M598" s="7"/>
      <c r="N598" s="8"/>
      <c r="O598" s="8"/>
      <c r="P598" s="9"/>
      <c r="Q598" s="7"/>
      <c r="R598" s="9"/>
      <c r="S598" s="9"/>
      <c r="T598" s="9"/>
      <c r="U598" s="351"/>
      <c r="V598" s="88" t="str">
        <f>IF(W598=0,"",(G598/DataÅr!$B$47*DataÅr!$B$52+H598/DataÅr!$B$47*DataÅr!$B$51+I598/DataÅr!$B$47*DataÅr!$B$50+J598/DataÅr!$B$47*DataÅr!$B$49+K598/DataÅr!$B$47*DataÅr!$B$48+M598/DataÅr!$B$47*DataÅr!$B$53)^DataÅr!$B$54)</f>
        <v/>
      </c>
      <c r="W598" s="89">
        <f t="shared" si="52"/>
        <v>0</v>
      </c>
      <c r="X598" s="90"/>
      <c r="Y598" s="96">
        <f>SUM(T590:T603)</f>
        <v>0</v>
      </c>
      <c r="Z598" s="93" t="str">
        <f t="shared" si="54"/>
        <v>Km</v>
      </c>
      <c r="AA598" s="94"/>
    </row>
    <row r="599" spans="1:27" ht="12.75" customHeight="1" x14ac:dyDescent="0.2">
      <c r="A599" s="406"/>
      <c r="B599" s="108">
        <f>B598</f>
        <v>42601</v>
      </c>
      <c r="C599" s="123"/>
      <c r="D599" s="136"/>
      <c r="E599" s="133"/>
      <c r="F599" s="118"/>
      <c r="G599" s="4"/>
      <c r="H599" s="4"/>
      <c r="I599" s="4"/>
      <c r="J599" s="4"/>
      <c r="K599" s="4"/>
      <c r="L599" s="4"/>
      <c r="M599" s="4"/>
      <c r="N599" s="5"/>
      <c r="O599" s="5"/>
      <c r="P599" s="6"/>
      <c r="Q599" s="4"/>
      <c r="R599" s="6"/>
      <c r="S599" s="6"/>
      <c r="T599" s="6"/>
      <c r="U599" s="350"/>
      <c r="V599" s="85" t="str">
        <f>IF(W599=0,"",(G599/DataÅr!$B$47*DataÅr!$B$52+H599/DataÅr!$B$47*DataÅr!$B$51+I599/DataÅr!$B$47*DataÅr!$B$50+J599/DataÅr!$B$47*DataÅr!$B$49+K599/DataÅr!$B$47*DataÅr!$B$48+M599/DataÅr!$B$47*DataÅr!$B$53)^DataÅr!$B$54)</f>
        <v/>
      </c>
      <c r="W599" s="86">
        <f t="shared" si="52"/>
        <v>0</v>
      </c>
      <c r="X599" s="87">
        <f>SUM(G590:K599)+SUM(M590:M599)</f>
        <v>0</v>
      </c>
      <c r="Y599" s="96">
        <f>SUM(P590:P603)</f>
        <v>0</v>
      </c>
      <c r="Z599" s="93" t="str">
        <f t="shared" si="54"/>
        <v>Stigning</v>
      </c>
      <c r="AA599" s="94"/>
    </row>
    <row r="600" spans="1:27" ht="12.75" customHeight="1" x14ac:dyDescent="0.2">
      <c r="A600" s="406"/>
      <c r="B600" s="107">
        <f>(B598+1)</f>
        <v>42602</v>
      </c>
      <c r="C600" s="124"/>
      <c r="D600" s="137"/>
      <c r="E600" s="128"/>
      <c r="F600" s="119"/>
      <c r="G600" s="7"/>
      <c r="H600" s="7"/>
      <c r="I600" s="7"/>
      <c r="J600" s="7"/>
      <c r="K600" s="7"/>
      <c r="L600" s="7"/>
      <c r="M600" s="7"/>
      <c r="N600" s="8"/>
      <c r="O600" s="8"/>
      <c r="P600" s="9"/>
      <c r="Q600" s="7"/>
      <c r="R600" s="9"/>
      <c r="S600" s="9"/>
      <c r="T600" s="9"/>
      <c r="U600" s="351"/>
      <c r="V600" s="88" t="str">
        <f>IF(W600=0,"",(G600/DataÅr!$B$47*DataÅr!$B$52+H600/DataÅr!$B$47*DataÅr!$B$51+I600/DataÅr!$B$47*DataÅr!$B$50+J600/DataÅr!$B$47*DataÅr!$B$49+K600/DataÅr!$B$47*DataÅr!$B$48+M600/DataÅr!$B$47*DataÅr!$B$53)^DataÅr!$B$54)</f>
        <v/>
      </c>
      <c r="W600" s="89">
        <f t="shared" si="52"/>
        <v>0</v>
      </c>
      <c r="X600" s="90"/>
      <c r="Y600" s="96">
        <f>SUM(V590:V603)</f>
        <v>0</v>
      </c>
      <c r="Z600" s="93" t="str">
        <f t="shared" si="54"/>
        <v>Belastning</v>
      </c>
      <c r="AA600" s="94"/>
    </row>
    <row r="601" spans="1:27" ht="12.75" customHeight="1" thickBot="1" x14ac:dyDescent="0.25">
      <c r="A601" s="406"/>
      <c r="B601" s="108">
        <f>B600</f>
        <v>42602</v>
      </c>
      <c r="C601" s="123"/>
      <c r="D601" s="136"/>
      <c r="E601" s="133"/>
      <c r="F601" s="118"/>
      <c r="G601" s="4"/>
      <c r="H601" s="4"/>
      <c r="I601" s="4"/>
      <c r="J601" s="4"/>
      <c r="K601" s="4"/>
      <c r="L601" s="4"/>
      <c r="M601" s="4"/>
      <c r="N601" s="5"/>
      <c r="O601" s="5"/>
      <c r="P601" s="6"/>
      <c r="Q601" s="4"/>
      <c r="R601" s="6"/>
      <c r="S601" s="6"/>
      <c r="T601" s="6"/>
      <c r="U601" s="350"/>
      <c r="V601" s="85" t="str">
        <f>IF(W601=0,"",(G601/DataÅr!$B$47*DataÅr!$B$52+H601/DataÅr!$B$47*DataÅr!$B$51+I601/DataÅr!$B$47*DataÅr!$B$50+J601/DataÅr!$B$47*DataÅr!$B$49+K601/DataÅr!$B$47*DataÅr!$B$48+M601/DataÅr!$B$47*DataÅr!$B$53)^DataÅr!$B$54)</f>
        <v/>
      </c>
      <c r="W601" s="86">
        <f t="shared" si="52"/>
        <v>0</v>
      </c>
      <c r="X601" s="87">
        <f>SUM(G590:K601)+SUM(M590:M601)</f>
        <v>0</v>
      </c>
      <c r="Y601" s="101">
        <f>IF(SUM(R590:R603)&gt;0,AVERAGE(R590:R603),0)</f>
        <v>0</v>
      </c>
      <c r="Z601" s="102" t="str">
        <f t="shared" si="54"/>
        <v>Dagsform</v>
      </c>
      <c r="AA601" s="94"/>
    </row>
    <row r="602" spans="1:27" ht="12.75" customHeight="1" x14ac:dyDescent="0.2">
      <c r="A602" s="406"/>
      <c r="B602" s="107">
        <f>(B600+1)</f>
        <v>42603</v>
      </c>
      <c r="C602" s="125"/>
      <c r="D602" s="137"/>
      <c r="E602" s="128"/>
      <c r="F602" s="120"/>
      <c r="G602" s="10"/>
      <c r="H602" s="10"/>
      <c r="I602" s="10"/>
      <c r="J602" s="10"/>
      <c r="K602" s="10"/>
      <c r="L602" s="10"/>
      <c r="M602" s="10"/>
      <c r="N602" s="11"/>
      <c r="O602" s="11"/>
      <c r="P602" s="12"/>
      <c r="Q602" s="10"/>
      <c r="R602" s="12"/>
      <c r="S602" s="12"/>
      <c r="T602" s="12"/>
      <c r="U602" s="351"/>
      <c r="V602" s="88" t="str">
        <f>IF(W602=0,"",(G602/DataÅr!$B$47*DataÅr!$B$52+H602/DataÅr!$B$47*DataÅr!$B$51+I602/DataÅr!$B$47*DataÅr!$B$50+J602/DataÅr!$B$47*DataÅr!$B$49+K602/DataÅr!$B$47*DataÅr!$B$48+M602/DataÅr!$B$47*DataÅr!$B$53)^DataÅr!$B$54)</f>
        <v/>
      </c>
      <c r="W602" s="89">
        <f t="shared" si="52"/>
        <v>0</v>
      </c>
      <c r="X602" s="98"/>
      <c r="Y602" s="131">
        <f>SUM(C590:C603)</f>
        <v>0</v>
      </c>
      <c r="Z602" s="132" t="str">
        <f t="shared" si="54"/>
        <v>Pas</v>
      </c>
      <c r="AA602" s="94"/>
    </row>
    <row r="603" spans="1:27" ht="12.75" customHeight="1" thickBot="1" x14ac:dyDescent="0.25">
      <c r="A603" s="407"/>
      <c r="B603" s="109">
        <f>B602</f>
        <v>42603</v>
      </c>
      <c r="C603" s="126"/>
      <c r="D603" s="138"/>
      <c r="E603" s="134"/>
      <c r="F603" s="121"/>
      <c r="G603" s="13"/>
      <c r="H603" s="13"/>
      <c r="I603" s="13"/>
      <c r="J603" s="13"/>
      <c r="K603" s="13"/>
      <c r="L603" s="13"/>
      <c r="M603" s="13"/>
      <c r="N603" s="14"/>
      <c r="O603" s="14"/>
      <c r="P603" s="15"/>
      <c r="Q603" s="13"/>
      <c r="R603" s="15"/>
      <c r="S603" s="15"/>
      <c r="T603" s="15"/>
      <c r="U603" s="354"/>
      <c r="V603" s="158" t="str">
        <f>IF(W603=0,"",(G603/DataÅr!$B$47*DataÅr!$B$52+H603/DataÅr!$B$47*DataÅr!$B$51+I603/DataÅr!$B$47*DataÅr!$B$50+J603/DataÅr!$B$47*DataÅr!$B$49+K603/DataÅr!$B$47*DataÅr!$B$48+M603/DataÅr!$B$47*DataÅr!$B$53)^DataÅr!$B$54)</f>
        <v/>
      </c>
      <c r="W603" s="99">
        <f t="shared" si="52"/>
        <v>0</v>
      </c>
      <c r="X603" s="100">
        <f>SUM(G590:K603)+SUM(M590:M603)</f>
        <v>0</v>
      </c>
      <c r="Y603" s="140">
        <f>SUM(E590:E603)</f>
        <v>0</v>
      </c>
      <c r="Z603" s="141" t="str">
        <f t="shared" si="54"/>
        <v>Tid</v>
      </c>
      <c r="AA603" s="94"/>
    </row>
    <row r="604" spans="1:27" ht="12.75" customHeight="1" x14ac:dyDescent="0.2">
      <c r="A604" s="405">
        <f>A590+1</f>
        <v>34</v>
      </c>
      <c r="B604" s="110">
        <f>(B602+1)</f>
        <v>42604</v>
      </c>
      <c r="C604" s="122"/>
      <c r="D604" s="139"/>
      <c r="E604" s="127"/>
      <c r="F604" s="117"/>
      <c r="G604" s="1"/>
      <c r="H604" s="1"/>
      <c r="I604" s="1"/>
      <c r="J604" s="1"/>
      <c r="K604" s="1"/>
      <c r="L604" s="1"/>
      <c r="M604" s="1"/>
      <c r="N604" s="2"/>
      <c r="O604" s="2"/>
      <c r="P604" s="3"/>
      <c r="Q604" s="1"/>
      <c r="R604" s="3"/>
      <c r="S604" s="3"/>
      <c r="T604" s="3"/>
      <c r="U604" s="349"/>
      <c r="V604" s="88" t="str">
        <f>IF(W604=0,"",(G604/DataÅr!$B$47*DataÅr!$B$52+H604/DataÅr!$B$47*DataÅr!$B$51+I604/DataÅr!$B$47*DataÅr!$B$50+J604/DataÅr!$B$47*DataÅr!$B$49+K604/DataÅr!$B$47*DataÅr!$B$48+M604/DataÅr!$B$47*DataÅr!$B$53)^DataÅr!$B$54)</f>
        <v/>
      </c>
      <c r="W604" s="80">
        <f t="shared" si="52"/>
        <v>0</v>
      </c>
      <c r="X604" s="81"/>
      <c r="Y604" s="82"/>
      <c r="Z604" s="83"/>
      <c r="AA604" s="94"/>
    </row>
    <row r="605" spans="1:27" ht="12.75" customHeight="1" x14ac:dyDescent="0.2">
      <c r="A605" s="406"/>
      <c r="B605" s="108">
        <f>B604</f>
        <v>42604</v>
      </c>
      <c r="C605" s="123"/>
      <c r="D605" s="136"/>
      <c r="E605" s="133"/>
      <c r="F605" s="118"/>
      <c r="G605" s="4"/>
      <c r="H605" s="4"/>
      <c r="I605" s="4"/>
      <c r="J605" s="4"/>
      <c r="K605" s="4"/>
      <c r="L605" s="4"/>
      <c r="M605" s="4"/>
      <c r="N605" s="5"/>
      <c r="O605" s="5"/>
      <c r="P605" s="6"/>
      <c r="Q605" s="4"/>
      <c r="R605" s="6"/>
      <c r="S605" s="6"/>
      <c r="T605" s="6"/>
      <c r="U605" s="350"/>
      <c r="V605" s="85" t="str">
        <f>IF(W605=0,"",(G605/DataÅr!$B$47*DataÅr!$B$52+H605/DataÅr!$B$47*DataÅr!$B$51+I605/DataÅr!$B$47*DataÅr!$B$50+J605/DataÅr!$B$47*DataÅr!$B$49+K605/DataÅr!$B$47*DataÅr!$B$48+M605/DataÅr!$B$47*DataÅr!$B$53)^DataÅr!$B$54)</f>
        <v/>
      </c>
      <c r="W605" s="86">
        <f t="shared" si="52"/>
        <v>0</v>
      </c>
      <c r="X605" s="87">
        <f>SUM(G604:K605)+SUM(M604:M605)</f>
        <v>0</v>
      </c>
      <c r="Y605" s="142"/>
      <c r="Z605" s="83"/>
      <c r="AA605" s="94"/>
    </row>
    <row r="606" spans="1:27" ht="12.75" customHeight="1" thickBot="1" x14ac:dyDescent="0.25">
      <c r="A606" s="406"/>
      <c r="B606" s="107">
        <f>(B604+1)</f>
        <v>42605</v>
      </c>
      <c r="C606" s="124"/>
      <c r="D606" s="137"/>
      <c r="E606" s="128"/>
      <c r="F606" s="119"/>
      <c r="G606" s="7"/>
      <c r="H606" s="7"/>
      <c r="I606" s="7"/>
      <c r="J606" s="7"/>
      <c r="K606" s="7"/>
      <c r="L606" s="7"/>
      <c r="M606" s="7"/>
      <c r="N606" s="8"/>
      <c r="O606" s="8"/>
      <c r="P606" s="9"/>
      <c r="Q606" s="7"/>
      <c r="R606" s="9"/>
      <c r="S606" s="9"/>
      <c r="T606" s="9"/>
      <c r="U606" s="351"/>
      <c r="V606" s="88" t="str">
        <f>IF(W606=0,"",(G606/DataÅr!$B$47*DataÅr!$B$52+H606/DataÅr!$B$47*DataÅr!$B$51+I606/DataÅr!$B$47*DataÅr!$B$50+J606/DataÅr!$B$47*DataÅr!$B$49+K606/DataÅr!$B$47*DataÅr!$B$48+M606/DataÅr!$B$47*DataÅr!$B$53)^DataÅr!$B$54)</f>
        <v/>
      </c>
      <c r="W606" s="89">
        <f t="shared" si="52"/>
        <v>0</v>
      </c>
      <c r="X606" s="90"/>
      <c r="Y606" s="142"/>
      <c r="Z606" s="144"/>
      <c r="AA606" s="94"/>
    </row>
    <row r="607" spans="1:27" ht="12.75" customHeight="1" x14ac:dyDescent="0.2">
      <c r="A607" s="406"/>
      <c r="B607" s="108">
        <f>B606</f>
        <v>42605</v>
      </c>
      <c r="C607" s="123"/>
      <c r="D607" s="136"/>
      <c r="E607" s="133"/>
      <c r="F607" s="118"/>
      <c r="G607" s="4"/>
      <c r="H607" s="4"/>
      <c r="I607" s="4"/>
      <c r="J607" s="4"/>
      <c r="K607" s="4"/>
      <c r="L607" s="4"/>
      <c r="M607" s="4"/>
      <c r="N607" s="5"/>
      <c r="O607" s="5"/>
      <c r="P607" s="6"/>
      <c r="Q607" s="4"/>
      <c r="R607" s="6"/>
      <c r="S607" s="6"/>
      <c r="T607" s="6"/>
      <c r="U607" s="350"/>
      <c r="V607" s="85" t="str">
        <f>IF(W607=0,"",(G607/DataÅr!$B$47*DataÅr!$B$52+H607/DataÅr!$B$47*DataÅr!$B$51+I607/DataÅr!$B$47*DataÅr!$B$50+J607/DataÅr!$B$47*DataÅr!$B$49+K607/DataÅr!$B$47*DataÅr!$B$48+M607/DataÅr!$B$47*DataÅr!$B$53)^DataÅr!$B$54)</f>
        <v/>
      </c>
      <c r="W607" s="86">
        <f t="shared" si="52"/>
        <v>0</v>
      </c>
      <c r="X607" s="87">
        <f>SUM(G604:K607)+SUM(M604:M607)</f>
        <v>0</v>
      </c>
      <c r="Y607" s="130">
        <f>SUM(F604:F617)</f>
        <v>0</v>
      </c>
      <c r="Z607" s="91" t="str">
        <f t="shared" ref="Z607:Z617" si="55">Z593</f>
        <v>Pas</v>
      </c>
      <c r="AA607" s="94"/>
    </row>
    <row r="608" spans="1:27" ht="12.75" customHeight="1" x14ac:dyDescent="0.2">
      <c r="A608" s="406"/>
      <c r="B608" s="107">
        <f>(B606+1)</f>
        <v>42606</v>
      </c>
      <c r="C608" s="124"/>
      <c r="D608" s="137"/>
      <c r="E608" s="128"/>
      <c r="F608" s="119"/>
      <c r="G608" s="7"/>
      <c r="H608" s="7"/>
      <c r="I608" s="7"/>
      <c r="J608" s="7"/>
      <c r="K608" s="7"/>
      <c r="L608" s="7"/>
      <c r="M608" s="7"/>
      <c r="N608" s="8"/>
      <c r="O608" s="8"/>
      <c r="P608" s="9"/>
      <c r="Q608" s="7"/>
      <c r="R608" s="9"/>
      <c r="S608" s="9"/>
      <c r="T608" s="9"/>
      <c r="U608" s="351"/>
      <c r="V608" s="88" t="str">
        <f>IF(W608=0,"",(G608/DataÅr!$B$47*DataÅr!$B$52+H608/DataÅr!$B$47*DataÅr!$B$51+I608/DataÅr!$B$47*DataÅr!$B$50+J608/DataÅr!$B$47*DataÅr!$B$49+K608/DataÅr!$B$47*DataÅr!$B$48+M608/DataÅr!$B$47*DataÅr!$B$53)^DataÅr!$B$54)</f>
        <v/>
      </c>
      <c r="W608" s="89">
        <f t="shared" si="52"/>
        <v>0</v>
      </c>
      <c r="X608" s="90"/>
      <c r="Y608" s="129">
        <f>SUM(G604:K617)-Y609</f>
        <v>0</v>
      </c>
      <c r="Z608" s="93" t="str">
        <f t="shared" si="55"/>
        <v>Løb</v>
      </c>
      <c r="AA608" s="94"/>
    </row>
    <row r="609" spans="1:27" ht="12.75" customHeight="1" x14ac:dyDescent="0.2">
      <c r="A609" s="406"/>
      <c r="B609" s="108">
        <f>B608</f>
        <v>42606</v>
      </c>
      <c r="C609" s="123"/>
      <c r="D609" s="136"/>
      <c r="E609" s="133"/>
      <c r="F609" s="118"/>
      <c r="G609" s="4"/>
      <c r="H609" s="4"/>
      <c r="I609" s="4"/>
      <c r="J609" s="4"/>
      <c r="K609" s="4"/>
      <c r="L609" s="4"/>
      <c r="M609" s="4"/>
      <c r="N609" s="5"/>
      <c r="O609" s="5"/>
      <c r="P609" s="6"/>
      <c r="Q609" s="4"/>
      <c r="R609" s="6"/>
      <c r="S609" s="6"/>
      <c r="T609" s="6"/>
      <c r="U609" s="350"/>
      <c r="V609" s="85" t="str">
        <f>IF(W609=0,"",(G609/DataÅr!$B$47*DataÅr!$B$52+H609/DataÅr!$B$47*DataÅr!$B$51+I609/DataÅr!$B$47*DataÅr!$B$50+J609/DataÅr!$B$47*DataÅr!$B$49+K609/DataÅr!$B$47*DataÅr!$B$48+M609/DataÅr!$B$47*DataÅr!$B$53)^DataÅr!$B$54)</f>
        <v/>
      </c>
      <c r="W609" s="86">
        <f t="shared" si="52"/>
        <v>0</v>
      </c>
      <c r="X609" s="87">
        <f>SUM(G604:K609)+SUM(M604:M609)</f>
        <v>0</v>
      </c>
      <c r="Y609" s="92">
        <f>SUMIF(L604:L617,"x",W604:W617)-SUMIF(L604:L617,"x",M604:M617)</f>
        <v>0</v>
      </c>
      <c r="Z609" s="93" t="str">
        <f t="shared" si="55"/>
        <v>Alternativ</v>
      </c>
      <c r="AA609" s="94"/>
    </row>
    <row r="610" spans="1:27" ht="12.75" customHeight="1" x14ac:dyDescent="0.2">
      <c r="A610" s="406"/>
      <c r="B610" s="107">
        <f>(B608+1)</f>
        <v>42607</v>
      </c>
      <c r="C610" s="124"/>
      <c r="D610" s="137"/>
      <c r="E610" s="128"/>
      <c r="F610" s="119"/>
      <c r="G610" s="7"/>
      <c r="H610" s="7"/>
      <c r="I610" s="7"/>
      <c r="J610" s="7"/>
      <c r="K610" s="7"/>
      <c r="L610" s="7"/>
      <c r="M610" s="7"/>
      <c r="N610" s="8"/>
      <c r="O610" s="8"/>
      <c r="P610" s="9"/>
      <c r="Q610" s="7"/>
      <c r="R610" s="9"/>
      <c r="S610" s="9"/>
      <c r="T610" s="9"/>
      <c r="U610" s="351"/>
      <c r="V610" s="88" t="str">
        <f>IF(W610=0,"",(G610/DataÅr!$B$47*DataÅr!$B$52+H610/DataÅr!$B$47*DataÅr!$B$51+I610/DataÅr!$B$47*DataÅr!$B$50+J610/DataÅr!$B$47*DataÅr!$B$49+K610/DataÅr!$B$47*DataÅr!$B$48+M610/DataÅr!$B$47*DataÅr!$B$53)^DataÅr!$B$54)</f>
        <v/>
      </c>
      <c r="W610" s="89">
        <f t="shared" si="52"/>
        <v>0</v>
      </c>
      <c r="X610" s="90"/>
      <c r="Y610" s="92">
        <f>SUM(M604:M617)</f>
        <v>0</v>
      </c>
      <c r="Z610" s="93" t="str">
        <f t="shared" si="55"/>
        <v>Styrke</v>
      </c>
      <c r="AA610" s="94"/>
    </row>
    <row r="611" spans="1:27" ht="12.75" customHeight="1" x14ac:dyDescent="0.2">
      <c r="A611" s="406"/>
      <c r="B611" s="108">
        <f>B610</f>
        <v>42607</v>
      </c>
      <c r="C611" s="123"/>
      <c r="D611" s="136"/>
      <c r="E611" s="133"/>
      <c r="F611" s="118"/>
      <c r="G611" s="4"/>
      <c r="H611" s="4"/>
      <c r="I611" s="4"/>
      <c r="J611" s="4"/>
      <c r="K611" s="4"/>
      <c r="L611" s="4"/>
      <c r="M611" s="4"/>
      <c r="N611" s="5"/>
      <c r="O611" s="5"/>
      <c r="P611" s="6"/>
      <c r="Q611" s="4"/>
      <c r="R611" s="6"/>
      <c r="S611" s="6"/>
      <c r="T611" s="6"/>
      <c r="U611" s="350"/>
      <c r="V611" s="85" t="str">
        <f>IF(W611=0,"",(G611/DataÅr!$B$47*DataÅr!$B$52+H611/DataÅr!$B$47*DataÅr!$B$51+I611/DataÅr!$B$47*DataÅr!$B$50+J611/DataÅr!$B$47*DataÅr!$B$49+K611/DataÅr!$B$47*DataÅr!$B$48+M611/DataÅr!$B$47*DataÅr!$B$53)^DataÅr!$B$54)</f>
        <v/>
      </c>
      <c r="W611" s="86">
        <f t="shared" si="52"/>
        <v>0</v>
      </c>
      <c r="X611" s="87">
        <f>SUM(G604:K611)+SUM(M604:M611)</f>
        <v>0</v>
      </c>
      <c r="Y611" s="95">
        <f>SUM(Q604:Q617)</f>
        <v>0</v>
      </c>
      <c r="Z611" s="93" t="str">
        <f t="shared" si="55"/>
        <v>O-teknik</v>
      </c>
      <c r="AA611" s="94"/>
    </row>
    <row r="612" spans="1:27" ht="12.75" customHeight="1" x14ac:dyDescent="0.2">
      <c r="A612" s="406"/>
      <c r="B612" s="107">
        <f>(B610+1)</f>
        <v>42608</v>
      </c>
      <c r="C612" s="124"/>
      <c r="D612" s="137"/>
      <c r="E612" s="128"/>
      <c r="F612" s="119"/>
      <c r="G612" s="7"/>
      <c r="H612" s="7"/>
      <c r="I612" s="7"/>
      <c r="J612" s="7"/>
      <c r="K612" s="7"/>
      <c r="L612" s="7"/>
      <c r="M612" s="7"/>
      <c r="N612" s="8"/>
      <c r="O612" s="8"/>
      <c r="P612" s="9"/>
      <c r="Q612" s="7"/>
      <c r="R612" s="9"/>
      <c r="S612" s="9"/>
      <c r="T612" s="9"/>
      <c r="U612" s="351"/>
      <c r="V612" s="88" t="str">
        <f>IF(W612=0,"",(G612/DataÅr!$B$47*DataÅr!$B$52+H612/DataÅr!$B$47*DataÅr!$B$51+I612/DataÅr!$B$47*DataÅr!$B$50+J612/DataÅr!$B$47*DataÅr!$B$49+K612/DataÅr!$B$47*DataÅr!$B$48+M612/DataÅr!$B$47*DataÅr!$B$53)^DataÅr!$B$54)</f>
        <v/>
      </c>
      <c r="W612" s="89">
        <f t="shared" si="52"/>
        <v>0</v>
      </c>
      <c r="X612" s="90"/>
      <c r="Y612" s="96">
        <f>SUM(T604:T617)</f>
        <v>0</v>
      </c>
      <c r="Z612" s="93" t="str">
        <f t="shared" si="55"/>
        <v>Km</v>
      </c>
      <c r="AA612" s="94"/>
    </row>
    <row r="613" spans="1:27" ht="12.75" customHeight="1" x14ac:dyDescent="0.2">
      <c r="A613" s="406"/>
      <c r="B613" s="108">
        <f>B612</f>
        <v>42608</v>
      </c>
      <c r="C613" s="123"/>
      <c r="D613" s="136"/>
      <c r="E613" s="133"/>
      <c r="F613" s="118"/>
      <c r="G613" s="4"/>
      <c r="H613" s="4"/>
      <c r="I613" s="4"/>
      <c r="J613" s="4"/>
      <c r="K613" s="4"/>
      <c r="L613" s="4"/>
      <c r="M613" s="4"/>
      <c r="N613" s="5"/>
      <c r="O613" s="5"/>
      <c r="P613" s="6"/>
      <c r="Q613" s="4"/>
      <c r="R613" s="6"/>
      <c r="S613" s="6"/>
      <c r="T613" s="6"/>
      <c r="U613" s="350"/>
      <c r="V613" s="85" t="str">
        <f>IF(W613=0,"",(G613/DataÅr!$B$47*DataÅr!$B$52+H613/DataÅr!$B$47*DataÅr!$B$51+I613/DataÅr!$B$47*DataÅr!$B$50+J613/DataÅr!$B$47*DataÅr!$B$49+K613/DataÅr!$B$47*DataÅr!$B$48+M613/DataÅr!$B$47*DataÅr!$B$53)^DataÅr!$B$54)</f>
        <v/>
      </c>
      <c r="W613" s="86">
        <f t="shared" si="52"/>
        <v>0</v>
      </c>
      <c r="X613" s="87">
        <f>SUM(G604:K613)+SUM(M604:M613)</f>
        <v>0</v>
      </c>
      <c r="Y613" s="96">
        <f>SUM(P604:P617)</f>
        <v>0</v>
      </c>
      <c r="Z613" s="93" t="str">
        <f t="shared" si="55"/>
        <v>Stigning</v>
      </c>
      <c r="AA613" s="94"/>
    </row>
    <row r="614" spans="1:27" ht="12.75" customHeight="1" x14ac:dyDescent="0.2">
      <c r="A614" s="406"/>
      <c r="B614" s="107">
        <f>(B612+1)</f>
        <v>42609</v>
      </c>
      <c r="C614" s="124"/>
      <c r="D614" s="137"/>
      <c r="E614" s="128"/>
      <c r="F614" s="119"/>
      <c r="G614" s="7"/>
      <c r="H614" s="7"/>
      <c r="I614" s="7"/>
      <c r="J614" s="7"/>
      <c r="K614" s="7"/>
      <c r="L614" s="7"/>
      <c r="M614" s="7"/>
      <c r="N614" s="8"/>
      <c r="O614" s="8"/>
      <c r="P614" s="9"/>
      <c r="Q614" s="7"/>
      <c r="R614" s="9"/>
      <c r="S614" s="9"/>
      <c r="T614" s="9"/>
      <c r="U614" s="351"/>
      <c r="V614" s="88" t="str">
        <f>IF(W614=0,"",(G614/DataÅr!$B$47*DataÅr!$B$52+H614/DataÅr!$B$47*DataÅr!$B$51+I614/DataÅr!$B$47*DataÅr!$B$50+J614/DataÅr!$B$47*DataÅr!$B$49+K614/DataÅr!$B$47*DataÅr!$B$48+M614/DataÅr!$B$47*DataÅr!$B$53)^DataÅr!$B$54)</f>
        <v/>
      </c>
      <c r="W614" s="89">
        <f t="shared" si="52"/>
        <v>0</v>
      </c>
      <c r="X614" s="90"/>
      <c r="Y614" s="96">
        <f>SUM(V604:V617)</f>
        <v>0</v>
      </c>
      <c r="Z614" s="93" t="str">
        <f t="shared" si="55"/>
        <v>Belastning</v>
      </c>
      <c r="AA614" s="94"/>
    </row>
    <row r="615" spans="1:27" ht="12.75" customHeight="1" thickBot="1" x14ac:dyDescent="0.25">
      <c r="A615" s="406"/>
      <c r="B615" s="108">
        <f>B614</f>
        <v>42609</v>
      </c>
      <c r="C615" s="123"/>
      <c r="D615" s="136"/>
      <c r="E615" s="133"/>
      <c r="F615" s="118"/>
      <c r="G615" s="4"/>
      <c r="H615" s="4"/>
      <c r="I615" s="4"/>
      <c r="J615" s="4"/>
      <c r="K615" s="4"/>
      <c r="L615" s="4"/>
      <c r="M615" s="4"/>
      <c r="N615" s="5"/>
      <c r="O615" s="5"/>
      <c r="P615" s="6"/>
      <c r="Q615" s="4"/>
      <c r="R615" s="6"/>
      <c r="S615" s="6"/>
      <c r="T615" s="6"/>
      <c r="U615" s="350"/>
      <c r="V615" s="85" t="str">
        <f>IF(W615=0,"",(G615/DataÅr!$B$47*DataÅr!$B$52+H615/DataÅr!$B$47*DataÅr!$B$51+I615/DataÅr!$B$47*DataÅr!$B$50+J615/DataÅr!$B$47*DataÅr!$B$49+K615/DataÅr!$B$47*DataÅr!$B$48+M615/DataÅr!$B$47*DataÅr!$B$53)^DataÅr!$B$54)</f>
        <v/>
      </c>
      <c r="W615" s="86">
        <f t="shared" si="52"/>
        <v>0</v>
      </c>
      <c r="X615" s="87">
        <f>SUM(G604:K615)+SUM(M604:M615)</f>
        <v>0</v>
      </c>
      <c r="Y615" s="101">
        <f>IF(SUM(R604:R617)&gt;0,AVERAGE(R604:R617),0)</f>
        <v>0</v>
      </c>
      <c r="Z615" s="102" t="str">
        <f t="shared" si="55"/>
        <v>Dagsform</v>
      </c>
      <c r="AA615" s="94"/>
    </row>
    <row r="616" spans="1:27" ht="12.75" customHeight="1" x14ac:dyDescent="0.2">
      <c r="A616" s="406"/>
      <c r="B616" s="107">
        <f>(B614+1)</f>
        <v>42610</v>
      </c>
      <c r="C616" s="125"/>
      <c r="D616" s="137"/>
      <c r="E616" s="128"/>
      <c r="F616" s="120"/>
      <c r="G616" s="10"/>
      <c r="H616" s="10"/>
      <c r="I616" s="10"/>
      <c r="J616" s="10"/>
      <c r="K616" s="10"/>
      <c r="L616" s="10"/>
      <c r="M616" s="10"/>
      <c r="N616" s="11"/>
      <c r="O616" s="11"/>
      <c r="P616" s="12"/>
      <c r="Q616" s="10"/>
      <c r="R616" s="12"/>
      <c r="S616" s="12"/>
      <c r="T616" s="12"/>
      <c r="U616" s="351"/>
      <c r="V616" s="88" t="str">
        <f>IF(W616=0,"",(G616/DataÅr!$B$47*DataÅr!$B$52+H616/DataÅr!$B$47*DataÅr!$B$51+I616/DataÅr!$B$47*DataÅr!$B$50+J616/DataÅr!$B$47*DataÅr!$B$49+K616/DataÅr!$B$47*DataÅr!$B$48+M616/DataÅr!$B$47*DataÅr!$B$53)^DataÅr!$B$54)</f>
        <v/>
      </c>
      <c r="W616" s="89">
        <f t="shared" si="52"/>
        <v>0</v>
      </c>
      <c r="X616" s="98"/>
      <c r="Y616" s="131">
        <f>SUM(C604:C617)</f>
        <v>0</v>
      </c>
      <c r="Z616" s="132" t="str">
        <f t="shared" si="55"/>
        <v>Pas</v>
      </c>
      <c r="AA616" s="94"/>
    </row>
    <row r="617" spans="1:27" ht="12.75" customHeight="1" thickBot="1" x14ac:dyDescent="0.25">
      <c r="A617" s="407"/>
      <c r="B617" s="109">
        <f>B616</f>
        <v>42610</v>
      </c>
      <c r="C617" s="126"/>
      <c r="D617" s="138"/>
      <c r="E617" s="134"/>
      <c r="F617" s="121"/>
      <c r="G617" s="13"/>
      <c r="H617" s="13"/>
      <c r="I617" s="13"/>
      <c r="J617" s="13"/>
      <c r="K617" s="13"/>
      <c r="L617" s="13"/>
      <c r="M617" s="13"/>
      <c r="N617" s="14"/>
      <c r="O617" s="14"/>
      <c r="P617" s="15"/>
      <c r="Q617" s="13"/>
      <c r="R617" s="15"/>
      <c r="S617" s="15"/>
      <c r="T617" s="15"/>
      <c r="U617" s="354"/>
      <c r="V617" s="158" t="str">
        <f>IF(W617=0,"",(G617/DataÅr!$B$47*DataÅr!$B$52+H617/DataÅr!$B$47*DataÅr!$B$51+I617/DataÅr!$B$47*DataÅr!$B$50+J617/DataÅr!$B$47*DataÅr!$B$49+K617/DataÅr!$B$47*DataÅr!$B$48+M617/DataÅr!$B$47*DataÅr!$B$53)^DataÅr!$B$54)</f>
        <v/>
      </c>
      <c r="W617" s="99">
        <f t="shared" si="52"/>
        <v>0</v>
      </c>
      <c r="X617" s="100">
        <f>SUM(G604:K617)+SUM(M604:M617)</f>
        <v>0</v>
      </c>
      <c r="Y617" s="140">
        <f>SUM(E604:E617)</f>
        <v>0</v>
      </c>
      <c r="Z617" s="141" t="str">
        <f t="shared" si="55"/>
        <v>Tid</v>
      </c>
      <c r="AA617" s="94"/>
    </row>
    <row r="618" spans="1:27" ht="12.75" customHeight="1" x14ac:dyDescent="0.2">
      <c r="A618" s="405">
        <f>A604+1</f>
        <v>35</v>
      </c>
      <c r="B618" s="110">
        <f>(B616+1)</f>
        <v>42611</v>
      </c>
      <c r="C618" s="122"/>
      <c r="D618" s="139"/>
      <c r="E618" s="127"/>
      <c r="F618" s="117"/>
      <c r="G618" s="1"/>
      <c r="H618" s="1"/>
      <c r="I618" s="1"/>
      <c r="J618" s="1"/>
      <c r="K618" s="1"/>
      <c r="L618" s="1"/>
      <c r="M618" s="1"/>
      <c r="N618" s="2"/>
      <c r="O618" s="2"/>
      <c r="P618" s="3"/>
      <c r="Q618" s="1"/>
      <c r="R618" s="3"/>
      <c r="S618" s="3"/>
      <c r="T618" s="3"/>
      <c r="U618" s="349"/>
      <c r="V618" s="88" t="str">
        <f>IF(W618=0,"",(G618/DataÅr!$B$47*DataÅr!$B$52+H618/DataÅr!$B$47*DataÅr!$B$51+I618/DataÅr!$B$47*DataÅr!$B$50+J618/DataÅr!$B$47*DataÅr!$B$49+K618/DataÅr!$B$47*DataÅr!$B$48+M618/DataÅr!$B$47*DataÅr!$B$53)^DataÅr!$B$54)</f>
        <v/>
      </c>
      <c r="W618" s="80">
        <f t="shared" si="52"/>
        <v>0</v>
      </c>
      <c r="X618" s="81"/>
      <c r="Y618" s="82"/>
      <c r="Z618" s="83"/>
      <c r="AA618" s="94"/>
    </row>
    <row r="619" spans="1:27" ht="12.75" customHeight="1" x14ac:dyDescent="0.2">
      <c r="A619" s="406"/>
      <c r="B619" s="108">
        <f>B618</f>
        <v>42611</v>
      </c>
      <c r="C619" s="123"/>
      <c r="D619" s="136"/>
      <c r="E619" s="133"/>
      <c r="F619" s="118"/>
      <c r="G619" s="4"/>
      <c r="H619" s="4"/>
      <c r="I619" s="4"/>
      <c r="J619" s="4"/>
      <c r="K619" s="4"/>
      <c r="L619" s="4"/>
      <c r="M619" s="4"/>
      <c r="N619" s="5"/>
      <c r="O619" s="5"/>
      <c r="P619" s="6"/>
      <c r="Q619" s="4"/>
      <c r="R619" s="6"/>
      <c r="S619" s="6"/>
      <c r="T619" s="6"/>
      <c r="U619" s="350"/>
      <c r="V619" s="85" t="str">
        <f>IF(W619=0,"",(G619/DataÅr!$B$47*DataÅr!$B$52+H619/DataÅr!$B$47*DataÅr!$B$51+I619/DataÅr!$B$47*DataÅr!$B$50+J619/DataÅr!$B$47*DataÅr!$B$49+K619/DataÅr!$B$47*DataÅr!$B$48+M619/DataÅr!$B$47*DataÅr!$B$53)^DataÅr!$B$54)</f>
        <v/>
      </c>
      <c r="W619" s="86">
        <f t="shared" si="52"/>
        <v>0</v>
      </c>
      <c r="X619" s="87">
        <f>SUM(G618:K619)+SUM(M618:M619)</f>
        <v>0</v>
      </c>
      <c r="Y619" s="142"/>
      <c r="Z619" s="83"/>
      <c r="AA619" s="94"/>
    </row>
    <row r="620" spans="1:27" ht="12.75" customHeight="1" thickBot="1" x14ac:dyDescent="0.25">
      <c r="A620" s="406"/>
      <c r="B620" s="107">
        <f>(B618+1)</f>
        <v>42612</v>
      </c>
      <c r="C620" s="124"/>
      <c r="D620" s="137"/>
      <c r="E620" s="128"/>
      <c r="F620" s="119"/>
      <c r="G620" s="7"/>
      <c r="H620" s="7"/>
      <c r="I620" s="7"/>
      <c r="J620" s="7"/>
      <c r="K620" s="7"/>
      <c r="L620" s="7"/>
      <c r="M620" s="7"/>
      <c r="N620" s="8"/>
      <c r="O620" s="8"/>
      <c r="P620" s="9"/>
      <c r="Q620" s="7"/>
      <c r="R620" s="9"/>
      <c r="S620" s="9"/>
      <c r="T620" s="9"/>
      <c r="U620" s="351"/>
      <c r="V620" s="88" t="str">
        <f>IF(W620=0,"",(G620/DataÅr!$B$47*DataÅr!$B$52+H620/DataÅr!$B$47*DataÅr!$B$51+I620/DataÅr!$B$47*DataÅr!$B$50+J620/DataÅr!$B$47*DataÅr!$B$49+K620/DataÅr!$B$47*DataÅr!$B$48+M620/DataÅr!$B$47*DataÅr!$B$53)^DataÅr!$B$54)</f>
        <v/>
      </c>
      <c r="W620" s="89">
        <f t="shared" si="52"/>
        <v>0</v>
      </c>
      <c r="X620" s="90"/>
      <c r="Y620" s="142"/>
      <c r="Z620" s="144"/>
      <c r="AA620" s="94"/>
    </row>
    <row r="621" spans="1:27" ht="12.75" customHeight="1" x14ac:dyDescent="0.2">
      <c r="A621" s="406"/>
      <c r="B621" s="108">
        <f>B620</f>
        <v>42612</v>
      </c>
      <c r="C621" s="123"/>
      <c r="D621" s="136"/>
      <c r="E621" s="133"/>
      <c r="F621" s="118"/>
      <c r="G621" s="4"/>
      <c r="H621" s="4"/>
      <c r="I621" s="4"/>
      <c r="J621" s="4"/>
      <c r="K621" s="4"/>
      <c r="L621" s="4"/>
      <c r="M621" s="4"/>
      <c r="N621" s="5"/>
      <c r="O621" s="5"/>
      <c r="P621" s="6"/>
      <c r="Q621" s="4"/>
      <c r="R621" s="6"/>
      <c r="S621" s="6"/>
      <c r="T621" s="6"/>
      <c r="U621" s="350"/>
      <c r="V621" s="85" t="str">
        <f>IF(W621=0,"",(G621/DataÅr!$B$47*DataÅr!$B$52+H621/DataÅr!$B$47*DataÅr!$B$51+I621/DataÅr!$B$47*DataÅr!$B$50+J621/DataÅr!$B$47*DataÅr!$B$49+K621/DataÅr!$B$47*DataÅr!$B$48+M621/DataÅr!$B$47*DataÅr!$B$53)^DataÅr!$B$54)</f>
        <v/>
      </c>
      <c r="W621" s="86">
        <f t="shared" si="52"/>
        <v>0</v>
      </c>
      <c r="X621" s="87">
        <f>SUM(G618:K621)+SUM(M618:M621)</f>
        <v>0</v>
      </c>
      <c r="Y621" s="130">
        <f>SUM(F618:F631)</f>
        <v>0</v>
      </c>
      <c r="Z621" s="91" t="str">
        <f t="shared" ref="Z621:Z631" si="56">Z607</f>
        <v>Pas</v>
      </c>
      <c r="AA621" s="94"/>
    </row>
    <row r="622" spans="1:27" ht="12.75" customHeight="1" x14ac:dyDescent="0.2">
      <c r="A622" s="406"/>
      <c r="B622" s="107">
        <f>(B620+1)</f>
        <v>42613</v>
      </c>
      <c r="C622" s="124"/>
      <c r="D622" s="137"/>
      <c r="E622" s="128"/>
      <c r="F622" s="119"/>
      <c r="G622" s="7"/>
      <c r="H622" s="7"/>
      <c r="I622" s="7"/>
      <c r="J622" s="7"/>
      <c r="K622" s="7"/>
      <c r="L622" s="7"/>
      <c r="M622" s="7"/>
      <c r="N622" s="8"/>
      <c r="O622" s="8"/>
      <c r="P622" s="9"/>
      <c r="Q622" s="7"/>
      <c r="R622" s="9"/>
      <c r="S622" s="9"/>
      <c r="T622" s="9"/>
      <c r="U622" s="351"/>
      <c r="V622" s="88" t="str">
        <f>IF(W622=0,"",(G622/DataÅr!$B$47*DataÅr!$B$52+H622/DataÅr!$B$47*DataÅr!$B$51+I622/DataÅr!$B$47*DataÅr!$B$50+J622/DataÅr!$B$47*DataÅr!$B$49+K622/DataÅr!$B$47*DataÅr!$B$48+M622/DataÅr!$B$47*DataÅr!$B$53)^DataÅr!$B$54)</f>
        <v/>
      </c>
      <c r="W622" s="89">
        <f t="shared" si="52"/>
        <v>0</v>
      </c>
      <c r="X622" s="90"/>
      <c r="Y622" s="129">
        <f>SUM(G618:K631)-Y623</f>
        <v>0</v>
      </c>
      <c r="Z622" s="93" t="str">
        <f t="shared" si="56"/>
        <v>Løb</v>
      </c>
      <c r="AA622" s="94"/>
    </row>
    <row r="623" spans="1:27" ht="12.75" customHeight="1" x14ac:dyDescent="0.2">
      <c r="A623" s="406"/>
      <c r="B623" s="108">
        <f>B622</f>
        <v>42613</v>
      </c>
      <c r="C623" s="123"/>
      <c r="D623" s="136"/>
      <c r="E623" s="133"/>
      <c r="F623" s="118"/>
      <c r="G623" s="4"/>
      <c r="H623" s="4"/>
      <c r="I623" s="4"/>
      <c r="J623" s="4"/>
      <c r="K623" s="4"/>
      <c r="L623" s="4"/>
      <c r="M623" s="4"/>
      <c r="N623" s="5"/>
      <c r="O623" s="5"/>
      <c r="P623" s="6"/>
      <c r="Q623" s="4"/>
      <c r="R623" s="6"/>
      <c r="S623" s="6"/>
      <c r="T623" s="6"/>
      <c r="U623" s="350"/>
      <c r="V623" s="85" t="str">
        <f>IF(W623=0,"",(G623/DataÅr!$B$47*DataÅr!$B$52+H623/DataÅr!$B$47*DataÅr!$B$51+I623/DataÅr!$B$47*DataÅr!$B$50+J623/DataÅr!$B$47*DataÅr!$B$49+K623/DataÅr!$B$47*DataÅr!$B$48+M623/DataÅr!$B$47*DataÅr!$B$53)^DataÅr!$B$54)</f>
        <v/>
      </c>
      <c r="W623" s="86">
        <f t="shared" si="52"/>
        <v>0</v>
      </c>
      <c r="X623" s="87">
        <f>SUM(G618:K623)+SUM(M618:M623)</f>
        <v>0</v>
      </c>
      <c r="Y623" s="92">
        <f>SUMIF(L618:L631,"x",W618:W631)-SUMIF(L618:L631,"x",M618:M631)</f>
        <v>0</v>
      </c>
      <c r="Z623" s="93" t="str">
        <f t="shared" si="56"/>
        <v>Alternativ</v>
      </c>
      <c r="AA623" s="94"/>
    </row>
    <row r="624" spans="1:27" ht="12.75" customHeight="1" x14ac:dyDescent="0.2">
      <c r="A624" s="406"/>
      <c r="B624" s="107">
        <f>(B622+1)</f>
        <v>42614</v>
      </c>
      <c r="C624" s="124"/>
      <c r="D624" s="137"/>
      <c r="E624" s="128"/>
      <c r="F624" s="119"/>
      <c r="G624" s="7"/>
      <c r="H624" s="7"/>
      <c r="I624" s="7"/>
      <c r="J624" s="7"/>
      <c r="K624" s="7"/>
      <c r="L624" s="7"/>
      <c r="M624" s="7"/>
      <c r="N624" s="8"/>
      <c r="O624" s="8"/>
      <c r="P624" s="9"/>
      <c r="Q624" s="7"/>
      <c r="R624" s="9"/>
      <c r="S624" s="9"/>
      <c r="T624" s="9"/>
      <c r="U624" s="351"/>
      <c r="V624" s="88" t="str">
        <f>IF(W624=0,"",(G624/DataÅr!$B$47*DataÅr!$B$52+H624/DataÅr!$B$47*DataÅr!$B$51+I624/DataÅr!$B$47*DataÅr!$B$50+J624/DataÅr!$B$47*DataÅr!$B$49+K624/DataÅr!$B$47*DataÅr!$B$48+M624/DataÅr!$B$47*DataÅr!$B$53)^DataÅr!$B$54)</f>
        <v/>
      </c>
      <c r="W624" s="89">
        <f t="shared" si="52"/>
        <v>0</v>
      </c>
      <c r="X624" s="90"/>
      <c r="Y624" s="92">
        <f>SUM(M618:M631)</f>
        <v>0</v>
      </c>
      <c r="Z624" s="93" t="str">
        <f t="shared" si="56"/>
        <v>Styrke</v>
      </c>
      <c r="AA624" s="94"/>
    </row>
    <row r="625" spans="1:27" ht="12.75" customHeight="1" x14ac:dyDescent="0.2">
      <c r="A625" s="406"/>
      <c r="B625" s="108">
        <f>B624</f>
        <v>42614</v>
      </c>
      <c r="C625" s="123"/>
      <c r="D625" s="136"/>
      <c r="E625" s="133"/>
      <c r="F625" s="118"/>
      <c r="G625" s="4"/>
      <c r="H625" s="4"/>
      <c r="I625" s="4"/>
      <c r="J625" s="4"/>
      <c r="K625" s="4"/>
      <c r="L625" s="4"/>
      <c r="M625" s="4"/>
      <c r="N625" s="5"/>
      <c r="O625" s="5"/>
      <c r="P625" s="6"/>
      <c r="Q625" s="4"/>
      <c r="R625" s="6"/>
      <c r="S625" s="6"/>
      <c r="T625" s="6"/>
      <c r="U625" s="350"/>
      <c r="V625" s="85" t="str">
        <f>IF(W625=0,"",(G625/DataÅr!$B$47*DataÅr!$B$52+H625/DataÅr!$B$47*DataÅr!$B$51+I625/DataÅr!$B$47*DataÅr!$B$50+J625/DataÅr!$B$47*DataÅr!$B$49+K625/DataÅr!$B$47*DataÅr!$B$48+M625/DataÅr!$B$47*DataÅr!$B$53)^DataÅr!$B$54)</f>
        <v/>
      </c>
      <c r="W625" s="86">
        <f t="shared" si="52"/>
        <v>0</v>
      </c>
      <c r="X625" s="87">
        <f>SUM(G618:K625)+SUM(M618:M625)</f>
        <v>0</v>
      </c>
      <c r="Y625" s="95">
        <f>SUM(Q618:Q631)</f>
        <v>0</v>
      </c>
      <c r="Z625" s="93" t="str">
        <f t="shared" si="56"/>
        <v>O-teknik</v>
      </c>
      <c r="AA625" s="94"/>
    </row>
    <row r="626" spans="1:27" ht="12.75" customHeight="1" x14ac:dyDescent="0.2">
      <c r="A626" s="406"/>
      <c r="B626" s="107">
        <f>(B624+1)</f>
        <v>42615</v>
      </c>
      <c r="C626" s="124"/>
      <c r="D626" s="137"/>
      <c r="E626" s="128"/>
      <c r="F626" s="119"/>
      <c r="G626" s="7"/>
      <c r="H626" s="7"/>
      <c r="I626" s="7"/>
      <c r="J626" s="7"/>
      <c r="K626" s="7"/>
      <c r="L626" s="7"/>
      <c r="M626" s="7"/>
      <c r="N626" s="8"/>
      <c r="O626" s="8"/>
      <c r="P626" s="9"/>
      <c r="Q626" s="7"/>
      <c r="R626" s="9"/>
      <c r="S626" s="9"/>
      <c r="T626" s="9"/>
      <c r="U626" s="351"/>
      <c r="V626" s="88" t="str">
        <f>IF(W626=0,"",(G626/DataÅr!$B$47*DataÅr!$B$52+H626/DataÅr!$B$47*DataÅr!$B$51+I626/DataÅr!$B$47*DataÅr!$B$50+J626/DataÅr!$B$47*DataÅr!$B$49+K626/DataÅr!$B$47*DataÅr!$B$48+M626/DataÅr!$B$47*DataÅr!$B$53)^DataÅr!$B$54)</f>
        <v/>
      </c>
      <c r="W626" s="89">
        <f t="shared" si="52"/>
        <v>0</v>
      </c>
      <c r="X626" s="90"/>
      <c r="Y626" s="96">
        <f>SUM(T618:T631)</f>
        <v>0</v>
      </c>
      <c r="Z626" s="93" t="str">
        <f t="shared" si="56"/>
        <v>Km</v>
      </c>
      <c r="AA626" s="94"/>
    </row>
    <row r="627" spans="1:27" ht="12.75" customHeight="1" x14ac:dyDescent="0.2">
      <c r="A627" s="406"/>
      <c r="B627" s="108">
        <f>B626</f>
        <v>42615</v>
      </c>
      <c r="C627" s="123"/>
      <c r="D627" s="136"/>
      <c r="E627" s="133"/>
      <c r="F627" s="118"/>
      <c r="G627" s="4"/>
      <c r="H627" s="4"/>
      <c r="I627" s="4"/>
      <c r="J627" s="4"/>
      <c r="K627" s="4"/>
      <c r="L627" s="4"/>
      <c r="M627" s="4"/>
      <c r="N627" s="5"/>
      <c r="O627" s="5"/>
      <c r="P627" s="6"/>
      <c r="Q627" s="4"/>
      <c r="R627" s="6"/>
      <c r="S627" s="6"/>
      <c r="T627" s="6"/>
      <c r="U627" s="350"/>
      <c r="V627" s="85" t="str">
        <f>IF(W627=0,"",(G627/DataÅr!$B$47*DataÅr!$B$52+H627/DataÅr!$B$47*DataÅr!$B$51+I627/DataÅr!$B$47*DataÅr!$B$50+J627/DataÅr!$B$47*DataÅr!$B$49+K627/DataÅr!$B$47*DataÅr!$B$48+M627/DataÅr!$B$47*DataÅr!$B$53)^DataÅr!$B$54)</f>
        <v/>
      </c>
      <c r="W627" s="86">
        <f t="shared" si="52"/>
        <v>0</v>
      </c>
      <c r="X627" s="87">
        <f>SUM(G618:K627)+SUM(M618:M627)</f>
        <v>0</v>
      </c>
      <c r="Y627" s="96">
        <f>SUM(P618:P631)</f>
        <v>0</v>
      </c>
      <c r="Z627" s="93" t="str">
        <f t="shared" si="56"/>
        <v>Stigning</v>
      </c>
      <c r="AA627" s="94"/>
    </row>
    <row r="628" spans="1:27" ht="12.75" customHeight="1" x14ac:dyDescent="0.2">
      <c r="A628" s="406"/>
      <c r="B628" s="107">
        <f>(B626+1)</f>
        <v>42616</v>
      </c>
      <c r="C628" s="124"/>
      <c r="D628" s="137"/>
      <c r="E628" s="128"/>
      <c r="F628" s="119"/>
      <c r="G628" s="7"/>
      <c r="H628" s="7"/>
      <c r="I628" s="7"/>
      <c r="J628" s="7"/>
      <c r="K628" s="7"/>
      <c r="L628" s="7"/>
      <c r="M628" s="7"/>
      <c r="N628" s="8"/>
      <c r="O628" s="8"/>
      <c r="P628" s="9"/>
      <c r="Q628" s="7"/>
      <c r="R628" s="9"/>
      <c r="S628" s="9"/>
      <c r="T628" s="9"/>
      <c r="U628" s="351"/>
      <c r="V628" s="88" t="str">
        <f>IF(W628=0,"",(G628/DataÅr!$B$47*DataÅr!$B$52+H628/DataÅr!$B$47*DataÅr!$B$51+I628/DataÅr!$B$47*DataÅr!$B$50+J628/DataÅr!$B$47*DataÅr!$B$49+K628/DataÅr!$B$47*DataÅr!$B$48+M628/DataÅr!$B$47*DataÅr!$B$53)^DataÅr!$B$54)</f>
        <v/>
      </c>
      <c r="W628" s="89">
        <f t="shared" si="52"/>
        <v>0</v>
      </c>
      <c r="X628" s="90"/>
      <c r="Y628" s="96">
        <f>SUM(V618:V631)</f>
        <v>0</v>
      </c>
      <c r="Z628" s="93" t="str">
        <f t="shared" si="56"/>
        <v>Belastning</v>
      </c>
      <c r="AA628" s="94"/>
    </row>
    <row r="629" spans="1:27" ht="12.75" customHeight="1" thickBot="1" x14ac:dyDescent="0.25">
      <c r="A629" s="406"/>
      <c r="B629" s="108">
        <f>B628</f>
        <v>42616</v>
      </c>
      <c r="C629" s="123"/>
      <c r="D629" s="136"/>
      <c r="E629" s="133"/>
      <c r="F629" s="118"/>
      <c r="G629" s="4"/>
      <c r="H629" s="4"/>
      <c r="I629" s="4"/>
      <c r="J629" s="4"/>
      <c r="K629" s="4"/>
      <c r="L629" s="4"/>
      <c r="M629" s="4"/>
      <c r="N629" s="5"/>
      <c r="O629" s="5"/>
      <c r="P629" s="6"/>
      <c r="Q629" s="4"/>
      <c r="R629" s="6"/>
      <c r="S629" s="6"/>
      <c r="T629" s="6"/>
      <c r="U629" s="350"/>
      <c r="V629" s="85" t="str">
        <f>IF(W629=0,"",(G629/DataÅr!$B$47*DataÅr!$B$52+H629/DataÅr!$B$47*DataÅr!$B$51+I629/DataÅr!$B$47*DataÅr!$B$50+J629/DataÅr!$B$47*DataÅr!$B$49+K629/DataÅr!$B$47*DataÅr!$B$48+M629/DataÅr!$B$47*DataÅr!$B$53)^DataÅr!$B$54)</f>
        <v/>
      </c>
      <c r="W629" s="86">
        <f t="shared" si="52"/>
        <v>0</v>
      </c>
      <c r="X629" s="87">
        <f>SUM(G618:K629)+SUM(M618:M629)</f>
        <v>0</v>
      </c>
      <c r="Y629" s="101">
        <f>IF(SUM(R618:R631)&gt;0,AVERAGE(R618:R631),0)</f>
        <v>0</v>
      </c>
      <c r="Z629" s="102" t="str">
        <f t="shared" si="56"/>
        <v>Dagsform</v>
      </c>
      <c r="AA629" s="94"/>
    </row>
    <row r="630" spans="1:27" ht="12.75" customHeight="1" x14ac:dyDescent="0.2">
      <c r="A630" s="406"/>
      <c r="B630" s="107">
        <f>(B628+1)</f>
        <v>42617</v>
      </c>
      <c r="C630" s="125"/>
      <c r="D630" s="137"/>
      <c r="E630" s="128"/>
      <c r="F630" s="120"/>
      <c r="G630" s="10"/>
      <c r="H630" s="10"/>
      <c r="I630" s="10"/>
      <c r="J630" s="10"/>
      <c r="K630" s="10"/>
      <c r="L630" s="10"/>
      <c r="M630" s="10"/>
      <c r="N630" s="11"/>
      <c r="O630" s="11"/>
      <c r="P630" s="12"/>
      <c r="Q630" s="10"/>
      <c r="R630" s="12"/>
      <c r="S630" s="12"/>
      <c r="T630" s="12"/>
      <c r="U630" s="351"/>
      <c r="V630" s="88" t="str">
        <f>IF(W630=0,"",(G630/DataÅr!$B$47*DataÅr!$B$52+H630/DataÅr!$B$47*DataÅr!$B$51+I630/DataÅr!$B$47*DataÅr!$B$50+J630/DataÅr!$B$47*DataÅr!$B$49+K630/DataÅr!$B$47*DataÅr!$B$48+M630/DataÅr!$B$47*DataÅr!$B$53)^DataÅr!$B$54)</f>
        <v/>
      </c>
      <c r="W630" s="89">
        <f t="shared" si="52"/>
        <v>0</v>
      </c>
      <c r="X630" s="98"/>
      <c r="Y630" s="131">
        <f>SUM(C618:C631)</f>
        <v>0</v>
      </c>
      <c r="Z630" s="132" t="str">
        <f t="shared" si="56"/>
        <v>Pas</v>
      </c>
      <c r="AA630" s="94"/>
    </row>
    <row r="631" spans="1:27" ht="12.75" customHeight="1" thickBot="1" x14ac:dyDescent="0.25">
      <c r="A631" s="407"/>
      <c r="B631" s="109">
        <f>B630</f>
        <v>42617</v>
      </c>
      <c r="C631" s="126"/>
      <c r="D631" s="138"/>
      <c r="E631" s="134"/>
      <c r="F631" s="121"/>
      <c r="G631" s="13"/>
      <c r="H631" s="13"/>
      <c r="I631" s="13"/>
      <c r="J631" s="13"/>
      <c r="K631" s="13"/>
      <c r="L631" s="13"/>
      <c r="M631" s="13"/>
      <c r="N631" s="14"/>
      <c r="O631" s="14"/>
      <c r="P631" s="15"/>
      <c r="Q631" s="13"/>
      <c r="R631" s="15"/>
      <c r="S631" s="15"/>
      <c r="T631" s="15"/>
      <c r="U631" s="354"/>
      <c r="V631" s="158" t="str">
        <f>IF(W631=0,"",(G631/DataÅr!$B$47*DataÅr!$B$52+H631/DataÅr!$B$47*DataÅr!$B$51+I631/DataÅr!$B$47*DataÅr!$B$50+J631/DataÅr!$B$47*DataÅr!$B$49+K631/DataÅr!$B$47*DataÅr!$B$48+M631/DataÅr!$B$47*DataÅr!$B$53)^DataÅr!$B$54)</f>
        <v/>
      </c>
      <c r="W631" s="99">
        <f t="shared" si="52"/>
        <v>0</v>
      </c>
      <c r="X631" s="100">
        <f>SUM(G618:K631)+SUM(M618:M631)</f>
        <v>0</v>
      </c>
      <c r="Y631" s="140">
        <f>SUM(E618:E631)</f>
        <v>0</v>
      </c>
      <c r="Z631" s="141" t="str">
        <f t="shared" si="56"/>
        <v>Tid</v>
      </c>
      <c r="AA631" s="94"/>
    </row>
    <row r="632" spans="1:27" ht="12.75" customHeight="1" x14ac:dyDescent="0.2">
      <c r="A632" s="405">
        <f>A618+1</f>
        <v>36</v>
      </c>
      <c r="B632" s="110">
        <f>(B630+1)</f>
        <v>42618</v>
      </c>
      <c r="C632" s="122"/>
      <c r="D632" s="139"/>
      <c r="E632" s="127"/>
      <c r="F632" s="117"/>
      <c r="G632" s="1"/>
      <c r="H632" s="1"/>
      <c r="I632" s="1"/>
      <c r="J632" s="1"/>
      <c r="K632" s="1"/>
      <c r="L632" s="1"/>
      <c r="M632" s="1"/>
      <c r="N632" s="2"/>
      <c r="O632" s="2"/>
      <c r="P632" s="3"/>
      <c r="Q632" s="1"/>
      <c r="R632" s="3"/>
      <c r="S632" s="3"/>
      <c r="T632" s="3"/>
      <c r="U632" s="349"/>
      <c r="V632" s="88" t="str">
        <f>IF(W632=0,"",(G632/DataÅr!$B$47*DataÅr!$B$52+H632/DataÅr!$B$47*DataÅr!$B$51+I632/DataÅr!$B$47*DataÅr!$B$50+J632/DataÅr!$B$47*DataÅr!$B$49+K632/DataÅr!$B$47*DataÅr!$B$48+M632/DataÅr!$B$47*DataÅr!$B$53)^DataÅr!$B$54)</f>
        <v/>
      </c>
      <c r="W632" s="80">
        <f t="shared" si="52"/>
        <v>0</v>
      </c>
      <c r="X632" s="81"/>
      <c r="Y632" s="82"/>
      <c r="Z632" s="83"/>
      <c r="AA632" s="94"/>
    </row>
    <row r="633" spans="1:27" ht="12.75" customHeight="1" x14ac:dyDescent="0.2">
      <c r="A633" s="406"/>
      <c r="B633" s="108">
        <f>B632</f>
        <v>42618</v>
      </c>
      <c r="C633" s="123"/>
      <c r="D633" s="136"/>
      <c r="E633" s="133"/>
      <c r="F633" s="118"/>
      <c r="G633" s="4"/>
      <c r="H633" s="4"/>
      <c r="I633" s="4"/>
      <c r="J633" s="4"/>
      <c r="K633" s="4"/>
      <c r="L633" s="4"/>
      <c r="M633" s="4"/>
      <c r="N633" s="5"/>
      <c r="O633" s="5"/>
      <c r="P633" s="6"/>
      <c r="Q633" s="4"/>
      <c r="R633" s="6"/>
      <c r="S633" s="6"/>
      <c r="T633" s="6"/>
      <c r="U633" s="350"/>
      <c r="V633" s="85" t="str">
        <f>IF(W633=0,"",(G633/DataÅr!$B$47*DataÅr!$B$52+H633/DataÅr!$B$47*DataÅr!$B$51+I633/DataÅr!$B$47*DataÅr!$B$50+J633/DataÅr!$B$47*DataÅr!$B$49+K633/DataÅr!$B$47*DataÅr!$B$48+M633/DataÅr!$B$47*DataÅr!$B$53)^DataÅr!$B$54)</f>
        <v/>
      </c>
      <c r="W633" s="86">
        <f t="shared" si="52"/>
        <v>0</v>
      </c>
      <c r="X633" s="87">
        <f>SUM(G632:K633)+SUM(M632:M633)</f>
        <v>0</v>
      </c>
      <c r="Y633" s="142"/>
      <c r="Z633" s="83"/>
      <c r="AA633" s="94"/>
    </row>
    <row r="634" spans="1:27" ht="12.75" customHeight="1" thickBot="1" x14ac:dyDescent="0.25">
      <c r="A634" s="406"/>
      <c r="B634" s="107">
        <f>(B632+1)</f>
        <v>42619</v>
      </c>
      <c r="C634" s="124"/>
      <c r="D634" s="137"/>
      <c r="E634" s="128"/>
      <c r="F634" s="119"/>
      <c r="G634" s="7"/>
      <c r="H634" s="7"/>
      <c r="I634" s="7"/>
      <c r="J634" s="7"/>
      <c r="K634" s="7"/>
      <c r="L634" s="7"/>
      <c r="M634" s="7"/>
      <c r="N634" s="8"/>
      <c r="O634" s="8"/>
      <c r="P634" s="9"/>
      <c r="Q634" s="7"/>
      <c r="R634" s="9"/>
      <c r="S634" s="9"/>
      <c r="T634" s="9"/>
      <c r="U634" s="351"/>
      <c r="V634" s="88" t="str">
        <f>IF(W634=0,"",(G634/DataÅr!$B$47*DataÅr!$B$52+H634/DataÅr!$B$47*DataÅr!$B$51+I634/DataÅr!$B$47*DataÅr!$B$50+J634/DataÅr!$B$47*DataÅr!$B$49+K634/DataÅr!$B$47*DataÅr!$B$48+M634/DataÅr!$B$47*DataÅr!$B$53)^DataÅr!$B$54)</f>
        <v/>
      </c>
      <c r="W634" s="89">
        <f t="shared" si="52"/>
        <v>0</v>
      </c>
      <c r="X634" s="90"/>
      <c r="Y634" s="142"/>
      <c r="Z634" s="144"/>
      <c r="AA634" s="94"/>
    </row>
    <row r="635" spans="1:27" ht="12.75" customHeight="1" x14ac:dyDescent="0.2">
      <c r="A635" s="406"/>
      <c r="B635" s="108">
        <f>B634</f>
        <v>42619</v>
      </c>
      <c r="C635" s="123"/>
      <c r="D635" s="136"/>
      <c r="E635" s="133"/>
      <c r="F635" s="118"/>
      <c r="G635" s="4"/>
      <c r="H635" s="4"/>
      <c r="I635" s="4"/>
      <c r="J635" s="4"/>
      <c r="K635" s="4"/>
      <c r="L635" s="4"/>
      <c r="M635" s="4"/>
      <c r="N635" s="5"/>
      <c r="O635" s="5"/>
      <c r="P635" s="6"/>
      <c r="Q635" s="4"/>
      <c r="R635" s="6"/>
      <c r="S635" s="6"/>
      <c r="T635" s="6"/>
      <c r="U635" s="350"/>
      <c r="V635" s="85" t="str">
        <f>IF(W635=0,"",(G635/DataÅr!$B$47*DataÅr!$B$52+H635/DataÅr!$B$47*DataÅr!$B$51+I635/DataÅr!$B$47*DataÅr!$B$50+J635/DataÅr!$B$47*DataÅr!$B$49+K635/DataÅr!$B$47*DataÅr!$B$48+M635/DataÅr!$B$47*DataÅr!$B$53)^DataÅr!$B$54)</f>
        <v/>
      </c>
      <c r="W635" s="86">
        <f t="shared" si="52"/>
        <v>0</v>
      </c>
      <c r="X635" s="87">
        <f>SUM(G632:K635)+SUM(M632:M635)</f>
        <v>0</v>
      </c>
      <c r="Y635" s="130">
        <f>SUM(F632:F645)</f>
        <v>0</v>
      </c>
      <c r="Z635" s="91" t="str">
        <f t="shared" ref="Z635:Z645" si="57">Z621</f>
        <v>Pas</v>
      </c>
      <c r="AA635" s="94"/>
    </row>
    <row r="636" spans="1:27" ht="12.75" customHeight="1" x14ac:dyDescent="0.2">
      <c r="A636" s="406"/>
      <c r="B636" s="107">
        <f>(B634+1)</f>
        <v>42620</v>
      </c>
      <c r="C636" s="124"/>
      <c r="D636" s="137"/>
      <c r="E636" s="128"/>
      <c r="F636" s="119"/>
      <c r="G636" s="7"/>
      <c r="H636" s="7"/>
      <c r="I636" s="7"/>
      <c r="J636" s="7"/>
      <c r="K636" s="7"/>
      <c r="L636" s="7"/>
      <c r="M636" s="7"/>
      <c r="N636" s="8"/>
      <c r="O636" s="8"/>
      <c r="P636" s="9"/>
      <c r="Q636" s="7"/>
      <c r="R636" s="9"/>
      <c r="S636" s="9"/>
      <c r="T636" s="9"/>
      <c r="U636" s="351"/>
      <c r="V636" s="88" t="str">
        <f>IF(W636=0,"",(G636/DataÅr!$B$47*DataÅr!$B$52+H636/DataÅr!$B$47*DataÅr!$B$51+I636/DataÅr!$B$47*DataÅr!$B$50+J636/DataÅr!$B$47*DataÅr!$B$49+K636/DataÅr!$B$47*DataÅr!$B$48+M636/DataÅr!$B$47*DataÅr!$B$53)^DataÅr!$B$54)</f>
        <v/>
      </c>
      <c r="W636" s="89">
        <f t="shared" si="52"/>
        <v>0</v>
      </c>
      <c r="X636" s="90"/>
      <c r="Y636" s="129">
        <f>SUM(G632:K645)-Y637</f>
        <v>0</v>
      </c>
      <c r="Z636" s="93" t="str">
        <f t="shared" si="57"/>
        <v>Løb</v>
      </c>
      <c r="AA636" s="94"/>
    </row>
    <row r="637" spans="1:27" ht="12.75" customHeight="1" x14ac:dyDescent="0.2">
      <c r="A637" s="406"/>
      <c r="B637" s="108">
        <f>B636</f>
        <v>42620</v>
      </c>
      <c r="C637" s="123"/>
      <c r="D637" s="136"/>
      <c r="E637" s="133"/>
      <c r="F637" s="118"/>
      <c r="G637" s="4"/>
      <c r="H637" s="4"/>
      <c r="I637" s="4"/>
      <c r="J637" s="4"/>
      <c r="K637" s="4"/>
      <c r="L637" s="4"/>
      <c r="M637" s="4"/>
      <c r="N637" s="5"/>
      <c r="O637" s="5"/>
      <c r="P637" s="6"/>
      <c r="Q637" s="4"/>
      <c r="R637" s="6"/>
      <c r="S637" s="6"/>
      <c r="T637" s="6"/>
      <c r="U637" s="350"/>
      <c r="V637" s="85" t="str">
        <f>IF(W637=0,"",(G637/DataÅr!$B$47*DataÅr!$B$52+H637/DataÅr!$B$47*DataÅr!$B$51+I637/DataÅr!$B$47*DataÅr!$B$50+J637/DataÅr!$B$47*DataÅr!$B$49+K637/DataÅr!$B$47*DataÅr!$B$48+M637/DataÅr!$B$47*DataÅr!$B$53)^DataÅr!$B$54)</f>
        <v/>
      </c>
      <c r="W637" s="86">
        <f t="shared" si="52"/>
        <v>0</v>
      </c>
      <c r="X637" s="87">
        <f>SUM(G632:K637)+SUM(M632:M637)</f>
        <v>0</v>
      </c>
      <c r="Y637" s="92">
        <f>SUMIF(L632:L645,"x",W632:W645)-SUMIF(L632:L645,"x",M632:M645)</f>
        <v>0</v>
      </c>
      <c r="Z637" s="93" t="str">
        <f t="shared" si="57"/>
        <v>Alternativ</v>
      </c>
      <c r="AA637" s="94"/>
    </row>
    <row r="638" spans="1:27" ht="12.75" customHeight="1" x14ac:dyDescent="0.2">
      <c r="A638" s="406"/>
      <c r="B638" s="107">
        <f>(B636+1)</f>
        <v>42621</v>
      </c>
      <c r="C638" s="124"/>
      <c r="D638" s="137"/>
      <c r="E638" s="128"/>
      <c r="F638" s="119"/>
      <c r="G638" s="7"/>
      <c r="H638" s="7"/>
      <c r="I638" s="7"/>
      <c r="J638" s="7"/>
      <c r="K638" s="7"/>
      <c r="L638" s="7"/>
      <c r="M638" s="7"/>
      <c r="N638" s="8"/>
      <c r="O638" s="8"/>
      <c r="P638" s="9"/>
      <c r="Q638" s="7"/>
      <c r="R638" s="9"/>
      <c r="S638" s="9"/>
      <c r="T638" s="9"/>
      <c r="U638" s="351"/>
      <c r="V638" s="88" t="str">
        <f>IF(W638=0,"",(G638/DataÅr!$B$47*DataÅr!$B$52+H638/DataÅr!$B$47*DataÅr!$B$51+I638/DataÅr!$B$47*DataÅr!$B$50+J638/DataÅr!$B$47*DataÅr!$B$49+K638/DataÅr!$B$47*DataÅr!$B$48+M638/DataÅr!$B$47*DataÅr!$B$53)^DataÅr!$B$54)</f>
        <v/>
      </c>
      <c r="W638" s="89">
        <f t="shared" si="52"/>
        <v>0</v>
      </c>
      <c r="X638" s="90"/>
      <c r="Y638" s="92">
        <f>SUM(M632:M645)</f>
        <v>0</v>
      </c>
      <c r="Z638" s="93" t="str">
        <f t="shared" si="57"/>
        <v>Styrke</v>
      </c>
      <c r="AA638" s="94"/>
    </row>
    <row r="639" spans="1:27" ht="12.75" customHeight="1" x14ac:dyDescent="0.2">
      <c r="A639" s="406"/>
      <c r="B639" s="108">
        <f>B638</f>
        <v>42621</v>
      </c>
      <c r="C639" s="123"/>
      <c r="D639" s="136"/>
      <c r="E639" s="133"/>
      <c r="F639" s="118"/>
      <c r="G639" s="4"/>
      <c r="H639" s="4"/>
      <c r="I639" s="4"/>
      <c r="J639" s="4"/>
      <c r="K639" s="4"/>
      <c r="L639" s="4"/>
      <c r="M639" s="4"/>
      <c r="N639" s="5"/>
      <c r="O639" s="5"/>
      <c r="P639" s="6"/>
      <c r="Q639" s="4"/>
      <c r="R639" s="6"/>
      <c r="S639" s="6"/>
      <c r="T639" s="6"/>
      <c r="U639" s="350"/>
      <c r="V639" s="85" t="str">
        <f>IF(W639=0,"",(G639/DataÅr!$B$47*DataÅr!$B$52+H639/DataÅr!$B$47*DataÅr!$B$51+I639/DataÅr!$B$47*DataÅr!$B$50+J639/DataÅr!$B$47*DataÅr!$B$49+K639/DataÅr!$B$47*DataÅr!$B$48+M639/DataÅr!$B$47*DataÅr!$B$53)^DataÅr!$B$54)</f>
        <v/>
      </c>
      <c r="W639" s="86">
        <f t="shared" si="52"/>
        <v>0</v>
      </c>
      <c r="X639" s="87">
        <f>SUM(G632:K639)+SUM(M632:M639)</f>
        <v>0</v>
      </c>
      <c r="Y639" s="95">
        <f>SUM(Q632:Q645)</f>
        <v>0</v>
      </c>
      <c r="Z639" s="93" t="str">
        <f t="shared" si="57"/>
        <v>O-teknik</v>
      </c>
      <c r="AA639" s="94"/>
    </row>
    <row r="640" spans="1:27" ht="12.75" customHeight="1" x14ac:dyDescent="0.2">
      <c r="A640" s="406"/>
      <c r="B640" s="107">
        <f>(B638+1)</f>
        <v>42622</v>
      </c>
      <c r="C640" s="124"/>
      <c r="D640" s="137"/>
      <c r="E640" s="128"/>
      <c r="F640" s="119"/>
      <c r="G640" s="7"/>
      <c r="H640" s="7"/>
      <c r="I640" s="7"/>
      <c r="J640" s="7"/>
      <c r="K640" s="7"/>
      <c r="L640" s="7"/>
      <c r="M640" s="7"/>
      <c r="N640" s="8"/>
      <c r="O640" s="8"/>
      <c r="P640" s="9"/>
      <c r="Q640" s="7"/>
      <c r="R640" s="9"/>
      <c r="S640" s="9"/>
      <c r="T640" s="9"/>
      <c r="U640" s="351"/>
      <c r="V640" s="88" t="str">
        <f>IF(W640=0,"",(G640/DataÅr!$B$47*DataÅr!$B$52+H640/DataÅr!$B$47*DataÅr!$B$51+I640/DataÅr!$B$47*DataÅr!$B$50+J640/DataÅr!$B$47*DataÅr!$B$49+K640/DataÅr!$B$47*DataÅr!$B$48+M640/DataÅr!$B$47*DataÅr!$B$53)^DataÅr!$B$54)</f>
        <v/>
      </c>
      <c r="W640" s="89">
        <f t="shared" si="52"/>
        <v>0</v>
      </c>
      <c r="X640" s="90"/>
      <c r="Y640" s="96">
        <f>SUM(T632:T645)</f>
        <v>0</v>
      </c>
      <c r="Z640" s="93" t="str">
        <f t="shared" si="57"/>
        <v>Km</v>
      </c>
      <c r="AA640" s="94"/>
    </row>
    <row r="641" spans="1:27" ht="12.75" customHeight="1" x14ac:dyDescent="0.2">
      <c r="A641" s="406"/>
      <c r="B641" s="108">
        <f>B640</f>
        <v>42622</v>
      </c>
      <c r="C641" s="123"/>
      <c r="D641" s="136"/>
      <c r="E641" s="133"/>
      <c r="F641" s="118"/>
      <c r="G641" s="4"/>
      <c r="H641" s="4"/>
      <c r="I641" s="4"/>
      <c r="J641" s="4"/>
      <c r="K641" s="4"/>
      <c r="L641" s="4"/>
      <c r="M641" s="4"/>
      <c r="N641" s="5"/>
      <c r="O641" s="5"/>
      <c r="P641" s="6"/>
      <c r="Q641" s="4"/>
      <c r="R641" s="6"/>
      <c r="S641" s="6"/>
      <c r="T641" s="6"/>
      <c r="U641" s="350"/>
      <c r="V641" s="85" t="str">
        <f>IF(W641=0,"",(G641/DataÅr!$B$47*DataÅr!$B$52+H641/DataÅr!$B$47*DataÅr!$B$51+I641/DataÅr!$B$47*DataÅr!$B$50+J641/DataÅr!$B$47*DataÅr!$B$49+K641/DataÅr!$B$47*DataÅr!$B$48+M641/DataÅr!$B$47*DataÅr!$B$53)^DataÅr!$B$54)</f>
        <v/>
      </c>
      <c r="W641" s="86">
        <f t="shared" si="52"/>
        <v>0</v>
      </c>
      <c r="X641" s="87">
        <f>SUM(G632:K641)+SUM(M632:M641)</f>
        <v>0</v>
      </c>
      <c r="Y641" s="96">
        <f>SUM(P632:P645)</f>
        <v>0</v>
      </c>
      <c r="Z641" s="93" t="str">
        <f t="shared" si="57"/>
        <v>Stigning</v>
      </c>
      <c r="AA641" s="94"/>
    </row>
    <row r="642" spans="1:27" ht="12.75" customHeight="1" x14ac:dyDescent="0.2">
      <c r="A642" s="406"/>
      <c r="B642" s="107">
        <f>(B640+1)</f>
        <v>42623</v>
      </c>
      <c r="C642" s="124"/>
      <c r="D642" s="137"/>
      <c r="E642" s="128"/>
      <c r="F642" s="119"/>
      <c r="G642" s="7"/>
      <c r="H642" s="7"/>
      <c r="I642" s="7"/>
      <c r="J642" s="7"/>
      <c r="K642" s="7"/>
      <c r="L642" s="7"/>
      <c r="M642" s="7"/>
      <c r="N642" s="8"/>
      <c r="O642" s="8"/>
      <c r="P642" s="9"/>
      <c r="Q642" s="7"/>
      <c r="R642" s="9"/>
      <c r="S642" s="9"/>
      <c r="T642" s="9"/>
      <c r="U642" s="351"/>
      <c r="V642" s="88" t="str">
        <f>IF(W642=0,"",(G642/DataÅr!$B$47*DataÅr!$B$52+H642/DataÅr!$B$47*DataÅr!$B$51+I642/DataÅr!$B$47*DataÅr!$B$50+J642/DataÅr!$B$47*DataÅr!$B$49+K642/DataÅr!$B$47*DataÅr!$B$48+M642/DataÅr!$B$47*DataÅr!$B$53)^DataÅr!$B$54)</f>
        <v/>
      </c>
      <c r="W642" s="89">
        <f t="shared" ref="W642:W705" si="58">SUM(G642:K642)+M642</f>
        <v>0</v>
      </c>
      <c r="X642" s="90"/>
      <c r="Y642" s="96">
        <f>SUM(V632:V645)</f>
        <v>0</v>
      </c>
      <c r="Z642" s="93" t="str">
        <f t="shared" si="57"/>
        <v>Belastning</v>
      </c>
      <c r="AA642" s="94"/>
    </row>
    <row r="643" spans="1:27" ht="12.75" customHeight="1" thickBot="1" x14ac:dyDescent="0.25">
      <c r="A643" s="406"/>
      <c r="B643" s="108">
        <f>B642</f>
        <v>42623</v>
      </c>
      <c r="C643" s="123"/>
      <c r="D643" s="136"/>
      <c r="E643" s="133"/>
      <c r="F643" s="118"/>
      <c r="G643" s="4"/>
      <c r="H643" s="4"/>
      <c r="I643" s="4"/>
      <c r="J643" s="4"/>
      <c r="K643" s="4"/>
      <c r="L643" s="4"/>
      <c r="M643" s="4"/>
      <c r="N643" s="5"/>
      <c r="O643" s="5"/>
      <c r="P643" s="6"/>
      <c r="Q643" s="4"/>
      <c r="R643" s="6"/>
      <c r="S643" s="6"/>
      <c r="T643" s="6"/>
      <c r="U643" s="350"/>
      <c r="V643" s="85" t="str">
        <f>IF(W643=0,"",(G643/DataÅr!$B$47*DataÅr!$B$52+H643/DataÅr!$B$47*DataÅr!$B$51+I643/DataÅr!$B$47*DataÅr!$B$50+J643/DataÅr!$B$47*DataÅr!$B$49+K643/DataÅr!$B$47*DataÅr!$B$48+M643/DataÅr!$B$47*DataÅr!$B$53)^DataÅr!$B$54)</f>
        <v/>
      </c>
      <c r="W643" s="86">
        <f t="shared" si="58"/>
        <v>0</v>
      </c>
      <c r="X643" s="87">
        <f>SUM(G632:K643)+SUM(M632:M643)</f>
        <v>0</v>
      </c>
      <c r="Y643" s="101">
        <f>IF(SUM(R632:R645)&gt;0,AVERAGE(R632:R645),0)</f>
        <v>0</v>
      </c>
      <c r="Z643" s="102" t="str">
        <f t="shared" si="57"/>
        <v>Dagsform</v>
      </c>
      <c r="AA643" s="94"/>
    </row>
    <row r="644" spans="1:27" ht="12.75" customHeight="1" x14ac:dyDescent="0.2">
      <c r="A644" s="406"/>
      <c r="B644" s="107">
        <f>(B642+1)</f>
        <v>42624</v>
      </c>
      <c r="C644" s="125"/>
      <c r="D644" s="137"/>
      <c r="E644" s="128"/>
      <c r="F644" s="120"/>
      <c r="G644" s="10"/>
      <c r="H644" s="10"/>
      <c r="I644" s="10"/>
      <c r="J644" s="10"/>
      <c r="K644" s="10"/>
      <c r="L644" s="10"/>
      <c r="M644" s="10"/>
      <c r="N644" s="11"/>
      <c r="O644" s="11"/>
      <c r="P644" s="12"/>
      <c r="Q644" s="10"/>
      <c r="R644" s="12"/>
      <c r="S644" s="12"/>
      <c r="T644" s="12"/>
      <c r="U644" s="351"/>
      <c r="V644" s="88" t="str">
        <f>IF(W644=0,"",(G644/DataÅr!$B$47*DataÅr!$B$52+H644/DataÅr!$B$47*DataÅr!$B$51+I644/DataÅr!$B$47*DataÅr!$B$50+J644/DataÅr!$B$47*DataÅr!$B$49+K644/DataÅr!$B$47*DataÅr!$B$48+M644/DataÅr!$B$47*DataÅr!$B$53)^DataÅr!$B$54)</f>
        <v/>
      </c>
      <c r="W644" s="89">
        <f t="shared" si="58"/>
        <v>0</v>
      </c>
      <c r="X644" s="98"/>
      <c r="Y644" s="131">
        <f>SUM(C632:C645)</f>
        <v>0</v>
      </c>
      <c r="Z644" s="132" t="str">
        <f t="shared" si="57"/>
        <v>Pas</v>
      </c>
      <c r="AA644" s="94"/>
    </row>
    <row r="645" spans="1:27" ht="12.75" customHeight="1" thickBot="1" x14ac:dyDescent="0.25">
      <c r="A645" s="407"/>
      <c r="B645" s="109">
        <f>B644</f>
        <v>42624</v>
      </c>
      <c r="C645" s="126"/>
      <c r="D645" s="138"/>
      <c r="E645" s="134"/>
      <c r="F645" s="121"/>
      <c r="G645" s="13"/>
      <c r="H645" s="13"/>
      <c r="I645" s="13"/>
      <c r="J645" s="13"/>
      <c r="K645" s="13"/>
      <c r="L645" s="13"/>
      <c r="M645" s="13"/>
      <c r="N645" s="14"/>
      <c r="O645" s="14"/>
      <c r="P645" s="15"/>
      <c r="Q645" s="13"/>
      <c r="R645" s="15"/>
      <c r="S645" s="15"/>
      <c r="T645" s="15"/>
      <c r="U645" s="354"/>
      <c r="V645" s="158" t="str">
        <f>IF(W645=0,"",(G645/DataÅr!$B$47*DataÅr!$B$52+H645/DataÅr!$B$47*DataÅr!$B$51+I645/DataÅr!$B$47*DataÅr!$B$50+J645/DataÅr!$B$47*DataÅr!$B$49+K645/DataÅr!$B$47*DataÅr!$B$48+M645/DataÅr!$B$47*DataÅr!$B$53)^DataÅr!$B$54)</f>
        <v/>
      </c>
      <c r="W645" s="99">
        <f t="shared" si="58"/>
        <v>0</v>
      </c>
      <c r="X645" s="100">
        <f>SUM(G632:K645)+SUM(M632:M645)</f>
        <v>0</v>
      </c>
      <c r="Y645" s="140">
        <f>SUM(E632:E645)</f>
        <v>0</v>
      </c>
      <c r="Z645" s="141" t="str">
        <f t="shared" si="57"/>
        <v>Tid</v>
      </c>
      <c r="AA645" s="94"/>
    </row>
    <row r="646" spans="1:27" ht="12.75" customHeight="1" x14ac:dyDescent="0.2">
      <c r="A646" s="405">
        <f>A632+1</f>
        <v>37</v>
      </c>
      <c r="B646" s="110">
        <f>(B644+1)</f>
        <v>42625</v>
      </c>
      <c r="C646" s="122"/>
      <c r="D646" s="139"/>
      <c r="E646" s="127"/>
      <c r="F646" s="117"/>
      <c r="G646" s="1"/>
      <c r="H646" s="1"/>
      <c r="I646" s="1"/>
      <c r="J646" s="1"/>
      <c r="K646" s="1"/>
      <c r="L646" s="1"/>
      <c r="M646" s="1"/>
      <c r="N646" s="2"/>
      <c r="O646" s="2"/>
      <c r="P646" s="3"/>
      <c r="Q646" s="1"/>
      <c r="R646" s="3"/>
      <c r="S646" s="3"/>
      <c r="T646" s="3"/>
      <c r="U646" s="349"/>
      <c r="V646" s="88" t="str">
        <f>IF(W646=0,"",(G646/DataÅr!$B$47*DataÅr!$B$52+H646/DataÅr!$B$47*DataÅr!$B$51+I646/DataÅr!$B$47*DataÅr!$B$50+J646/DataÅr!$B$47*DataÅr!$B$49+K646/DataÅr!$B$47*DataÅr!$B$48+M646/DataÅr!$B$47*DataÅr!$B$53)^DataÅr!$B$54)</f>
        <v/>
      </c>
      <c r="W646" s="80">
        <f t="shared" si="58"/>
        <v>0</v>
      </c>
      <c r="X646" s="81"/>
      <c r="Y646" s="82"/>
      <c r="Z646" s="83"/>
      <c r="AA646" s="94"/>
    </row>
    <row r="647" spans="1:27" ht="12.75" customHeight="1" x14ac:dyDescent="0.2">
      <c r="A647" s="406"/>
      <c r="B647" s="108">
        <f>B646</f>
        <v>42625</v>
      </c>
      <c r="C647" s="123"/>
      <c r="D647" s="136"/>
      <c r="E647" s="133"/>
      <c r="F647" s="118"/>
      <c r="G647" s="4"/>
      <c r="H647" s="4"/>
      <c r="I647" s="4"/>
      <c r="J647" s="4"/>
      <c r="K647" s="4"/>
      <c r="L647" s="4"/>
      <c r="M647" s="4"/>
      <c r="N647" s="5"/>
      <c r="O647" s="5"/>
      <c r="P647" s="6"/>
      <c r="Q647" s="4"/>
      <c r="R647" s="6"/>
      <c r="S647" s="6"/>
      <c r="T647" s="6"/>
      <c r="U647" s="350"/>
      <c r="V647" s="85" t="str">
        <f>IF(W647=0,"",(G647/DataÅr!$B$47*DataÅr!$B$52+H647/DataÅr!$B$47*DataÅr!$B$51+I647/DataÅr!$B$47*DataÅr!$B$50+J647/DataÅr!$B$47*DataÅr!$B$49+K647/DataÅr!$B$47*DataÅr!$B$48+M647/DataÅr!$B$47*DataÅr!$B$53)^DataÅr!$B$54)</f>
        <v/>
      </c>
      <c r="W647" s="86">
        <f t="shared" si="58"/>
        <v>0</v>
      </c>
      <c r="X647" s="87">
        <f>SUM(G646:K647)+SUM(M646:M647)</f>
        <v>0</v>
      </c>
      <c r="Y647" s="142"/>
      <c r="Z647" s="83"/>
      <c r="AA647" s="94"/>
    </row>
    <row r="648" spans="1:27" ht="12.75" customHeight="1" thickBot="1" x14ac:dyDescent="0.25">
      <c r="A648" s="406"/>
      <c r="B648" s="107">
        <f>(B646+1)</f>
        <v>42626</v>
      </c>
      <c r="C648" s="124"/>
      <c r="D648" s="137"/>
      <c r="E648" s="128"/>
      <c r="F648" s="119"/>
      <c r="G648" s="7"/>
      <c r="H648" s="7"/>
      <c r="I648" s="7"/>
      <c r="J648" s="7"/>
      <c r="K648" s="7"/>
      <c r="L648" s="7"/>
      <c r="M648" s="7"/>
      <c r="N648" s="8"/>
      <c r="O648" s="8"/>
      <c r="P648" s="9"/>
      <c r="Q648" s="7"/>
      <c r="R648" s="9"/>
      <c r="S648" s="9"/>
      <c r="T648" s="9"/>
      <c r="U648" s="351"/>
      <c r="V648" s="88" t="str">
        <f>IF(W648=0,"",(G648/DataÅr!$B$47*DataÅr!$B$52+H648/DataÅr!$B$47*DataÅr!$B$51+I648/DataÅr!$B$47*DataÅr!$B$50+J648/DataÅr!$B$47*DataÅr!$B$49+K648/DataÅr!$B$47*DataÅr!$B$48+M648/DataÅr!$B$47*DataÅr!$B$53)^DataÅr!$B$54)</f>
        <v/>
      </c>
      <c r="W648" s="89">
        <f t="shared" si="58"/>
        <v>0</v>
      </c>
      <c r="X648" s="90"/>
      <c r="Y648" s="142"/>
      <c r="Z648" s="144"/>
      <c r="AA648" s="94"/>
    </row>
    <row r="649" spans="1:27" ht="12.75" customHeight="1" x14ac:dyDescent="0.2">
      <c r="A649" s="406"/>
      <c r="B649" s="108">
        <f>B648</f>
        <v>42626</v>
      </c>
      <c r="C649" s="123"/>
      <c r="D649" s="136"/>
      <c r="E649" s="133"/>
      <c r="F649" s="118"/>
      <c r="G649" s="4"/>
      <c r="H649" s="4"/>
      <c r="I649" s="4"/>
      <c r="J649" s="4"/>
      <c r="K649" s="4"/>
      <c r="L649" s="4"/>
      <c r="M649" s="4"/>
      <c r="N649" s="5"/>
      <c r="O649" s="5"/>
      <c r="P649" s="6"/>
      <c r="Q649" s="4"/>
      <c r="R649" s="6"/>
      <c r="S649" s="6"/>
      <c r="T649" s="6"/>
      <c r="U649" s="350"/>
      <c r="V649" s="85" t="str">
        <f>IF(W649=0,"",(G649/DataÅr!$B$47*DataÅr!$B$52+H649/DataÅr!$B$47*DataÅr!$B$51+I649/DataÅr!$B$47*DataÅr!$B$50+J649/DataÅr!$B$47*DataÅr!$B$49+K649/DataÅr!$B$47*DataÅr!$B$48+M649/DataÅr!$B$47*DataÅr!$B$53)^DataÅr!$B$54)</f>
        <v/>
      </c>
      <c r="W649" s="86">
        <f t="shared" si="58"/>
        <v>0</v>
      </c>
      <c r="X649" s="87">
        <f>SUM(G646:K649)+SUM(M646:M649)</f>
        <v>0</v>
      </c>
      <c r="Y649" s="130">
        <f>SUM(F646:F659)</f>
        <v>0</v>
      </c>
      <c r="Z649" s="91" t="str">
        <f t="shared" ref="Z649:Z659" si="59">Z635</f>
        <v>Pas</v>
      </c>
      <c r="AA649" s="94"/>
    </row>
    <row r="650" spans="1:27" ht="12.75" customHeight="1" x14ac:dyDescent="0.2">
      <c r="A650" s="406"/>
      <c r="B650" s="107">
        <f>(B648+1)</f>
        <v>42627</v>
      </c>
      <c r="C650" s="124"/>
      <c r="D650" s="137"/>
      <c r="E650" s="128"/>
      <c r="F650" s="119"/>
      <c r="G650" s="7"/>
      <c r="H650" s="7"/>
      <c r="I650" s="7"/>
      <c r="J650" s="7"/>
      <c r="K650" s="7"/>
      <c r="L650" s="7"/>
      <c r="M650" s="7"/>
      <c r="N650" s="8"/>
      <c r="O650" s="8"/>
      <c r="P650" s="9"/>
      <c r="Q650" s="7"/>
      <c r="R650" s="9"/>
      <c r="S650" s="9"/>
      <c r="T650" s="9"/>
      <c r="U650" s="351"/>
      <c r="V650" s="88" t="str">
        <f>IF(W650=0,"",(G650/DataÅr!$B$47*DataÅr!$B$52+H650/DataÅr!$B$47*DataÅr!$B$51+I650/DataÅr!$B$47*DataÅr!$B$50+J650/DataÅr!$B$47*DataÅr!$B$49+K650/DataÅr!$B$47*DataÅr!$B$48+M650/DataÅr!$B$47*DataÅr!$B$53)^DataÅr!$B$54)</f>
        <v/>
      </c>
      <c r="W650" s="89">
        <f t="shared" si="58"/>
        <v>0</v>
      </c>
      <c r="X650" s="90"/>
      <c r="Y650" s="129">
        <f>SUM(G646:K659)-Y651</f>
        <v>0</v>
      </c>
      <c r="Z650" s="93" t="str">
        <f t="shared" si="59"/>
        <v>Løb</v>
      </c>
      <c r="AA650" s="94"/>
    </row>
    <row r="651" spans="1:27" ht="12.75" customHeight="1" x14ac:dyDescent="0.2">
      <c r="A651" s="406"/>
      <c r="B651" s="108">
        <f>B650</f>
        <v>42627</v>
      </c>
      <c r="C651" s="123"/>
      <c r="D651" s="136"/>
      <c r="E651" s="133"/>
      <c r="F651" s="118"/>
      <c r="G651" s="4"/>
      <c r="H651" s="4"/>
      <c r="I651" s="4"/>
      <c r="J651" s="4"/>
      <c r="K651" s="4"/>
      <c r="L651" s="4"/>
      <c r="M651" s="4"/>
      <c r="N651" s="5"/>
      <c r="O651" s="5"/>
      <c r="P651" s="6"/>
      <c r="Q651" s="4"/>
      <c r="R651" s="6"/>
      <c r="S651" s="6"/>
      <c r="T651" s="6"/>
      <c r="U651" s="350"/>
      <c r="V651" s="85" t="str">
        <f>IF(W651=0,"",(G651/DataÅr!$B$47*DataÅr!$B$52+H651/DataÅr!$B$47*DataÅr!$B$51+I651/DataÅr!$B$47*DataÅr!$B$50+J651/DataÅr!$B$47*DataÅr!$B$49+K651/DataÅr!$B$47*DataÅr!$B$48+M651/DataÅr!$B$47*DataÅr!$B$53)^DataÅr!$B$54)</f>
        <v/>
      </c>
      <c r="W651" s="86">
        <f t="shared" si="58"/>
        <v>0</v>
      </c>
      <c r="X651" s="87">
        <f>SUM(G646:K651)+SUM(M646:M651)</f>
        <v>0</v>
      </c>
      <c r="Y651" s="92">
        <f>SUMIF(L646:L659,"x",W646:W659)-SUMIF(L646:L659,"x",M646:M659)</f>
        <v>0</v>
      </c>
      <c r="Z651" s="93" t="str">
        <f t="shared" si="59"/>
        <v>Alternativ</v>
      </c>
      <c r="AA651" s="94"/>
    </row>
    <row r="652" spans="1:27" ht="12.75" customHeight="1" x14ac:dyDescent="0.2">
      <c r="A652" s="406"/>
      <c r="B652" s="107">
        <f>(B650+1)</f>
        <v>42628</v>
      </c>
      <c r="C652" s="124"/>
      <c r="D652" s="137"/>
      <c r="E652" s="128"/>
      <c r="F652" s="119"/>
      <c r="G652" s="7"/>
      <c r="H652" s="7"/>
      <c r="I652" s="7"/>
      <c r="J652" s="7"/>
      <c r="K652" s="7"/>
      <c r="L652" s="7"/>
      <c r="M652" s="7"/>
      <c r="N652" s="8"/>
      <c r="O652" s="8"/>
      <c r="P652" s="9"/>
      <c r="Q652" s="7"/>
      <c r="R652" s="9"/>
      <c r="S652" s="9"/>
      <c r="T652" s="9"/>
      <c r="U652" s="351"/>
      <c r="V652" s="88" t="str">
        <f>IF(W652=0,"",(G652/DataÅr!$B$47*DataÅr!$B$52+H652/DataÅr!$B$47*DataÅr!$B$51+I652/DataÅr!$B$47*DataÅr!$B$50+J652/DataÅr!$B$47*DataÅr!$B$49+K652/DataÅr!$B$47*DataÅr!$B$48+M652/DataÅr!$B$47*DataÅr!$B$53)^DataÅr!$B$54)</f>
        <v/>
      </c>
      <c r="W652" s="89">
        <f t="shared" si="58"/>
        <v>0</v>
      </c>
      <c r="X652" s="90"/>
      <c r="Y652" s="92">
        <f>SUM(M646:M659)</f>
        <v>0</v>
      </c>
      <c r="Z652" s="93" t="str">
        <f t="shared" si="59"/>
        <v>Styrke</v>
      </c>
      <c r="AA652" s="94"/>
    </row>
    <row r="653" spans="1:27" ht="12.75" customHeight="1" x14ac:dyDescent="0.2">
      <c r="A653" s="406"/>
      <c r="B653" s="108">
        <f>B652</f>
        <v>42628</v>
      </c>
      <c r="C653" s="123"/>
      <c r="D653" s="136"/>
      <c r="E653" s="133"/>
      <c r="F653" s="118"/>
      <c r="G653" s="4"/>
      <c r="H653" s="4"/>
      <c r="I653" s="4"/>
      <c r="J653" s="4"/>
      <c r="K653" s="4"/>
      <c r="L653" s="4"/>
      <c r="M653" s="4"/>
      <c r="N653" s="5"/>
      <c r="O653" s="5"/>
      <c r="P653" s="6"/>
      <c r="Q653" s="4"/>
      <c r="R653" s="6"/>
      <c r="S653" s="6"/>
      <c r="T653" s="6"/>
      <c r="U653" s="350"/>
      <c r="V653" s="85" t="str">
        <f>IF(W653=0,"",(G653/DataÅr!$B$47*DataÅr!$B$52+H653/DataÅr!$B$47*DataÅr!$B$51+I653/DataÅr!$B$47*DataÅr!$B$50+J653/DataÅr!$B$47*DataÅr!$B$49+K653/DataÅr!$B$47*DataÅr!$B$48+M653/DataÅr!$B$47*DataÅr!$B$53)^DataÅr!$B$54)</f>
        <v/>
      </c>
      <c r="W653" s="86">
        <f t="shared" si="58"/>
        <v>0</v>
      </c>
      <c r="X653" s="87">
        <f>SUM(G646:K653)+SUM(M646:M653)</f>
        <v>0</v>
      </c>
      <c r="Y653" s="95">
        <f>SUM(Q646:Q659)</f>
        <v>0</v>
      </c>
      <c r="Z653" s="93" t="str">
        <f t="shared" si="59"/>
        <v>O-teknik</v>
      </c>
      <c r="AA653" s="94"/>
    </row>
    <row r="654" spans="1:27" ht="12.75" customHeight="1" x14ac:dyDescent="0.2">
      <c r="A654" s="406"/>
      <c r="B654" s="107">
        <f>(B652+1)</f>
        <v>42629</v>
      </c>
      <c r="C654" s="124"/>
      <c r="D654" s="137"/>
      <c r="E654" s="128"/>
      <c r="F654" s="119"/>
      <c r="G654" s="7"/>
      <c r="H654" s="7"/>
      <c r="I654" s="7"/>
      <c r="J654" s="7"/>
      <c r="K654" s="7"/>
      <c r="L654" s="7"/>
      <c r="M654" s="7"/>
      <c r="N654" s="8"/>
      <c r="O654" s="8"/>
      <c r="P654" s="9"/>
      <c r="Q654" s="7"/>
      <c r="R654" s="9"/>
      <c r="S654" s="9"/>
      <c r="T654" s="9"/>
      <c r="U654" s="351"/>
      <c r="V654" s="88" t="str">
        <f>IF(W654=0,"",(G654/DataÅr!$B$47*DataÅr!$B$52+H654/DataÅr!$B$47*DataÅr!$B$51+I654/DataÅr!$B$47*DataÅr!$B$50+J654/DataÅr!$B$47*DataÅr!$B$49+K654/DataÅr!$B$47*DataÅr!$B$48+M654/DataÅr!$B$47*DataÅr!$B$53)^DataÅr!$B$54)</f>
        <v/>
      </c>
      <c r="W654" s="89">
        <f t="shared" si="58"/>
        <v>0</v>
      </c>
      <c r="X654" s="90"/>
      <c r="Y654" s="96">
        <f>SUM(T646:T659)</f>
        <v>0</v>
      </c>
      <c r="Z654" s="93" t="str">
        <f t="shared" si="59"/>
        <v>Km</v>
      </c>
      <c r="AA654" s="94"/>
    </row>
    <row r="655" spans="1:27" ht="12.75" customHeight="1" x14ac:dyDescent="0.2">
      <c r="A655" s="406"/>
      <c r="B655" s="108">
        <f>B654</f>
        <v>42629</v>
      </c>
      <c r="C655" s="123"/>
      <c r="D655" s="136"/>
      <c r="E655" s="133"/>
      <c r="F655" s="118"/>
      <c r="G655" s="4"/>
      <c r="H655" s="4"/>
      <c r="I655" s="4"/>
      <c r="J655" s="4"/>
      <c r="K655" s="4"/>
      <c r="L655" s="4"/>
      <c r="M655" s="4"/>
      <c r="N655" s="5"/>
      <c r="O655" s="5"/>
      <c r="P655" s="6"/>
      <c r="Q655" s="4"/>
      <c r="R655" s="6"/>
      <c r="S655" s="6"/>
      <c r="T655" s="6"/>
      <c r="U655" s="350"/>
      <c r="V655" s="85" t="str">
        <f>IF(W655=0,"",(G655/DataÅr!$B$47*DataÅr!$B$52+H655/DataÅr!$B$47*DataÅr!$B$51+I655/DataÅr!$B$47*DataÅr!$B$50+J655/DataÅr!$B$47*DataÅr!$B$49+K655/DataÅr!$B$47*DataÅr!$B$48+M655/DataÅr!$B$47*DataÅr!$B$53)^DataÅr!$B$54)</f>
        <v/>
      </c>
      <c r="W655" s="86">
        <f t="shared" si="58"/>
        <v>0</v>
      </c>
      <c r="X655" s="87">
        <f>SUM(G646:K655)+SUM(M646:M655)</f>
        <v>0</v>
      </c>
      <c r="Y655" s="96">
        <f>SUM(P646:P659)</f>
        <v>0</v>
      </c>
      <c r="Z655" s="93" t="str">
        <f t="shared" si="59"/>
        <v>Stigning</v>
      </c>
      <c r="AA655" s="94"/>
    </row>
    <row r="656" spans="1:27" ht="12.75" customHeight="1" x14ac:dyDescent="0.2">
      <c r="A656" s="406"/>
      <c r="B656" s="107">
        <f>(B654+1)</f>
        <v>42630</v>
      </c>
      <c r="C656" s="124"/>
      <c r="D656" s="137"/>
      <c r="E656" s="128"/>
      <c r="F656" s="119"/>
      <c r="G656" s="7"/>
      <c r="H656" s="7"/>
      <c r="I656" s="7"/>
      <c r="J656" s="7"/>
      <c r="K656" s="7"/>
      <c r="L656" s="7"/>
      <c r="M656" s="7"/>
      <c r="N656" s="8"/>
      <c r="O656" s="8"/>
      <c r="P656" s="9"/>
      <c r="Q656" s="7"/>
      <c r="R656" s="9"/>
      <c r="S656" s="9"/>
      <c r="T656" s="9"/>
      <c r="U656" s="351"/>
      <c r="V656" s="88" t="str">
        <f>IF(W656=0,"",(G656/DataÅr!$B$47*DataÅr!$B$52+H656/DataÅr!$B$47*DataÅr!$B$51+I656/DataÅr!$B$47*DataÅr!$B$50+J656/DataÅr!$B$47*DataÅr!$B$49+K656/DataÅr!$B$47*DataÅr!$B$48+M656/DataÅr!$B$47*DataÅr!$B$53)^DataÅr!$B$54)</f>
        <v/>
      </c>
      <c r="W656" s="89">
        <f t="shared" si="58"/>
        <v>0</v>
      </c>
      <c r="X656" s="90"/>
      <c r="Y656" s="96">
        <f>SUM(V646:V659)</f>
        <v>0</v>
      </c>
      <c r="Z656" s="93" t="str">
        <f t="shared" si="59"/>
        <v>Belastning</v>
      </c>
      <c r="AA656" s="94"/>
    </row>
    <row r="657" spans="1:27" ht="12.75" customHeight="1" thickBot="1" x14ac:dyDescent="0.25">
      <c r="A657" s="406"/>
      <c r="B657" s="108">
        <f>B656</f>
        <v>42630</v>
      </c>
      <c r="C657" s="123"/>
      <c r="D657" s="136"/>
      <c r="E657" s="133"/>
      <c r="F657" s="118"/>
      <c r="G657" s="4"/>
      <c r="H657" s="4"/>
      <c r="I657" s="4"/>
      <c r="J657" s="4"/>
      <c r="K657" s="4"/>
      <c r="L657" s="4"/>
      <c r="M657" s="4"/>
      <c r="N657" s="5"/>
      <c r="O657" s="5"/>
      <c r="P657" s="6"/>
      <c r="Q657" s="4"/>
      <c r="R657" s="6"/>
      <c r="S657" s="6"/>
      <c r="T657" s="6"/>
      <c r="U657" s="350"/>
      <c r="V657" s="85" t="str">
        <f>IF(W657=0,"",(G657/DataÅr!$B$47*DataÅr!$B$52+H657/DataÅr!$B$47*DataÅr!$B$51+I657/DataÅr!$B$47*DataÅr!$B$50+J657/DataÅr!$B$47*DataÅr!$B$49+K657/DataÅr!$B$47*DataÅr!$B$48+M657/DataÅr!$B$47*DataÅr!$B$53)^DataÅr!$B$54)</f>
        <v/>
      </c>
      <c r="W657" s="86">
        <f t="shared" si="58"/>
        <v>0</v>
      </c>
      <c r="X657" s="87">
        <f>SUM(G646:K657)+SUM(M646:M657)</f>
        <v>0</v>
      </c>
      <c r="Y657" s="101">
        <f>IF(SUM(R646:R659)&gt;0,AVERAGE(R646:R659),0)</f>
        <v>0</v>
      </c>
      <c r="Z657" s="102" t="str">
        <f t="shared" si="59"/>
        <v>Dagsform</v>
      </c>
      <c r="AA657" s="94"/>
    </row>
    <row r="658" spans="1:27" ht="12.75" customHeight="1" x14ac:dyDescent="0.2">
      <c r="A658" s="406"/>
      <c r="B658" s="107">
        <f>(B656+1)</f>
        <v>42631</v>
      </c>
      <c r="C658" s="125"/>
      <c r="D658" s="137"/>
      <c r="E658" s="128"/>
      <c r="F658" s="120"/>
      <c r="G658" s="10"/>
      <c r="H658" s="10"/>
      <c r="I658" s="10"/>
      <c r="J658" s="10"/>
      <c r="K658" s="10"/>
      <c r="L658" s="10"/>
      <c r="M658" s="10"/>
      <c r="N658" s="11"/>
      <c r="O658" s="11"/>
      <c r="P658" s="12"/>
      <c r="Q658" s="10"/>
      <c r="R658" s="12"/>
      <c r="S658" s="12"/>
      <c r="T658" s="12"/>
      <c r="U658" s="351"/>
      <c r="V658" s="88" t="str">
        <f>IF(W658=0,"",(G658/DataÅr!$B$47*DataÅr!$B$52+H658/DataÅr!$B$47*DataÅr!$B$51+I658/DataÅr!$B$47*DataÅr!$B$50+J658/DataÅr!$B$47*DataÅr!$B$49+K658/DataÅr!$B$47*DataÅr!$B$48+M658/DataÅr!$B$47*DataÅr!$B$53)^DataÅr!$B$54)</f>
        <v/>
      </c>
      <c r="W658" s="89">
        <f t="shared" si="58"/>
        <v>0</v>
      </c>
      <c r="X658" s="98"/>
      <c r="Y658" s="131">
        <f>SUM(C646:C659)</f>
        <v>0</v>
      </c>
      <c r="Z658" s="132" t="str">
        <f t="shared" si="59"/>
        <v>Pas</v>
      </c>
      <c r="AA658" s="94"/>
    </row>
    <row r="659" spans="1:27" ht="12.75" customHeight="1" thickBot="1" x14ac:dyDescent="0.25">
      <c r="A659" s="407"/>
      <c r="B659" s="109">
        <f>B658</f>
        <v>42631</v>
      </c>
      <c r="C659" s="126"/>
      <c r="D659" s="138"/>
      <c r="E659" s="134"/>
      <c r="F659" s="121"/>
      <c r="G659" s="13"/>
      <c r="H659" s="13"/>
      <c r="I659" s="13"/>
      <c r="J659" s="13"/>
      <c r="K659" s="13"/>
      <c r="L659" s="13"/>
      <c r="M659" s="13"/>
      <c r="N659" s="14"/>
      <c r="O659" s="14"/>
      <c r="P659" s="15"/>
      <c r="Q659" s="13"/>
      <c r="R659" s="15"/>
      <c r="S659" s="15"/>
      <c r="T659" s="15"/>
      <c r="U659" s="354"/>
      <c r="V659" s="158" t="str">
        <f>IF(W659=0,"",(G659/DataÅr!$B$47*DataÅr!$B$52+H659/DataÅr!$B$47*DataÅr!$B$51+I659/DataÅr!$B$47*DataÅr!$B$50+J659/DataÅr!$B$47*DataÅr!$B$49+K659/DataÅr!$B$47*DataÅr!$B$48+M659/DataÅr!$B$47*DataÅr!$B$53)^DataÅr!$B$54)</f>
        <v/>
      </c>
      <c r="W659" s="99">
        <f t="shared" si="58"/>
        <v>0</v>
      </c>
      <c r="X659" s="100">
        <f>SUM(G646:K659)+SUM(M646:M659)</f>
        <v>0</v>
      </c>
      <c r="Y659" s="140">
        <f>SUM(E646:E659)</f>
        <v>0</v>
      </c>
      <c r="Z659" s="141" t="str">
        <f t="shared" si="59"/>
        <v>Tid</v>
      </c>
      <c r="AA659" s="94"/>
    </row>
    <row r="660" spans="1:27" ht="12.75" customHeight="1" x14ac:dyDescent="0.2">
      <c r="A660" s="405">
        <f>A646+1</f>
        <v>38</v>
      </c>
      <c r="B660" s="110">
        <f>(B658+1)</f>
        <v>42632</v>
      </c>
      <c r="C660" s="122"/>
      <c r="D660" s="139"/>
      <c r="E660" s="127"/>
      <c r="F660" s="117"/>
      <c r="G660" s="1"/>
      <c r="H660" s="1"/>
      <c r="I660" s="1"/>
      <c r="J660" s="1"/>
      <c r="K660" s="1"/>
      <c r="L660" s="1"/>
      <c r="M660" s="1"/>
      <c r="N660" s="2"/>
      <c r="O660" s="2"/>
      <c r="P660" s="3"/>
      <c r="Q660" s="1"/>
      <c r="R660" s="3"/>
      <c r="S660" s="3"/>
      <c r="T660" s="3"/>
      <c r="U660" s="349"/>
      <c r="V660" s="88" t="str">
        <f>IF(W660=0,"",(G660/DataÅr!$B$47*DataÅr!$B$52+H660/DataÅr!$B$47*DataÅr!$B$51+I660/DataÅr!$B$47*DataÅr!$B$50+J660/DataÅr!$B$47*DataÅr!$B$49+K660/DataÅr!$B$47*DataÅr!$B$48+M660/DataÅr!$B$47*DataÅr!$B$53)^DataÅr!$B$54)</f>
        <v/>
      </c>
      <c r="W660" s="80">
        <f t="shared" si="58"/>
        <v>0</v>
      </c>
      <c r="X660" s="81"/>
      <c r="Y660" s="82"/>
      <c r="Z660" s="83"/>
      <c r="AA660" s="94"/>
    </row>
    <row r="661" spans="1:27" ht="12.75" customHeight="1" x14ac:dyDescent="0.2">
      <c r="A661" s="406"/>
      <c r="B661" s="108">
        <f>B660</f>
        <v>42632</v>
      </c>
      <c r="C661" s="123"/>
      <c r="D661" s="136"/>
      <c r="E661" s="133"/>
      <c r="F661" s="118"/>
      <c r="G661" s="4"/>
      <c r="H661" s="4"/>
      <c r="I661" s="4"/>
      <c r="J661" s="4"/>
      <c r="K661" s="4"/>
      <c r="L661" s="4"/>
      <c r="M661" s="4"/>
      <c r="N661" s="5"/>
      <c r="O661" s="5"/>
      <c r="P661" s="6"/>
      <c r="Q661" s="4"/>
      <c r="R661" s="6"/>
      <c r="S661" s="6"/>
      <c r="T661" s="6"/>
      <c r="U661" s="350"/>
      <c r="V661" s="85" t="str">
        <f>IF(W661=0,"",(G661/DataÅr!$B$47*DataÅr!$B$52+H661/DataÅr!$B$47*DataÅr!$B$51+I661/DataÅr!$B$47*DataÅr!$B$50+J661/DataÅr!$B$47*DataÅr!$B$49+K661/DataÅr!$B$47*DataÅr!$B$48+M661/DataÅr!$B$47*DataÅr!$B$53)^DataÅr!$B$54)</f>
        <v/>
      </c>
      <c r="W661" s="86">
        <f t="shared" si="58"/>
        <v>0</v>
      </c>
      <c r="X661" s="87">
        <f>SUM(G660:K661)+SUM(M660:M661)</f>
        <v>0</v>
      </c>
      <c r="Y661" s="142"/>
      <c r="Z661" s="83"/>
      <c r="AA661" s="94"/>
    </row>
    <row r="662" spans="1:27" ht="12.75" customHeight="1" thickBot="1" x14ac:dyDescent="0.25">
      <c r="A662" s="406"/>
      <c r="B662" s="107">
        <f>(B660+1)</f>
        <v>42633</v>
      </c>
      <c r="C662" s="124"/>
      <c r="D662" s="137"/>
      <c r="E662" s="128"/>
      <c r="F662" s="119"/>
      <c r="G662" s="7"/>
      <c r="H662" s="7"/>
      <c r="I662" s="7"/>
      <c r="J662" s="7"/>
      <c r="K662" s="7"/>
      <c r="L662" s="7"/>
      <c r="M662" s="7"/>
      <c r="N662" s="8"/>
      <c r="O662" s="8"/>
      <c r="P662" s="9"/>
      <c r="Q662" s="7"/>
      <c r="R662" s="9"/>
      <c r="S662" s="9"/>
      <c r="T662" s="9"/>
      <c r="U662" s="351"/>
      <c r="V662" s="88" t="str">
        <f>IF(W662=0,"",(G662/DataÅr!$B$47*DataÅr!$B$52+H662/DataÅr!$B$47*DataÅr!$B$51+I662/DataÅr!$B$47*DataÅr!$B$50+J662/DataÅr!$B$47*DataÅr!$B$49+K662/DataÅr!$B$47*DataÅr!$B$48+M662/DataÅr!$B$47*DataÅr!$B$53)^DataÅr!$B$54)</f>
        <v/>
      </c>
      <c r="W662" s="89">
        <f t="shared" si="58"/>
        <v>0</v>
      </c>
      <c r="X662" s="90"/>
      <c r="Y662" s="142"/>
      <c r="Z662" s="144"/>
      <c r="AA662" s="94"/>
    </row>
    <row r="663" spans="1:27" ht="12.75" customHeight="1" x14ac:dyDescent="0.2">
      <c r="A663" s="406"/>
      <c r="B663" s="108">
        <f>B662</f>
        <v>42633</v>
      </c>
      <c r="C663" s="123"/>
      <c r="D663" s="136"/>
      <c r="E663" s="133"/>
      <c r="F663" s="118"/>
      <c r="G663" s="4"/>
      <c r="H663" s="4"/>
      <c r="I663" s="4"/>
      <c r="J663" s="4"/>
      <c r="K663" s="4"/>
      <c r="L663" s="4"/>
      <c r="M663" s="4"/>
      <c r="N663" s="5"/>
      <c r="O663" s="5"/>
      <c r="P663" s="6"/>
      <c r="Q663" s="4"/>
      <c r="R663" s="6"/>
      <c r="S663" s="6"/>
      <c r="T663" s="6"/>
      <c r="U663" s="350"/>
      <c r="V663" s="85" t="str">
        <f>IF(W663=0,"",(G663/DataÅr!$B$47*DataÅr!$B$52+H663/DataÅr!$B$47*DataÅr!$B$51+I663/DataÅr!$B$47*DataÅr!$B$50+J663/DataÅr!$B$47*DataÅr!$B$49+K663/DataÅr!$B$47*DataÅr!$B$48+M663/DataÅr!$B$47*DataÅr!$B$53)^DataÅr!$B$54)</f>
        <v/>
      </c>
      <c r="W663" s="86">
        <f t="shared" si="58"/>
        <v>0</v>
      </c>
      <c r="X663" s="87">
        <f>SUM(G660:K663)+SUM(M660:M663)</f>
        <v>0</v>
      </c>
      <c r="Y663" s="130">
        <f>SUM(F660:F673)</f>
        <v>0</v>
      </c>
      <c r="Z663" s="91" t="str">
        <f t="shared" ref="Z663:Z673" si="60">Z649</f>
        <v>Pas</v>
      </c>
      <c r="AA663" s="94"/>
    </row>
    <row r="664" spans="1:27" ht="12.75" customHeight="1" x14ac:dyDescent="0.2">
      <c r="A664" s="406"/>
      <c r="B664" s="107">
        <f>(B662+1)</f>
        <v>42634</v>
      </c>
      <c r="C664" s="124"/>
      <c r="D664" s="137"/>
      <c r="E664" s="128"/>
      <c r="F664" s="119"/>
      <c r="G664" s="7"/>
      <c r="H664" s="7"/>
      <c r="I664" s="7"/>
      <c r="J664" s="7"/>
      <c r="K664" s="7"/>
      <c r="L664" s="7"/>
      <c r="M664" s="7"/>
      <c r="N664" s="8"/>
      <c r="O664" s="8"/>
      <c r="P664" s="9"/>
      <c r="Q664" s="7"/>
      <c r="R664" s="9"/>
      <c r="S664" s="9"/>
      <c r="T664" s="9"/>
      <c r="U664" s="351"/>
      <c r="V664" s="88" t="str">
        <f>IF(W664=0,"",(G664/DataÅr!$B$47*DataÅr!$B$52+H664/DataÅr!$B$47*DataÅr!$B$51+I664/DataÅr!$B$47*DataÅr!$B$50+J664/DataÅr!$B$47*DataÅr!$B$49+K664/DataÅr!$B$47*DataÅr!$B$48+M664/DataÅr!$B$47*DataÅr!$B$53)^DataÅr!$B$54)</f>
        <v/>
      </c>
      <c r="W664" s="89">
        <f t="shared" si="58"/>
        <v>0</v>
      </c>
      <c r="X664" s="90"/>
      <c r="Y664" s="129">
        <f>SUM(G660:K673)-Y665</f>
        <v>0</v>
      </c>
      <c r="Z664" s="93" t="str">
        <f t="shared" si="60"/>
        <v>Løb</v>
      </c>
      <c r="AA664" s="94"/>
    </row>
    <row r="665" spans="1:27" ht="12.75" customHeight="1" x14ac:dyDescent="0.2">
      <c r="A665" s="406"/>
      <c r="B665" s="108">
        <f>B664</f>
        <v>42634</v>
      </c>
      <c r="C665" s="123"/>
      <c r="D665" s="136"/>
      <c r="E665" s="133"/>
      <c r="F665" s="118"/>
      <c r="G665" s="4"/>
      <c r="H665" s="4"/>
      <c r="I665" s="4"/>
      <c r="J665" s="4"/>
      <c r="K665" s="4"/>
      <c r="L665" s="4"/>
      <c r="M665" s="4"/>
      <c r="N665" s="5"/>
      <c r="O665" s="5"/>
      <c r="P665" s="6"/>
      <c r="Q665" s="4"/>
      <c r="R665" s="6"/>
      <c r="S665" s="6"/>
      <c r="T665" s="6"/>
      <c r="U665" s="350"/>
      <c r="V665" s="85" t="str">
        <f>IF(W665=0,"",(G665/DataÅr!$B$47*DataÅr!$B$52+H665/DataÅr!$B$47*DataÅr!$B$51+I665/DataÅr!$B$47*DataÅr!$B$50+J665/DataÅr!$B$47*DataÅr!$B$49+K665/DataÅr!$B$47*DataÅr!$B$48+M665/DataÅr!$B$47*DataÅr!$B$53)^DataÅr!$B$54)</f>
        <v/>
      </c>
      <c r="W665" s="86">
        <f t="shared" si="58"/>
        <v>0</v>
      </c>
      <c r="X665" s="87">
        <f>SUM(G660:K665)+SUM(M660:M665)</f>
        <v>0</v>
      </c>
      <c r="Y665" s="92">
        <f>SUMIF(L660:L673,"x",W660:W673)-SUMIF(L660:L673,"x",M660:M673)</f>
        <v>0</v>
      </c>
      <c r="Z665" s="93" t="str">
        <f t="shared" si="60"/>
        <v>Alternativ</v>
      </c>
      <c r="AA665" s="94"/>
    </row>
    <row r="666" spans="1:27" ht="12.75" customHeight="1" x14ac:dyDescent="0.2">
      <c r="A666" s="406"/>
      <c r="B666" s="107">
        <f>(B664+1)</f>
        <v>42635</v>
      </c>
      <c r="C666" s="124"/>
      <c r="D666" s="137"/>
      <c r="E666" s="128"/>
      <c r="F666" s="119"/>
      <c r="G666" s="7"/>
      <c r="H666" s="7"/>
      <c r="I666" s="7"/>
      <c r="J666" s="7"/>
      <c r="K666" s="7"/>
      <c r="L666" s="7"/>
      <c r="M666" s="7"/>
      <c r="N666" s="8"/>
      <c r="O666" s="8"/>
      <c r="P666" s="9"/>
      <c r="Q666" s="7"/>
      <c r="R666" s="9"/>
      <c r="S666" s="9"/>
      <c r="T666" s="9"/>
      <c r="U666" s="351"/>
      <c r="V666" s="88" t="str">
        <f>IF(W666=0,"",(G666/DataÅr!$B$47*DataÅr!$B$52+H666/DataÅr!$B$47*DataÅr!$B$51+I666/DataÅr!$B$47*DataÅr!$B$50+J666/DataÅr!$B$47*DataÅr!$B$49+K666/DataÅr!$B$47*DataÅr!$B$48+M666/DataÅr!$B$47*DataÅr!$B$53)^DataÅr!$B$54)</f>
        <v/>
      </c>
      <c r="W666" s="89">
        <f t="shared" si="58"/>
        <v>0</v>
      </c>
      <c r="X666" s="90"/>
      <c r="Y666" s="92">
        <f>SUM(M660:M673)</f>
        <v>0</v>
      </c>
      <c r="Z666" s="93" t="str">
        <f t="shared" si="60"/>
        <v>Styrke</v>
      </c>
      <c r="AA666" s="94"/>
    </row>
    <row r="667" spans="1:27" ht="12.75" customHeight="1" x14ac:dyDescent="0.2">
      <c r="A667" s="406"/>
      <c r="B667" s="108">
        <f>B666</f>
        <v>42635</v>
      </c>
      <c r="C667" s="123"/>
      <c r="D667" s="136"/>
      <c r="E667" s="133"/>
      <c r="F667" s="118"/>
      <c r="G667" s="4"/>
      <c r="H667" s="4"/>
      <c r="I667" s="4"/>
      <c r="J667" s="4"/>
      <c r="K667" s="4"/>
      <c r="L667" s="4"/>
      <c r="M667" s="4"/>
      <c r="N667" s="5"/>
      <c r="O667" s="5"/>
      <c r="P667" s="6"/>
      <c r="Q667" s="4"/>
      <c r="R667" s="6"/>
      <c r="S667" s="6"/>
      <c r="T667" s="6"/>
      <c r="U667" s="350"/>
      <c r="V667" s="85" t="str">
        <f>IF(W667=0,"",(G667/DataÅr!$B$47*DataÅr!$B$52+H667/DataÅr!$B$47*DataÅr!$B$51+I667/DataÅr!$B$47*DataÅr!$B$50+J667/DataÅr!$B$47*DataÅr!$B$49+K667/DataÅr!$B$47*DataÅr!$B$48+M667/DataÅr!$B$47*DataÅr!$B$53)^DataÅr!$B$54)</f>
        <v/>
      </c>
      <c r="W667" s="86">
        <f t="shared" si="58"/>
        <v>0</v>
      </c>
      <c r="X667" s="87">
        <f>SUM(G660:K667)+SUM(M660:M667)</f>
        <v>0</v>
      </c>
      <c r="Y667" s="95">
        <f>SUM(Q660:Q673)</f>
        <v>0</v>
      </c>
      <c r="Z667" s="93" t="str">
        <f t="shared" si="60"/>
        <v>O-teknik</v>
      </c>
      <c r="AA667" s="94"/>
    </row>
    <row r="668" spans="1:27" ht="12.75" customHeight="1" x14ac:dyDescent="0.2">
      <c r="A668" s="406"/>
      <c r="B668" s="107">
        <f>(B666+1)</f>
        <v>42636</v>
      </c>
      <c r="C668" s="124"/>
      <c r="D668" s="137"/>
      <c r="E668" s="128"/>
      <c r="F668" s="119"/>
      <c r="G668" s="7"/>
      <c r="H668" s="7"/>
      <c r="I668" s="7"/>
      <c r="J668" s="7"/>
      <c r="K668" s="7"/>
      <c r="L668" s="7"/>
      <c r="M668" s="7"/>
      <c r="N668" s="8"/>
      <c r="O668" s="8"/>
      <c r="P668" s="9"/>
      <c r="Q668" s="7"/>
      <c r="R668" s="9"/>
      <c r="S668" s="9"/>
      <c r="T668" s="9"/>
      <c r="U668" s="351"/>
      <c r="V668" s="88" t="str">
        <f>IF(W668=0,"",(G668/DataÅr!$B$47*DataÅr!$B$52+H668/DataÅr!$B$47*DataÅr!$B$51+I668/DataÅr!$B$47*DataÅr!$B$50+J668/DataÅr!$B$47*DataÅr!$B$49+K668/DataÅr!$B$47*DataÅr!$B$48+M668/DataÅr!$B$47*DataÅr!$B$53)^DataÅr!$B$54)</f>
        <v/>
      </c>
      <c r="W668" s="89">
        <f t="shared" si="58"/>
        <v>0</v>
      </c>
      <c r="X668" s="90"/>
      <c r="Y668" s="96">
        <f>SUM(T660:T673)</f>
        <v>0</v>
      </c>
      <c r="Z668" s="93" t="str">
        <f t="shared" si="60"/>
        <v>Km</v>
      </c>
      <c r="AA668" s="94"/>
    </row>
    <row r="669" spans="1:27" ht="12.75" customHeight="1" x14ac:dyDescent="0.2">
      <c r="A669" s="406"/>
      <c r="B669" s="108">
        <f>B668</f>
        <v>42636</v>
      </c>
      <c r="C669" s="123"/>
      <c r="D669" s="136"/>
      <c r="E669" s="133"/>
      <c r="F669" s="118"/>
      <c r="G669" s="4"/>
      <c r="H669" s="4"/>
      <c r="I669" s="4"/>
      <c r="J669" s="4"/>
      <c r="K669" s="4"/>
      <c r="L669" s="4"/>
      <c r="M669" s="4"/>
      <c r="N669" s="5"/>
      <c r="O669" s="5"/>
      <c r="P669" s="6"/>
      <c r="Q669" s="4"/>
      <c r="R669" s="6"/>
      <c r="S669" s="6"/>
      <c r="T669" s="6"/>
      <c r="U669" s="350"/>
      <c r="V669" s="85" t="str">
        <f>IF(W669=0,"",(G669/DataÅr!$B$47*DataÅr!$B$52+H669/DataÅr!$B$47*DataÅr!$B$51+I669/DataÅr!$B$47*DataÅr!$B$50+J669/DataÅr!$B$47*DataÅr!$B$49+K669/DataÅr!$B$47*DataÅr!$B$48+M669/DataÅr!$B$47*DataÅr!$B$53)^DataÅr!$B$54)</f>
        <v/>
      </c>
      <c r="W669" s="86">
        <f t="shared" si="58"/>
        <v>0</v>
      </c>
      <c r="X669" s="87">
        <f>SUM(G660:K669)+SUM(M660:M669)</f>
        <v>0</v>
      </c>
      <c r="Y669" s="96">
        <f>SUM(P660:P673)</f>
        <v>0</v>
      </c>
      <c r="Z669" s="93" t="str">
        <f t="shared" si="60"/>
        <v>Stigning</v>
      </c>
      <c r="AA669" s="94"/>
    </row>
    <row r="670" spans="1:27" ht="12.75" customHeight="1" x14ac:dyDescent="0.2">
      <c r="A670" s="406"/>
      <c r="B670" s="107">
        <f>(B668+1)</f>
        <v>42637</v>
      </c>
      <c r="C670" s="124"/>
      <c r="D670" s="137"/>
      <c r="E670" s="128"/>
      <c r="F670" s="119"/>
      <c r="G670" s="7"/>
      <c r="H670" s="7"/>
      <c r="I670" s="7"/>
      <c r="J670" s="7"/>
      <c r="K670" s="7"/>
      <c r="L670" s="7"/>
      <c r="M670" s="7"/>
      <c r="N670" s="8"/>
      <c r="O670" s="8"/>
      <c r="P670" s="9"/>
      <c r="Q670" s="7"/>
      <c r="R670" s="9"/>
      <c r="S670" s="9"/>
      <c r="T670" s="9"/>
      <c r="U670" s="351"/>
      <c r="V670" s="88" t="str">
        <f>IF(W670=0,"",(G670/DataÅr!$B$47*DataÅr!$B$52+H670/DataÅr!$B$47*DataÅr!$B$51+I670/DataÅr!$B$47*DataÅr!$B$50+J670/DataÅr!$B$47*DataÅr!$B$49+K670/DataÅr!$B$47*DataÅr!$B$48+M670/DataÅr!$B$47*DataÅr!$B$53)^DataÅr!$B$54)</f>
        <v/>
      </c>
      <c r="W670" s="89">
        <f t="shared" si="58"/>
        <v>0</v>
      </c>
      <c r="X670" s="90"/>
      <c r="Y670" s="96">
        <f>SUM(V660:V673)</f>
        <v>0</v>
      </c>
      <c r="Z670" s="93" t="str">
        <f t="shared" si="60"/>
        <v>Belastning</v>
      </c>
      <c r="AA670" s="94"/>
    </row>
    <row r="671" spans="1:27" ht="12.75" customHeight="1" thickBot="1" x14ac:dyDescent="0.25">
      <c r="A671" s="406"/>
      <c r="B671" s="108">
        <f>B670</f>
        <v>42637</v>
      </c>
      <c r="C671" s="123"/>
      <c r="D671" s="136"/>
      <c r="E671" s="133"/>
      <c r="F671" s="118"/>
      <c r="G671" s="4"/>
      <c r="H671" s="4"/>
      <c r="I671" s="4"/>
      <c r="J671" s="4"/>
      <c r="K671" s="4"/>
      <c r="L671" s="4"/>
      <c r="M671" s="4"/>
      <c r="N671" s="5"/>
      <c r="O671" s="5"/>
      <c r="P671" s="6"/>
      <c r="Q671" s="4"/>
      <c r="R671" s="6"/>
      <c r="S671" s="6"/>
      <c r="T671" s="6"/>
      <c r="U671" s="350"/>
      <c r="V671" s="85" t="str">
        <f>IF(W671=0,"",(G671/DataÅr!$B$47*DataÅr!$B$52+H671/DataÅr!$B$47*DataÅr!$B$51+I671/DataÅr!$B$47*DataÅr!$B$50+J671/DataÅr!$B$47*DataÅr!$B$49+K671/DataÅr!$B$47*DataÅr!$B$48+M671/DataÅr!$B$47*DataÅr!$B$53)^DataÅr!$B$54)</f>
        <v/>
      </c>
      <c r="W671" s="86">
        <f t="shared" si="58"/>
        <v>0</v>
      </c>
      <c r="X671" s="87">
        <f>SUM(G660:K671)+SUM(M660:M671)</f>
        <v>0</v>
      </c>
      <c r="Y671" s="101">
        <f>IF(SUM(R660:R673)&gt;0,AVERAGE(R660:R673),0)</f>
        <v>0</v>
      </c>
      <c r="Z671" s="102" t="str">
        <f t="shared" si="60"/>
        <v>Dagsform</v>
      </c>
      <c r="AA671" s="94"/>
    </row>
    <row r="672" spans="1:27" ht="12.75" customHeight="1" x14ac:dyDescent="0.2">
      <c r="A672" s="406"/>
      <c r="B672" s="107">
        <f>(B670+1)</f>
        <v>42638</v>
      </c>
      <c r="C672" s="125"/>
      <c r="D672" s="137"/>
      <c r="E672" s="128"/>
      <c r="F672" s="120"/>
      <c r="G672" s="10"/>
      <c r="H672" s="10"/>
      <c r="I672" s="10"/>
      <c r="J672" s="10"/>
      <c r="K672" s="10"/>
      <c r="L672" s="10"/>
      <c r="M672" s="10"/>
      <c r="N672" s="11"/>
      <c r="O672" s="11"/>
      <c r="P672" s="12"/>
      <c r="Q672" s="10"/>
      <c r="R672" s="12"/>
      <c r="S672" s="12"/>
      <c r="T672" s="12"/>
      <c r="U672" s="351"/>
      <c r="V672" s="88" t="str">
        <f>IF(W672=0,"",(G672/DataÅr!$B$47*DataÅr!$B$52+H672/DataÅr!$B$47*DataÅr!$B$51+I672/DataÅr!$B$47*DataÅr!$B$50+J672/DataÅr!$B$47*DataÅr!$B$49+K672/DataÅr!$B$47*DataÅr!$B$48+M672/DataÅr!$B$47*DataÅr!$B$53)^DataÅr!$B$54)</f>
        <v/>
      </c>
      <c r="W672" s="89">
        <f t="shared" si="58"/>
        <v>0</v>
      </c>
      <c r="X672" s="98"/>
      <c r="Y672" s="131">
        <f>SUM(C660:C673)</f>
        <v>0</v>
      </c>
      <c r="Z672" s="132" t="str">
        <f t="shared" si="60"/>
        <v>Pas</v>
      </c>
      <c r="AA672" s="94"/>
    </row>
    <row r="673" spans="1:27" ht="12.75" customHeight="1" thickBot="1" x14ac:dyDescent="0.25">
      <c r="A673" s="407"/>
      <c r="B673" s="109">
        <f>B672</f>
        <v>42638</v>
      </c>
      <c r="C673" s="126"/>
      <c r="D673" s="138"/>
      <c r="E673" s="134"/>
      <c r="F673" s="121"/>
      <c r="G673" s="13"/>
      <c r="H673" s="13"/>
      <c r="I673" s="13"/>
      <c r="J673" s="13"/>
      <c r="K673" s="13"/>
      <c r="L673" s="13"/>
      <c r="M673" s="13"/>
      <c r="N673" s="14"/>
      <c r="O673" s="14"/>
      <c r="P673" s="15"/>
      <c r="Q673" s="13"/>
      <c r="R673" s="15"/>
      <c r="S673" s="15"/>
      <c r="T673" s="15"/>
      <c r="U673" s="354"/>
      <c r="V673" s="158" t="str">
        <f>IF(W673=0,"",(G673/DataÅr!$B$47*DataÅr!$B$52+H673/DataÅr!$B$47*DataÅr!$B$51+I673/DataÅr!$B$47*DataÅr!$B$50+J673/DataÅr!$B$47*DataÅr!$B$49+K673/DataÅr!$B$47*DataÅr!$B$48+M673/DataÅr!$B$47*DataÅr!$B$53)^DataÅr!$B$54)</f>
        <v/>
      </c>
      <c r="W673" s="99">
        <f t="shared" si="58"/>
        <v>0</v>
      </c>
      <c r="X673" s="100">
        <f>SUM(G660:K673)+SUM(M660:M673)</f>
        <v>0</v>
      </c>
      <c r="Y673" s="140">
        <f>SUM(E660:E673)</f>
        <v>0</v>
      </c>
      <c r="Z673" s="141" t="str">
        <f t="shared" si="60"/>
        <v>Tid</v>
      </c>
      <c r="AA673" s="94"/>
    </row>
    <row r="674" spans="1:27" ht="12.75" customHeight="1" x14ac:dyDescent="0.2">
      <c r="A674" s="405">
        <f>A660+1</f>
        <v>39</v>
      </c>
      <c r="B674" s="110">
        <f>(B672+1)</f>
        <v>42639</v>
      </c>
      <c r="C674" s="122"/>
      <c r="D674" s="139"/>
      <c r="E674" s="127"/>
      <c r="F674" s="117"/>
      <c r="G674" s="1"/>
      <c r="H674" s="1"/>
      <c r="I674" s="1"/>
      <c r="J674" s="1"/>
      <c r="K674" s="1"/>
      <c r="L674" s="1"/>
      <c r="M674" s="1"/>
      <c r="N674" s="2"/>
      <c r="O674" s="2"/>
      <c r="P674" s="3"/>
      <c r="Q674" s="1"/>
      <c r="R674" s="3"/>
      <c r="S674" s="3"/>
      <c r="T674" s="3"/>
      <c r="U674" s="349"/>
      <c r="V674" s="88" t="str">
        <f>IF(W674=0,"",(G674/DataÅr!$B$47*DataÅr!$B$52+H674/DataÅr!$B$47*DataÅr!$B$51+I674/DataÅr!$B$47*DataÅr!$B$50+J674/DataÅr!$B$47*DataÅr!$B$49+K674/DataÅr!$B$47*DataÅr!$B$48+M674/DataÅr!$B$47*DataÅr!$B$53)^DataÅr!$B$54)</f>
        <v/>
      </c>
      <c r="W674" s="80">
        <f t="shared" si="58"/>
        <v>0</v>
      </c>
      <c r="X674" s="81"/>
      <c r="Y674" s="82"/>
      <c r="Z674" s="83"/>
      <c r="AA674" s="94"/>
    </row>
    <row r="675" spans="1:27" ht="12.75" customHeight="1" x14ac:dyDescent="0.2">
      <c r="A675" s="406"/>
      <c r="B675" s="108">
        <f>B674</f>
        <v>42639</v>
      </c>
      <c r="C675" s="123"/>
      <c r="D675" s="136"/>
      <c r="E675" s="133"/>
      <c r="F675" s="118"/>
      <c r="G675" s="4"/>
      <c r="H675" s="4"/>
      <c r="I675" s="4"/>
      <c r="J675" s="4"/>
      <c r="K675" s="4"/>
      <c r="L675" s="4"/>
      <c r="M675" s="4"/>
      <c r="N675" s="5"/>
      <c r="O675" s="5"/>
      <c r="P675" s="6"/>
      <c r="Q675" s="4"/>
      <c r="R675" s="6"/>
      <c r="S675" s="6"/>
      <c r="T675" s="6"/>
      <c r="U675" s="350"/>
      <c r="V675" s="85" t="str">
        <f>IF(W675=0,"",(G675/DataÅr!$B$47*DataÅr!$B$52+H675/DataÅr!$B$47*DataÅr!$B$51+I675/DataÅr!$B$47*DataÅr!$B$50+J675/DataÅr!$B$47*DataÅr!$B$49+K675/DataÅr!$B$47*DataÅr!$B$48+M675/DataÅr!$B$47*DataÅr!$B$53)^DataÅr!$B$54)</f>
        <v/>
      </c>
      <c r="W675" s="86">
        <f t="shared" si="58"/>
        <v>0</v>
      </c>
      <c r="X675" s="87">
        <f>SUM(G674:K675)+SUM(M674:M675)</f>
        <v>0</v>
      </c>
      <c r="Y675" s="142"/>
      <c r="Z675" s="83"/>
      <c r="AA675" s="94"/>
    </row>
    <row r="676" spans="1:27" ht="12.75" customHeight="1" thickBot="1" x14ac:dyDescent="0.25">
      <c r="A676" s="406"/>
      <c r="B676" s="107">
        <f>(B674+1)</f>
        <v>42640</v>
      </c>
      <c r="C676" s="124"/>
      <c r="D676" s="137"/>
      <c r="E676" s="128"/>
      <c r="F676" s="119"/>
      <c r="G676" s="7"/>
      <c r="H676" s="7"/>
      <c r="I676" s="7"/>
      <c r="J676" s="7"/>
      <c r="K676" s="7"/>
      <c r="L676" s="7"/>
      <c r="M676" s="7"/>
      <c r="N676" s="8"/>
      <c r="O676" s="8"/>
      <c r="P676" s="9"/>
      <c r="Q676" s="7"/>
      <c r="R676" s="9"/>
      <c r="S676" s="9"/>
      <c r="T676" s="9"/>
      <c r="U676" s="351"/>
      <c r="V676" s="88" t="str">
        <f>IF(W676=0,"",(G676/DataÅr!$B$47*DataÅr!$B$52+H676/DataÅr!$B$47*DataÅr!$B$51+I676/DataÅr!$B$47*DataÅr!$B$50+J676/DataÅr!$B$47*DataÅr!$B$49+K676/DataÅr!$B$47*DataÅr!$B$48+M676/DataÅr!$B$47*DataÅr!$B$53)^DataÅr!$B$54)</f>
        <v/>
      </c>
      <c r="W676" s="89">
        <f t="shared" si="58"/>
        <v>0</v>
      </c>
      <c r="X676" s="90"/>
      <c r="Y676" s="142"/>
      <c r="Z676" s="144"/>
      <c r="AA676" s="94"/>
    </row>
    <row r="677" spans="1:27" ht="12.75" customHeight="1" x14ac:dyDescent="0.2">
      <c r="A677" s="406"/>
      <c r="B677" s="108">
        <f>B676</f>
        <v>42640</v>
      </c>
      <c r="C677" s="123"/>
      <c r="D677" s="136"/>
      <c r="E677" s="133"/>
      <c r="F677" s="118"/>
      <c r="G677" s="4"/>
      <c r="H677" s="4"/>
      <c r="I677" s="4"/>
      <c r="J677" s="4"/>
      <c r="K677" s="4"/>
      <c r="L677" s="4"/>
      <c r="M677" s="4"/>
      <c r="N677" s="5"/>
      <c r="O677" s="5"/>
      <c r="P677" s="6"/>
      <c r="Q677" s="4"/>
      <c r="R677" s="6"/>
      <c r="S677" s="6"/>
      <c r="T677" s="6"/>
      <c r="U677" s="350"/>
      <c r="V677" s="85" t="str">
        <f>IF(W677=0,"",(G677/DataÅr!$B$47*DataÅr!$B$52+H677/DataÅr!$B$47*DataÅr!$B$51+I677/DataÅr!$B$47*DataÅr!$B$50+J677/DataÅr!$B$47*DataÅr!$B$49+K677/DataÅr!$B$47*DataÅr!$B$48+M677/DataÅr!$B$47*DataÅr!$B$53)^DataÅr!$B$54)</f>
        <v/>
      </c>
      <c r="W677" s="86">
        <f t="shared" si="58"/>
        <v>0</v>
      </c>
      <c r="X677" s="87">
        <f>SUM(G674:K677)+SUM(M674:M677)</f>
        <v>0</v>
      </c>
      <c r="Y677" s="130">
        <f>SUM(F674:F687)</f>
        <v>0</v>
      </c>
      <c r="Z677" s="91" t="str">
        <f t="shared" ref="Z677:Z687" si="61">Z663</f>
        <v>Pas</v>
      </c>
      <c r="AA677" s="94"/>
    </row>
    <row r="678" spans="1:27" ht="12.75" customHeight="1" x14ac:dyDescent="0.2">
      <c r="A678" s="406"/>
      <c r="B678" s="107">
        <f>(B676+1)</f>
        <v>42641</v>
      </c>
      <c r="C678" s="124"/>
      <c r="D678" s="137"/>
      <c r="E678" s="128"/>
      <c r="F678" s="119"/>
      <c r="G678" s="7"/>
      <c r="H678" s="7"/>
      <c r="I678" s="7"/>
      <c r="J678" s="7"/>
      <c r="K678" s="7"/>
      <c r="L678" s="7"/>
      <c r="M678" s="7"/>
      <c r="N678" s="8"/>
      <c r="O678" s="8"/>
      <c r="P678" s="9"/>
      <c r="Q678" s="7"/>
      <c r="R678" s="9"/>
      <c r="S678" s="9"/>
      <c r="T678" s="9"/>
      <c r="U678" s="351"/>
      <c r="V678" s="88" t="str">
        <f>IF(W678=0,"",(G678/DataÅr!$B$47*DataÅr!$B$52+H678/DataÅr!$B$47*DataÅr!$B$51+I678/DataÅr!$B$47*DataÅr!$B$50+J678/DataÅr!$B$47*DataÅr!$B$49+K678/DataÅr!$B$47*DataÅr!$B$48+M678/DataÅr!$B$47*DataÅr!$B$53)^DataÅr!$B$54)</f>
        <v/>
      </c>
      <c r="W678" s="89">
        <f t="shared" si="58"/>
        <v>0</v>
      </c>
      <c r="X678" s="90"/>
      <c r="Y678" s="129">
        <f>SUM(G674:K687)-Y679</f>
        <v>0</v>
      </c>
      <c r="Z678" s="93" t="str">
        <f t="shared" si="61"/>
        <v>Løb</v>
      </c>
      <c r="AA678" s="94"/>
    </row>
    <row r="679" spans="1:27" ht="12.75" customHeight="1" x14ac:dyDescent="0.2">
      <c r="A679" s="406"/>
      <c r="B679" s="108">
        <f>B678</f>
        <v>42641</v>
      </c>
      <c r="C679" s="123"/>
      <c r="D679" s="136"/>
      <c r="E679" s="133"/>
      <c r="F679" s="118"/>
      <c r="G679" s="4"/>
      <c r="H679" s="4"/>
      <c r="I679" s="4"/>
      <c r="J679" s="4"/>
      <c r="K679" s="4"/>
      <c r="L679" s="4"/>
      <c r="M679" s="4"/>
      <c r="N679" s="5"/>
      <c r="O679" s="5"/>
      <c r="P679" s="6"/>
      <c r="Q679" s="4"/>
      <c r="R679" s="6"/>
      <c r="S679" s="6"/>
      <c r="T679" s="6"/>
      <c r="U679" s="350"/>
      <c r="V679" s="85" t="str">
        <f>IF(W679=0,"",(G679/DataÅr!$B$47*DataÅr!$B$52+H679/DataÅr!$B$47*DataÅr!$B$51+I679/DataÅr!$B$47*DataÅr!$B$50+J679/DataÅr!$B$47*DataÅr!$B$49+K679/DataÅr!$B$47*DataÅr!$B$48+M679/DataÅr!$B$47*DataÅr!$B$53)^DataÅr!$B$54)</f>
        <v/>
      </c>
      <c r="W679" s="86">
        <f t="shared" si="58"/>
        <v>0</v>
      </c>
      <c r="X679" s="87">
        <f>SUM(G674:K679)+SUM(M674:M679)</f>
        <v>0</v>
      </c>
      <c r="Y679" s="92">
        <f>SUMIF(L674:L687,"x",W674:W687)-SUMIF(L674:L687,"x",M674:M687)</f>
        <v>0</v>
      </c>
      <c r="Z679" s="93" t="str">
        <f t="shared" si="61"/>
        <v>Alternativ</v>
      </c>
      <c r="AA679" s="94"/>
    </row>
    <row r="680" spans="1:27" ht="12.75" customHeight="1" x14ac:dyDescent="0.2">
      <c r="A680" s="406"/>
      <c r="B680" s="107">
        <f>(B678+1)</f>
        <v>42642</v>
      </c>
      <c r="C680" s="124"/>
      <c r="D680" s="137"/>
      <c r="E680" s="128"/>
      <c r="F680" s="119"/>
      <c r="G680" s="7"/>
      <c r="H680" s="7"/>
      <c r="I680" s="7"/>
      <c r="J680" s="7"/>
      <c r="K680" s="7"/>
      <c r="L680" s="7"/>
      <c r="M680" s="7"/>
      <c r="N680" s="8"/>
      <c r="O680" s="8"/>
      <c r="P680" s="9"/>
      <c r="Q680" s="7"/>
      <c r="R680" s="9"/>
      <c r="S680" s="9"/>
      <c r="T680" s="9"/>
      <c r="U680" s="351"/>
      <c r="V680" s="88" t="str">
        <f>IF(W680=0,"",(G680/DataÅr!$B$47*DataÅr!$B$52+H680/DataÅr!$B$47*DataÅr!$B$51+I680/DataÅr!$B$47*DataÅr!$B$50+J680/DataÅr!$B$47*DataÅr!$B$49+K680/DataÅr!$B$47*DataÅr!$B$48+M680/DataÅr!$B$47*DataÅr!$B$53)^DataÅr!$B$54)</f>
        <v/>
      </c>
      <c r="W680" s="89">
        <f t="shared" si="58"/>
        <v>0</v>
      </c>
      <c r="X680" s="90"/>
      <c r="Y680" s="92">
        <f>SUM(M674:M687)</f>
        <v>0</v>
      </c>
      <c r="Z680" s="93" t="str">
        <f t="shared" si="61"/>
        <v>Styrke</v>
      </c>
      <c r="AA680" s="94"/>
    </row>
    <row r="681" spans="1:27" ht="12.75" customHeight="1" x14ac:dyDescent="0.2">
      <c r="A681" s="406"/>
      <c r="B681" s="108">
        <f>B680</f>
        <v>42642</v>
      </c>
      <c r="C681" s="123"/>
      <c r="D681" s="136"/>
      <c r="E681" s="133"/>
      <c r="F681" s="118"/>
      <c r="G681" s="4"/>
      <c r="H681" s="4"/>
      <c r="I681" s="4"/>
      <c r="J681" s="4"/>
      <c r="K681" s="4"/>
      <c r="L681" s="4"/>
      <c r="M681" s="4"/>
      <c r="N681" s="5"/>
      <c r="O681" s="5"/>
      <c r="P681" s="6"/>
      <c r="Q681" s="4"/>
      <c r="R681" s="6"/>
      <c r="S681" s="6"/>
      <c r="T681" s="6"/>
      <c r="U681" s="350"/>
      <c r="V681" s="85" t="str">
        <f>IF(W681=0,"",(G681/DataÅr!$B$47*DataÅr!$B$52+H681/DataÅr!$B$47*DataÅr!$B$51+I681/DataÅr!$B$47*DataÅr!$B$50+J681/DataÅr!$B$47*DataÅr!$B$49+K681/DataÅr!$B$47*DataÅr!$B$48+M681/DataÅr!$B$47*DataÅr!$B$53)^DataÅr!$B$54)</f>
        <v/>
      </c>
      <c r="W681" s="86">
        <f t="shared" si="58"/>
        <v>0</v>
      </c>
      <c r="X681" s="87">
        <f>SUM(G674:K681)+SUM(M674:M681)</f>
        <v>0</v>
      </c>
      <c r="Y681" s="95">
        <f>SUM(Q674:Q687)</f>
        <v>0</v>
      </c>
      <c r="Z681" s="93" t="str">
        <f t="shared" si="61"/>
        <v>O-teknik</v>
      </c>
      <c r="AA681" s="94"/>
    </row>
    <row r="682" spans="1:27" ht="12.75" customHeight="1" x14ac:dyDescent="0.2">
      <c r="A682" s="406"/>
      <c r="B682" s="107">
        <f>(B680+1)</f>
        <v>42643</v>
      </c>
      <c r="C682" s="124"/>
      <c r="D682" s="137"/>
      <c r="E682" s="128"/>
      <c r="F682" s="119"/>
      <c r="G682" s="7"/>
      <c r="H682" s="7"/>
      <c r="I682" s="7"/>
      <c r="J682" s="7"/>
      <c r="K682" s="7"/>
      <c r="L682" s="7"/>
      <c r="M682" s="7"/>
      <c r="N682" s="8"/>
      <c r="O682" s="8"/>
      <c r="P682" s="9"/>
      <c r="Q682" s="7"/>
      <c r="R682" s="9"/>
      <c r="S682" s="9"/>
      <c r="T682" s="9"/>
      <c r="U682" s="351"/>
      <c r="V682" s="88" t="str">
        <f>IF(W682=0,"",(G682/DataÅr!$B$47*DataÅr!$B$52+H682/DataÅr!$B$47*DataÅr!$B$51+I682/DataÅr!$B$47*DataÅr!$B$50+J682/DataÅr!$B$47*DataÅr!$B$49+K682/DataÅr!$B$47*DataÅr!$B$48+M682/DataÅr!$B$47*DataÅr!$B$53)^DataÅr!$B$54)</f>
        <v/>
      </c>
      <c r="W682" s="89">
        <f t="shared" si="58"/>
        <v>0</v>
      </c>
      <c r="X682" s="90"/>
      <c r="Y682" s="96">
        <f>SUM(T674:T687)</f>
        <v>0</v>
      </c>
      <c r="Z682" s="93" t="str">
        <f t="shared" si="61"/>
        <v>Km</v>
      </c>
      <c r="AA682" s="94"/>
    </row>
    <row r="683" spans="1:27" ht="12.75" customHeight="1" x14ac:dyDescent="0.2">
      <c r="A683" s="406"/>
      <c r="B683" s="108">
        <f>B682</f>
        <v>42643</v>
      </c>
      <c r="C683" s="123"/>
      <c r="D683" s="136"/>
      <c r="E683" s="133"/>
      <c r="F683" s="118"/>
      <c r="G683" s="4"/>
      <c r="H683" s="4"/>
      <c r="I683" s="4"/>
      <c r="J683" s="4"/>
      <c r="K683" s="4"/>
      <c r="L683" s="4"/>
      <c r="M683" s="4"/>
      <c r="N683" s="5"/>
      <c r="O683" s="5"/>
      <c r="P683" s="6"/>
      <c r="Q683" s="4"/>
      <c r="R683" s="6"/>
      <c r="S683" s="6"/>
      <c r="T683" s="6"/>
      <c r="U683" s="350"/>
      <c r="V683" s="85" t="str">
        <f>IF(W683=0,"",(G683/DataÅr!$B$47*DataÅr!$B$52+H683/DataÅr!$B$47*DataÅr!$B$51+I683/DataÅr!$B$47*DataÅr!$B$50+J683/DataÅr!$B$47*DataÅr!$B$49+K683/DataÅr!$B$47*DataÅr!$B$48+M683/DataÅr!$B$47*DataÅr!$B$53)^DataÅr!$B$54)</f>
        <v/>
      </c>
      <c r="W683" s="86">
        <f t="shared" si="58"/>
        <v>0</v>
      </c>
      <c r="X683" s="87">
        <f>SUM(G674:K683)+SUM(M674:M683)</f>
        <v>0</v>
      </c>
      <c r="Y683" s="96">
        <f>SUM(P674:P687)</f>
        <v>0</v>
      </c>
      <c r="Z683" s="93" t="str">
        <f t="shared" si="61"/>
        <v>Stigning</v>
      </c>
      <c r="AA683" s="94"/>
    </row>
    <row r="684" spans="1:27" ht="12.75" customHeight="1" x14ac:dyDescent="0.2">
      <c r="A684" s="406"/>
      <c r="B684" s="107">
        <f>(B682+1)</f>
        <v>42644</v>
      </c>
      <c r="C684" s="124"/>
      <c r="D684" s="137"/>
      <c r="E684" s="128"/>
      <c r="F684" s="119"/>
      <c r="G684" s="7"/>
      <c r="H684" s="7"/>
      <c r="I684" s="7"/>
      <c r="J684" s="7"/>
      <c r="K684" s="7"/>
      <c r="L684" s="7"/>
      <c r="M684" s="7"/>
      <c r="N684" s="8"/>
      <c r="O684" s="8"/>
      <c r="P684" s="9"/>
      <c r="Q684" s="7"/>
      <c r="R684" s="9"/>
      <c r="S684" s="9"/>
      <c r="T684" s="9"/>
      <c r="U684" s="351"/>
      <c r="V684" s="88" t="str">
        <f>IF(W684=0,"",(G684/DataÅr!$B$47*DataÅr!$B$52+H684/DataÅr!$B$47*DataÅr!$B$51+I684/DataÅr!$B$47*DataÅr!$B$50+J684/DataÅr!$B$47*DataÅr!$B$49+K684/DataÅr!$B$47*DataÅr!$B$48+M684/DataÅr!$B$47*DataÅr!$B$53)^DataÅr!$B$54)</f>
        <v/>
      </c>
      <c r="W684" s="89">
        <f t="shared" si="58"/>
        <v>0</v>
      </c>
      <c r="X684" s="90"/>
      <c r="Y684" s="96">
        <f>SUM(V674:V687)</f>
        <v>0</v>
      </c>
      <c r="Z684" s="93" t="str">
        <f t="shared" si="61"/>
        <v>Belastning</v>
      </c>
      <c r="AA684" s="94"/>
    </row>
    <row r="685" spans="1:27" ht="12.75" customHeight="1" thickBot="1" x14ac:dyDescent="0.25">
      <c r="A685" s="406"/>
      <c r="B685" s="108">
        <f>B684</f>
        <v>42644</v>
      </c>
      <c r="C685" s="123"/>
      <c r="D685" s="136"/>
      <c r="E685" s="133"/>
      <c r="F685" s="118"/>
      <c r="G685" s="4"/>
      <c r="H685" s="4"/>
      <c r="I685" s="4"/>
      <c r="J685" s="4"/>
      <c r="K685" s="4"/>
      <c r="L685" s="4"/>
      <c r="M685" s="4"/>
      <c r="N685" s="5"/>
      <c r="O685" s="5"/>
      <c r="P685" s="6"/>
      <c r="Q685" s="4"/>
      <c r="R685" s="6"/>
      <c r="S685" s="6"/>
      <c r="T685" s="6"/>
      <c r="U685" s="350"/>
      <c r="V685" s="85" t="str">
        <f>IF(W685=0,"",(G685/DataÅr!$B$47*DataÅr!$B$52+H685/DataÅr!$B$47*DataÅr!$B$51+I685/DataÅr!$B$47*DataÅr!$B$50+J685/DataÅr!$B$47*DataÅr!$B$49+K685/DataÅr!$B$47*DataÅr!$B$48+M685/DataÅr!$B$47*DataÅr!$B$53)^DataÅr!$B$54)</f>
        <v/>
      </c>
      <c r="W685" s="86">
        <f t="shared" si="58"/>
        <v>0</v>
      </c>
      <c r="X685" s="87">
        <f>SUM(G674:K685)+SUM(M674:M685)</f>
        <v>0</v>
      </c>
      <c r="Y685" s="101">
        <f>IF(SUM(R674:R687)&gt;0,AVERAGE(R674:R687),0)</f>
        <v>0</v>
      </c>
      <c r="Z685" s="102" t="str">
        <f t="shared" si="61"/>
        <v>Dagsform</v>
      </c>
      <c r="AA685" s="94"/>
    </row>
    <row r="686" spans="1:27" ht="12.75" customHeight="1" x14ac:dyDescent="0.2">
      <c r="A686" s="406"/>
      <c r="B686" s="107">
        <f>(B684+1)</f>
        <v>42645</v>
      </c>
      <c r="C686" s="125"/>
      <c r="D686" s="137"/>
      <c r="E686" s="128"/>
      <c r="F686" s="120"/>
      <c r="G686" s="10"/>
      <c r="H686" s="10"/>
      <c r="I686" s="10"/>
      <c r="J686" s="10"/>
      <c r="K686" s="10"/>
      <c r="L686" s="10"/>
      <c r="M686" s="10"/>
      <c r="N686" s="11"/>
      <c r="O686" s="11"/>
      <c r="P686" s="12"/>
      <c r="Q686" s="10"/>
      <c r="R686" s="12"/>
      <c r="S686" s="12"/>
      <c r="T686" s="12"/>
      <c r="U686" s="351"/>
      <c r="V686" s="88" t="str">
        <f>IF(W686=0,"",(G686/DataÅr!$B$47*DataÅr!$B$52+H686/DataÅr!$B$47*DataÅr!$B$51+I686/DataÅr!$B$47*DataÅr!$B$50+J686/DataÅr!$B$47*DataÅr!$B$49+K686/DataÅr!$B$47*DataÅr!$B$48+M686/DataÅr!$B$47*DataÅr!$B$53)^DataÅr!$B$54)</f>
        <v/>
      </c>
      <c r="W686" s="89">
        <f t="shared" si="58"/>
        <v>0</v>
      </c>
      <c r="X686" s="98"/>
      <c r="Y686" s="131">
        <f>SUM(C674:C687)</f>
        <v>0</v>
      </c>
      <c r="Z686" s="132" t="str">
        <f t="shared" si="61"/>
        <v>Pas</v>
      </c>
      <c r="AA686" s="94"/>
    </row>
    <row r="687" spans="1:27" ht="12.75" customHeight="1" thickBot="1" x14ac:dyDescent="0.25">
      <c r="A687" s="407"/>
      <c r="B687" s="109">
        <f>B686</f>
        <v>42645</v>
      </c>
      <c r="C687" s="126"/>
      <c r="D687" s="138"/>
      <c r="E687" s="134"/>
      <c r="F687" s="121"/>
      <c r="G687" s="13"/>
      <c r="H687" s="13"/>
      <c r="I687" s="13"/>
      <c r="J687" s="13"/>
      <c r="K687" s="13"/>
      <c r="L687" s="13"/>
      <c r="M687" s="13"/>
      <c r="N687" s="14"/>
      <c r="O687" s="14"/>
      <c r="P687" s="15"/>
      <c r="Q687" s="13"/>
      <c r="R687" s="15"/>
      <c r="S687" s="15"/>
      <c r="T687" s="15"/>
      <c r="U687" s="354"/>
      <c r="V687" s="158" t="str">
        <f>IF(W687=0,"",(G687/DataÅr!$B$47*DataÅr!$B$52+H687/DataÅr!$B$47*DataÅr!$B$51+I687/DataÅr!$B$47*DataÅr!$B$50+J687/DataÅr!$B$47*DataÅr!$B$49+K687/DataÅr!$B$47*DataÅr!$B$48+M687/DataÅr!$B$47*DataÅr!$B$53)^DataÅr!$B$54)</f>
        <v/>
      </c>
      <c r="W687" s="99">
        <f t="shared" si="58"/>
        <v>0</v>
      </c>
      <c r="X687" s="100">
        <f>SUM(G674:K687)+SUM(M674:M687)</f>
        <v>0</v>
      </c>
      <c r="Y687" s="140">
        <f>SUM(E674:E687)</f>
        <v>0</v>
      </c>
      <c r="Z687" s="141" t="str">
        <f t="shared" si="61"/>
        <v>Tid</v>
      </c>
      <c r="AA687" s="94"/>
    </row>
    <row r="688" spans="1:27" ht="12.75" customHeight="1" x14ac:dyDescent="0.2">
      <c r="A688" s="405">
        <f>A674+1</f>
        <v>40</v>
      </c>
      <c r="B688" s="110">
        <f>(B686+1)</f>
        <v>42646</v>
      </c>
      <c r="C688" s="122"/>
      <c r="D688" s="139"/>
      <c r="E688" s="127"/>
      <c r="F688" s="117"/>
      <c r="G688" s="1"/>
      <c r="H688" s="1"/>
      <c r="I688" s="1"/>
      <c r="J688" s="1"/>
      <c r="K688" s="1"/>
      <c r="L688" s="1"/>
      <c r="M688" s="1"/>
      <c r="N688" s="2"/>
      <c r="O688" s="2"/>
      <c r="P688" s="3"/>
      <c r="Q688" s="1"/>
      <c r="R688" s="3"/>
      <c r="S688" s="3"/>
      <c r="T688" s="3"/>
      <c r="U688" s="349"/>
      <c r="V688" s="88" t="str">
        <f>IF(W688=0,"",(G688/DataÅr!$B$47*DataÅr!$B$52+H688/DataÅr!$B$47*DataÅr!$B$51+I688/DataÅr!$B$47*DataÅr!$B$50+J688/DataÅr!$B$47*DataÅr!$B$49+K688/DataÅr!$B$47*DataÅr!$B$48+M688/DataÅr!$B$47*DataÅr!$B$53)^DataÅr!$B$54)</f>
        <v/>
      </c>
      <c r="W688" s="80">
        <f t="shared" si="58"/>
        <v>0</v>
      </c>
      <c r="X688" s="81"/>
      <c r="Y688" s="82"/>
      <c r="Z688" s="83"/>
      <c r="AA688" s="94"/>
    </row>
    <row r="689" spans="1:27" ht="12.75" customHeight="1" x14ac:dyDescent="0.2">
      <c r="A689" s="406"/>
      <c r="B689" s="108">
        <f>B688</f>
        <v>42646</v>
      </c>
      <c r="C689" s="123"/>
      <c r="D689" s="136"/>
      <c r="E689" s="133"/>
      <c r="F689" s="118"/>
      <c r="G689" s="4"/>
      <c r="H689" s="4"/>
      <c r="I689" s="4"/>
      <c r="J689" s="4"/>
      <c r="K689" s="4"/>
      <c r="L689" s="4"/>
      <c r="M689" s="4"/>
      <c r="N689" s="5"/>
      <c r="O689" s="5"/>
      <c r="P689" s="6"/>
      <c r="Q689" s="4"/>
      <c r="R689" s="6"/>
      <c r="S689" s="6"/>
      <c r="T689" s="6"/>
      <c r="U689" s="350"/>
      <c r="V689" s="85" t="str">
        <f>IF(W689=0,"",(G689/DataÅr!$B$47*DataÅr!$B$52+H689/DataÅr!$B$47*DataÅr!$B$51+I689/DataÅr!$B$47*DataÅr!$B$50+J689/DataÅr!$B$47*DataÅr!$B$49+K689/DataÅr!$B$47*DataÅr!$B$48+M689/DataÅr!$B$47*DataÅr!$B$53)^DataÅr!$B$54)</f>
        <v/>
      </c>
      <c r="W689" s="86">
        <f t="shared" si="58"/>
        <v>0</v>
      </c>
      <c r="X689" s="87">
        <f>SUM(G688:K689)+SUM(M688:M689)</f>
        <v>0</v>
      </c>
      <c r="Y689" s="142"/>
      <c r="Z689" s="83"/>
      <c r="AA689" s="94"/>
    </row>
    <row r="690" spans="1:27" ht="12.75" customHeight="1" thickBot="1" x14ac:dyDescent="0.25">
      <c r="A690" s="406"/>
      <c r="B690" s="107">
        <f>(B688+1)</f>
        <v>42647</v>
      </c>
      <c r="C690" s="124"/>
      <c r="D690" s="137"/>
      <c r="E690" s="128"/>
      <c r="F690" s="119"/>
      <c r="G690" s="7"/>
      <c r="H690" s="7"/>
      <c r="I690" s="7"/>
      <c r="J690" s="7"/>
      <c r="K690" s="7"/>
      <c r="L690" s="7"/>
      <c r="M690" s="7"/>
      <c r="N690" s="8"/>
      <c r="O690" s="8"/>
      <c r="P690" s="9"/>
      <c r="Q690" s="7"/>
      <c r="R690" s="9"/>
      <c r="S690" s="9"/>
      <c r="T690" s="9"/>
      <c r="U690" s="351"/>
      <c r="V690" s="88" t="str">
        <f>IF(W690=0,"",(G690/DataÅr!$B$47*DataÅr!$B$52+H690/DataÅr!$B$47*DataÅr!$B$51+I690/DataÅr!$B$47*DataÅr!$B$50+J690/DataÅr!$B$47*DataÅr!$B$49+K690/DataÅr!$B$47*DataÅr!$B$48+M690/DataÅr!$B$47*DataÅr!$B$53)^DataÅr!$B$54)</f>
        <v/>
      </c>
      <c r="W690" s="89">
        <f t="shared" si="58"/>
        <v>0</v>
      </c>
      <c r="X690" s="90"/>
      <c r="Y690" s="142"/>
      <c r="Z690" s="144"/>
      <c r="AA690" s="94"/>
    </row>
    <row r="691" spans="1:27" ht="12.75" customHeight="1" x14ac:dyDescent="0.2">
      <c r="A691" s="406"/>
      <c r="B691" s="108">
        <f>B690</f>
        <v>42647</v>
      </c>
      <c r="C691" s="123"/>
      <c r="D691" s="136"/>
      <c r="E691" s="133"/>
      <c r="F691" s="118"/>
      <c r="G691" s="4"/>
      <c r="H691" s="4"/>
      <c r="I691" s="4"/>
      <c r="J691" s="4"/>
      <c r="K691" s="4"/>
      <c r="L691" s="4"/>
      <c r="M691" s="4"/>
      <c r="N691" s="5"/>
      <c r="O691" s="5"/>
      <c r="P691" s="6"/>
      <c r="Q691" s="4"/>
      <c r="R691" s="6"/>
      <c r="S691" s="6"/>
      <c r="T691" s="6"/>
      <c r="U691" s="350"/>
      <c r="V691" s="85" t="str">
        <f>IF(W691=0,"",(G691/DataÅr!$B$47*DataÅr!$B$52+H691/DataÅr!$B$47*DataÅr!$B$51+I691/DataÅr!$B$47*DataÅr!$B$50+J691/DataÅr!$B$47*DataÅr!$B$49+K691/DataÅr!$B$47*DataÅr!$B$48+M691/DataÅr!$B$47*DataÅr!$B$53)^DataÅr!$B$54)</f>
        <v/>
      </c>
      <c r="W691" s="86">
        <f t="shared" si="58"/>
        <v>0</v>
      </c>
      <c r="X691" s="87">
        <f>SUM(G688:K691)+SUM(M688:M691)</f>
        <v>0</v>
      </c>
      <c r="Y691" s="130">
        <f>SUM(F688:F701)</f>
        <v>0</v>
      </c>
      <c r="Z691" s="91" t="str">
        <f t="shared" ref="Z691:Z701" si="62">Z677</f>
        <v>Pas</v>
      </c>
      <c r="AA691" s="94"/>
    </row>
    <row r="692" spans="1:27" ht="12.75" customHeight="1" x14ac:dyDescent="0.2">
      <c r="A692" s="406"/>
      <c r="B692" s="107">
        <f>(B690+1)</f>
        <v>42648</v>
      </c>
      <c r="C692" s="124"/>
      <c r="D692" s="137"/>
      <c r="E692" s="128"/>
      <c r="F692" s="119"/>
      <c r="G692" s="7"/>
      <c r="H692" s="7"/>
      <c r="I692" s="7"/>
      <c r="J692" s="7"/>
      <c r="K692" s="7"/>
      <c r="L692" s="7"/>
      <c r="M692" s="7"/>
      <c r="N692" s="8"/>
      <c r="O692" s="8"/>
      <c r="P692" s="9"/>
      <c r="Q692" s="7"/>
      <c r="R692" s="9"/>
      <c r="S692" s="9"/>
      <c r="T692" s="9"/>
      <c r="U692" s="351"/>
      <c r="V692" s="88" t="str">
        <f>IF(W692=0,"",(G692/DataÅr!$B$47*DataÅr!$B$52+H692/DataÅr!$B$47*DataÅr!$B$51+I692/DataÅr!$B$47*DataÅr!$B$50+J692/DataÅr!$B$47*DataÅr!$B$49+K692/DataÅr!$B$47*DataÅr!$B$48+M692/DataÅr!$B$47*DataÅr!$B$53)^DataÅr!$B$54)</f>
        <v/>
      </c>
      <c r="W692" s="89">
        <f t="shared" si="58"/>
        <v>0</v>
      </c>
      <c r="X692" s="90"/>
      <c r="Y692" s="129">
        <f>SUM(G688:K701)-Y693</f>
        <v>0</v>
      </c>
      <c r="Z692" s="93" t="str">
        <f t="shared" si="62"/>
        <v>Løb</v>
      </c>
      <c r="AA692" s="94"/>
    </row>
    <row r="693" spans="1:27" ht="12.75" customHeight="1" x14ac:dyDescent="0.2">
      <c r="A693" s="406"/>
      <c r="B693" s="108">
        <f>B692</f>
        <v>42648</v>
      </c>
      <c r="C693" s="123"/>
      <c r="D693" s="136"/>
      <c r="E693" s="133"/>
      <c r="F693" s="118"/>
      <c r="G693" s="4"/>
      <c r="H693" s="4"/>
      <c r="I693" s="4"/>
      <c r="J693" s="4"/>
      <c r="K693" s="4"/>
      <c r="L693" s="4"/>
      <c r="M693" s="4"/>
      <c r="N693" s="5"/>
      <c r="O693" s="5"/>
      <c r="P693" s="6"/>
      <c r="Q693" s="4"/>
      <c r="R693" s="6"/>
      <c r="S693" s="6"/>
      <c r="T693" s="6"/>
      <c r="U693" s="350"/>
      <c r="V693" s="85" t="str">
        <f>IF(W693=0,"",(G693/DataÅr!$B$47*DataÅr!$B$52+H693/DataÅr!$B$47*DataÅr!$B$51+I693/DataÅr!$B$47*DataÅr!$B$50+J693/DataÅr!$B$47*DataÅr!$B$49+K693/DataÅr!$B$47*DataÅr!$B$48+M693/DataÅr!$B$47*DataÅr!$B$53)^DataÅr!$B$54)</f>
        <v/>
      </c>
      <c r="W693" s="86">
        <f t="shared" si="58"/>
        <v>0</v>
      </c>
      <c r="X693" s="87">
        <f>SUM(G688:K693)+SUM(M688:M693)</f>
        <v>0</v>
      </c>
      <c r="Y693" s="92">
        <f>SUMIF(L688:L701,"x",W688:W701)-SUMIF(L688:L701,"x",M688:M701)</f>
        <v>0</v>
      </c>
      <c r="Z693" s="93" t="str">
        <f t="shared" si="62"/>
        <v>Alternativ</v>
      </c>
      <c r="AA693" s="94"/>
    </row>
    <row r="694" spans="1:27" ht="12.75" customHeight="1" x14ac:dyDescent="0.2">
      <c r="A694" s="406"/>
      <c r="B694" s="107">
        <f>(B692+1)</f>
        <v>42649</v>
      </c>
      <c r="C694" s="124"/>
      <c r="D694" s="137"/>
      <c r="E694" s="128"/>
      <c r="F694" s="119"/>
      <c r="G694" s="7"/>
      <c r="H694" s="7"/>
      <c r="I694" s="7"/>
      <c r="J694" s="7"/>
      <c r="K694" s="7"/>
      <c r="L694" s="7"/>
      <c r="M694" s="7"/>
      <c r="N694" s="8"/>
      <c r="O694" s="8"/>
      <c r="P694" s="9"/>
      <c r="Q694" s="7"/>
      <c r="R694" s="9"/>
      <c r="S694" s="9"/>
      <c r="T694" s="9"/>
      <c r="U694" s="351"/>
      <c r="V694" s="88" t="str">
        <f>IF(W694=0,"",(G694/DataÅr!$B$47*DataÅr!$B$52+H694/DataÅr!$B$47*DataÅr!$B$51+I694/DataÅr!$B$47*DataÅr!$B$50+J694/DataÅr!$B$47*DataÅr!$B$49+K694/DataÅr!$B$47*DataÅr!$B$48+M694/DataÅr!$B$47*DataÅr!$B$53)^DataÅr!$B$54)</f>
        <v/>
      </c>
      <c r="W694" s="89">
        <f t="shared" si="58"/>
        <v>0</v>
      </c>
      <c r="X694" s="90"/>
      <c r="Y694" s="92">
        <f>SUM(M688:M701)</f>
        <v>0</v>
      </c>
      <c r="Z694" s="93" t="str">
        <f t="shared" si="62"/>
        <v>Styrke</v>
      </c>
      <c r="AA694" s="94"/>
    </row>
    <row r="695" spans="1:27" ht="12.75" customHeight="1" x14ac:dyDescent="0.2">
      <c r="A695" s="406"/>
      <c r="B695" s="108">
        <f>B694</f>
        <v>42649</v>
      </c>
      <c r="C695" s="123"/>
      <c r="D695" s="136"/>
      <c r="E695" s="133"/>
      <c r="F695" s="118"/>
      <c r="G695" s="4"/>
      <c r="H695" s="4"/>
      <c r="I695" s="4"/>
      <c r="J695" s="4"/>
      <c r="K695" s="4"/>
      <c r="L695" s="4"/>
      <c r="M695" s="4"/>
      <c r="N695" s="5"/>
      <c r="O695" s="5"/>
      <c r="P695" s="6"/>
      <c r="Q695" s="4"/>
      <c r="R695" s="6"/>
      <c r="S695" s="6"/>
      <c r="T695" s="6"/>
      <c r="U695" s="350"/>
      <c r="V695" s="85" t="str">
        <f>IF(W695=0,"",(G695/DataÅr!$B$47*DataÅr!$B$52+H695/DataÅr!$B$47*DataÅr!$B$51+I695/DataÅr!$B$47*DataÅr!$B$50+J695/DataÅr!$B$47*DataÅr!$B$49+K695/DataÅr!$B$47*DataÅr!$B$48+M695/DataÅr!$B$47*DataÅr!$B$53)^DataÅr!$B$54)</f>
        <v/>
      </c>
      <c r="W695" s="86">
        <f t="shared" si="58"/>
        <v>0</v>
      </c>
      <c r="X695" s="87">
        <f>SUM(G688:K695)+SUM(M688:M695)</f>
        <v>0</v>
      </c>
      <c r="Y695" s="95">
        <f>SUM(Q688:Q701)</f>
        <v>0</v>
      </c>
      <c r="Z695" s="93" t="str">
        <f t="shared" si="62"/>
        <v>O-teknik</v>
      </c>
      <c r="AA695" s="94"/>
    </row>
    <row r="696" spans="1:27" ht="12.75" customHeight="1" x14ac:dyDescent="0.2">
      <c r="A696" s="406"/>
      <c r="B696" s="107">
        <f>(B694+1)</f>
        <v>42650</v>
      </c>
      <c r="C696" s="124"/>
      <c r="D696" s="137"/>
      <c r="E696" s="128"/>
      <c r="F696" s="119"/>
      <c r="G696" s="7"/>
      <c r="H696" s="7"/>
      <c r="I696" s="7"/>
      <c r="J696" s="7"/>
      <c r="K696" s="7"/>
      <c r="L696" s="7"/>
      <c r="M696" s="7"/>
      <c r="N696" s="8"/>
      <c r="O696" s="8"/>
      <c r="P696" s="9"/>
      <c r="Q696" s="7"/>
      <c r="R696" s="9"/>
      <c r="S696" s="9"/>
      <c r="T696" s="9"/>
      <c r="U696" s="351"/>
      <c r="V696" s="88" t="str">
        <f>IF(W696=0,"",(G696/DataÅr!$B$47*DataÅr!$B$52+H696/DataÅr!$B$47*DataÅr!$B$51+I696/DataÅr!$B$47*DataÅr!$B$50+J696/DataÅr!$B$47*DataÅr!$B$49+K696/DataÅr!$B$47*DataÅr!$B$48+M696/DataÅr!$B$47*DataÅr!$B$53)^DataÅr!$B$54)</f>
        <v/>
      </c>
      <c r="W696" s="89">
        <f t="shared" si="58"/>
        <v>0</v>
      </c>
      <c r="X696" s="90"/>
      <c r="Y696" s="96">
        <f>SUM(T688:T701)</f>
        <v>0</v>
      </c>
      <c r="Z696" s="93" t="str">
        <f t="shared" si="62"/>
        <v>Km</v>
      </c>
      <c r="AA696" s="94"/>
    </row>
    <row r="697" spans="1:27" ht="12.75" customHeight="1" x14ac:dyDescent="0.2">
      <c r="A697" s="406"/>
      <c r="B697" s="108">
        <f>B696</f>
        <v>42650</v>
      </c>
      <c r="C697" s="123"/>
      <c r="D697" s="136"/>
      <c r="E697" s="133"/>
      <c r="F697" s="118"/>
      <c r="G697" s="4"/>
      <c r="H697" s="4"/>
      <c r="I697" s="4"/>
      <c r="J697" s="4"/>
      <c r="K697" s="4"/>
      <c r="L697" s="4"/>
      <c r="M697" s="4"/>
      <c r="N697" s="5"/>
      <c r="O697" s="5"/>
      <c r="P697" s="6"/>
      <c r="Q697" s="4"/>
      <c r="R697" s="6"/>
      <c r="S697" s="6"/>
      <c r="T697" s="6"/>
      <c r="U697" s="350"/>
      <c r="V697" s="85" t="str">
        <f>IF(W697=0,"",(G697/DataÅr!$B$47*DataÅr!$B$52+H697/DataÅr!$B$47*DataÅr!$B$51+I697/DataÅr!$B$47*DataÅr!$B$50+J697/DataÅr!$B$47*DataÅr!$B$49+K697/DataÅr!$B$47*DataÅr!$B$48+M697/DataÅr!$B$47*DataÅr!$B$53)^DataÅr!$B$54)</f>
        <v/>
      </c>
      <c r="W697" s="86">
        <f t="shared" si="58"/>
        <v>0</v>
      </c>
      <c r="X697" s="87">
        <f>SUM(G688:K697)+SUM(M688:M697)</f>
        <v>0</v>
      </c>
      <c r="Y697" s="96">
        <f>SUM(P688:P701)</f>
        <v>0</v>
      </c>
      <c r="Z697" s="93" t="str">
        <f t="shared" si="62"/>
        <v>Stigning</v>
      </c>
      <c r="AA697" s="94"/>
    </row>
    <row r="698" spans="1:27" ht="12.75" customHeight="1" x14ac:dyDescent="0.2">
      <c r="A698" s="406"/>
      <c r="B698" s="107">
        <f>(B696+1)</f>
        <v>42651</v>
      </c>
      <c r="C698" s="124"/>
      <c r="D698" s="137"/>
      <c r="E698" s="128"/>
      <c r="F698" s="119"/>
      <c r="G698" s="7"/>
      <c r="H698" s="7"/>
      <c r="I698" s="7"/>
      <c r="J698" s="7"/>
      <c r="K698" s="7"/>
      <c r="L698" s="7"/>
      <c r="M698" s="7"/>
      <c r="N698" s="8"/>
      <c r="O698" s="8"/>
      <c r="P698" s="9"/>
      <c r="Q698" s="7"/>
      <c r="R698" s="9"/>
      <c r="S698" s="9"/>
      <c r="T698" s="9"/>
      <c r="U698" s="351"/>
      <c r="V698" s="88" t="str">
        <f>IF(W698=0,"",(G698/DataÅr!$B$47*DataÅr!$B$52+H698/DataÅr!$B$47*DataÅr!$B$51+I698/DataÅr!$B$47*DataÅr!$B$50+J698/DataÅr!$B$47*DataÅr!$B$49+K698/DataÅr!$B$47*DataÅr!$B$48+M698/DataÅr!$B$47*DataÅr!$B$53)^DataÅr!$B$54)</f>
        <v/>
      </c>
      <c r="W698" s="89">
        <f t="shared" si="58"/>
        <v>0</v>
      </c>
      <c r="X698" s="90"/>
      <c r="Y698" s="96">
        <f>SUM(V688:V701)</f>
        <v>0</v>
      </c>
      <c r="Z698" s="93" t="str">
        <f t="shared" si="62"/>
        <v>Belastning</v>
      </c>
      <c r="AA698" s="94"/>
    </row>
    <row r="699" spans="1:27" ht="12.75" customHeight="1" thickBot="1" x14ac:dyDescent="0.25">
      <c r="A699" s="406"/>
      <c r="B699" s="108">
        <f>B698</f>
        <v>42651</v>
      </c>
      <c r="C699" s="123"/>
      <c r="D699" s="136"/>
      <c r="E699" s="133"/>
      <c r="F699" s="118"/>
      <c r="G699" s="4"/>
      <c r="H699" s="4"/>
      <c r="I699" s="4"/>
      <c r="J699" s="4"/>
      <c r="K699" s="4"/>
      <c r="L699" s="4"/>
      <c r="M699" s="4"/>
      <c r="N699" s="5"/>
      <c r="O699" s="5"/>
      <c r="P699" s="6"/>
      <c r="Q699" s="4"/>
      <c r="R699" s="6"/>
      <c r="S699" s="6"/>
      <c r="T699" s="6"/>
      <c r="U699" s="350"/>
      <c r="V699" s="85" t="str">
        <f>IF(W699=0,"",(G699/DataÅr!$B$47*DataÅr!$B$52+H699/DataÅr!$B$47*DataÅr!$B$51+I699/DataÅr!$B$47*DataÅr!$B$50+J699/DataÅr!$B$47*DataÅr!$B$49+K699/DataÅr!$B$47*DataÅr!$B$48+M699/DataÅr!$B$47*DataÅr!$B$53)^DataÅr!$B$54)</f>
        <v/>
      </c>
      <c r="W699" s="86">
        <f t="shared" si="58"/>
        <v>0</v>
      </c>
      <c r="X699" s="87">
        <f>SUM(G688:K699)+SUM(M688:M699)</f>
        <v>0</v>
      </c>
      <c r="Y699" s="101">
        <f>IF(SUM(R688:R701)&gt;0,AVERAGE(R688:R701),0)</f>
        <v>0</v>
      </c>
      <c r="Z699" s="102" t="str">
        <f t="shared" si="62"/>
        <v>Dagsform</v>
      </c>
      <c r="AA699" s="94"/>
    </row>
    <row r="700" spans="1:27" ht="12.75" customHeight="1" x14ac:dyDescent="0.2">
      <c r="A700" s="406"/>
      <c r="B700" s="107">
        <f>(B698+1)</f>
        <v>42652</v>
      </c>
      <c r="C700" s="125"/>
      <c r="D700" s="137"/>
      <c r="E700" s="128"/>
      <c r="F700" s="120"/>
      <c r="G700" s="10"/>
      <c r="H700" s="10"/>
      <c r="I700" s="10"/>
      <c r="J700" s="10"/>
      <c r="K700" s="10"/>
      <c r="L700" s="10"/>
      <c r="M700" s="10"/>
      <c r="N700" s="11"/>
      <c r="O700" s="11"/>
      <c r="P700" s="12"/>
      <c r="Q700" s="10"/>
      <c r="R700" s="12"/>
      <c r="S700" s="12"/>
      <c r="T700" s="12"/>
      <c r="U700" s="351"/>
      <c r="V700" s="88" t="str">
        <f>IF(W700=0,"",(G700/DataÅr!$B$47*DataÅr!$B$52+H700/DataÅr!$B$47*DataÅr!$B$51+I700/DataÅr!$B$47*DataÅr!$B$50+J700/DataÅr!$B$47*DataÅr!$B$49+K700/DataÅr!$B$47*DataÅr!$B$48+M700/DataÅr!$B$47*DataÅr!$B$53)^DataÅr!$B$54)</f>
        <v/>
      </c>
      <c r="W700" s="89">
        <f t="shared" si="58"/>
        <v>0</v>
      </c>
      <c r="X700" s="98"/>
      <c r="Y700" s="131">
        <f>SUM(C688:C701)</f>
        <v>0</v>
      </c>
      <c r="Z700" s="132" t="str">
        <f t="shared" si="62"/>
        <v>Pas</v>
      </c>
      <c r="AA700" s="94"/>
    </row>
    <row r="701" spans="1:27" ht="12.75" customHeight="1" thickBot="1" x14ac:dyDescent="0.25">
      <c r="A701" s="407"/>
      <c r="B701" s="109">
        <f>B700</f>
        <v>42652</v>
      </c>
      <c r="C701" s="126"/>
      <c r="D701" s="138"/>
      <c r="E701" s="134"/>
      <c r="F701" s="121"/>
      <c r="G701" s="13"/>
      <c r="H701" s="13"/>
      <c r="I701" s="13"/>
      <c r="J701" s="13"/>
      <c r="K701" s="13"/>
      <c r="L701" s="13"/>
      <c r="M701" s="13"/>
      <c r="N701" s="14"/>
      <c r="O701" s="14"/>
      <c r="P701" s="15"/>
      <c r="Q701" s="13"/>
      <c r="R701" s="15"/>
      <c r="S701" s="15"/>
      <c r="T701" s="15"/>
      <c r="U701" s="354"/>
      <c r="V701" s="158" t="str">
        <f>IF(W701=0,"",(G701/DataÅr!$B$47*DataÅr!$B$52+H701/DataÅr!$B$47*DataÅr!$B$51+I701/DataÅr!$B$47*DataÅr!$B$50+J701/DataÅr!$B$47*DataÅr!$B$49+K701/DataÅr!$B$47*DataÅr!$B$48+M701/DataÅr!$B$47*DataÅr!$B$53)^DataÅr!$B$54)</f>
        <v/>
      </c>
      <c r="W701" s="99">
        <f t="shared" si="58"/>
        <v>0</v>
      </c>
      <c r="X701" s="100">
        <f>SUM(G688:K701)+SUM(M688:M701)</f>
        <v>0</v>
      </c>
      <c r="Y701" s="140">
        <f>SUM(E688:E701)</f>
        <v>0</v>
      </c>
      <c r="Z701" s="141" t="str">
        <f t="shared" si="62"/>
        <v>Tid</v>
      </c>
      <c r="AA701" s="94"/>
    </row>
    <row r="702" spans="1:27" ht="12.75" customHeight="1" x14ac:dyDescent="0.2">
      <c r="A702" s="405">
        <f>A688+1</f>
        <v>41</v>
      </c>
      <c r="B702" s="110">
        <f>(B700+1)</f>
        <v>42653</v>
      </c>
      <c r="C702" s="122"/>
      <c r="D702" s="139"/>
      <c r="E702" s="127"/>
      <c r="F702" s="117"/>
      <c r="G702" s="1"/>
      <c r="H702" s="1"/>
      <c r="I702" s="1"/>
      <c r="J702" s="1"/>
      <c r="K702" s="1"/>
      <c r="L702" s="1"/>
      <c r="M702" s="1"/>
      <c r="N702" s="2"/>
      <c r="O702" s="2"/>
      <c r="P702" s="3"/>
      <c r="Q702" s="1"/>
      <c r="R702" s="3"/>
      <c r="S702" s="3"/>
      <c r="T702" s="3"/>
      <c r="U702" s="349"/>
      <c r="V702" s="88" t="str">
        <f>IF(W702=0,"",(G702/DataÅr!$B$47*DataÅr!$B$52+H702/DataÅr!$B$47*DataÅr!$B$51+I702/DataÅr!$B$47*DataÅr!$B$50+J702/DataÅr!$B$47*DataÅr!$B$49+K702/DataÅr!$B$47*DataÅr!$B$48+M702/DataÅr!$B$47*DataÅr!$B$53)^DataÅr!$B$54)</f>
        <v/>
      </c>
      <c r="W702" s="80">
        <f t="shared" si="58"/>
        <v>0</v>
      </c>
      <c r="X702" s="81"/>
      <c r="Y702" s="82"/>
      <c r="Z702" s="83"/>
      <c r="AA702" s="94"/>
    </row>
    <row r="703" spans="1:27" ht="12.75" customHeight="1" x14ac:dyDescent="0.2">
      <c r="A703" s="406"/>
      <c r="B703" s="108">
        <f>B702</f>
        <v>42653</v>
      </c>
      <c r="C703" s="123"/>
      <c r="D703" s="136"/>
      <c r="E703" s="133"/>
      <c r="F703" s="118"/>
      <c r="G703" s="4"/>
      <c r="H703" s="4"/>
      <c r="I703" s="4"/>
      <c r="J703" s="4"/>
      <c r="K703" s="4"/>
      <c r="L703" s="4"/>
      <c r="M703" s="4"/>
      <c r="N703" s="5"/>
      <c r="O703" s="5"/>
      <c r="P703" s="6"/>
      <c r="Q703" s="4"/>
      <c r="R703" s="6"/>
      <c r="S703" s="6"/>
      <c r="T703" s="6"/>
      <c r="U703" s="350"/>
      <c r="V703" s="85" t="str">
        <f>IF(W703=0,"",(G703/DataÅr!$B$47*DataÅr!$B$52+H703/DataÅr!$B$47*DataÅr!$B$51+I703/DataÅr!$B$47*DataÅr!$B$50+J703/DataÅr!$B$47*DataÅr!$B$49+K703/DataÅr!$B$47*DataÅr!$B$48+M703/DataÅr!$B$47*DataÅr!$B$53)^DataÅr!$B$54)</f>
        <v/>
      </c>
      <c r="W703" s="86">
        <f t="shared" si="58"/>
        <v>0</v>
      </c>
      <c r="X703" s="87">
        <f>SUM(G702:K703)+SUM(M702:M703)</f>
        <v>0</v>
      </c>
      <c r="Y703" s="142"/>
      <c r="Z703" s="83"/>
      <c r="AA703" s="94"/>
    </row>
    <row r="704" spans="1:27" ht="12.75" customHeight="1" thickBot="1" x14ac:dyDescent="0.25">
      <c r="A704" s="406"/>
      <c r="B704" s="107">
        <f>(B702+1)</f>
        <v>42654</v>
      </c>
      <c r="C704" s="124"/>
      <c r="D704" s="137"/>
      <c r="E704" s="128"/>
      <c r="F704" s="119"/>
      <c r="G704" s="7"/>
      <c r="H704" s="7"/>
      <c r="I704" s="7"/>
      <c r="J704" s="7"/>
      <c r="K704" s="7"/>
      <c r="L704" s="7"/>
      <c r="M704" s="7"/>
      <c r="N704" s="8"/>
      <c r="O704" s="8"/>
      <c r="P704" s="9"/>
      <c r="Q704" s="7"/>
      <c r="R704" s="9"/>
      <c r="S704" s="9"/>
      <c r="T704" s="9"/>
      <c r="U704" s="351"/>
      <c r="V704" s="88" t="str">
        <f>IF(W704=0,"",(G704/DataÅr!$B$47*DataÅr!$B$52+H704/DataÅr!$B$47*DataÅr!$B$51+I704/DataÅr!$B$47*DataÅr!$B$50+J704/DataÅr!$B$47*DataÅr!$B$49+K704/DataÅr!$B$47*DataÅr!$B$48+M704/DataÅr!$B$47*DataÅr!$B$53)^DataÅr!$B$54)</f>
        <v/>
      </c>
      <c r="W704" s="89">
        <f t="shared" si="58"/>
        <v>0</v>
      </c>
      <c r="X704" s="90"/>
      <c r="Y704" s="142"/>
      <c r="Z704" s="144"/>
      <c r="AA704" s="94"/>
    </row>
    <row r="705" spans="1:27" ht="12.75" customHeight="1" x14ac:dyDescent="0.2">
      <c r="A705" s="406"/>
      <c r="B705" s="108">
        <f>B704</f>
        <v>42654</v>
      </c>
      <c r="C705" s="123"/>
      <c r="D705" s="136"/>
      <c r="E705" s="133"/>
      <c r="F705" s="118"/>
      <c r="G705" s="4"/>
      <c r="H705" s="4"/>
      <c r="I705" s="4"/>
      <c r="J705" s="4"/>
      <c r="K705" s="4"/>
      <c r="L705" s="4"/>
      <c r="M705" s="4"/>
      <c r="N705" s="5"/>
      <c r="O705" s="5"/>
      <c r="P705" s="6"/>
      <c r="Q705" s="4"/>
      <c r="R705" s="6"/>
      <c r="S705" s="6"/>
      <c r="T705" s="6"/>
      <c r="U705" s="350"/>
      <c r="V705" s="85" t="str">
        <f>IF(W705=0,"",(G705/DataÅr!$B$47*DataÅr!$B$52+H705/DataÅr!$B$47*DataÅr!$B$51+I705/DataÅr!$B$47*DataÅr!$B$50+J705/DataÅr!$B$47*DataÅr!$B$49+K705/DataÅr!$B$47*DataÅr!$B$48+M705/DataÅr!$B$47*DataÅr!$B$53)^DataÅr!$B$54)</f>
        <v/>
      </c>
      <c r="W705" s="86">
        <f t="shared" si="58"/>
        <v>0</v>
      </c>
      <c r="X705" s="87">
        <f>SUM(G702:K705)+SUM(M702:M705)</f>
        <v>0</v>
      </c>
      <c r="Y705" s="130">
        <f>SUM(F702:F715)</f>
        <v>0</v>
      </c>
      <c r="Z705" s="91" t="str">
        <f t="shared" ref="Z705:Z715" si="63">Z691</f>
        <v>Pas</v>
      </c>
      <c r="AA705" s="94"/>
    </row>
    <row r="706" spans="1:27" ht="12.75" customHeight="1" x14ac:dyDescent="0.2">
      <c r="A706" s="406"/>
      <c r="B706" s="107">
        <f>(B704+1)</f>
        <v>42655</v>
      </c>
      <c r="C706" s="124"/>
      <c r="D706" s="137"/>
      <c r="E706" s="128"/>
      <c r="F706" s="119"/>
      <c r="G706" s="7"/>
      <c r="H706" s="7"/>
      <c r="I706" s="7"/>
      <c r="J706" s="7"/>
      <c r="K706" s="7"/>
      <c r="L706" s="7"/>
      <c r="M706" s="7"/>
      <c r="N706" s="8"/>
      <c r="O706" s="8"/>
      <c r="P706" s="9"/>
      <c r="Q706" s="7"/>
      <c r="R706" s="9"/>
      <c r="S706" s="9"/>
      <c r="T706" s="9"/>
      <c r="U706" s="351"/>
      <c r="V706" s="88" t="str">
        <f>IF(W706=0,"",(G706/DataÅr!$B$47*DataÅr!$B$52+H706/DataÅr!$B$47*DataÅr!$B$51+I706/DataÅr!$B$47*DataÅr!$B$50+J706/DataÅr!$B$47*DataÅr!$B$49+K706/DataÅr!$B$47*DataÅr!$B$48+M706/DataÅr!$B$47*DataÅr!$B$53)^DataÅr!$B$54)</f>
        <v/>
      </c>
      <c r="W706" s="89">
        <f t="shared" ref="W706:W743" si="64">SUM(G706:K706)+M706</f>
        <v>0</v>
      </c>
      <c r="X706" s="90"/>
      <c r="Y706" s="129">
        <f>SUM(G702:K715)-Y707</f>
        <v>0</v>
      </c>
      <c r="Z706" s="93" t="str">
        <f t="shared" si="63"/>
        <v>Løb</v>
      </c>
      <c r="AA706" s="94"/>
    </row>
    <row r="707" spans="1:27" ht="12.75" customHeight="1" x14ac:dyDescent="0.2">
      <c r="A707" s="406"/>
      <c r="B707" s="108">
        <f>B706</f>
        <v>42655</v>
      </c>
      <c r="C707" s="123"/>
      <c r="D707" s="136"/>
      <c r="E707" s="133"/>
      <c r="F707" s="118"/>
      <c r="G707" s="4"/>
      <c r="H707" s="4"/>
      <c r="I707" s="4"/>
      <c r="J707" s="4"/>
      <c r="K707" s="4"/>
      <c r="L707" s="4"/>
      <c r="M707" s="4"/>
      <c r="N707" s="5"/>
      <c r="O707" s="5"/>
      <c r="P707" s="6"/>
      <c r="Q707" s="4"/>
      <c r="R707" s="6"/>
      <c r="S707" s="6"/>
      <c r="T707" s="6"/>
      <c r="U707" s="350"/>
      <c r="V707" s="85" t="str">
        <f>IF(W707=0,"",(G707/DataÅr!$B$47*DataÅr!$B$52+H707/DataÅr!$B$47*DataÅr!$B$51+I707/DataÅr!$B$47*DataÅr!$B$50+J707/DataÅr!$B$47*DataÅr!$B$49+K707/DataÅr!$B$47*DataÅr!$B$48+M707/DataÅr!$B$47*DataÅr!$B$53)^DataÅr!$B$54)</f>
        <v/>
      </c>
      <c r="W707" s="86">
        <f t="shared" si="64"/>
        <v>0</v>
      </c>
      <c r="X707" s="87">
        <f>SUM(G702:K707)+SUM(M702:M707)</f>
        <v>0</v>
      </c>
      <c r="Y707" s="92">
        <f>SUMIF(L702:L715,"x",W702:W715)-SUMIF(L702:L715,"x",M702:M715)</f>
        <v>0</v>
      </c>
      <c r="Z707" s="93" t="str">
        <f t="shared" si="63"/>
        <v>Alternativ</v>
      </c>
      <c r="AA707" s="94"/>
    </row>
    <row r="708" spans="1:27" ht="12.75" customHeight="1" x14ac:dyDescent="0.2">
      <c r="A708" s="406"/>
      <c r="B708" s="107">
        <f>(B706+1)</f>
        <v>42656</v>
      </c>
      <c r="C708" s="124"/>
      <c r="D708" s="137"/>
      <c r="E708" s="128"/>
      <c r="F708" s="119"/>
      <c r="G708" s="7"/>
      <c r="H708" s="7"/>
      <c r="I708" s="7"/>
      <c r="J708" s="7"/>
      <c r="K708" s="7"/>
      <c r="L708" s="7"/>
      <c r="M708" s="7"/>
      <c r="N708" s="8"/>
      <c r="O708" s="8"/>
      <c r="P708" s="9"/>
      <c r="Q708" s="7"/>
      <c r="R708" s="9"/>
      <c r="S708" s="9"/>
      <c r="T708" s="9"/>
      <c r="U708" s="351"/>
      <c r="V708" s="88" t="str">
        <f>IF(W708=0,"",(G708/DataÅr!$B$47*DataÅr!$B$52+H708/DataÅr!$B$47*DataÅr!$B$51+I708/DataÅr!$B$47*DataÅr!$B$50+J708/DataÅr!$B$47*DataÅr!$B$49+K708/DataÅr!$B$47*DataÅr!$B$48+M708/DataÅr!$B$47*DataÅr!$B$53)^DataÅr!$B$54)</f>
        <v/>
      </c>
      <c r="W708" s="89">
        <f t="shared" si="64"/>
        <v>0</v>
      </c>
      <c r="X708" s="90"/>
      <c r="Y708" s="92">
        <f>SUM(M702:M715)</f>
        <v>0</v>
      </c>
      <c r="Z708" s="93" t="str">
        <f t="shared" si="63"/>
        <v>Styrke</v>
      </c>
      <c r="AA708" s="94"/>
    </row>
    <row r="709" spans="1:27" ht="12.75" customHeight="1" x14ac:dyDescent="0.2">
      <c r="A709" s="406"/>
      <c r="B709" s="108">
        <f>B708</f>
        <v>42656</v>
      </c>
      <c r="C709" s="123"/>
      <c r="D709" s="136"/>
      <c r="E709" s="133"/>
      <c r="F709" s="118"/>
      <c r="G709" s="4"/>
      <c r="H709" s="4"/>
      <c r="I709" s="4"/>
      <c r="J709" s="4"/>
      <c r="K709" s="4"/>
      <c r="L709" s="4"/>
      <c r="M709" s="4"/>
      <c r="N709" s="5"/>
      <c r="O709" s="5"/>
      <c r="P709" s="6"/>
      <c r="Q709" s="4"/>
      <c r="R709" s="6"/>
      <c r="S709" s="6"/>
      <c r="T709" s="6"/>
      <c r="U709" s="350"/>
      <c r="V709" s="85" t="str">
        <f>IF(W709=0,"",(G709/DataÅr!$B$47*DataÅr!$B$52+H709/DataÅr!$B$47*DataÅr!$B$51+I709/DataÅr!$B$47*DataÅr!$B$50+J709/DataÅr!$B$47*DataÅr!$B$49+K709/DataÅr!$B$47*DataÅr!$B$48+M709/DataÅr!$B$47*DataÅr!$B$53)^DataÅr!$B$54)</f>
        <v/>
      </c>
      <c r="W709" s="86">
        <f t="shared" si="64"/>
        <v>0</v>
      </c>
      <c r="X709" s="87">
        <f>SUM(G702:K709)+SUM(M702:M709)</f>
        <v>0</v>
      </c>
      <c r="Y709" s="95">
        <f>SUM(Q702:Q715)</f>
        <v>0</v>
      </c>
      <c r="Z709" s="93" t="str">
        <f t="shared" si="63"/>
        <v>O-teknik</v>
      </c>
      <c r="AA709" s="94"/>
    </row>
    <row r="710" spans="1:27" ht="12.75" customHeight="1" x14ac:dyDescent="0.2">
      <c r="A710" s="406"/>
      <c r="B710" s="107">
        <f>(B708+1)</f>
        <v>42657</v>
      </c>
      <c r="C710" s="124"/>
      <c r="D710" s="137"/>
      <c r="E710" s="128"/>
      <c r="F710" s="119"/>
      <c r="G710" s="7"/>
      <c r="H710" s="7"/>
      <c r="I710" s="7"/>
      <c r="J710" s="7"/>
      <c r="K710" s="7"/>
      <c r="L710" s="7"/>
      <c r="M710" s="7"/>
      <c r="N710" s="8"/>
      <c r="O710" s="8"/>
      <c r="P710" s="9"/>
      <c r="Q710" s="7"/>
      <c r="R710" s="9"/>
      <c r="S710" s="9"/>
      <c r="T710" s="9"/>
      <c r="U710" s="351"/>
      <c r="V710" s="88" t="str">
        <f>IF(W710=0,"",(G710/DataÅr!$B$47*DataÅr!$B$52+H710/DataÅr!$B$47*DataÅr!$B$51+I710/DataÅr!$B$47*DataÅr!$B$50+J710/DataÅr!$B$47*DataÅr!$B$49+K710/DataÅr!$B$47*DataÅr!$B$48+M710/DataÅr!$B$47*DataÅr!$B$53)^DataÅr!$B$54)</f>
        <v/>
      </c>
      <c r="W710" s="89">
        <f t="shared" si="64"/>
        <v>0</v>
      </c>
      <c r="X710" s="90"/>
      <c r="Y710" s="96">
        <f>SUM(T702:T715)</f>
        <v>0</v>
      </c>
      <c r="Z710" s="93" t="str">
        <f t="shared" si="63"/>
        <v>Km</v>
      </c>
      <c r="AA710" s="94"/>
    </row>
    <row r="711" spans="1:27" ht="12.75" customHeight="1" x14ac:dyDescent="0.2">
      <c r="A711" s="406"/>
      <c r="B711" s="108">
        <f>B710</f>
        <v>42657</v>
      </c>
      <c r="C711" s="123"/>
      <c r="D711" s="136"/>
      <c r="E711" s="133"/>
      <c r="F711" s="118"/>
      <c r="G711" s="4"/>
      <c r="H711" s="4"/>
      <c r="I711" s="4"/>
      <c r="J711" s="4"/>
      <c r="K711" s="4"/>
      <c r="L711" s="4"/>
      <c r="M711" s="4"/>
      <c r="N711" s="5"/>
      <c r="O711" s="5"/>
      <c r="P711" s="6"/>
      <c r="Q711" s="4"/>
      <c r="R711" s="6"/>
      <c r="S711" s="6"/>
      <c r="T711" s="6"/>
      <c r="U711" s="350"/>
      <c r="V711" s="85" t="str">
        <f>IF(W711=0,"",(G711/DataÅr!$B$47*DataÅr!$B$52+H711/DataÅr!$B$47*DataÅr!$B$51+I711/DataÅr!$B$47*DataÅr!$B$50+J711/DataÅr!$B$47*DataÅr!$B$49+K711/DataÅr!$B$47*DataÅr!$B$48+M711/DataÅr!$B$47*DataÅr!$B$53)^DataÅr!$B$54)</f>
        <v/>
      </c>
      <c r="W711" s="86">
        <f t="shared" si="64"/>
        <v>0</v>
      </c>
      <c r="X711" s="87">
        <f>SUM(G702:K711)+SUM(M702:M711)</f>
        <v>0</v>
      </c>
      <c r="Y711" s="96">
        <f>SUM(P702:P715)</f>
        <v>0</v>
      </c>
      <c r="Z711" s="93" t="str">
        <f t="shared" si="63"/>
        <v>Stigning</v>
      </c>
      <c r="AA711" s="94"/>
    </row>
    <row r="712" spans="1:27" ht="12.75" customHeight="1" x14ac:dyDescent="0.2">
      <c r="A712" s="406"/>
      <c r="B712" s="107">
        <f>(B710+1)</f>
        <v>42658</v>
      </c>
      <c r="C712" s="124"/>
      <c r="D712" s="137"/>
      <c r="E712" s="128"/>
      <c r="F712" s="119"/>
      <c r="G712" s="7"/>
      <c r="H712" s="7"/>
      <c r="I712" s="7"/>
      <c r="J712" s="7"/>
      <c r="K712" s="7"/>
      <c r="L712" s="7"/>
      <c r="M712" s="7"/>
      <c r="N712" s="8"/>
      <c r="O712" s="8"/>
      <c r="P712" s="9"/>
      <c r="Q712" s="7"/>
      <c r="R712" s="9"/>
      <c r="S712" s="9"/>
      <c r="T712" s="9"/>
      <c r="U712" s="351"/>
      <c r="V712" s="88" t="str">
        <f>IF(W712=0,"",(G712/DataÅr!$B$47*DataÅr!$B$52+H712/DataÅr!$B$47*DataÅr!$B$51+I712/DataÅr!$B$47*DataÅr!$B$50+J712/DataÅr!$B$47*DataÅr!$B$49+K712/DataÅr!$B$47*DataÅr!$B$48+M712/DataÅr!$B$47*DataÅr!$B$53)^DataÅr!$B$54)</f>
        <v/>
      </c>
      <c r="W712" s="89">
        <f t="shared" si="64"/>
        <v>0</v>
      </c>
      <c r="X712" s="90"/>
      <c r="Y712" s="96">
        <f>SUM(V702:V715)</f>
        <v>0</v>
      </c>
      <c r="Z712" s="93" t="str">
        <f t="shared" si="63"/>
        <v>Belastning</v>
      </c>
      <c r="AA712" s="94"/>
    </row>
    <row r="713" spans="1:27" ht="12.75" customHeight="1" thickBot="1" x14ac:dyDescent="0.25">
      <c r="A713" s="406"/>
      <c r="B713" s="108">
        <f>B712</f>
        <v>42658</v>
      </c>
      <c r="C713" s="123"/>
      <c r="D713" s="136"/>
      <c r="E713" s="133"/>
      <c r="F713" s="118"/>
      <c r="G713" s="4"/>
      <c r="H713" s="4"/>
      <c r="I713" s="4"/>
      <c r="J713" s="4"/>
      <c r="K713" s="4"/>
      <c r="L713" s="4"/>
      <c r="M713" s="4"/>
      <c r="N713" s="5"/>
      <c r="O713" s="5"/>
      <c r="P713" s="6"/>
      <c r="Q713" s="4"/>
      <c r="R713" s="6"/>
      <c r="S713" s="6"/>
      <c r="T713" s="6"/>
      <c r="U713" s="350"/>
      <c r="V713" s="85" t="str">
        <f>IF(W713=0,"",(G713/DataÅr!$B$47*DataÅr!$B$52+H713/DataÅr!$B$47*DataÅr!$B$51+I713/DataÅr!$B$47*DataÅr!$B$50+J713/DataÅr!$B$47*DataÅr!$B$49+K713/DataÅr!$B$47*DataÅr!$B$48+M713/DataÅr!$B$47*DataÅr!$B$53)^DataÅr!$B$54)</f>
        <v/>
      </c>
      <c r="W713" s="86">
        <f t="shared" si="64"/>
        <v>0</v>
      </c>
      <c r="X713" s="87">
        <f>SUM(G702:K713)+SUM(M702:M713)</f>
        <v>0</v>
      </c>
      <c r="Y713" s="101">
        <f>IF(SUM(R702:R715)&gt;0,AVERAGE(R702:R715),0)</f>
        <v>0</v>
      </c>
      <c r="Z713" s="102" t="str">
        <f t="shared" si="63"/>
        <v>Dagsform</v>
      </c>
      <c r="AA713" s="94"/>
    </row>
    <row r="714" spans="1:27" ht="12.75" customHeight="1" x14ac:dyDescent="0.2">
      <c r="A714" s="406"/>
      <c r="B714" s="107">
        <f>(B712+1)</f>
        <v>42659</v>
      </c>
      <c r="C714" s="125"/>
      <c r="D714" s="137"/>
      <c r="E714" s="128"/>
      <c r="F714" s="120"/>
      <c r="G714" s="10"/>
      <c r="H714" s="10"/>
      <c r="I714" s="10"/>
      <c r="J714" s="10"/>
      <c r="K714" s="10"/>
      <c r="L714" s="10"/>
      <c r="M714" s="10"/>
      <c r="N714" s="11"/>
      <c r="O714" s="11"/>
      <c r="P714" s="12"/>
      <c r="Q714" s="10"/>
      <c r="R714" s="12"/>
      <c r="S714" s="12"/>
      <c r="T714" s="12"/>
      <c r="U714" s="351"/>
      <c r="V714" s="88" t="str">
        <f>IF(W714=0,"",(G714/DataÅr!$B$47*DataÅr!$B$52+H714/DataÅr!$B$47*DataÅr!$B$51+I714/DataÅr!$B$47*DataÅr!$B$50+J714/DataÅr!$B$47*DataÅr!$B$49+K714/DataÅr!$B$47*DataÅr!$B$48+M714/DataÅr!$B$47*DataÅr!$B$53)^DataÅr!$B$54)</f>
        <v/>
      </c>
      <c r="W714" s="89">
        <f t="shared" si="64"/>
        <v>0</v>
      </c>
      <c r="X714" s="98"/>
      <c r="Y714" s="131">
        <f>SUM(C702:C715)</f>
        <v>0</v>
      </c>
      <c r="Z714" s="132" t="str">
        <f t="shared" si="63"/>
        <v>Pas</v>
      </c>
      <c r="AA714" s="94"/>
    </row>
    <row r="715" spans="1:27" ht="12.75" customHeight="1" thickBot="1" x14ac:dyDescent="0.25">
      <c r="A715" s="407"/>
      <c r="B715" s="109">
        <f>B714</f>
        <v>42659</v>
      </c>
      <c r="C715" s="126"/>
      <c r="D715" s="138"/>
      <c r="E715" s="134"/>
      <c r="F715" s="121"/>
      <c r="G715" s="13"/>
      <c r="H715" s="13"/>
      <c r="I715" s="13"/>
      <c r="J715" s="13"/>
      <c r="K715" s="13"/>
      <c r="L715" s="13"/>
      <c r="M715" s="13"/>
      <c r="N715" s="14"/>
      <c r="O715" s="14"/>
      <c r="P715" s="15"/>
      <c r="Q715" s="13"/>
      <c r="R715" s="15"/>
      <c r="S715" s="15"/>
      <c r="T715" s="15"/>
      <c r="U715" s="354"/>
      <c r="V715" s="158" t="str">
        <f>IF(W715=0,"",(G715/DataÅr!$B$47*DataÅr!$B$52+H715/DataÅr!$B$47*DataÅr!$B$51+I715/DataÅr!$B$47*DataÅr!$B$50+J715/DataÅr!$B$47*DataÅr!$B$49+K715/DataÅr!$B$47*DataÅr!$B$48+M715/DataÅr!$B$47*DataÅr!$B$53)^DataÅr!$B$54)</f>
        <v/>
      </c>
      <c r="W715" s="99">
        <f t="shared" si="64"/>
        <v>0</v>
      </c>
      <c r="X715" s="100">
        <f>SUM(G702:K715)+SUM(M702:M715)</f>
        <v>0</v>
      </c>
      <c r="Y715" s="140">
        <f>SUM(E702:E715)</f>
        <v>0</v>
      </c>
      <c r="Z715" s="141" t="str">
        <f t="shared" si="63"/>
        <v>Tid</v>
      </c>
      <c r="AA715" s="94"/>
    </row>
    <row r="716" spans="1:27" ht="12.75" customHeight="1" x14ac:dyDescent="0.2">
      <c r="A716" s="405">
        <f>A702+1</f>
        <v>42</v>
      </c>
      <c r="B716" s="110">
        <f>(B714+1)</f>
        <v>42660</v>
      </c>
      <c r="C716" s="122"/>
      <c r="D716" s="139"/>
      <c r="E716" s="127"/>
      <c r="F716" s="117"/>
      <c r="G716" s="1"/>
      <c r="H716" s="1"/>
      <c r="I716" s="1"/>
      <c r="J716" s="1"/>
      <c r="K716" s="1"/>
      <c r="L716" s="1"/>
      <c r="M716" s="1"/>
      <c r="N716" s="2"/>
      <c r="O716" s="2"/>
      <c r="P716" s="3"/>
      <c r="Q716" s="1"/>
      <c r="R716" s="3"/>
      <c r="S716" s="3"/>
      <c r="T716" s="3"/>
      <c r="U716" s="349"/>
      <c r="V716" s="88" t="str">
        <f>IF(W716=0,"",(G716/DataÅr!$B$47*DataÅr!$B$52+H716/DataÅr!$B$47*DataÅr!$B$51+I716/DataÅr!$B$47*DataÅr!$B$50+J716/DataÅr!$B$47*DataÅr!$B$49+K716/DataÅr!$B$47*DataÅr!$B$48+M716/DataÅr!$B$47*DataÅr!$B$53)^DataÅr!$B$54)</f>
        <v/>
      </c>
      <c r="W716" s="80">
        <f t="shared" si="64"/>
        <v>0</v>
      </c>
      <c r="X716" s="81"/>
      <c r="Y716" s="82"/>
      <c r="Z716" s="83"/>
      <c r="AA716" s="94"/>
    </row>
    <row r="717" spans="1:27" ht="12.75" customHeight="1" x14ac:dyDescent="0.2">
      <c r="A717" s="406"/>
      <c r="B717" s="108">
        <f>B716</f>
        <v>42660</v>
      </c>
      <c r="C717" s="123"/>
      <c r="D717" s="136"/>
      <c r="E717" s="133"/>
      <c r="F717" s="118"/>
      <c r="G717" s="4"/>
      <c r="H717" s="4"/>
      <c r="I717" s="4"/>
      <c r="J717" s="4"/>
      <c r="K717" s="4"/>
      <c r="L717" s="4"/>
      <c r="M717" s="4"/>
      <c r="N717" s="5"/>
      <c r="O717" s="5"/>
      <c r="P717" s="6"/>
      <c r="Q717" s="4"/>
      <c r="R717" s="6"/>
      <c r="S717" s="6"/>
      <c r="T717" s="6"/>
      <c r="U717" s="350"/>
      <c r="V717" s="85" t="str">
        <f>IF(W717=0,"",(G717/DataÅr!$B$47*DataÅr!$B$52+H717/DataÅr!$B$47*DataÅr!$B$51+I717/DataÅr!$B$47*DataÅr!$B$50+J717/DataÅr!$B$47*DataÅr!$B$49+K717/DataÅr!$B$47*DataÅr!$B$48+M717/DataÅr!$B$47*DataÅr!$B$53)^DataÅr!$B$54)</f>
        <v/>
      </c>
      <c r="W717" s="86">
        <f t="shared" si="64"/>
        <v>0</v>
      </c>
      <c r="X717" s="87">
        <f>SUM(G716:K717)+SUM(M716:M717)</f>
        <v>0</v>
      </c>
      <c r="Y717" s="142"/>
      <c r="Z717" s="83"/>
      <c r="AA717" s="94"/>
    </row>
    <row r="718" spans="1:27" ht="12.75" customHeight="1" thickBot="1" x14ac:dyDescent="0.25">
      <c r="A718" s="406"/>
      <c r="B718" s="107">
        <f>(B716+1)</f>
        <v>42661</v>
      </c>
      <c r="C718" s="124"/>
      <c r="D718" s="137"/>
      <c r="E718" s="128"/>
      <c r="F718" s="119"/>
      <c r="G718" s="7"/>
      <c r="H718" s="7"/>
      <c r="I718" s="7"/>
      <c r="J718" s="7"/>
      <c r="K718" s="7"/>
      <c r="L718" s="7"/>
      <c r="M718" s="7"/>
      <c r="N718" s="8"/>
      <c r="O718" s="8"/>
      <c r="P718" s="9"/>
      <c r="Q718" s="7"/>
      <c r="R718" s="9"/>
      <c r="S718" s="9"/>
      <c r="T718" s="9"/>
      <c r="U718" s="351"/>
      <c r="V718" s="88" t="str">
        <f>IF(W718=0,"",(G718/DataÅr!$B$47*DataÅr!$B$52+H718/DataÅr!$B$47*DataÅr!$B$51+I718/DataÅr!$B$47*DataÅr!$B$50+J718/DataÅr!$B$47*DataÅr!$B$49+K718/DataÅr!$B$47*DataÅr!$B$48+M718/DataÅr!$B$47*DataÅr!$B$53)^DataÅr!$B$54)</f>
        <v/>
      </c>
      <c r="W718" s="89">
        <f t="shared" si="64"/>
        <v>0</v>
      </c>
      <c r="X718" s="90"/>
      <c r="Y718" s="142"/>
      <c r="Z718" s="144"/>
      <c r="AA718" s="94"/>
    </row>
    <row r="719" spans="1:27" ht="12.75" customHeight="1" x14ac:dyDescent="0.2">
      <c r="A719" s="406"/>
      <c r="B719" s="108">
        <f>B718</f>
        <v>42661</v>
      </c>
      <c r="C719" s="123"/>
      <c r="D719" s="136"/>
      <c r="E719" s="133"/>
      <c r="F719" s="118"/>
      <c r="G719" s="4"/>
      <c r="H719" s="4"/>
      <c r="I719" s="4"/>
      <c r="J719" s="4"/>
      <c r="K719" s="4"/>
      <c r="L719" s="4"/>
      <c r="M719" s="4"/>
      <c r="N719" s="5"/>
      <c r="O719" s="5"/>
      <c r="P719" s="6"/>
      <c r="Q719" s="4"/>
      <c r="R719" s="6"/>
      <c r="S719" s="6"/>
      <c r="T719" s="6"/>
      <c r="U719" s="350"/>
      <c r="V719" s="85" t="str">
        <f>IF(W719=0,"",(G719/DataÅr!$B$47*DataÅr!$B$52+H719/DataÅr!$B$47*DataÅr!$B$51+I719/DataÅr!$B$47*DataÅr!$B$50+J719/DataÅr!$B$47*DataÅr!$B$49+K719/DataÅr!$B$47*DataÅr!$B$48+M719/DataÅr!$B$47*DataÅr!$B$53)^DataÅr!$B$54)</f>
        <v/>
      </c>
      <c r="W719" s="86">
        <f t="shared" si="64"/>
        <v>0</v>
      </c>
      <c r="X719" s="87">
        <f>SUM(G716:K719)+SUM(M716:M719)</f>
        <v>0</v>
      </c>
      <c r="Y719" s="130">
        <f>SUM(F716:F729)</f>
        <v>0</v>
      </c>
      <c r="Z719" s="91" t="str">
        <f t="shared" ref="Z719:Z729" si="65">Z705</f>
        <v>Pas</v>
      </c>
      <c r="AA719" s="94"/>
    </row>
    <row r="720" spans="1:27" ht="12.75" customHeight="1" x14ac:dyDescent="0.2">
      <c r="A720" s="406"/>
      <c r="B720" s="107">
        <f>(B718+1)</f>
        <v>42662</v>
      </c>
      <c r="C720" s="124"/>
      <c r="D720" s="137"/>
      <c r="E720" s="128"/>
      <c r="F720" s="119"/>
      <c r="G720" s="7"/>
      <c r="H720" s="7"/>
      <c r="I720" s="7"/>
      <c r="J720" s="7"/>
      <c r="K720" s="7"/>
      <c r="L720" s="7"/>
      <c r="M720" s="7"/>
      <c r="N720" s="8"/>
      <c r="O720" s="8"/>
      <c r="P720" s="9"/>
      <c r="Q720" s="7"/>
      <c r="R720" s="9"/>
      <c r="S720" s="9"/>
      <c r="T720" s="9"/>
      <c r="U720" s="351"/>
      <c r="V720" s="88" t="str">
        <f>IF(W720=0,"",(G720/DataÅr!$B$47*DataÅr!$B$52+H720/DataÅr!$B$47*DataÅr!$B$51+I720/DataÅr!$B$47*DataÅr!$B$50+J720/DataÅr!$B$47*DataÅr!$B$49+K720/DataÅr!$B$47*DataÅr!$B$48+M720/DataÅr!$B$47*DataÅr!$B$53)^DataÅr!$B$54)</f>
        <v/>
      </c>
      <c r="W720" s="89">
        <f t="shared" si="64"/>
        <v>0</v>
      </c>
      <c r="X720" s="90"/>
      <c r="Y720" s="129">
        <f>SUM(G716:K729)-Y721</f>
        <v>0</v>
      </c>
      <c r="Z720" s="93" t="str">
        <f t="shared" si="65"/>
        <v>Løb</v>
      </c>
      <c r="AA720" s="94"/>
    </row>
    <row r="721" spans="1:27" ht="12.75" customHeight="1" x14ac:dyDescent="0.2">
      <c r="A721" s="406"/>
      <c r="B721" s="108">
        <f>B720</f>
        <v>42662</v>
      </c>
      <c r="C721" s="123"/>
      <c r="D721" s="136"/>
      <c r="E721" s="133"/>
      <c r="F721" s="118"/>
      <c r="G721" s="4"/>
      <c r="H721" s="4"/>
      <c r="I721" s="4"/>
      <c r="J721" s="4"/>
      <c r="K721" s="4"/>
      <c r="L721" s="4"/>
      <c r="M721" s="4"/>
      <c r="N721" s="5"/>
      <c r="O721" s="5"/>
      <c r="P721" s="6"/>
      <c r="Q721" s="4"/>
      <c r="R721" s="6"/>
      <c r="S721" s="6"/>
      <c r="T721" s="6"/>
      <c r="U721" s="350"/>
      <c r="V721" s="85" t="str">
        <f>IF(W721=0,"",(G721/DataÅr!$B$47*DataÅr!$B$52+H721/DataÅr!$B$47*DataÅr!$B$51+I721/DataÅr!$B$47*DataÅr!$B$50+J721/DataÅr!$B$47*DataÅr!$B$49+K721/DataÅr!$B$47*DataÅr!$B$48+M721/DataÅr!$B$47*DataÅr!$B$53)^DataÅr!$B$54)</f>
        <v/>
      </c>
      <c r="W721" s="86">
        <f t="shared" si="64"/>
        <v>0</v>
      </c>
      <c r="X721" s="87">
        <f>SUM(G716:K721)+SUM(M716:M721)</f>
        <v>0</v>
      </c>
      <c r="Y721" s="92">
        <f>SUMIF(L716:L729,"x",W716:W729)-SUMIF(L716:L729,"x",M716:M729)</f>
        <v>0</v>
      </c>
      <c r="Z721" s="93" t="str">
        <f t="shared" si="65"/>
        <v>Alternativ</v>
      </c>
      <c r="AA721" s="94"/>
    </row>
    <row r="722" spans="1:27" ht="12.75" customHeight="1" x14ac:dyDescent="0.2">
      <c r="A722" s="406"/>
      <c r="B722" s="107">
        <f>(B720+1)</f>
        <v>42663</v>
      </c>
      <c r="C722" s="124"/>
      <c r="D722" s="137"/>
      <c r="E722" s="128"/>
      <c r="F722" s="119"/>
      <c r="G722" s="7"/>
      <c r="H722" s="7"/>
      <c r="I722" s="7"/>
      <c r="J722" s="7"/>
      <c r="K722" s="7"/>
      <c r="L722" s="7"/>
      <c r="M722" s="7"/>
      <c r="N722" s="8"/>
      <c r="O722" s="8"/>
      <c r="P722" s="9"/>
      <c r="Q722" s="7"/>
      <c r="R722" s="9"/>
      <c r="S722" s="9"/>
      <c r="T722" s="9"/>
      <c r="U722" s="351"/>
      <c r="V722" s="88" t="str">
        <f>IF(W722=0,"",(G722/DataÅr!$B$47*DataÅr!$B$52+H722/DataÅr!$B$47*DataÅr!$B$51+I722/DataÅr!$B$47*DataÅr!$B$50+J722/DataÅr!$B$47*DataÅr!$B$49+K722/DataÅr!$B$47*DataÅr!$B$48+M722/DataÅr!$B$47*DataÅr!$B$53)^DataÅr!$B$54)</f>
        <v/>
      </c>
      <c r="W722" s="89">
        <f t="shared" si="64"/>
        <v>0</v>
      </c>
      <c r="X722" s="90"/>
      <c r="Y722" s="92">
        <f>SUM(M716:M729)</f>
        <v>0</v>
      </c>
      <c r="Z722" s="93" t="str">
        <f t="shared" si="65"/>
        <v>Styrke</v>
      </c>
      <c r="AA722" s="94"/>
    </row>
    <row r="723" spans="1:27" ht="12.75" customHeight="1" x14ac:dyDescent="0.2">
      <c r="A723" s="406"/>
      <c r="B723" s="108">
        <f>B722</f>
        <v>42663</v>
      </c>
      <c r="C723" s="123"/>
      <c r="D723" s="136"/>
      <c r="E723" s="133"/>
      <c r="F723" s="118"/>
      <c r="G723" s="4"/>
      <c r="H723" s="4"/>
      <c r="I723" s="4"/>
      <c r="J723" s="4"/>
      <c r="K723" s="4"/>
      <c r="L723" s="4"/>
      <c r="M723" s="4"/>
      <c r="N723" s="5"/>
      <c r="O723" s="5"/>
      <c r="P723" s="6"/>
      <c r="Q723" s="4"/>
      <c r="R723" s="6"/>
      <c r="S723" s="6"/>
      <c r="T723" s="6"/>
      <c r="U723" s="350"/>
      <c r="V723" s="85" t="str">
        <f>IF(W723=0,"",(G723/DataÅr!$B$47*DataÅr!$B$52+H723/DataÅr!$B$47*DataÅr!$B$51+I723/DataÅr!$B$47*DataÅr!$B$50+J723/DataÅr!$B$47*DataÅr!$B$49+K723/DataÅr!$B$47*DataÅr!$B$48+M723/DataÅr!$B$47*DataÅr!$B$53)^DataÅr!$B$54)</f>
        <v/>
      </c>
      <c r="W723" s="86">
        <f t="shared" si="64"/>
        <v>0</v>
      </c>
      <c r="X723" s="87">
        <f>SUM(G716:K723)+SUM(M716:M723)</f>
        <v>0</v>
      </c>
      <c r="Y723" s="95">
        <f>SUM(Q716:Q729)</f>
        <v>0</v>
      </c>
      <c r="Z723" s="93" t="str">
        <f t="shared" si="65"/>
        <v>O-teknik</v>
      </c>
      <c r="AA723" s="94"/>
    </row>
    <row r="724" spans="1:27" ht="12.75" customHeight="1" x14ac:dyDescent="0.2">
      <c r="A724" s="406"/>
      <c r="B724" s="107">
        <f>(B722+1)</f>
        <v>42664</v>
      </c>
      <c r="C724" s="124"/>
      <c r="D724" s="137"/>
      <c r="E724" s="128"/>
      <c r="F724" s="119"/>
      <c r="G724" s="7"/>
      <c r="H724" s="7"/>
      <c r="I724" s="7"/>
      <c r="J724" s="7"/>
      <c r="K724" s="7"/>
      <c r="L724" s="7"/>
      <c r="M724" s="7"/>
      <c r="N724" s="8"/>
      <c r="O724" s="8"/>
      <c r="P724" s="9"/>
      <c r="Q724" s="7"/>
      <c r="R724" s="9"/>
      <c r="S724" s="9"/>
      <c r="T724" s="9"/>
      <c r="U724" s="351"/>
      <c r="V724" s="88" t="str">
        <f>IF(W724=0,"",(G724/DataÅr!$B$47*DataÅr!$B$52+H724/DataÅr!$B$47*DataÅr!$B$51+I724/DataÅr!$B$47*DataÅr!$B$50+J724/DataÅr!$B$47*DataÅr!$B$49+K724/DataÅr!$B$47*DataÅr!$B$48+M724/DataÅr!$B$47*DataÅr!$B$53)^DataÅr!$B$54)</f>
        <v/>
      </c>
      <c r="W724" s="89">
        <f t="shared" si="64"/>
        <v>0</v>
      </c>
      <c r="X724" s="90"/>
      <c r="Y724" s="96">
        <f>SUM(T716:T729)</f>
        <v>0</v>
      </c>
      <c r="Z724" s="93" t="str">
        <f t="shared" si="65"/>
        <v>Km</v>
      </c>
      <c r="AA724" s="94"/>
    </row>
    <row r="725" spans="1:27" ht="12.75" customHeight="1" x14ac:dyDescent="0.2">
      <c r="A725" s="406"/>
      <c r="B725" s="108">
        <f>B724</f>
        <v>42664</v>
      </c>
      <c r="C725" s="123"/>
      <c r="D725" s="136"/>
      <c r="E725" s="133"/>
      <c r="F725" s="118"/>
      <c r="G725" s="4"/>
      <c r="H725" s="4"/>
      <c r="I725" s="4"/>
      <c r="J725" s="4"/>
      <c r="K725" s="4"/>
      <c r="L725" s="4"/>
      <c r="M725" s="4"/>
      <c r="N725" s="5"/>
      <c r="O725" s="5"/>
      <c r="P725" s="6"/>
      <c r="Q725" s="4"/>
      <c r="R725" s="6"/>
      <c r="S725" s="6"/>
      <c r="T725" s="6"/>
      <c r="U725" s="350"/>
      <c r="V725" s="85" t="str">
        <f>IF(W725=0,"",(G725/DataÅr!$B$47*DataÅr!$B$52+H725/DataÅr!$B$47*DataÅr!$B$51+I725/DataÅr!$B$47*DataÅr!$B$50+J725/DataÅr!$B$47*DataÅr!$B$49+K725/DataÅr!$B$47*DataÅr!$B$48+M725/DataÅr!$B$47*DataÅr!$B$53)^DataÅr!$B$54)</f>
        <v/>
      </c>
      <c r="W725" s="86">
        <f t="shared" si="64"/>
        <v>0</v>
      </c>
      <c r="X725" s="87">
        <f>SUM(G716:K725)+SUM(M716:M725)</f>
        <v>0</v>
      </c>
      <c r="Y725" s="96">
        <f>SUM(P716:P729)</f>
        <v>0</v>
      </c>
      <c r="Z725" s="93" t="str">
        <f t="shared" si="65"/>
        <v>Stigning</v>
      </c>
      <c r="AA725" s="94"/>
    </row>
    <row r="726" spans="1:27" ht="12.75" customHeight="1" x14ac:dyDescent="0.2">
      <c r="A726" s="406"/>
      <c r="B726" s="107">
        <f>(B724+1)</f>
        <v>42665</v>
      </c>
      <c r="C726" s="124"/>
      <c r="D726" s="137"/>
      <c r="E726" s="128"/>
      <c r="F726" s="119"/>
      <c r="G726" s="7"/>
      <c r="H726" s="7"/>
      <c r="I726" s="7"/>
      <c r="J726" s="7"/>
      <c r="K726" s="7"/>
      <c r="L726" s="7"/>
      <c r="M726" s="7"/>
      <c r="N726" s="8"/>
      <c r="O726" s="8"/>
      <c r="P726" s="9"/>
      <c r="Q726" s="7"/>
      <c r="R726" s="9"/>
      <c r="S726" s="9"/>
      <c r="T726" s="9"/>
      <c r="U726" s="351"/>
      <c r="V726" s="88" t="str">
        <f>IF(W726=0,"",(G726/DataÅr!$B$47*DataÅr!$B$52+H726/DataÅr!$B$47*DataÅr!$B$51+I726/DataÅr!$B$47*DataÅr!$B$50+J726/DataÅr!$B$47*DataÅr!$B$49+K726/DataÅr!$B$47*DataÅr!$B$48+M726/DataÅr!$B$47*DataÅr!$B$53)^DataÅr!$B$54)</f>
        <v/>
      </c>
      <c r="W726" s="89">
        <f t="shared" si="64"/>
        <v>0</v>
      </c>
      <c r="X726" s="90"/>
      <c r="Y726" s="96">
        <f>SUM(V716:V729)</f>
        <v>0</v>
      </c>
      <c r="Z726" s="93" t="str">
        <f t="shared" si="65"/>
        <v>Belastning</v>
      </c>
      <c r="AA726" s="94"/>
    </row>
    <row r="727" spans="1:27" ht="12.75" customHeight="1" thickBot="1" x14ac:dyDescent="0.25">
      <c r="A727" s="406"/>
      <c r="B727" s="108">
        <f>B726</f>
        <v>42665</v>
      </c>
      <c r="C727" s="123"/>
      <c r="D727" s="136"/>
      <c r="E727" s="133"/>
      <c r="F727" s="118"/>
      <c r="G727" s="4"/>
      <c r="H727" s="4"/>
      <c r="I727" s="4"/>
      <c r="J727" s="4"/>
      <c r="K727" s="4"/>
      <c r="L727" s="4"/>
      <c r="M727" s="4"/>
      <c r="N727" s="5"/>
      <c r="O727" s="5"/>
      <c r="P727" s="6"/>
      <c r="Q727" s="4"/>
      <c r="R727" s="6"/>
      <c r="S727" s="6"/>
      <c r="T727" s="6"/>
      <c r="U727" s="350"/>
      <c r="V727" s="85" t="str">
        <f>IF(W727=0,"",(G727/DataÅr!$B$47*DataÅr!$B$52+H727/DataÅr!$B$47*DataÅr!$B$51+I727/DataÅr!$B$47*DataÅr!$B$50+J727/DataÅr!$B$47*DataÅr!$B$49+K727/DataÅr!$B$47*DataÅr!$B$48+M727/DataÅr!$B$47*DataÅr!$B$53)^DataÅr!$B$54)</f>
        <v/>
      </c>
      <c r="W727" s="86">
        <f t="shared" si="64"/>
        <v>0</v>
      </c>
      <c r="X727" s="87">
        <f>SUM(G716:K727)+SUM(M716:M727)</f>
        <v>0</v>
      </c>
      <c r="Y727" s="101">
        <f>IF(SUM(R716:R729)&gt;0,AVERAGE(R716:R729),0)</f>
        <v>0</v>
      </c>
      <c r="Z727" s="102" t="str">
        <f t="shared" si="65"/>
        <v>Dagsform</v>
      </c>
      <c r="AA727" s="94"/>
    </row>
    <row r="728" spans="1:27" ht="12.75" customHeight="1" x14ac:dyDescent="0.2">
      <c r="A728" s="406"/>
      <c r="B728" s="107">
        <f>(B726+1)</f>
        <v>42666</v>
      </c>
      <c r="C728" s="125"/>
      <c r="D728" s="137"/>
      <c r="E728" s="128"/>
      <c r="F728" s="120"/>
      <c r="G728" s="10"/>
      <c r="H728" s="10"/>
      <c r="I728" s="10"/>
      <c r="J728" s="10"/>
      <c r="K728" s="10"/>
      <c r="L728" s="10"/>
      <c r="M728" s="10"/>
      <c r="N728" s="11"/>
      <c r="O728" s="11"/>
      <c r="P728" s="12"/>
      <c r="Q728" s="10"/>
      <c r="R728" s="12"/>
      <c r="S728" s="12"/>
      <c r="T728" s="12"/>
      <c r="U728" s="351"/>
      <c r="V728" s="88" t="str">
        <f>IF(W728=0,"",(G728/DataÅr!$B$47*DataÅr!$B$52+H728/DataÅr!$B$47*DataÅr!$B$51+I728/DataÅr!$B$47*DataÅr!$B$50+J728/DataÅr!$B$47*DataÅr!$B$49+K728/DataÅr!$B$47*DataÅr!$B$48+M728/DataÅr!$B$47*DataÅr!$B$53)^DataÅr!$B$54)</f>
        <v/>
      </c>
      <c r="W728" s="89">
        <f t="shared" si="64"/>
        <v>0</v>
      </c>
      <c r="X728" s="98"/>
      <c r="Y728" s="131">
        <f>SUM(C716:C729)</f>
        <v>0</v>
      </c>
      <c r="Z728" s="132" t="str">
        <f t="shared" si="65"/>
        <v>Pas</v>
      </c>
      <c r="AA728" s="94"/>
    </row>
    <row r="729" spans="1:27" ht="12.75" customHeight="1" thickBot="1" x14ac:dyDescent="0.25">
      <c r="A729" s="407"/>
      <c r="B729" s="109">
        <f>B728</f>
        <v>42666</v>
      </c>
      <c r="C729" s="126"/>
      <c r="D729" s="138"/>
      <c r="E729" s="134"/>
      <c r="F729" s="121"/>
      <c r="G729" s="13"/>
      <c r="H729" s="13"/>
      <c r="I729" s="13"/>
      <c r="J729" s="13"/>
      <c r="K729" s="13"/>
      <c r="L729" s="13"/>
      <c r="M729" s="13"/>
      <c r="N729" s="14"/>
      <c r="O729" s="14"/>
      <c r="P729" s="15"/>
      <c r="Q729" s="13"/>
      <c r="R729" s="15"/>
      <c r="S729" s="15"/>
      <c r="T729" s="15"/>
      <c r="U729" s="354"/>
      <c r="V729" s="158" t="str">
        <f>IF(W729=0,"",(G729/DataÅr!$B$47*DataÅr!$B$52+H729/DataÅr!$B$47*DataÅr!$B$51+I729/DataÅr!$B$47*DataÅr!$B$50+J729/DataÅr!$B$47*DataÅr!$B$49+K729/DataÅr!$B$47*DataÅr!$B$48+M729/DataÅr!$B$47*DataÅr!$B$53)^DataÅr!$B$54)</f>
        <v/>
      </c>
      <c r="W729" s="99">
        <f t="shared" si="64"/>
        <v>0</v>
      </c>
      <c r="X729" s="100">
        <f>SUM(G716:K729)+SUM(M716:M729)</f>
        <v>0</v>
      </c>
      <c r="Y729" s="140">
        <f>SUM(E716:E729)</f>
        <v>0</v>
      </c>
      <c r="Z729" s="141" t="str">
        <f t="shared" si="65"/>
        <v>Tid</v>
      </c>
      <c r="AA729" s="94"/>
    </row>
    <row r="730" spans="1:27" ht="12.75" customHeight="1" x14ac:dyDescent="0.2">
      <c r="A730" s="405">
        <f>A716+1</f>
        <v>43</v>
      </c>
      <c r="B730" s="110">
        <f>(B728+1)</f>
        <v>42667</v>
      </c>
      <c r="C730" s="122"/>
      <c r="D730" s="139"/>
      <c r="E730" s="127"/>
      <c r="F730" s="117"/>
      <c r="G730" s="1"/>
      <c r="H730" s="1"/>
      <c r="I730" s="1"/>
      <c r="J730" s="1"/>
      <c r="K730" s="1"/>
      <c r="L730" s="1"/>
      <c r="M730" s="1"/>
      <c r="N730" s="2"/>
      <c r="O730" s="2"/>
      <c r="P730" s="3"/>
      <c r="Q730" s="1"/>
      <c r="R730" s="3"/>
      <c r="S730" s="3"/>
      <c r="T730" s="3"/>
      <c r="U730" s="349"/>
      <c r="V730" s="88" t="str">
        <f>IF(W730=0,"",(G730/DataÅr!$B$47*DataÅr!$B$52+H730/DataÅr!$B$47*DataÅr!$B$51+I730/DataÅr!$B$47*DataÅr!$B$50+J730/DataÅr!$B$47*DataÅr!$B$49+K730/DataÅr!$B$47*DataÅr!$B$48+M730/DataÅr!$B$47*DataÅr!$B$53)^DataÅr!$B$54)</f>
        <v/>
      </c>
      <c r="W730" s="80">
        <f t="shared" si="64"/>
        <v>0</v>
      </c>
      <c r="X730" s="81"/>
      <c r="Y730" s="82"/>
      <c r="Z730" s="83"/>
      <c r="AA730" s="94"/>
    </row>
    <row r="731" spans="1:27" ht="12.75" customHeight="1" x14ac:dyDescent="0.2">
      <c r="A731" s="406"/>
      <c r="B731" s="108">
        <f>B730</f>
        <v>42667</v>
      </c>
      <c r="C731" s="123"/>
      <c r="D731" s="136"/>
      <c r="E731" s="133"/>
      <c r="F731" s="118"/>
      <c r="G731" s="4"/>
      <c r="H731" s="4"/>
      <c r="I731" s="4"/>
      <c r="J731" s="4"/>
      <c r="K731" s="4"/>
      <c r="L731" s="4"/>
      <c r="M731" s="4"/>
      <c r="N731" s="5"/>
      <c r="O731" s="5"/>
      <c r="P731" s="6"/>
      <c r="Q731" s="4"/>
      <c r="R731" s="6"/>
      <c r="S731" s="6"/>
      <c r="T731" s="6"/>
      <c r="U731" s="350"/>
      <c r="V731" s="85" t="str">
        <f>IF(W731=0,"",(G731/DataÅr!$B$47*DataÅr!$B$52+H731/DataÅr!$B$47*DataÅr!$B$51+I731/DataÅr!$B$47*DataÅr!$B$50+J731/DataÅr!$B$47*DataÅr!$B$49+K731/DataÅr!$B$47*DataÅr!$B$48+M731/DataÅr!$B$47*DataÅr!$B$53)^DataÅr!$B$54)</f>
        <v/>
      </c>
      <c r="W731" s="86">
        <f t="shared" si="64"/>
        <v>0</v>
      </c>
      <c r="X731" s="87">
        <f>SUM(G730:K731)+SUM(M730:M731)</f>
        <v>0</v>
      </c>
      <c r="Y731" s="142"/>
      <c r="Z731" s="83"/>
      <c r="AA731" s="94"/>
    </row>
    <row r="732" spans="1:27" ht="12.75" customHeight="1" thickBot="1" x14ac:dyDescent="0.25">
      <c r="A732" s="406"/>
      <c r="B732" s="107">
        <f>(B730+1)</f>
        <v>42668</v>
      </c>
      <c r="C732" s="124"/>
      <c r="D732" s="137"/>
      <c r="E732" s="128"/>
      <c r="F732" s="119"/>
      <c r="G732" s="7"/>
      <c r="H732" s="7"/>
      <c r="I732" s="7"/>
      <c r="J732" s="7"/>
      <c r="K732" s="7"/>
      <c r="L732" s="7"/>
      <c r="M732" s="7"/>
      <c r="N732" s="8"/>
      <c r="O732" s="8"/>
      <c r="P732" s="9"/>
      <c r="Q732" s="7"/>
      <c r="R732" s="9"/>
      <c r="S732" s="9"/>
      <c r="T732" s="9"/>
      <c r="U732" s="351"/>
      <c r="V732" s="88" t="str">
        <f>IF(W732=0,"",(G732/DataÅr!$B$47*DataÅr!$B$52+H732/DataÅr!$B$47*DataÅr!$B$51+I732/DataÅr!$B$47*DataÅr!$B$50+J732/DataÅr!$B$47*DataÅr!$B$49+K732/DataÅr!$B$47*DataÅr!$B$48+M732/DataÅr!$B$47*DataÅr!$B$53)^DataÅr!$B$54)</f>
        <v/>
      </c>
      <c r="W732" s="89">
        <f t="shared" si="64"/>
        <v>0</v>
      </c>
      <c r="X732" s="90"/>
      <c r="Y732" s="142"/>
      <c r="Z732" s="144"/>
      <c r="AA732" s="94"/>
    </row>
    <row r="733" spans="1:27" ht="12.75" customHeight="1" x14ac:dyDescent="0.2">
      <c r="A733" s="406"/>
      <c r="B733" s="108">
        <f>B732</f>
        <v>42668</v>
      </c>
      <c r="C733" s="123"/>
      <c r="D733" s="136"/>
      <c r="E733" s="133"/>
      <c r="F733" s="118"/>
      <c r="G733" s="4"/>
      <c r="H733" s="4"/>
      <c r="I733" s="4"/>
      <c r="J733" s="4"/>
      <c r="K733" s="4"/>
      <c r="L733" s="4"/>
      <c r="M733" s="4"/>
      <c r="N733" s="5"/>
      <c r="O733" s="5"/>
      <c r="P733" s="6"/>
      <c r="Q733" s="4"/>
      <c r="R733" s="6"/>
      <c r="S733" s="6"/>
      <c r="T733" s="6"/>
      <c r="U733" s="350"/>
      <c r="V733" s="85" t="str">
        <f>IF(W733=0,"",(G733/DataÅr!$B$47*DataÅr!$B$52+H733/DataÅr!$B$47*DataÅr!$B$51+I733/DataÅr!$B$47*DataÅr!$B$50+J733/DataÅr!$B$47*DataÅr!$B$49+K733/DataÅr!$B$47*DataÅr!$B$48+M733/DataÅr!$B$47*DataÅr!$B$53)^DataÅr!$B$54)</f>
        <v/>
      </c>
      <c r="W733" s="86">
        <f t="shared" si="64"/>
        <v>0</v>
      </c>
      <c r="X733" s="87">
        <f>SUM(G730:K733)+SUM(M730:M733)</f>
        <v>0</v>
      </c>
      <c r="Y733" s="130">
        <f>SUM(F730:F743)</f>
        <v>0</v>
      </c>
      <c r="Z733" s="91" t="str">
        <f t="shared" ref="Z733:Z743" si="66">Z719</f>
        <v>Pas</v>
      </c>
      <c r="AA733" s="94"/>
    </row>
    <row r="734" spans="1:27" ht="12.75" customHeight="1" x14ac:dyDescent="0.2">
      <c r="A734" s="406"/>
      <c r="B734" s="107">
        <f>(B732+1)</f>
        <v>42669</v>
      </c>
      <c r="C734" s="124"/>
      <c r="D734" s="137"/>
      <c r="E734" s="128"/>
      <c r="F734" s="119"/>
      <c r="G734" s="7"/>
      <c r="H734" s="7"/>
      <c r="I734" s="7"/>
      <c r="J734" s="7"/>
      <c r="K734" s="7"/>
      <c r="L734" s="7"/>
      <c r="M734" s="7"/>
      <c r="N734" s="8"/>
      <c r="O734" s="8"/>
      <c r="P734" s="9"/>
      <c r="Q734" s="7"/>
      <c r="R734" s="9"/>
      <c r="S734" s="9"/>
      <c r="T734" s="9"/>
      <c r="U734" s="351"/>
      <c r="V734" s="88" t="str">
        <f>IF(W734=0,"",(G734/DataÅr!$B$47*DataÅr!$B$52+H734/DataÅr!$B$47*DataÅr!$B$51+I734/DataÅr!$B$47*DataÅr!$B$50+J734/DataÅr!$B$47*DataÅr!$B$49+K734/DataÅr!$B$47*DataÅr!$B$48+M734/DataÅr!$B$47*DataÅr!$B$53)^DataÅr!$B$54)</f>
        <v/>
      </c>
      <c r="W734" s="89">
        <f t="shared" si="64"/>
        <v>0</v>
      </c>
      <c r="X734" s="90"/>
      <c r="Y734" s="129">
        <f>SUM(G730:K743)-Y735</f>
        <v>0</v>
      </c>
      <c r="Z734" s="93" t="str">
        <f t="shared" si="66"/>
        <v>Løb</v>
      </c>
      <c r="AA734" s="94"/>
    </row>
    <row r="735" spans="1:27" ht="12.75" customHeight="1" x14ac:dyDescent="0.2">
      <c r="A735" s="406"/>
      <c r="B735" s="108">
        <f>B734</f>
        <v>42669</v>
      </c>
      <c r="C735" s="123"/>
      <c r="D735" s="136"/>
      <c r="E735" s="133"/>
      <c r="F735" s="118"/>
      <c r="G735" s="4"/>
      <c r="H735" s="4"/>
      <c r="I735" s="4"/>
      <c r="J735" s="4"/>
      <c r="K735" s="4"/>
      <c r="L735" s="4"/>
      <c r="M735" s="4"/>
      <c r="N735" s="5"/>
      <c r="O735" s="5"/>
      <c r="P735" s="6"/>
      <c r="Q735" s="4"/>
      <c r="R735" s="6"/>
      <c r="S735" s="6"/>
      <c r="T735" s="6"/>
      <c r="U735" s="350"/>
      <c r="V735" s="85" t="str">
        <f>IF(W735=0,"",(G735/DataÅr!$B$47*DataÅr!$B$52+H735/DataÅr!$B$47*DataÅr!$B$51+I735/DataÅr!$B$47*DataÅr!$B$50+J735/DataÅr!$B$47*DataÅr!$B$49+K735/DataÅr!$B$47*DataÅr!$B$48+M735/DataÅr!$B$47*DataÅr!$B$53)^DataÅr!$B$54)</f>
        <v/>
      </c>
      <c r="W735" s="86">
        <f t="shared" si="64"/>
        <v>0</v>
      </c>
      <c r="X735" s="87">
        <f>SUM(G730:K735)+SUM(M730:M735)</f>
        <v>0</v>
      </c>
      <c r="Y735" s="92">
        <f>SUMIF(L730:L743,"x",W730:W743)-SUMIF(L730:L743,"x",M730:M743)</f>
        <v>0</v>
      </c>
      <c r="Z735" s="93" t="str">
        <f t="shared" si="66"/>
        <v>Alternativ</v>
      </c>
      <c r="AA735" s="94"/>
    </row>
    <row r="736" spans="1:27" ht="12.75" customHeight="1" x14ac:dyDescent="0.2">
      <c r="A736" s="406"/>
      <c r="B736" s="107">
        <f>(B734+1)</f>
        <v>42670</v>
      </c>
      <c r="C736" s="124"/>
      <c r="D736" s="137"/>
      <c r="E736" s="128"/>
      <c r="F736" s="119"/>
      <c r="G736" s="7"/>
      <c r="H736" s="7"/>
      <c r="I736" s="7"/>
      <c r="J736" s="7"/>
      <c r="K736" s="7"/>
      <c r="L736" s="7"/>
      <c r="M736" s="7"/>
      <c r="N736" s="8"/>
      <c r="O736" s="8"/>
      <c r="P736" s="9"/>
      <c r="Q736" s="7"/>
      <c r="R736" s="9"/>
      <c r="S736" s="9"/>
      <c r="T736" s="9"/>
      <c r="U736" s="351"/>
      <c r="V736" s="88" t="str">
        <f>IF(W736=0,"",(G736/DataÅr!$B$47*DataÅr!$B$52+H736/DataÅr!$B$47*DataÅr!$B$51+I736/DataÅr!$B$47*DataÅr!$B$50+J736/DataÅr!$B$47*DataÅr!$B$49+K736/DataÅr!$B$47*DataÅr!$B$48+M736/DataÅr!$B$47*DataÅr!$B$53)^DataÅr!$B$54)</f>
        <v/>
      </c>
      <c r="W736" s="89">
        <f t="shared" si="64"/>
        <v>0</v>
      </c>
      <c r="X736" s="90"/>
      <c r="Y736" s="92">
        <f>SUM(M730:M743)</f>
        <v>0</v>
      </c>
      <c r="Z736" s="93" t="str">
        <f t="shared" si="66"/>
        <v>Styrke</v>
      </c>
      <c r="AA736" s="94"/>
    </row>
    <row r="737" spans="1:27" ht="12.75" customHeight="1" x14ac:dyDescent="0.2">
      <c r="A737" s="406"/>
      <c r="B737" s="108">
        <f>B736</f>
        <v>42670</v>
      </c>
      <c r="C737" s="123"/>
      <c r="D737" s="136"/>
      <c r="E737" s="133"/>
      <c r="F737" s="118"/>
      <c r="G737" s="4"/>
      <c r="H737" s="4"/>
      <c r="I737" s="4"/>
      <c r="J737" s="4"/>
      <c r="K737" s="4"/>
      <c r="L737" s="4"/>
      <c r="M737" s="4"/>
      <c r="N737" s="5"/>
      <c r="O737" s="5"/>
      <c r="P737" s="6"/>
      <c r="Q737" s="4"/>
      <c r="R737" s="6"/>
      <c r="S737" s="6"/>
      <c r="T737" s="6"/>
      <c r="U737" s="350"/>
      <c r="V737" s="85" t="str">
        <f>IF(W737=0,"",(G737/DataÅr!$B$47*DataÅr!$B$52+H737/DataÅr!$B$47*DataÅr!$B$51+I737/DataÅr!$B$47*DataÅr!$B$50+J737/DataÅr!$B$47*DataÅr!$B$49+K737/DataÅr!$B$47*DataÅr!$B$48+M737/DataÅr!$B$47*DataÅr!$B$53)^DataÅr!$B$54)</f>
        <v/>
      </c>
      <c r="W737" s="86">
        <f t="shared" si="64"/>
        <v>0</v>
      </c>
      <c r="X737" s="87">
        <f>SUM(G730:K737)+SUM(M730:M737)</f>
        <v>0</v>
      </c>
      <c r="Y737" s="95">
        <f>SUM(Q730:Q743)</f>
        <v>0</v>
      </c>
      <c r="Z737" s="93" t="str">
        <f t="shared" si="66"/>
        <v>O-teknik</v>
      </c>
      <c r="AA737" s="94"/>
    </row>
    <row r="738" spans="1:27" ht="12.75" customHeight="1" x14ac:dyDescent="0.2">
      <c r="A738" s="406"/>
      <c r="B738" s="107">
        <f>(B736+1)</f>
        <v>42671</v>
      </c>
      <c r="C738" s="124"/>
      <c r="D738" s="137"/>
      <c r="E738" s="128"/>
      <c r="F738" s="119"/>
      <c r="G738" s="7"/>
      <c r="H738" s="7"/>
      <c r="I738" s="7"/>
      <c r="J738" s="7"/>
      <c r="K738" s="7"/>
      <c r="L738" s="7"/>
      <c r="M738" s="7"/>
      <c r="N738" s="8"/>
      <c r="O738" s="8"/>
      <c r="P738" s="9"/>
      <c r="Q738" s="7"/>
      <c r="R738" s="9"/>
      <c r="S738" s="9"/>
      <c r="T738" s="9"/>
      <c r="U738" s="351"/>
      <c r="V738" s="88" t="str">
        <f>IF(W738=0,"",(G738/DataÅr!$B$47*DataÅr!$B$52+H738/DataÅr!$B$47*DataÅr!$B$51+I738/DataÅr!$B$47*DataÅr!$B$50+J738/DataÅr!$B$47*DataÅr!$B$49+K738/DataÅr!$B$47*DataÅr!$B$48+M738/DataÅr!$B$47*DataÅr!$B$53)^DataÅr!$B$54)</f>
        <v/>
      </c>
      <c r="W738" s="89">
        <f t="shared" si="64"/>
        <v>0</v>
      </c>
      <c r="X738" s="90"/>
      <c r="Y738" s="96">
        <f>SUM(T730:T743)</f>
        <v>0</v>
      </c>
      <c r="Z738" s="93" t="str">
        <f t="shared" si="66"/>
        <v>Km</v>
      </c>
      <c r="AA738" s="94"/>
    </row>
    <row r="739" spans="1:27" ht="12.75" customHeight="1" x14ac:dyDescent="0.2">
      <c r="A739" s="406"/>
      <c r="B739" s="108">
        <f>B738</f>
        <v>42671</v>
      </c>
      <c r="C739" s="123"/>
      <c r="D739" s="136"/>
      <c r="E739" s="133"/>
      <c r="F739" s="118"/>
      <c r="G739" s="4"/>
      <c r="H739" s="4"/>
      <c r="I739" s="4"/>
      <c r="J739" s="4"/>
      <c r="K739" s="4"/>
      <c r="L739" s="4"/>
      <c r="M739" s="4"/>
      <c r="N739" s="5"/>
      <c r="O739" s="5"/>
      <c r="P739" s="6"/>
      <c r="Q739" s="4"/>
      <c r="R739" s="6"/>
      <c r="S739" s="6"/>
      <c r="T739" s="6"/>
      <c r="U739" s="350"/>
      <c r="V739" s="85" t="str">
        <f>IF(W739=0,"",(G739/DataÅr!$B$47*DataÅr!$B$52+H739/DataÅr!$B$47*DataÅr!$B$51+I739/DataÅr!$B$47*DataÅr!$B$50+J739/DataÅr!$B$47*DataÅr!$B$49+K739/DataÅr!$B$47*DataÅr!$B$48+M739/DataÅr!$B$47*DataÅr!$B$53)^DataÅr!$B$54)</f>
        <v/>
      </c>
      <c r="W739" s="86">
        <f t="shared" si="64"/>
        <v>0</v>
      </c>
      <c r="X739" s="87">
        <f>SUM(G730:K739)+SUM(M730:M739)</f>
        <v>0</v>
      </c>
      <c r="Y739" s="96">
        <f>SUM(P730:P743)</f>
        <v>0</v>
      </c>
      <c r="Z739" s="93" t="str">
        <f t="shared" si="66"/>
        <v>Stigning</v>
      </c>
      <c r="AA739" s="94"/>
    </row>
    <row r="740" spans="1:27" ht="12.75" customHeight="1" x14ac:dyDescent="0.2">
      <c r="A740" s="406"/>
      <c r="B740" s="107">
        <f>(B738+1)</f>
        <v>42672</v>
      </c>
      <c r="C740" s="124"/>
      <c r="D740" s="137"/>
      <c r="E740" s="128"/>
      <c r="F740" s="119"/>
      <c r="G740" s="7"/>
      <c r="H740" s="7"/>
      <c r="I740" s="7"/>
      <c r="J740" s="7"/>
      <c r="K740" s="7"/>
      <c r="L740" s="7"/>
      <c r="M740" s="7"/>
      <c r="N740" s="8"/>
      <c r="O740" s="8"/>
      <c r="P740" s="9"/>
      <c r="Q740" s="7"/>
      <c r="R740" s="9"/>
      <c r="S740" s="9"/>
      <c r="T740" s="9"/>
      <c r="U740" s="351"/>
      <c r="V740" s="88" t="str">
        <f>IF(W740=0,"",(G740/DataÅr!$B$47*DataÅr!$B$52+H740/DataÅr!$B$47*DataÅr!$B$51+I740/DataÅr!$B$47*DataÅr!$B$50+J740/DataÅr!$B$47*DataÅr!$B$49+K740/DataÅr!$B$47*DataÅr!$B$48+M740/DataÅr!$B$47*DataÅr!$B$53)^DataÅr!$B$54)</f>
        <v/>
      </c>
      <c r="W740" s="89">
        <f t="shared" si="64"/>
        <v>0</v>
      </c>
      <c r="X740" s="90"/>
      <c r="Y740" s="96">
        <f>SUM(V730:V743)</f>
        <v>0</v>
      </c>
      <c r="Z740" s="93" t="str">
        <f t="shared" si="66"/>
        <v>Belastning</v>
      </c>
      <c r="AA740" s="94"/>
    </row>
    <row r="741" spans="1:27" ht="12.75" customHeight="1" thickBot="1" x14ac:dyDescent="0.25">
      <c r="A741" s="406"/>
      <c r="B741" s="108">
        <f>B740</f>
        <v>42672</v>
      </c>
      <c r="C741" s="123"/>
      <c r="D741" s="136"/>
      <c r="E741" s="133"/>
      <c r="F741" s="118"/>
      <c r="G741" s="4"/>
      <c r="H741" s="4"/>
      <c r="I741" s="4"/>
      <c r="J741" s="4"/>
      <c r="K741" s="4"/>
      <c r="L741" s="4"/>
      <c r="M741" s="4"/>
      <c r="N741" s="5"/>
      <c r="O741" s="5"/>
      <c r="P741" s="6"/>
      <c r="Q741" s="4"/>
      <c r="R741" s="6"/>
      <c r="S741" s="6"/>
      <c r="T741" s="6"/>
      <c r="U741" s="350"/>
      <c r="V741" s="85" t="str">
        <f>IF(W741=0,"",(G741/DataÅr!$B$47*DataÅr!$B$52+H741/DataÅr!$B$47*DataÅr!$B$51+I741/DataÅr!$B$47*DataÅr!$B$50+J741/DataÅr!$B$47*DataÅr!$B$49+K741/DataÅr!$B$47*DataÅr!$B$48+M741/DataÅr!$B$47*DataÅr!$B$53)^DataÅr!$B$54)</f>
        <v/>
      </c>
      <c r="W741" s="86">
        <f t="shared" si="64"/>
        <v>0</v>
      </c>
      <c r="X741" s="87">
        <f>SUM(G730:K741)+SUM(M730:M741)</f>
        <v>0</v>
      </c>
      <c r="Y741" s="101">
        <f>IF(SUM(R730:R743)&gt;0,AVERAGE(R730:R743),0)</f>
        <v>0</v>
      </c>
      <c r="Z741" s="102" t="str">
        <f t="shared" si="66"/>
        <v>Dagsform</v>
      </c>
      <c r="AA741" s="94"/>
    </row>
    <row r="742" spans="1:27" ht="12.75" customHeight="1" x14ac:dyDescent="0.2">
      <c r="A742" s="406"/>
      <c r="B742" s="107">
        <f>(B740+1)</f>
        <v>42673</v>
      </c>
      <c r="C742" s="125"/>
      <c r="D742" s="137"/>
      <c r="E742" s="128"/>
      <c r="F742" s="120"/>
      <c r="G742" s="10"/>
      <c r="H742" s="10"/>
      <c r="I742" s="10"/>
      <c r="J742" s="10"/>
      <c r="K742" s="10"/>
      <c r="L742" s="10"/>
      <c r="M742" s="10"/>
      <c r="N742" s="11"/>
      <c r="O742" s="11"/>
      <c r="P742" s="12"/>
      <c r="Q742" s="10"/>
      <c r="R742" s="12"/>
      <c r="S742" s="12"/>
      <c r="T742" s="12"/>
      <c r="U742" s="351"/>
      <c r="V742" s="88" t="str">
        <f>IF(W742=0,"",(G742/DataÅr!$B$47*DataÅr!$B$52+H742/DataÅr!$B$47*DataÅr!$B$51+I742/DataÅr!$B$47*DataÅr!$B$50+J742/DataÅr!$B$47*DataÅr!$B$49+K742/DataÅr!$B$47*DataÅr!$B$48+M742/DataÅr!$B$47*DataÅr!$B$53)^DataÅr!$B$54)</f>
        <v/>
      </c>
      <c r="W742" s="89">
        <f t="shared" si="64"/>
        <v>0</v>
      </c>
      <c r="X742" s="98"/>
      <c r="Y742" s="131">
        <f>SUM(C730:C743)</f>
        <v>0</v>
      </c>
      <c r="Z742" s="132" t="str">
        <f t="shared" si="66"/>
        <v>Pas</v>
      </c>
      <c r="AA742" s="94"/>
    </row>
    <row r="743" spans="1:27" ht="12.75" customHeight="1" thickBot="1" x14ac:dyDescent="0.25">
      <c r="A743" s="407"/>
      <c r="B743" s="109">
        <f>B742</f>
        <v>42673</v>
      </c>
      <c r="C743" s="126"/>
      <c r="D743" s="138"/>
      <c r="E743" s="134"/>
      <c r="F743" s="121"/>
      <c r="G743" s="13"/>
      <c r="H743" s="13"/>
      <c r="I743" s="13"/>
      <c r="J743" s="13"/>
      <c r="K743" s="13"/>
      <c r="L743" s="13"/>
      <c r="M743" s="13"/>
      <c r="N743" s="14"/>
      <c r="O743" s="14"/>
      <c r="P743" s="15"/>
      <c r="Q743" s="13"/>
      <c r="R743" s="15"/>
      <c r="S743" s="15"/>
      <c r="T743" s="15"/>
      <c r="U743" s="354"/>
      <c r="V743" s="158" t="str">
        <f>IF(W743=0,"",(G743/DataÅr!$B$47*DataÅr!$B$52+H743/DataÅr!$B$47*DataÅr!$B$51+I743/DataÅr!$B$47*DataÅr!$B$50+J743/DataÅr!$B$47*DataÅr!$B$49+K743/DataÅr!$B$47*DataÅr!$B$48+M743/DataÅr!$B$47*DataÅr!$B$53)^DataÅr!$B$54)</f>
        <v/>
      </c>
      <c r="W743" s="99">
        <f t="shared" si="64"/>
        <v>0</v>
      </c>
      <c r="X743" s="100">
        <f>SUM(G730:K743)+SUM(M730:M743)</f>
        <v>0</v>
      </c>
      <c r="Y743" s="140">
        <f>SUM(E730:E743)</f>
        <v>0</v>
      </c>
      <c r="Z743" s="141" t="str">
        <f t="shared" si="66"/>
        <v>Tid</v>
      </c>
      <c r="AA743" s="94"/>
    </row>
    <row r="744" spans="1:27" ht="12.75" customHeight="1" x14ac:dyDescent="0.2">
      <c r="A744" s="405">
        <f>A730+1</f>
        <v>44</v>
      </c>
      <c r="B744" s="110">
        <f>(B742+1)</f>
        <v>42674</v>
      </c>
      <c r="C744" s="122"/>
      <c r="D744" s="139"/>
      <c r="E744" s="127"/>
      <c r="F744" s="117"/>
      <c r="G744" s="1"/>
      <c r="H744" s="1"/>
      <c r="I744" s="1"/>
      <c r="J744" s="1"/>
      <c r="K744" s="1"/>
      <c r="L744" s="1"/>
      <c r="M744" s="1"/>
      <c r="N744" s="2"/>
      <c r="O744" s="2"/>
      <c r="P744" s="3"/>
      <c r="Q744" s="1"/>
      <c r="R744" s="3"/>
      <c r="S744" s="3"/>
      <c r="T744" s="3"/>
      <c r="U744" s="349"/>
      <c r="V744" s="88" t="str">
        <f>IF(W744=0,"",(G744/DataÅr!$B$47*DataÅr!$B$52+H744/DataÅr!$B$47*DataÅr!$B$51+I744/DataÅr!$B$47*DataÅr!$B$50+J744/DataÅr!$B$47*DataÅr!$B$49+K744/DataÅr!$B$47*DataÅr!$B$48+M744/DataÅr!$B$47*DataÅr!$B$53)^DataÅr!$B$54)</f>
        <v/>
      </c>
      <c r="W744" s="80">
        <f t="shared" ref="W744:W757" si="67">SUM(G744:K744)+M744</f>
        <v>0</v>
      </c>
      <c r="X744" s="81"/>
      <c r="Y744" s="82"/>
      <c r="Z744" s="83"/>
      <c r="AA744" s="94"/>
    </row>
    <row r="745" spans="1:27" ht="12.75" customHeight="1" x14ac:dyDescent="0.2">
      <c r="A745" s="406"/>
      <c r="B745" s="108">
        <f>B744</f>
        <v>42674</v>
      </c>
      <c r="C745" s="123"/>
      <c r="D745" s="136"/>
      <c r="E745" s="133"/>
      <c r="F745" s="118"/>
      <c r="G745" s="4"/>
      <c r="H745" s="4"/>
      <c r="I745" s="4"/>
      <c r="J745" s="4"/>
      <c r="K745" s="4"/>
      <c r="L745" s="4"/>
      <c r="M745" s="4"/>
      <c r="N745" s="5"/>
      <c r="O745" s="5"/>
      <c r="P745" s="6"/>
      <c r="Q745" s="4"/>
      <c r="R745" s="6"/>
      <c r="S745" s="6"/>
      <c r="T745" s="6"/>
      <c r="U745" s="350"/>
      <c r="V745" s="85" t="str">
        <f>IF(W745=0,"",(G745/DataÅr!$B$47*DataÅr!$B$52+H745/DataÅr!$B$47*DataÅr!$B$51+I745/DataÅr!$B$47*DataÅr!$B$50+J745/DataÅr!$B$47*DataÅr!$B$49+K745/DataÅr!$B$47*DataÅr!$B$48+M745/DataÅr!$B$47*DataÅr!$B$53)^DataÅr!$B$54)</f>
        <v/>
      </c>
      <c r="W745" s="86">
        <f t="shared" si="67"/>
        <v>0</v>
      </c>
      <c r="X745" s="87">
        <f>SUM(G744:K745)+SUM(M744:M745)</f>
        <v>0</v>
      </c>
      <c r="Y745" s="142"/>
      <c r="Z745" s="83"/>
      <c r="AA745" s="94"/>
    </row>
    <row r="746" spans="1:27" ht="12.75" customHeight="1" thickBot="1" x14ac:dyDescent="0.25">
      <c r="A746" s="406"/>
      <c r="B746" s="107">
        <f>(B744+1)</f>
        <v>42675</v>
      </c>
      <c r="C746" s="124"/>
      <c r="D746" s="137"/>
      <c r="E746" s="128"/>
      <c r="F746" s="119"/>
      <c r="G746" s="7"/>
      <c r="H746" s="7"/>
      <c r="I746" s="7"/>
      <c r="J746" s="7"/>
      <c r="K746" s="7"/>
      <c r="L746" s="7"/>
      <c r="M746" s="7"/>
      <c r="N746" s="8"/>
      <c r="O746" s="8"/>
      <c r="P746" s="9"/>
      <c r="Q746" s="7"/>
      <c r="R746" s="9"/>
      <c r="S746" s="9"/>
      <c r="T746" s="9"/>
      <c r="U746" s="351"/>
      <c r="V746" s="88" t="str">
        <f>IF(W746=0,"",(G746/DataÅr!$B$47*DataÅr!$B$52+H746/DataÅr!$B$47*DataÅr!$B$51+I746/DataÅr!$B$47*DataÅr!$B$50+J746/DataÅr!$B$47*DataÅr!$B$49+K746/DataÅr!$B$47*DataÅr!$B$48+M746/DataÅr!$B$47*DataÅr!$B$53)^DataÅr!$B$54)</f>
        <v/>
      </c>
      <c r="W746" s="89">
        <f t="shared" si="67"/>
        <v>0</v>
      </c>
      <c r="X746" s="90"/>
      <c r="Y746" s="142"/>
      <c r="Z746" s="144"/>
      <c r="AA746" s="94"/>
    </row>
    <row r="747" spans="1:27" ht="12.75" customHeight="1" x14ac:dyDescent="0.2">
      <c r="A747" s="406"/>
      <c r="B747" s="108">
        <f>B746</f>
        <v>42675</v>
      </c>
      <c r="C747" s="123"/>
      <c r="D747" s="136"/>
      <c r="E747" s="133"/>
      <c r="F747" s="118"/>
      <c r="G747" s="4"/>
      <c r="H747" s="4"/>
      <c r="I747" s="4"/>
      <c r="J747" s="4"/>
      <c r="K747" s="4"/>
      <c r="L747" s="4"/>
      <c r="M747" s="4"/>
      <c r="N747" s="5"/>
      <c r="O747" s="5"/>
      <c r="P747" s="6"/>
      <c r="Q747" s="4"/>
      <c r="R747" s="6"/>
      <c r="S747" s="6"/>
      <c r="T747" s="6"/>
      <c r="U747" s="350"/>
      <c r="V747" s="85" t="str">
        <f>IF(W747=0,"",(G747/DataÅr!$B$47*DataÅr!$B$52+H747/DataÅr!$B$47*DataÅr!$B$51+I747/DataÅr!$B$47*DataÅr!$B$50+J747/DataÅr!$B$47*DataÅr!$B$49+K747/DataÅr!$B$47*DataÅr!$B$48+M747/DataÅr!$B$47*DataÅr!$B$53)^DataÅr!$B$54)</f>
        <v/>
      </c>
      <c r="W747" s="86">
        <f t="shared" si="67"/>
        <v>0</v>
      </c>
      <c r="X747" s="87">
        <f>SUM(G744:K747)+SUM(M744:M747)</f>
        <v>0</v>
      </c>
      <c r="Y747" s="130">
        <f>SUM(F744:F757)</f>
        <v>0</v>
      </c>
      <c r="Z747" s="91" t="str">
        <f t="shared" ref="Z747:Z757" si="68">Z733</f>
        <v>Pas</v>
      </c>
      <c r="AA747" s="94"/>
    </row>
    <row r="748" spans="1:27" ht="12.75" customHeight="1" x14ac:dyDescent="0.2">
      <c r="A748" s="406"/>
      <c r="B748" s="107">
        <f>(B746+1)</f>
        <v>42676</v>
      </c>
      <c r="C748" s="124"/>
      <c r="D748" s="137"/>
      <c r="E748" s="128"/>
      <c r="F748" s="119"/>
      <c r="G748" s="7"/>
      <c r="H748" s="7"/>
      <c r="I748" s="7"/>
      <c r="J748" s="7"/>
      <c r="K748" s="7"/>
      <c r="L748" s="7"/>
      <c r="M748" s="7"/>
      <c r="N748" s="8"/>
      <c r="O748" s="8"/>
      <c r="P748" s="9"/>
      <c r="Q748" s="7"/>
      <c r="R748" s="9"/>
      <c r="S748" s="9"/>
      <c r="T748" s="9"/>
      <c r="U748" s="351"/>
      <c r="V748" s="88" t="str">
        <f>IF(W748=0,"",(G748/DataÅr!$B$47*DataÅr!$B$52+H748/DataÅr!$B$47*DataÅr!$B$51+I748/DataÅr!$B$47*DataÅr!$B$50+J748/DataÅr!$B$47*DataÅr!$B$49+K748/DataÅr!$B$47*DataÅr!$B$48+M748/DataÅr!$B$47*DataÅr!$B$53)^DataÅr!$B$54)</f>
        <v/>
      </c>
      <c r="W748" s="89">
        <f t="shared" si="67"/>
        <v>0</v>
      </c>
      <c r="X748" s="90"/>
      <c r="Y748" s="129">
        <f>SUM(G744:K757)-Y749</f>
        <v>0</v>
      </c>
      <c r="Z748" s="93" t="str">
        <f t="shared" si="68"/>
        <v>Løb</v>
      </c>
      <c r="AA748" s="94"/>
    </row>
    <row r="749" spans="1:27" ht="12.75" customHeight="1" x14ac:dyDescent="0.2">
      <c r="A749" s="406"/>
      <c r="B749" s="108">
        <f>B748</f>
        <v>42676</v>
      </c>
      <c r="C749" s="123"/>
      <c r="D749" s="136"/>
      <c r="E749" s="133"/>
      <c r="F749" s="118"/>
      <c r="G749" s="4"/>
      <c r="H749" s="4"/>
      <c r="I749" s="4"/>
      <c r="J749" s="4"/>
      <c r="K749" s="4"/>
      <c r="L749" s="4"/>
      <c r="M749" s="4"/>
      <c r="N749" s="5"/>
      <c r="O749" s="5"/>
      <c r="P749" s="6"/>
      <c r="Q749" s="4"/>
      <c r="R749" s="6"/>
      <c r="S749" s="6"/>
      <c r="T749" s="6"/>
      <c r="U749" s="350"/>
      <c r="V749" s="85" t="str">
        <f>IF(W749=0,"",(G749/DataÅr!$B$47*DataÅr!$B$52+H749/DataÅr!$B$47*DataÅr!$B$51+I749/DataÅr!$B$47*DataÅr!$B$50+J749/DataÅr!$B$47*DataÅr!$B$49+K749/DataÅr!$B$47*DataÅr!$B$48+M749/DataÅr!$B$47*DataÅr!$B$53)^DataÅr!$B$54)</f>
        <v/>
      </c>
      <c r="W749" s="86">
        <f t="shared" si="67"/>
        <v>0</v>
      </c>
      <c r="X749" s="87">
        <f>SUM(G744:K749)+SUM(M744:M749)</f>
        <v>0</v>
      </c>
      <c r="Y749" s="92">
        <f>SUMIF(L744:L757,"x",W744:W757)-SUMIF(L744:L757,"x",M744:M757)</f>
        <v>0</v>
      </c>
      <c r="Z749" s="93" t="str">
        <f t="shared" si="68"/>
        <v>Alternativ</v>
      </c>
      <c r="AA749" s="94"/>
    </row>
    <row r="750" spans="1:27" ht="12.75" customHeight="1" x14ac:dyDescent="0.2">
      <c r="A750" s="406"/>
      <c r="B750" s="107">
        <f>(B748+1)</f>
        <v>42677</v>
      </c>
      <c r="C750" s="124"/>
      <c r="D750" s="137"/>
      <c r="E750" s="128"/>
      <c r="F750" s="119"/>
      <c r="G750" s="7"/>
      <c r="H750" s="7"/>
      <c r="I750" s="7"/>
      <c r="J750" s="7"/>
      <c r="K750" s="7"/>
      <c r="L750" s="7"/>
      <c r="M750" s="7"/>
      <c r="N750" s="8"/>
      <c r="O750" s="8"/>
      <c r="P750" s="9"/>
      <c r="Q750" s="7"/>
      <c r="R750" s="9"/>
      <c r="S750" s="9"/>
      <c r="T750" s="9"/>
      <c r="U750" s="351"/>
      <c r="V750" s="88" t="str">
        <f>IF(W750=0,"",(G750/DataÅr!$B$47*DataÅr!$B$52+H750/DataÅr!$B$47*DataÅr!$B$51+I750/DataÅr!$B$47*DataÅr!$B$50+J750/DataÅr!$B$47*DataÅr!$B$49+K750/DataÅr!$B$47*DataÅr!$B$48+M750/DataÅr!$B$47*DataÅr!$B$53)^DataÅr!$B$54)</f>
        <v/>
      </c>
      <c r="W750" s="89">
        <f t="shared" si="67"/>
        <v>0</v>
      </c>
      <c r="X750" s="90"/>
      <c r="Y750" s="92">
        <f>SUM(M744:M757)</f>
        <v>0</v>
      </c>
      <c r="Z750" s="93" t="str">
        <f t="shared" si="68"/>
        <v>Styrke</v>
      </c>
      <c r="AA750" s="94"/>
    </row>
    <row r="751" spans="1:27" ht="12.75" customHeight="1" x14ac:dyDescent="0.2">
      <c r="A751" s="406"/>
      <c r="B751" s="108">
        <f>B750</f>
        <v>42677</v>
      </c>
      <c r="C751" s="123"/>
      <c r="D751" s="136"/>
      <c r="E751" s="133"/>
      <c r="F751" s="118"/>
      <c r="G751" s="4"/>
      <c r="H751" s="4"/>
      <c r="I751" s="4"/>
      <c r="J751" s="4"/>
      <c r="K751" s="4"/>
      <c r="L751" s="4"/>
      <c r="M751" s="4"/>
      <c r="N751" s="5"/>
      <c r="O751" s="5"/>
      <c r="P751" s="6"/>
      <c r="Q751" s="4"/>
      <c r="R751" s="6"/>
      <c r="S751" s="6"/>
      <c r="T751" s="6"/>
      <c r="U751" s="350"/>
      <c r="V751" s="85" t="str">
        <f>IF(W751=0,"",(G751/DataÅr!$B$47*DataÅr!$B$52+H751/DataÅr!$B$47*DataÅr!$B$51+I751/DataÅr!$B$47*DataÅr!$B$50+J751/DataÅr!$B$47*DataÅr!$B$49+K751/DataÅr!$B$47*DataÅr!$B$48+M751/DataÅr!$B$47*DataÅr!$B$53)^DataÅr!$B$54)</f>
        <v/>
      </c>
      <c r="W751" s="86">
        <f t="shared" si="67"/>
        <v>0</v>
      </c>
      <c r="X751" s="87">
        <f>SUM(G744:K751)+SUM(M744:M751)</f>
        <v>0</v>
      </c>
      <c r="Y751" s="95">
        <f>SUM(Q744:Q757)</f>
        <v>0</v>
      </c>
      <c r="Z751" s="93" t="str">
        <f t="shared" si="68"/>
        <v>O-teknik</v>
      </c>
      <c r="AA751" s="94"/>
    </row>
    <row r="752" spans="1:27" ht="12.75" customHeight="1" x14ac:dyDescent="0.2">
      <c r="A752" s="406"/>
      <c r="B752" s="107">
        <f>(B750+1)</f>
        <v>42678</v>
      </c>
      <c r="C752" s="124"/>
      <c r="D752" s="137"/>
      <c r="E752" s="128"/>
      <c r="F752" s="119"/>
      <c r="G752" s="7"/>
      <c r="H752" s="7"/>
      <c r="I752" s="7"/>
      <c r="J752" s="7"/>
      <c r="K752" s="7"/>
      <c r="L752" s="7"/>
      <c r="M752" s="7"/>
      <c r="N752" s="8"/>
      <c r="O752" s="8"/>
      <c r="P752" s="9"/>
      <c r="Q752" s="7"/>
      <c r="R752" s="9"/>
      <c r="S752" s="9"/>
      <c r="T752" s="9"/>
      <c r="U752" s="351"/>
      <c r="V752" s="88" t="str">
        <f>IF(W752=0,"",(G752/DataÅr!$B$47*DataÅr!$B$52+H752/DataÅr!$B$47*DataÅr!$B$51+I752/DataÅr!$B$47*DataÅr!$B$50+J752/DataÅr!$B$47*DataÅr!$B$49+K752/DataÅr!$B$47*DataÅr!$B$48+M752/DataÅr!$B$47*DataÅr!$B$53)^DataÅr!$B$54)</f>
        <v/>
      </c>
      <c r="W752" s="89">
        <f t="shared" si="67"/>
        <v>0</v>
      </c>
      <c r="X752" s="90"/>
      <c r="Y752" s="96">
        <f>SUM(T744:T757)</f>
        <v>0</v>
      </c>
      <c r="Z752" s="93" t="str">
        <f t="shared" si="68"/>
        <v>Km</v>
      </c>
      <c r="AA752" s="94"/>
    </row>
    <row r="753" spans="1:27" ht="12.75" customHeight="1" x14ac:dyDescent="0.2">
      <c r="A753" s="406"/>
      <c r="B753" s="108">
        <f>B752</f>
        <v>42678</v>
      </c>
      <c r="C753" s="123"/>
      <c r="D753" s="136"/>
      <c r="E753" s="133"/>
      <c r="F753" s="118"/>
      <c r="G753" s="4"/>
      <c r="H753" s="4"/>
      <c r="I753" s="4"/>
      <c r="J753" s="4"/>
      <c r="K753" s="4"/>
      <c r="L753" s="4"/>
      <c r="M753" s="4"/>
      <c r="N753" s="5"/>
      <c r="O753" s="5"/>
      <c r="P753" s="6"/>
      <c r="Q753" s="4"/>
      <c r="R753" s="6"/>
      <c r="S753" s="6"/>
      <c r="T753" s="6"/>
      <c r="U753" s="350"/>
      <c r="V753" s="85" t="str">
        <f>IF(W753=0,"",(G753/DataÅr!$B$47*DataÅr!$B$52+H753/DataÅr!$B$47*DataÅr!$B$51+I753/DataÅr!$B$47*DataÅr!$B$50+J753/DataÅr!$B$47*DataÅr!$B$49+K753/DataÅr!$B$47*DataÅr!$B$48+M753/DataÅr!$B$47*DataÅr!$B$53)^DataÅr!$B$54)</f>
        <v/>
      </c>
      <c r="W753" s="86">
        <f t="shared" si="67"/>
        <v>0</v>
      </c>
      <c r="X753" s="87">
        <f>SUM(G744:K753)+SUM(M744:M753)</f>
        <v>0</v>
      </c>
      <c r="Y753" s="96">
        <f>SUM(P744:P757)</f>
        <v>0</v>
      </c>
      <c r="Z753" s="93" t="str">
        <f t="shared" si="68"/>
        <v>Stigning</v>
      </c>
      <c r="AA753" s="94"/>
    </row>
    <row r="754" spans="1:27" ht="12.75" customHeight="1" x14ac:dyDescent="0.2">
      <c r="A754" s="406"/>
      <c r="B754" s="107">
        <f>(B752+1)</f>
        <v>42679</v>
      </c>
      <c r="C754" s="124"/>
      <c r="D754" s="137"/>
      <c r="E754" s="128"/>
      <c r="F754" s="119"/>
      <c r="G754" s="7"/>
      <c r="H754" s="7"/>
      <c r="I754" s="7"/>
      <c r="J754" s="7"/>
      <c r="K754" s="7"/>
      <c r="L754" s="7"/>
      <c r="M754" s="7"/>
      <c r="N754" s="8"/>
      <c r="O754" s="8"/>
      <c r="P754" s="9"/>
      <c r="Q754" s="7"/>
      <c r="R754" s="9"/>
      <c r="S754" s="9"/>
      <c r="T754" s="9"/>
      <c r="U754" s="351"/>
      <c r="V754" s="88" t="str">
        <f>IF(W754=0,"",(G754/DataÅr!$B$47*DataÅr!$B$52+H754/DataÅr!$B$47*DataÅr!$B$51+I754/DataÅr!$B$47*DataÅr!$B$50+J754/DataÅr!$B$47*DataÅr!$B$49+K754/DataÅr!$B$47*DataÅr!$B$48+M754/DataÅr!$B$47*DataÅr!$B$53)^DataÅr!$B$54)</f>
        <v/>
      </c>
      <c r="W754" s="89">
        <f t="shared" si="67"/>
        <v>0</v>
      </c>
      <c r="X754" s="90"/>
      <c r="Y754" s="96">
        <f>SUM(V744:V757)</f>
        <v>0</v>
      </c>
      <c r="Z754" s="93" t="str">
        <f t="shared" si="68"/>
        <v>Belastning</v>
      </c>
      <c r="AA754" s="94"/>
    </row>
    <row r="755" spans="1:27" ht="12.75" customHeight="1" thickBot="1" x14ac:dyDescent="0.25">
      <c r="A755" s="406"/>
      <c r="B755" s="108">
        <f>B754</f>
        <v>42679</v>
      </c>
      <c r="C755" s="123"/>
      <c r="D755" s="136"/>
      <c r="E755" s="133"/>
      <c r="F755" s="118"/>
      <c r="G755" s="4"/>
      <c r="H755" s="4"/>
      <c r="I755" s="4"/>
      <c r="J755" s="4"/>
      <c r="K755" s="4"/>
      <c r="L755" s="4"/>
      <c r="M755" s="4"/>
      <c r="N755" s="5"/>
      <c r="O755" s="5"/>
      <c r="P755" s="6"/>
      <c r="Q755" s="4"/>
      <c r="R755" s="6"/>
      <c r="S755" s="6"/>
      <c r="T755" s="6"/>
      <c r="U755" s="350"/>
      <c r="V755" s="85" t="str">
        <f>IF(W755=0,"",(G755/DataÅr!$B$47*DataÅr!$B$52+H755/DataÅr!$B$47*DataÅr!$B$51+I755/DataÅr!$B$47*DataÅr!$B$50+J755/DataÅr!$B$47*DataÅr!$B$49+K755/DataÅr!$B$47*DataÅr!$B$48+M755/DataÅr!$B$47*DataÅr!$B$53)^DataÅr!$B$54)</f>
        <v/>
      </c>
      <c r="W755" s="86">
        <f t="shared" si="67"/>
        <v>0</v>
      </c>
      <c r="X755" s="87">
        <f>SUM(G744:K755)+SUM(M744:M755)</f>
        <v>0</v>
      </c>
      <c r="Y755" s="101">
        <f>IF(SUM(R744:R757)&gt;0,AVERAGE(R744:R757),0)</f>
        <v>0</v>
      </c>
      <c r="Z755" s="102" t="str">
        <f t="shared" si="68"/>
        <v>Dagsform</v>
      </c>
      <c r="AA755" s="94"/>
    </row>
    <row r="756" spans="1:27" ht="12.75" customHeight="1" x14ac:dyDescent="0.2">
      <c r="A756" s="406"/>
      <c r="B756" s="107">
        <f>(B754+1)</f>
        <v>42680</v>
      </c>
      <c r="C756" s="125"/>
      <c r="D756" s="137"/>
      <c r="E756" s="128"/>
      <c r="F756" s="120"/>
      <c r="G756" s="10"/>
      <c r="H756" s="10"/>
      <c r="I756" s="10"/>
      <c r="J756" s="10"/>
      <c r="K756" s="10"/>
      <c r="L756" s="10"/>
      <c r="M756" s="10"/>
      <c r="N756" s="11"/>
      <c r="O756" s="11"/>
      <c r="P756" s="12"/>
      <c r="Q756" s="10"/>
      <c r="R756" s="12"/>
      <c r="S756" s="12"/>
      <c r="T756" s="12"/>
      <c r="U756" s="351"/>
      <c r="V756" s="88" t="str">
        <f>IF(W756=0,"",(G756/DataÅr!$B$47*DataÅr!$B$52+H756/DataÅr!$B$47*DataÅr!$B$51+I756/DataÅr!$B$47*DataÅr!$B$50+J756/DataÅr!$B$47*DataÅr!$B$49+K756/DataÅr!$B$47*DataÅr!$B$48+M756/DataÅr!$B$47*DataÅr!$B$53)^DataÅr!$B$54)</f>
        <v/>
      </c>
      <c r="W756" s="89">
        <f t="shared" si="67"/>
        <v>0</v>
      </c>
      <c r="X756" s="98"/>
      <c r="Y756" s="131">
        <f>SUM(C744:C757)</f>
        <v>0</v>
      </c>
      <c r="Z756" s="132" t="str">
        <f t="shared" si="68"/>
        <v>Pas</v>
      </c>
      <c r="AA756" s="94"/>
    </row>
    <row r="757" spans="1:27" ht="12.75" customHeight="1" thickBot="1" x14ac:dyDescent="0.25">
      <c r="A757" s="407"/>
      <c r="B757" s="109">
        <f>B756</f>
        <v>42680</v>
      </c>
      <c r="C757" s="126"/>
      <c r="D757" s="138"/>
      <c r="E757" s="134"/>
      <c r="F757" s="121"/>
      <c r="G757" s="13"/>
      <c r="H757" s="13"/>
      <c r="I757" s="13"/>
      <c r="J757" s="13"/>
      <c r="K757" s="13"/>
      <c r="L757" s="13"/>
      <c r="M757" s="13"/>
      <c r="N757" s="14"/>
      <c r="O757" s="14"/>
      <c r="P757" s="15"/>
      <c r="Q757" s="13"/>
      <c r="R757" s="15"/>
      <c r="S757" s="15"/>
      <c r="T757" s="15"/>
      <c r="U757" s="354"/>
      <c r="V757" s="158" t="str">
        <f>IF(W757=0,"",(G757/DataÅr!$B$47*DataÅr!$B$52+H757/DataÅr!$B$47*DataÅr!$B$51+I757/DataÅr!$B$47*DataÅr!$B$50+J757/DataÅr!$B$47*DataÅr!$B$49+K757/DataÅr!$B$47*DataÅr!$B$48+M757/DataÅr!$B$47*DataÅr!$B$53)^DataÅr!$B$54)</f>
        <v/>
      </c>
      <c r="W757" s="99">
        <f t="shared" si="67"/>
        <v>0</v>
      </c>
      <c r="X757" s="100">
        <f>SUM(G744:K757)+SUM(M744:M757)</f>
        <v>0</v>
      </c>
      <c r="Y757" s="140">
        <f>SUM(E744:E757)</f>
        <v>0</v>
      </c>
      <c r="Z757" s="141" t="str">
        <f t="shared" si="68"/>
        <v>Tid</v>
      </c>
      <c r="AA757" s="94"/>
    </row>
    <row r="758" spans="1:27" ht="12.75" customHeight="1" x14ac:dyDescent="0.2">
      <c r="A758" s="111"/>
      <c r="B758" s="112"/>
      <c r="C758" s="114"/>
      <c r="D758" s="112"/>
      <c r="E758" s="112"/>
      <c r="F758" s="114"/>
      <c r="G758" s="104"/>
      <c r="H758" s="104"/>
      <c r="I758" s="104"/>
      <c r="J758" s="104"/>
      <c r="K758" s="104"/>
      <c r="L758" s="104"/>
      <c r="M758" s="104"/>
      <c r="N758" s="113"/>
      <c r="O758" s="113"/>
      <c r="P758" s="113"/>
      <c r="Q758" s="104"/>
      <c r="R758" s="115"/>
      <c r="S758" s="115"/>
      <c r="T758" s="115"/>
      <c r="U758" s="116"/>
      <c r="V758" s="103"/>
      <c r="W758" s="104"/>
      <c r="X758" s="104"/>
      <c r="Y758" s="82"/>
      <c r="Z758" s="105"/>
      <c r="AA758" s="94"/>
    </row>
    <row r="759" spans="1:27" ht="12.75" customHeight="1" x14ac:dyDescent="0.2">
      <c r="G759" s="18"/>
      <c r="H759" s="18"/>
      <c r="I759" s="18"/>
      <c r="J759" s="18"/>
      <c r="K759" s="18"/>
      <c r="L759" s="18"/>
      <c r="M759" s="18"/>
      <c r="N759" s="19"/>
      <c r="O759" s="19"/>
      <c r="P759" s="19"/>
      <c r="Q759" s="18"/>
      <c r="R759" s="21"/>
      <c r="S759" s="21"/>
      <c r="T759" s="21"/>
      <c r="U759" s="20"/>
      <c r="V759" s="29"/>
      <c r="W759" s="30"/>
      <c r="X759" s="30"/>
      <c r="Y759" s="31"/>
    </row>
    <row r="760" spans="1:27" ht="12.75" customHeight="1" x14ac:dyDescent="0.2">
      <c r="G760" s="18"/>
      <c r="H760" s="18"/>
      <c r="I760" s="18"/>
      <c r="J760" s="18"/>
      <c r="K760" s="18"/>
      <c r="L760" s="18"/>
      <c r="M760" s="18"/>
      <c r="N760" s="19"/>
      <c r="O760" s="19"/>
      <c r="P760" s="19"/>
      <c r="Q760" s="18"/>
      <c r="R760" s="21"/>
      <c r="S760" s="21"/>
      <c r="T760" s="21"/>
      <c r="U760" s="20"/>
      <c r="V760" s="29"/>
      <c r="W760" s="30"/>
      <c r="X760" s="30"/>
      <c r="Y760" s="31"/>
    </row>
    <row r="761" spans="1:27" ht="12.75" customHeight="1" x14ac:dyDescent="0.2">
      <c r="G761" s="18"/>
      <c r="H761" s="18"/>
      <c r="I761" s="18"/>
      <c r="J761" s="18"/>
      <c r="K761" s="18"/>
      <c r="L761" s="18"/>
      <c r="M761" s="18"/>
      <c r="N761" s="19"/>
      <c r="O761" s="19"/>
      <c r="P761" s="19"/>
      <c r="Q761" s="18"/>
      <c r="R761" s="21"/>
      <c r="S761" s="21"/>
      <c r="T761" s="21"/>
      <c r="U761" s="20"/>
      <c r="V761" s="29"/>
      <c r="W761" s="30"/>
      <c r="X761" s="30"/>
      <c r="Y761" s="31"/>
    </row>
    <row r="762" spans="1:27" ht="12.75" customHeight="1" x14ac:dyDescent="0.2">
      <c r="G762" s="18"/>
      <c r="H762" s="18"/>
      <c r="I762" s="18"/>
      <c r="J762" s="18"/>
      <c r="K762" s="18"/>
      <c r="L762" s="18"/>
      <c r="M762" s="18"/>
      <c r="N762" s="19"/>
      <c r="O762" s="19"/>
      <c r="P762" s="19"/>
      <c r="Q762" s="18"/>
      <c r="R762" s="21"/>
      <c r="S762" s="21"/>
      <c r="T762" s="21"/>
      <c r="U762" s="20"/>
      <c r="V762" s="29"/>
      <c r="W762" s="30"/>
      <c r="X762" s="30"/>
      <c r="Y762" s="31"/>
    </row>
    <row r="763" spans="1:27" ht="12.75" customHeight="1" x14ac:dyDescent="0.2">
      <c r="G763" s="18"/>
      <c r="H763" s="18"/>
      <c r="I763" s="18"/>
      <c r="J763" s="18"/>
      <c r="K763" s="18"/>
      <c r="L763" s="18"/>
      <c r="M763" s="18"/>
      <c r="N763" s="19"/>
      <c r="O763" s="19"/>
      <c r="P763" s="19"/>
      <c r="Q763" s="18"/>
      <c r="R763" s="21"/>
      <c r="S763" s="21"/>
      <c r="T763" s="21"/>
      <c r="U763" s="20"/>
      <c r="V763" s="29"/>
      <c r="W763" s="30"/>
      <c r="X763" s="30"/>
      <c r="Y763" s="31"/>
    </row>
    <row r="764" spans="1:27" ht="12.75" customHeight="1" x14ac:dyDescent="0.2">
      <c r="G764" s="18"/>
      <c r="H764" s="18"/>
      <c r="I764" s="18"/>
      <c r="J764" s="18"/>
      <c r="K764" s="18"/>
      <c r="L764" s="18"/>
      <c r="M764" s="18"/>
      <c r="N764" s="19"/>
      <c r="O764" s="19"/>
      <c r="P764" s="19"/>
      <c r="Q764" s="18"/>
      <c r="R764" s="21"/>
      <c r="S764" s="21"/>
      <c r="T764" s="21"/>
      <c r="U764" s="20"/>
      <c r="V764" s="29"/>
      <c r="W764" s="30"/>
      <c r="X764" s="30"/>
      <c r="Y764" s="31"/>
    </row>
    <row r="765" spans="1:27" ht="12.75" customHeight="1" x14ac:dyDescent="0.2">
      <c r="G765" s="18"/>
      <c r="H765" s="18"/>
      <c r="I765" s="18"/>
      <c r="J765" s="18"/>
      <c r="K765" s="18"/>
      <c r="L765" s="18"/>
      <c r="M765" s="18"/>
      <c r="N765" s="19"/>
      <c r="O765" s="19"/>
      <c r="P765" s="19"/>
      <c r="Q765" s="18"/>
      <c r="R765" s="21"/>
      <c r="S765" s="21"/>
      <c r="T765" s="21"/>
      <c r="U765" s="20"/>
      <c r="V765" s="29"/>
      <c r="W765" s="30"/>
      <c r="X765" s="30"/>
      <c r="Y765" s="31"/>
    </row>
    <row r="766" spans="1:27" ht="12.75" customHeight="1" x14ac:dyDescent="0.2">
      <c r="G766" s="18"/>
      <c r="H766" s="18"/>
      <c r="I766" s="18"/>
      <c r="J766" s="18"/>
      <c r="K766" s="18"/>
      <c r="L766" s="18"/>
      <c r="M766" s="18"/>
      <c r="N766" s="19"/>
      <c r="O766" s="19"/>
      <c r="P766" s="19"/>
      <c r="Q766" s="18"/>
      <c r="R766" s="21"/>
      <c r="S766" s="21"/>
      <c r="T766" s="21"/>
      <c r="U766" s="20"/>
      <c r="V766" s="29"/>
      <c r="W766" s="30"/>
      <c r="X766" s="30"/>
      <c r="Y766" s="31"/>
    </row>
    <row r="767" spans="1:27" ht="12.75" customHeight="1" x14ac:dyDescent="0.2">
      <c r="G767" s="18"/>
      <c r="H767" s="18"/>
      <c r="I767" s="18"/>
      <c r="J767" s="18"/>
      <c r="K767" s="18"/>
      <c r="L767" s="18"/>
      <c r="M767" s="18"/>
      <c r="N767" s="19"/>
      <c r="O767" s="19"/>
      <c r="P767" s="19"/>
      <c r="Q767" s="18"/>
      <c r="R767" s="21"/>
      <c r="S767" s="21"/>
      <c r="T767" s="21"/>
      <c r="U767" s="20"/>
      <c r="V767" s="29"/>
      <c r="W767" s="30"/>
      <c r="X767" s="30"/>
      <c r="Y767" s="31"/>
    </row>
    <row r="768" spans="1:27" ht="12.75" customHeight="1" x14ac:dyDescent="0.2">
      <c r="G768" s="18"/>
      <c r="H768" s="18"/>
      <c r="I768" s="18"/>
      <c r="J768" s="18"/>
      <c r="K768" s="18"/>
      <c r="L768" s="18"/>
      <c r="M768" s="18"/>
      <c r="N768" s="19"/>
      <c r="O768" s="19"/>
      <c r="P768" s="19"/>
      <c r="Q768" s="18"/>
      <c r="R768" s="21"/>
      <c r="S768" s="21"/>
      <c r="T768" s="21"/>
      <c r="U768" s="20"/>
      <c r="V768" s="29"/>
      <c r="W768" s="30"/>
      <c r="X768" s="30"/>
      <c r="Y768" s="31"/>
    </row>
    <row r="769" spans="22:22" ht="12.75" customHeight="1" x14ac:dyDescent="0.2">
      <c r="V769" s="29"/>
    </row>
    <row r="770" spans="22:22" ht="12.75" customHeight="1" x14ac:dyDescent="0.2">
      <c r="V770" s="29"/>
    </row>
    <row r="771" spans="22:22" ht="12.75" customHeight="1" x14ac:dyDescent="0.2">
      <c r="V771" s="29"/>
    </row>
    <row r="772" spans="22:22" ht="12.75" customHeight="1" x14ac:dyDescent="0.2">
      <c r="V772" s="29"/>
    </row>
    <row r="773" spans="22:22" ht="12.75" customHeight="1" x14ac:dyDescent="0.2">
      <c r="V773" s="29"/>
    </row>
    <row r="774" spans="22:22" ht="12.75" customHeight="1" x14ac:dyDescent="0.2">
      <c r="V774" s="29"/>
    </row>
    <row r="775" spans="22:22" ht="12.75" customHeight="1" x14ac:dyDescent="0.2">
      <c r="V775" s="29"/>
    </row>
    <row r="776" spans="22:22" ht="12.75" customHeight="1" x14ac:dyDescent="0.2">
      <c r="V776" s="29"/>
    </row>
    <row r="777" spans="22:22" ht="12.75" customHeight="1" x14ac:dyDescent="0.2">
      <c r="V777" s="29"/>
    </row>
    <row r="778" spans="22:22" ht="12.75" customHeight="1" x14ac:dyDescent="0.2">
      <c r="V778" s="29"/>
    </row>
    <row r="779" spans="22:22" ht="12.75" customHeight="1" x14ac:dyDescent="0.2">
      <c r="V779" s="29"/>
    </row>
    <row r="780" spans="22:22" ht="12.75" customHeight="1" x14ac:dyDescent="0.2">
      <c r="V780" s="29"/>
    </row>
    <row r="781" spans="22:22" ht="12.75" customHeight="1" x14ac:dyDescent="0.2">
      <c r="V781" s="29"/>
    </row>
    <row r="782" spans="22:22" ht="12.75" customHeight="1" x14ac:dyDescent="0.2">
      <c r="V782" s="29"/>
    </row>
    <row r="783" spans="22:22" ht="12.75" customHeight="1" x14ac:dyDescent="0.2">
      <c r="V783" s="29"/>
    </row>
    <row r="784" spans="22:22" ht="12.75" customHeight="1" x14ac:dyDescent="0.2">
      <c r="V784" s="29"/>
    </row>
    <row r="785" spans="22:22" ht="12.75" customHeight="1" x14ac:dyDescent="0.2">
      <c r="V785" s="29"/>
    </row>
  </sheetData>
  <sheetProtection sheet="1" objects="1" scenarios="1"/>
  <protectedRanges>
    <protectedRange sqref="C20:T757" name="TDB"/>
    <protectedRange sqref="U44:U757" name="TDB_1"/>
    <protectedRange sqref="Y1:Z1" name="Brugernavn_1"/>
    <protectedRange sqref="C2:E19 F6:T19" name="TDB_3"/>
    <protectedRange sqref="U2:U43" name="TDB_1_1"/>
    <protectedRange sqref="F2:T5" name="TDB_2_1"/>
  </protectedRanges>
  <dataConsolidate/>
  <mergeCells count="55">
    <mergeCell ref="A744:A757"/>
    <mergeCell ref="A646:A659"/>
    <mergeCell ref="A562:A575"/>
    <mergeCell ref="A632:A645"/>
    <mergeCell ref="A730:A743"/>
    <mergeCell ref="A716:A729"/>
    <mergeCell ref="A660:A673"/>
    <mergeCell ref="A688:A701"/>
    <mergeCell ref="A702:A715"/>
    <mergeCell ref="A674:A687"/>
    <mergeCell ref="A618:A631"/>
    <mergeCell ref="A590:A603"/>
    <mergeCell ref="A604:A617"/>
    <mergeCell ref="A576:A589"/>
    <mergeCell ref="A548:A561"/>
    <mergeCell ref="A520:A533"/>
    <mergeCell ref="A254:A267"/>
    <mergeCell ref="A268:A281"/>
    <mergeCell ref="A436:A449"/>
    <mergeCell ref="A450:A463"/>
    <mergeCell ref="A282:A295"/>
    <mergeCell ref="A296:A309"/>
    <mergeCell ref="A324:A337"/>
    <mergeCell ref="A338:A351"/>
    <mergeCell ref="A394:A407"/>
    <mergeCell ref="A310:A323"/>
    <mergeCell ref="A352:A365"/>
    <mergeCell ref="A366:A379"/>
    <mergeCell ref="A380:A393"/>
    <mergeCell ref="A534:A547"/>
    <mergeCell ref="A408:A421"/>
    <mergeCell ref="A422:A435"/>
    <mergeCell ref="A464:A477"/>
    <mergeCell ref="A492:A505"/>
    <mergeCell ref="A506:A519"/>
    <mergeCell ref="A478:A491"/>
    <mergeCell ref="A114:A127"/>
    <mergeCell ref="A226:A239"/>
    <mergeCell ref="A240:A253"/>
    <mergeCell ref="A198:A211"/>
    <mergeCell ref="A212:A225"/>
    <mergeCell ref="A142:A155"/>
    <mergeCell ref="A156:A169"/>
    <mergeCell ref="A170:A183"/>
    <mergeCell ref="A184:A197"/>
    <mergeCell ref="A128:A141"/>
    <mergeCell ref="A58:A71"/>
    <mergeCell ref="A72:A85"/>
    <mergeCell ref="A86:A99"/>
    <mergeCell ref="A100:A113"/>
    <mergeCell ref="Y1:Z1"/>
    <mergeCell ref="A44:A57"/>
    <mergeCell ref="A30:A43"/>
    <mergeCell ref="A2:A15"/>
    <mergeCell ref="A16:A29"/>
  </mergeCells>
  <phoneticPr fontId="4" type="noConversion"/>
  <printOptions horizontalCentered="1" gridLinesSet="0"/>
  <pageMargins left="0.31496062992125984" right="0.31496062992125984" top="1.2598425196850394" bottom="1.2598425196850394" header="0.51181102362204722" footer="0.51181102362204722"/>
  <pageSetup paperSize="9" orientation="landscape" horizontalDpi="300" verticalDpi="180" r:id="rId1"/>
  <headerFooter alignWithMargins="0">
    <oddFooter>&amp;CSide &amp;P af &amp;N</oddFooter>
  </headerFooter>
  <cellWatches>
    <cellWatch r="S2"/>
  </cellWatch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9"/>
  <dimension ref="A1:AE745"/>
  <sheetViews>
    <sheetView showGridLines="0" showRowColHeaders="0" zoomScale="110" zoomScaleNormal="110" workbookViewId="0">
      <pane ySplit="2" topLeftCell="A3" activePane="bottomLeft" state="frozen"/>
      <selection pane="bottomLeft" sqref="A1:A2"/>
    </sheetView>
  </sheetViews>
  <sheetFormatPr defaultRowHeight="11.25" x14ac:dyDescent="0.2"/>
  <cols>
    <col min="1" max="1" width="4.7109375" style="37" customWidth="1"/>
    <col min="2" max="20" width="4.85546875" style="37" customWidth="1"/>
    <col min="21" max="21" width="5.140625" style="37" customWidth="1"/>
    <col min="22" max="22" width="4.85546875" style="37" customWidth="1"/>
    <col min="23" max="24" width="3" style="37" customWidth="1"/>
    <col min="25" max="25" width="3.140625" style="37" bestFit="1" customWidth="1"/>
    <col min="26" max="27" width="3.7109375" style="37" customWidth="1"/>
    <col min="28" max="28" width="3" style="37" bestFit="1" customWidth="1"/>
    <col min="29" max="30" width="3" style="37" customWidth="1"/>
    <col min="31" max="31" width="4.85546875" style="37" customWidth="1"/>
    <col min="32" max="16384" width="9.140625" style="37"/>
  </cols>
  <sheetData>
    <row r="1" spans="1:31" s="35" customFormat="1" ht="11.25" customHeight="1" x14ac:dyDescent="0.2">
      <c r="A1" s="410" t="str">
        <f>Dagbog!A1</f>
        <v>Uge</v>
      </c>
      <c r="B1" s="179" t="str">
        <f>Dagbog!Z6</f>
        <v>Løb</v>
      </c>
      <c r="C1" s="61"/>
      <c r="D1" s="61"/>
      <c r="E1" s="61"/>
      <c r="F1" s="62"/>
      <c r="G1" s="417" t="str">
        <f>Dagbog!W1</f>
        <v>Total</v>
      </c>
      <c r="H1" s="180" t="str">
        <f>Dagbog!L1</f>
        <v>Alternativ</v>
      </c>
      <c r="I1" s="61"/>
      <c r="J1" s="61"/>
      <c r="K1" s="61"/>
      <c r="L1" s="62"/>
      <c r="M1" s="417" t="str">
        <f>G1</f>
        <v>Total</v>
      </c>
      <c r="N1" s="181" t="str">
        <f>Dagbog!X1</f>
        <v>Total, ugentligt</v>
      </c>
      <c r="O1" s="67"/>
      <c r="P1" s="67"/>
      <c r="Q1" s="67"/>
      <c r="R1" s="68"/>
      <c r="S1" s="421" t="str">
        <f>M1</f>
        <v>Total</v>
      </c>
      <c r="T1" s="412" t="str">
        <f>Dagbog!M1</f>
        <v>Styrke</v>
      </c>
      <c r="U1" s="419" t="str">
        <f>Dagbog!X1</f>
        <v>Total, ugentligt</v>
      </c>
      <c r="V1" s="422" t="str">
        <f>Dagbog!Q1</f>
        <v>O-teknik</v>
      </c>
      <c r="W1" s="185" t="str">
        <f>Dagbog!Z5</f>
        <v>Pas</v>
      </c>
      <c r="X1" s="69"/>
      <c r="Y1" s="412" t="str">
        <f>Dagbog!R1</f>
        <v>Dagsform</v>
      </c>
      <c r="Z1" s="426" t="str">
        <f>Dagbog!T1</f>
        <v>Km</v>
      </c>
      <c r="AA1" s="427"/>
      <c r="AB1" s="424" t="str">
        <f>Dagbog!P1</f>
        <v>Stigning</v>
      </c>
      <c r="AC1" s="416" t="str">
        <f>Dagbog!Z12</f>
        <v>Belastning</v>
      </c>
      <c r="AD1" s="414" t="s">
        <v>91</v>
      </c>
      <c r="AE1" s="415"/>
    </row>
    <row r="2" spans="1:31" s="36" customFormat="1" ht="59.25" customHeight="1" x14ac:dyDescent="0.2">
      <c r="A2" s="411"/>
      <c r="B2" s="70" t="s">
        <v>85</v>
      </c>
      <c r="C2" s="71" t="s">
        <v>82</v>
      </c>
      <c r="D2" s="71" t="s">
        <v>84</v>
      </c>
      <c r="E2" s="71" t="s">
        <v>83</v>
      </c>
      <c r="F2" s="71" t="s">
        <v>119</v>
      </c>
      <c r="G2" s="418"/>
      <c r="H2" s="72" t="s">
        <v>89</v>
      </c>
      <c r="I2" s="73" t="s">
        <v>86</v>
      </c>
      <c r="J2" s="73" t="s">
        <v>88</v>
      </c>
      <c r="K2" s="73" t="s">
        <v>87</v>
      </c>
      <c r="L2" s="73" t="s">
        <v>118</v>
      </c>
      <c r="M2" s="418"/>
      <c r="N2" s="182" t="str">
        <f>Dagbog!G1</f>
        <v>Maks.</v>
      </c>
      <c r="O2" s="183" t="str">
        <f>Dagbog!H1</f>
        <v>Høj</v>
      </c>
      <c r="P2" s="183" t="str">
        <f>Dagbog!I1</f>
        <v>Moderat</v>
      </c>
      <c r="Q2" s="183" t="str">
        <f>Dagbog!J1</f>
        <v>Lav</v>
      </c>
      <c r="R2" s="184" t="str">
        <f>Dagbog!K1</f>
        <v>Svært lav</v>
      </c>
      <c r="S2" s="413"/>
      <c r="T2" s="413"/>
      <c r="U2" s="420"/>
      <c r="V2" s="423"/>
      <c r="W2" s="186" t="str">
        <f>B1</f>
        <v>Løb</v>
      </c>
      <c r="X2" s="184" t="str">
        <f>H1</f>
        <v>Alternativ</v>
      </c>
      <c r="Y2" s="413"/>
      <c r="Z2" s="186" t="str">
        <f>W2</f>
        <v>Løb</v>
      </c>
      <c r="AA2" s="184" t="str">
        <f>X2</f>
        <v>Alternativ</v>
      </c>
      <c r="AB2" s="425"/>
      <c r="AC2" s="416"/>
      <c r="AD2" s="145" t="str">
        <f>W1</f>
        <v>Pas</v>
      </c>
      <c r="AE2" s="146" t="str">
        <f>Dagbog!E1</f>
        <v>Tid</v>
      </c>
    </row>
    <row r="3" spans="1:31" x14ac:dyDescent="0.2">
      <c r="A3" s="215">
        <f>Dagbog!A2</f>
        <v>44</v>
      </c>
      <c r="B3" s="196">
        <f>SUMIF(Dagbog!$L2:$L15,"",Dagbog!G2:G15)</f>
        <v>0</v>
      </c>
      <c r="C3" s="197">
        <f>SUMIF(Dagbog!$L2:$L15,"",Dagbog!H2:H15)</f>
        <v>0</v>
      </c>
      <c r="D3" s="197">
        <f>SUMIF(Dagbog!$L2:$L15,"",Dagbog!I2:I15)</f>
        <v>0</v>
      </c>
      <c r="E3" s="197">
        <f>SUMIF(Dagbog!$L2:$L15,"",Dagbog!J2:J15)</f>
        <v>0</v>
      </c>
      <c r="F3" s="197">
        <f>SUMIF(Dagbog!$L2:$L15,"",Dagbog!K2:K15)</f>
        <v>0</v>
      </c>
      <c r="G3" s="217">
        <f>SUM(B3:F3)</f>
        <v>0</v>
      </c>
      <c r="H3" s="196">
        <f>SUMIF(Dagbog!$L2:$L15,"x",Dagbog!G2:G15)</f>
        <v>0</v>
      </c>
      <c r="I3" s="197">
        <f>SUMIF(Dagbog!$L2:$L15,"x",Dagbog!H2:H15)</f>
        <v>0</v>
      </c>
      <c r="J3" s="197">
        <f>SUMIF(Dagbog!$L2:$L15,"x",Dagbog!I2:I15)</f>
        <v>0</v>
      </c>
      <c r="K3" s="197">
        <f>SUMIF(Dagbog!$L2:$L15,"x",Dagbog!J2:J15)</f>
        <v>0</v>
      </c>
      <c r="L3" s="197">
        <f>SUMIF(Dagbog!$L2:$L15,"x",Dagbog!K2:K15)</f>
        <v>0</v>
      </c>
      <c r="M3" s="196">
        <f>SUM(H3:L3)</f>
        <v>0</v>
      </c>
      <c r="N3" s="196">
        <f>B3+H3</f>
        <v>0</v>
      </c>
      <c r="O3" s="197">
        <f>C3+I3</f>
        <v>0</v>
      </c>
      <c r="P3" s="197">
        <f>D3+J3</f>
        <v>0</v>
      </c>
      <c r="Q3" s="197">
        <f>E3+K3</f>
        <v>0</v>
      </c>
      <c r="R3" s="197">
        <f>F3+L3</f>
        <v>0</v>
      </c>
      <c r="S3" s="217">
        <f>SUM(N3:R3)</f>
        <v>0</v>
      </c>
      <c r="T3" s="217">
        <f>SUM(Dagbog!M2:M15)</f>
        <v>0</v>
      </c>
      <c r="U3" s="217">
        <f>S3+T3</f>
        <v>0</v>
      </c>
      <c r="V3" s="216">
        <f>SUM(Dagbog!Q2:Q15)</f>
        <v>0</v>
      </c>
      <c r="W3" s="218">
        <f>SUM(Dagbog!F2:F15)-X3</f>
        <v>0</v>
      </c>
      <c r="X3" s="219">
        <f>SUMIF(Dagbog!$L2:$L15,"x",Dagbog!F2:F15)</f>
        <v>0</v>
      </c>
      <c r="Y3" s="220">
        <f>IF(SUM(Dagbog!R2:R15)&gt;0,AVERAGE(Dagbog!R2:R15),0)</f>
        <v>0</v>
      </c>
      <c r="Z3" s="272">
        <f>SUM(Dagbog!T2:T15)-AA3</f>
        <v>0</v>
      </c>
      <c r="AA3" s="230">
        <f>SUMIF(Dagbog!$L2:$L15,"x",Dagbog!T2:T15)</f>
        <v>0</v>
      </c>
      <c r="AB3" s="219">
        <f>SUM(Dagbog!P2:P15)</f>
        <v>0</v>
      </c>
      <c r="AC3" s="215">
        <f>SUM(Dagbog!V2:V15)</f>
        <v>0</v>
      </c>
      <c r="AD3" s="221">
        <f>SUM(Dagbog!C2:C15)</f>
        <v>0</v>
      </c>
      <c r="AE3" s="222">
        <f>SUM(Dagbog!E2:E15)</f>
        <v>0</v>
      </c>
    </row>
    <row r="4" spans="1:31" ht="11.25" hidden="1" customHeight="1" x14ac:dyDescent="0.2">
      <c r="A4" s="223"/>
      <c r="B4" s="200"/>
      <c r="C4" s="77"/>
      <c r="D4" s="77"/>
      <c r="E4" s="224"/>
      <c r="F4" s="224"/>
      <c r="G4" s="225"/>
      <c r="H4" s="200"/>
      <c r="I4" s="77"/>
      <c r="J4" s="77"/>
      <c r="K4" s="77"/>
      <c r="L4" s="224"/>
      <c r="M4" s="200"/>
      <c r="N4" s="200"/>
      <c r="O4" s="77"/>
      <c r="P4" s="77"/>
      <c r="Q4" s="77"/>
      <c r="R4" s="77"/>
      <c r="S4" s="225"/>
      <c r="T4" s="225"/>
      <c r="U4" s="225"/>
      <c r="V4" s="226"/>
      <c r="W4" s="227"/>
      <c r="X4" s="226"/>
      <c r="Y4" s="223"/>
      <c r="Z4" s="223"/>
      <c r="AA4" s="223"/>
      <c r="AB4" s="228"/>
      <c r="AC4" s="223"/>
      <c r="AD4" s="229"/>
      <c r="AE4" s="229"/>
    </row>
    <row r="5" spans="1:31" ht="11.25" hidden="1" customHeight="1" x14ac:dyDescent="0.2">
      <c r="A5" s="223"/>
      <c r="B5" s="200"/>
      <c r="C5" s="77"/>
      <c r="D5" s="77"/>
      <c r="E5" s="224"/>
      <c r="F5" s="224"/>
      <c r="G5" s="225"/>
      <c r="H5" s="200"/>
      <c r="I5" s="77"/>
      <c r="J5" s="77"/>
      <c r="K5" s="77"/>
      <c r="L5" s="224"/>
      <c r="M5" s="200"/>
      <c r="N5" s="200"/>
      <c r="O5" s="77"/>
      <c r="P5" s="77"/>
      <c r="Q5" s="77"/>
      <c r="R5" s="77"/>
      <c r="S5" s="225"/>
      <c r="T5" s="225"/>
      <c r="U5" s="225"/>
      <c r="V5" s="226"/>
      <c r="W5" s="227"/>
      <c r="X5" s="226"/>
      <c r="Y5" s="223"/>
      <c r="Z5" s="223"/>
      <c r="AA5" s="223"/>
      <c r="AB5" s="228"/>
      <c r="AC5" s="223"/>
      <c r="AD5" s="229"/>
      <c r="AE5" s="229"/>
    </row>
    <row r="6" spans="1:31" ht="11.25" hidden="1" customHeight="1" x14ac:dyDescent="0.2">
      <c r="A6" s="223"/>
      <c r="B6" s="200"/>
      <c r="C6" s="77"/>
      <c r="D6" s="77"/>
      <c r="E6" s="224"/>
      <c r="F6" s="224"/>
      <c r="G6" s="225"/>
      <c r="H6" s="200"/>
      <c r="I6" s="77"/>
      <c r="J6" s="77"/>
      <c r="K6" s="77"/>
      <c r="L6" s="224"/>
      <c r="M6" s="200"/>
      <c r="N6" s="200"/>
      <c r="O6" s="77"/>
      <c r="P6" s="77"/>
      <c r="Q6" s="77"/>
      <c r="R6" s="77"/>
      <c r="S6" s="225"/>
      <c r="T6" s="225"/>
      <c r="U6" s="225"/>
      <c r="V6" s="226"/>
      <c r="W6" s="227"/>
      <c r="X6" s="226"/>
      <c r="Y6" s="223"/>
      <c r="Z6" s="223"/>
      <c r="AA6" s="223"/>
      <c r="AB6" s="228"/>
      <c r="AC6" s="223"/>
      <c r="AD6" s="229"/>
      <c r="AE6" s="229"/>
    </row>
    <row r="7" spans="1:31" ht="11.25" hidden="1" customHeight="1" x14ac:dyDescent="0.2">
      <c r="A7" s="223"/>
      <c r="B7" s="200"/>
      <c r="C7" s="77"/>
      <c r="D7" s="77"/>
      <c r="E7" s="224"/>
      <c r="F7" s="224"/>
      <c r="G7" s="225"/>
      <c r="H7" s="200"/>
      <c r="I7" s="77"/>
      <c r="J7" s="77"/>
      <c r="K7" s="77"/>
      <c r="L7" s="224"/>
      <c r="M7" s="200"/>
      <c r="N7" s="200"/>
      <c r="O7" s="77"/>
      <c r="P7" s="77"/>
      <c r="Q7" s="77"/>
      <c r="R7" s="77"/>
      <c r="S7" s="225"/>
      <c r="T7" s="225"/>
      <c r="U7" s="225"/>
      <c r="V7" s="226"/>
      <c r="W7" s="227"/>
      <c r="X7" s="226"/>
      <c r="Y7" s="223"/>
      <c r="Z7" s="223"/>
      <c r="AA7" s="223"/>
      <c r="AB7" s="228"/>
      <c r="AC7" s="223"/>
      <c r="AD7" s="229"/>
      <c r="AE7" s="229"/>
    </row>
    <row r="8" spans="1:31" ht="11.25" hidden="1" customHeight="1" x14ac:dyDescent="0.2">
      <c r="A8" s="223"/>
      <c r="B8" s="200"/>
      <c r="C8" s="77"/>
      <c r="D8" s="77"/>
      <c r="E8" s="224"/>
      <c r="F8" s="224"/>
      <c r="G8" s="225"/>
      <c r="H8" s="200"/>
      <c r="I8" s="77"/>
      <c r="J8" s="77"/>
      <c r="K8" s="77"/>
      <c r="L8" s="224"/>
      <c r="M8" s="200"/>
      <c r="N8" s="200"/>
      <c r="O8" s="77"/>
      <c r="P8" s="77"/>
      <c r="Q8" s="77"/>
      <c r="R8" s="77"/>
      <c r="S8" s="225"/>
      <c r="T8" s="225"/>
      <c r="U8" s="225"/>
      <c r="V8" s="226"/>
      <c r="W8" s="227"/>
      <c r="X8" s="226"/>
      <c r="Y8" s="223"/>
      <c r="Z8" s="223"/>
      <c r="AA8" s="223"/>
      <c r="AB8" s="228"/>
      <c r="AC8" s="223"/>
      <c r="AD8" s="229"/>
      <c r="AE8" s="229"/>
    </row>
    <row r="9" spans="1:31" ht="11.25" hidden="1" customHeight="1" x14ac:dyDescent="0.2">
      <c r="A9" s="223"/>
      <c r="B9" s="200"/>
      <c r="C9" s="77"/>
      <c r="D9" s="77"/>
      <c r="E9" s="224"/>
      <c r="F9" s="224"/>
      <c r="G9" s="225"/>
      <c r="H9" s="200"/>
      <c r="I9" s="77"/>
      <c r="J9" s="77"/>
      <c r="K9" s="77"/>
      <c r="L9" s="224"/>
      <c r="M9" s="200"/>
      <c r="N9" s="200"/>
      <c r="O9" s="77"/>
      <c r="P9" s="77"/>
      <c r="Q9" s="77"/>
      <c r="R9" s="77"/>
      <c r="S9" s="225"/>
      <c r="T9" s="225"/>
      <c r="U9" s="225"/>
      <c r="V9" s="226"/>
      <c r="W9" s="227"/>
      <c r="X9" s="226"/>
      <c r="Y9" s="223"/>
      <c r="Z9" s="223"/>
      <c r="AA9" s="223"/>
      <c r="AB9" s="228"/>
      <c r="AC9" s="223"/>
      <c r="AD9" s="229"/>
      <c r="AE9" s="229"/>
    </row>
    <row r="10" spans="1:31" ht="11.25" hidden="1" customHeight="1" x14ac:dyDescent="0.2">
      <c r="A10" s="230"/>
      <c r="B10" s="200"/>
      <c r="C10" s="77"/>
      <c r="D10" s="77"/>
      <c r="E10" s="224"/>
      <c r="F10" s="224"/>
      <c r="G10" s="225"/>
      <c r="H10" s="200"/>
      <c r="I10" s="77"/>
      <c r="J10" s="77"/>
      <c r="K10" s="77"/>
      <c r="L10" s="224"/>
      <c r="M10" s="200"/>
      <c r="N10" s="200"/>
      <c r="O10" s="77"/>
      <c r="P10" s="77"/>
      <c r="Q10" s="77"/>
      <c r="R10" s="77"/>
      <c r="S10" s="225"/>
      <c r="T10" s="225"/>
      <c r="U10" s="225"/>
      <c r="V10" s="226"/>
      <c r="W10" s="227"/>
      <c r="X10" s="226"/>
      <c r="Y10" s="223"/>
      <c r="Z10" s="223"/>
      <c r="AA10" s="223"/>
      <c r="AB10" s="228"/>
      <c r="AC10" s="223"/>
      <c r="AD10" s="231"/>
      <c r="AE10" s="231"/>
    </row>
    <row r="11" spans="1:31" ht="11.25" hidden="1" customHeight="1" x14ac:dyDescent="0.2">
      <c r="A11" s="230"/>
      <c r="B11" s="200"/>
      <c r="C11" s="77"/>
      <c r="D11" s="77"/>
      <c r="E11" s="224"/>
      <c r="F11" s="224"/>
      <c r="G11" s="225"/>
      <c r="H11" s="200"/>
      <c r="I11" s="77"/>
      <c r="J11" s="77"/>
      <c r="K11" s="77"/>
      <c r="L11" s="224"/>
      <c r="M11" s="200"/>
      <c r="N11" s="200"/>
      <c r="O11" s="77"/>
      <c r="P11" s="77"/>
      <c r="Q11" s="77"/>
      <c r="R11" s="77"/>
      <c r="S11" s="225"/>
      <c r="T11" s="225"/>
      <c r="U11" s="225"/>
      <c r="V11" s="226"/>
      <c r="W11" s="227"/>
      <c r="X11" s="226"/>
      <c r="Y11" s="223"/>
      <c r="Z11" s="223"/>
      <c r="AA11" s="223"/>
      <c r="AB11" s="228"/>
      <c r="AC11" s="223"/>
      <c r="AD11" s="231"/>
      <c r="AE11" s="231"/>
    </row>
    <row r="12" spans="1:31" ht="11.25" hidden="1" customHeight="1" x14ac:dyDescent="0.2">
      <c r="A12" s="223"/>
      <c r="B12" s="200"/>
      <c r="C12" s="77"/>
      <c r="D12" s="77"/>
      <c r="E12" s="224"/>
      <c r="F12" s="224"/>
      <c r="G12" s="225"/>
      <c r="H12" s="200"/>
      <c r="I12" s="77"/>
      <c r="J12" s="77"/>
      <c r="K12" s="77"/>
      <c r="L12" s="224"/>
      <c r="M12" s="200"/>
      <c r="N12" s="200"/>
      <c r="O12" s="77"/>
      <c r="P12" s="77"/>
      <c r="Q12" s="77"/>
      <c r="R12" s="77"/>
      <c r="S12" s="225"/>
      <c r="T12" s="225"/>
      <c r="U12" s="225"/>
      <c r="V12" s="226"/>
      <c r="W12" s="227"/>
      <c r="X12" s="226"/>
      <c r="Y12" s="223"/>
      <c r="Z12" s="223"/>
      <c r="AA12" s="223"/>
      <c r="AB12" s="228"/>
      <c r="AC12" s="223"/>
      <c r="AD12" s="229"/>
      <c r="AE12" s="229"/>
    </row>
    <row r="13" spans="1:31" ht="11.25" hidden="1" customHeight="1" x14ac:dyDescent="0.2">
      <c r="A13" s="223"/>
      <c r="B13" s="200"/>
      <c r="C13" s="77"/>
      <c r="D13" s="77"/>
      <c r="E13" s="224"/>
      <c r="F13" s="224"/>
      <c r="G13" s="225"/>
      <c r="H13" s="200"/>
      <c r="I13" s="77"/>
      <c r="J13" s="77"/>
      <c r="K13" s="77"/>
      <c r="L13" s="224"/>
      <c r="M13" s="200"/>
      <c r="N13" s="200"/>
      <c r="O13" s="77"/>
      <c r="P13" s="77"/>
      <c r="Q13" s="77"/>
      <c r="R13" s="77"/>
      <c r="S13" s="225"/>
      <c r="T13" s="225"/>
      <c r="U13" s="225"/>
      <c r="V13" s="226"/>
      <c r="W13" s="227"/>
      <c r="X13" s="226"/>
      <c r="Y13" s="223"/>
      <c r="Z13" s="223"/>
      <c r="AA13" s="223"/>
      <c r="AB13" s="228"/>
      <c r="AC13" s="223"/>
      <c r="AD13" s="229"/>
      <c r="AE13" s="229"/>
    </row>
    <row r="14" spans="1:31" ht="11.25" hidden="1" customHeight="1" x14ac:dyDescent="0.2">
      <c r="A14" s="223"/>
      <c r="B14" s="200"/>
      <c r="C14" s="77"/>
      <c r="D14" s="77"/>
      <c r="E14" s="224"/>
      <c r="F14" s="224"/>
      <c r="G14" s="225"/>
      <c r="H14" s="200"/>
      <c r="I14" s="77"/>
      <c r="J14" s="77"/>
      <c r="K14" s="77"/>
      <c r="L14" s="224"/>
      <c r="M14" s="200"/>
      <c r="N14" s="200"/>
      <c r="O14" s="77"/>
      <c r="P14" s="77"/>
      <c r="Q14" s="77"/>
      <c r="R14" s="77"/>
      <c r="S14" s="225"/>
      <c r="T14" s="225"/>
      <c r="U14" s="225"/>
      <c r="V14" s="226"/>
      <c r="W14" s="227"/>
      <c r="X14" s="226"/>
      <c r="Y14" s="223"/>
      <c r="Z14" s="223"/>
      <c r="AA14" s="223"/>
      <c r="AB14" s="228"/>
      <c r="AC14" s="223"/>
      <c r="AD14" s="229"/>
      <c r="AE14" s="229"/>
    </row>
    <row r="15" spans="1:31" ht="11.25" hidden="1" customHeight="1" x14ac:dyDescent="0.2">
      <c r="A15" s="223"/>
      <c r="B15" s="200"/>
      <c r="C15" s="77"/>
      <c r="D15" s="77"/>
      <c r="E15" s="224"/>
      <c r="F15" s="224"/>
      <c r="G15" s="225"/>
      <c r="H15" s="200"/>
      <c r="I15" s="77"/>
      <c r="J15" s="77"/>
      <c r="K15" s="77"/>
      <c r="L15" s="224"/>
      <c r="M15" s="200"/>
      <c r="N15" s="200"/>
      <c r="O15" s="77"/>
      <c r="P15" s="77"/>
      <c r="Q15" s="77"/>
      <c r="R15" s="77"/>
      <c r="S15" s="225"/>
      <c r="T15" s="225"/>
      <c r="U15" s="225"/>
      <c r="V15" s="226"/>
      <c r="W15" s="227"/>
      <c r="X15" s="226"/>
      <c r="Y15" s="223"/>
      <c r="Z15" s="223"/>
      <c r="AA15" s="223"/>
      <c r="AB15" s="228"/>
      <c r="AC15" s="223"/>
      <c r="AD15" s="229"/>
      <c r="AE15" s="229"/>
    </row>
    <row r="16" spans="1:31" ht="11.25" hidden="1" customHeight="1" x14ac:dyDescent="0.2">
      <c r="A16" s="223"/>
      <c r="B16" s="200"/>
      <c r="C16" s="77"/>
      <c r="D16" s="77"/>
      <c r="E16" s="224"/>
      <c r="F16" s="224"/>
      <c r="G16" s="225"/>
      <c r="H16" s="200"/>
      <c r="I16" s="77"/>
      <c r="J16" s="77"/>
      <c r="K16" s="77"/>
      <c r="L16" s="224"/>
      <c r="M16" s="200"/>
      <c r="N16" s="200"/>
      <c r="O16" s="77"/>
      <c r="P16" s="77"/>
      <c r="Q16" s="77"/>
      <c r="R16" s="77"/>
      <c r="S16" s="225"/>
      <c r="T16" s="225"/>
      <c r="U16" s="225"/>
      <c r="V16" s="226"/>
      <c r="W16" s="227"/>
      <c r="X16" s="226"/>
      <c r="Y16" s="223"/>
      <c r="Z16" s="223"/>
      <c r="AA16" s="223"/>
      <c r="AB16" s="228"/>
      <c r="AC16" s="223"/>
      <c r="AD16" s="229"/>
      <c r="AE16" s="229"/>
    </row>
    <row r="17" spans="1:31" x14ac:dyDescent="0.2">
      <c r="A17" s="230">
        <f>Dagbog!A16</f>
        <v>45</v>
      </c>
      <c r="B17" s="200">
        <f>SUMIF(Dagbog!$L16:$L29,"",Dagbog!G16:G29)</f>
        <v>0</v>
      </c>
      <c r="C17" s="77">
        <f>SUMIF(Dagbog!$L16:$L29,"",Dagbog!H16:H29)</f>
        <v>0</v>
      </c>
      <c r="D17" s="77">
        <f>SUMIF(Dagbog!$L16:$L29,"",Dagbog!I16:I29)</f>
        <v>0</v>
      </c>
      <c r="E17" s="77">
        <f>SUMIF(Dagbog!$L16:$L29,"",Dagbog!J16:J29)</f>
        <v>0</v>
      </c>
      <c r="F17" s="77">
        <f>SUMIF(Dagbog!$L16:$L29,"",Dagbog!K16:K29)</f>
        <v>0</v>
      </c>
      <c r="G17" s="225">
        <f>SUM(B17:F17)</f>
        <v>0</v>
      </c>
      <c r="H17" s="200">
        <f>SUMIF(Dagbog!$L16:$L29,"x",Dagbog!G16:G29)</f>
        <v>0</v>
      </c>
      <c r="I17" s="77">
        <f>SUMIF(Dagbog!$L16:$L29,"x",Dagbog!H16:H29)</f>
        <v>0</v>
      </c>
      <c r="J17" s="77">
        <f>SUMIF(Dagbog!$L16:$L29,"x",Dagbog!I16:I29)</f>
        <v>0</v>
      </c>
      <c r="K17" s="77">
        <f>SUMIF(Dagbog!$L16:$L29,"x",Dagbog!J16:J29)</f>
        <v>0</v>
      </c>
      <c r="L17" s="77">
        <f>SUMIF(Dagbog!$L16:$L29,"x",Dagbog!K16:K29)</f>
        <v>0</v>
      </c>
      <c r="M17" s="200">
        <f t="shared" ref="M17:M80" si="0">SUM(H17:L17)</f>
        <v>0</v>
      </c>
      <c r="N17" s="200">
        <f>B17+H17</f>
        <v>0</v>
      </c>
      <c r="O17" s="77">
        <f>C17+I17</f>
        <v>0</v>
      </c>
      <c r="P17" s="77">
        <f>D17+J17</f>
        <v>0</v>
      </c>
      <c r="Q17" s="77">
        <f>E17+K17</f>
        <v>0</v>
      </c>
      <c r="R17" s="77">
        <f>F17+L17</f>
        <v>0</v>
      </c>
      <c r="S17" s="225">
        <f>SUM(N17:R17)</f>
        <v>0</v>
      </c>
      <c r="T17" s="225">
        <f>SUM(Dagbog!M16:M29)</f>
        <v>0</v>
      </c>
      <c r="U17" s="225">
        <f>S17+T17</f>
        <v>0</v>
      </c>
      <c r="V17" s="224">
        <f>SUM(Dagbog!Q16:Q29)</f>
        <v>0</v>
      </c>
      <c r="W17" s="232">
        <f>SUM(Dagbog!F16:F29)-X17</f>
        <v>0</v>
      </c>
      <c r="X17" s="228">
        <f>SUMIF(Dagbog!$L16:$L29,"x",Dagbog!F16:F29)</f>
        <v>0</v>
      </c>
      <c r="Y17" s="233">
        <f>IF(SUM(Dagbog!R16:R29)&gt;0,AVERAGE(Dagbog!R16:R29),0)</f>
        <v>0</v>
      </c>
      <c r="Z17" s="272">
        <f>SUM(Dagbog!T16:T29)-AA17</f>
        <v>0</v>
      </c>
      <c r="AA17" s="230">
        <f>SUMIF(Dagbog!$L16:$L29,"x",Dagbog!T16:T29)</f>
        <v>0</v>
      </c>
      <c r="AB17" s="228">
        <f>SUM(Dagbog!P16:P29)</f>
        <v>0</v>
      </c>
      <c r="AC17" s="230">
        <f>SUM(Dagbog!V16:V29)</f>
        <v>0</v>
      </c>
      <c r="AD17" s="231">
        <f>SUM(Dagbog!C16:C29)</f>
        <v>0</v>
      </c>
      <c r="AE17" s="234">
        <f>SUM(Dagbog!E16:E29)</f>
        <v>0</v>
      </c>
    </row>
    <row r="18" spans="1:31" ht="11.25" hidden="1" customHeight="1" x14ac:dyDescent="0.2">
      <c r="A18" s="223"/>
      <c r="B18" s="227"/>
      <c r="C18" s="235"/>
      <c r="D18" s="235"/>
      <c r="E18" s="235"/>
      <c r="F18" s="235"/>
      <c r="G18" s="223"/>
      <c r="H18" s="227"/>
      <c r="I18" s="235"/>
      <c r="J18" s="235"/>
      <c r="K18" s="235"/>
      <c r="L18" s="226"/>
      <c r="M18" s="200">
        <f t="shared" si="0"/>
        <v>0</v>
      </c>
      <c r="N18" s="200"/>
      <c r="O18" s="77"/>
      <c r="P18" s="77"/>
      <c r="Q18" s="77"/>
      <c r="R18" s="77"/>
      <c r="S18" s="225"/>
      <c r="T18" s="225"/>
      <c r="U18" s="225"/>
      <c r="V18" s="226"/>
      <c r="W18" s="227"/>
      <c r="X18" s="226"/>
      <c r="Y18" s="223"/>
      <c r="Z18" s="223"/>
      <c r="AA18" s="223"/>
      <c r="AB18" s="228"/>
      <c r="AC18" s="223"/>
      <c r="AD18" s="229"/>
      <c r="AE18" s="229"/>
    </row>
    <row r="19" spans="1:31" ht="11.25" hidden="1" customHeight="1" x14ac:dyDescent="0.2">
      <c r="A19" s="223"/>
      <c r="B19" s="227"/>
      <c r="C19" s="235"/>
      <c r="D19" s="235"/>
      <c r="E19" s="235"/>
      <c r="F19" s="235"/>
      <c r="G19" s="223"/>
      <c r="H19" s="227"/>
      <c r="I19" s="235"/>
      <c r="J19" s="235"/>
      <c r="K19" s="235"/>
      <c r="L19" s="226"/>
      <c r="M19" s="200">
        <f t="shared" si="0"/>
        <v>0</v>
      </c>
      <c r="N19" s="200"/>
      <c r="O19" s="77"/>
      <c r="P19" s="77"/>
      <c r="Q19" s="77"/>
      <c r="R19" s="77"/>
      <c r="S19" s="225"/>
      <c r="T19" s="225"/>
      <c r="U19" s="225"/>
      <c r="V19" s="226"/>
      <c r="W19" s="227"/>
      <c r="X19" s="226"/>
      <c r="Y19" s="223"/>
      <c r="Z19" s="223"/>
      <c r="AA19" s="223"/>
      <c r="AB19" s="228"/>
      <c r="AC19" s="223"/>
      <c r="AD19" s="229"/>
      <c r="AE19" s="229"/>
    </row>
    <row r="20" spans="1:31" ht="11.25" hidden="1" customHeight="1" x14ac:dyDescent="0.2">
      <c r="A20" s="223"/>
      <c r="B20" s="227"/>
      <c r="C20" s="235"/>
      <c r="D20" s="235"/>
      <c r="E20" s="235"/>
      <c r="F20" s="235"/>
      <c r="G20" s="223"/>
      <c r="H20" s="227"/>
      <c r="I20" s="235"/>
      <c r="J20" s="235"/>
      <c r="K20" s="235"/>
      <c r="L20" s="226"/>
      <c r="M20" s="200">
        <f t="shared" si="0"/>
        <v>0</v>
      </c>
      <c r="N20" s="200"/>
      <c r="O20" s="77"/>
      <c r="P20" s="77"/>
      <c r="Q20" s="77"/>
      <c r="R20" s="77"/>
      <c r="S20" s="225"/>
      <c r="T20" s="225"/>
      <c r="U20" s="225"/>
      <c r="V20" s="226"/>
      <c r="W20" s="227"/>
      <c r="X20" s="226"/>
      <c r="Y20" s="223"/>
      <c r="Z20" s="223"/>
      <c r="AA20" s="223"/>
      <c r="AB20" s="228"/>
      <c r="AC20" s="223"/>
      <c r="AD20" s="229"/>
      <c r="AE20" s="229"/>
    </row>
    <row r="21" spans="1:31" ht="11.25" hidden="1" customHeight="1" x14ac:dyDescent="0.2">
      <c r="A21" s="223"/>
      <c r="B21" s="227"/>
      <c r="C21" s="235"/>
      <c r="D21" s="235"/>
      <c r="E21" s="235"/>
      <c r="F21" s="235"/>
      <c r="G21" s="223"/>
      <c r="H21" s="227"/>
      <c r="I21" s="235"/>
      <c r="J21" s="235"/>
      <c r="K21" s="235"/>
      <c r="L21" s="226"/>
      <c r="M21" s="200">
        <f t="shared" si="0"/>
        <v>0</v>
      </c>
      <c r="N21" s="200"/>
      <c r="O21" s="77"/>
      <c r="P21" s="77"/>
      <c r="Q21" s="77"/>
      <c r="R21" s="77"/>
      <c r="S21" s="225"/>
      <c r="T21" s="225"/>
      <c r="U21" s="225"/>
      <c r="V21" s="226"/>
      <c r="W21" s="227"/>
      <c r="X21" s="226"/>
      <c r="Y21" s="223"/>
      <c r="Z21" s="223"/>
      <c r="AA21" s="223"/>
      <c r="AB21" s="228"/>
      <c r="AC21" s="223"/>
      <c r="AD21" s="229"/>
      <c r="AE21" s="229"/>
    </row>
    <row r="22" spans="1:31" ht="11.25" hidden="1" customHeight="1" x14ac:dyDescent="0.2">
      <c r="A22" s="223"/>
      <c r="B22" s="227"/>
      <c r="C22" s="235"/>
      <c r="D22" s="235"/>
      <c r="E22" s="235"/>
      <c r="F22" s="235"/>
      <c r="G22" s="223"/>
      <c r="H22" s="227"/>
      <c r="I22" s="235"/>
      <c r="J22" s="235"/>
      <c r="K22" s="235"/>
      <c r="L22" s="226"/>
      <c r="M22" s="200">
        <f t="shared" si="0"/>
        <v>0</v>
      </c>
      <c r="N22" s="200"/>
      <c r="O22" s="77"/>
      <c r="P22" s="77"/>
      <c r="Q22" s="77"/>
      <c r="R22" s="77"/>
      <c r="S22" s="225"/>
      <c r="T22" s="225"/>
      <c r="U22" s="225"/>
      <c r="V22" s="226"/>
      <c r="W22" s="227"/>
      <c r="X22" s="226"/>
      <c r="Y22" s="223"/>
      <c r="Z22" s="223"/>
      <c r="AA22" s="223"/>
      <c r="AB22" s="228"/>
      <c r="AC22" s="223"/>
      <c r="AD22" s="229"/>
      <c r="AE22" s="229"/>
    </row>
    <row r="23" spans="1:31" ht="11.25" hidden="1" customHeight="1" x14ac:dyDescent="0.2">
      <c r="A23" s="223"/>
      <c r="B23" s="227"/>
      <c r="C23" s="235"/>
      <c r="D23" s="235"/>
      <c r="E23" s="235"/>
      <c r="F23" s="235"/>
      <c r="G23" s="223"/>
      <c r="H23" s="227"/>
      <c r="I23" s="235"/>
      <c r="J23" s="235"/>
      <c r="K23" s="235"/>
      <c r="L23" s="226"/>
      <c r="M23" s="200">
        <f t="shared" si="0"/>
        <v>0</v>
      </c>
      <c r="N23" s="200"/>
      <c r="O23" s="77"/>
      <c r="P23" s="77"/>
      <c r="Q23" s="77"/>
      <c r="R23" s="77"/>
      <c r="S23" s="225"/>
      <c r="T23" s="225"/>
      <c r="U23" s="225"/>
      <c r="V23" s="226"/>
      <c r="W23" s="227"/>
      <c r="X23" s="226"/>
      <c r="Y23" s="223"/>
      <c r="Z23" s="223"/>
      <c r="AA23" s="223"/>
      <c r="AB23" s="228"/>
      <c r="AC23" s="223"/>
      <c r="AD23" s="229"/>
      <c r="AE23" s="229"/>
    </row>
    <row r="24" spans="1:31" ht="11.25" hidden="1" customHeight="1" x14ac:dyDescent="0.2">
      <c r="A24" s="223"/>
      <c r="B24" s="227"/>
      <c r="C24" s="235"/>
      <c r="D24" s="235"/>
      <c r="E24" s="235"/>
      <c r="F24" s="235"/>
      <c r="G24" s="223"/>
      <c r="H24" s="227"/>
      <c r="I24" s="235"/>
      <c r="J24" s="235"/>
      <c r="K24" s="235"/>
      <c r="L24" s="226"/>
      <c r="M24" s="200">
        <f t="shared" si="0"/>
        <v>0</v>
      </c>
      <c r="N24" s="200"/>
      <c r="O24" s="77"/>
      <c r="P24" s="77"/>
      <c r="Q24" s="77"/>
      <c r="R24" s="77"/>
      <c r="S24" s="225"/>
      <c r="T24" s="225"/>
      <c r="U24" s="225"/>
      <c r="V24" s="226"/>
      <c r="W24" s="227"/>
      <c r="X24" s="226"/>
      <c r="Y24" s="223"/>
      <c r="Z24" s="223"/>
      <c r="AA24" s="223"/>
      <c r="AB24" s="228"/>
      <c r="AC24" s="223"/>
      <c r="AD24" s="229"/>
      <c r="AE24" s="229"/>
    </row>
    <row r="25" spans="1:31" ht="11.25" hidden="1" customHeight="1" x14ac:dyDescent="0.2">
      <c r="A25" s="223"/>
      <c r="B25" s="227"/>
      <c r="C25" s="235"/>
      <c r="D25" s="235"/>
      <c r="E25" s="235"/>
      <c r="F25" s="235"/>
      <c r="G25" s="223"/>
      <c r="H25" s="227"/>
      <c r="I25" s="235"/>
      <c r="J25" s="235"/>
      <c r="K25" s="235"/>
      <c r="L25" s="226"/>
      <c r="M25" s="200">
        <f t="shared" si="0"/>
        <v>0</v>
      </c>
      <c r="N25" s="200"/>
      <c r="O25" s="77"/>
      <c r="P25" s="77"/>
      <c r="Q25" s="77"/>
      <c r="R25" s="77"/>
      <c r="S25" s="225"/>
      <c r="T25" s="225"/>
      <c r="U25" s="225"/>
      <c r="V25" s="226"/>
      <c r="W25" s="227"/>
      <c r="X25" s="226"/>
      <c r="Y25" s="223"/>
      <c r="Z25" s="223"/>
      <c r="AA25" s="223"/>
      <c r="AB25" s="228"/>
      <c r="AC25" s="223"/>
      <c r="AD25" s="229"/>
      <c r="AE25" s="229"/>
    </row>
    <row r="26" spans="1:31" ht="11.25" hidden="1" customHeight="1" x14ac:dyDescent="0.2">
      <c r="A26" s="223"/>
      <c r="B26" s="227"/>
      <c r="C26" s="235"/>
      <c r="D26" s="235"/>
      <c r="E26" s="235"/>
      <c r="F26" s="235"/>
      <c r="G26" s="223"/>
      <c r="H26" s="227"/>
      <c r="I26" s="235"/>
      <c r="J26" s="235"/>
      <c r="K26" s="235"/>
      <c r="L26" s="226"/>
      <c r="M26" s="200">
        <f t="shared" si="0"/>
        <v>0</v>
      </c>
      <c r="N26" s="200"/>
      <c r="O26" s="77"/>
      <c r="P26" s="77"/>
      <c r="Q26" s="77"/>
      <c r="R26" s="77"/>
      <c r="S26" s="225"/>
      <c r="T26" s="225"/>
      <c r="U26" s="225"/>
      <c r="V26" s="226"/>
      <c r="W26" s="227"/>
      <c r="X26" s="226"/>
      <c r="Y26" s="223"/>
      <c r="Z26" s="223"/>
      <c r="AA26" s="223"/>
      <c r="AB26" s="228"/>
      <c r="AC26" s="223"/>
      <c r="AD26" s="229"/>
      <c r="AE26" s="229"/>
    </row>
    <row r="27" spans="1:31" ht="11.25" hidden="1" customHeight="1" x14ac:dyDescent="0.2">
      <c r="A27" s="223"/>
      <c r="B27" s="227"/>
      <c r="C27" s="235"/>
      <c r="D27" s="235"/>
      <c r="E27" s="235"/>
      <c r="F27" s="235"/>
      <c r="G27" s="223"/>
      <c r="H27" s="227"/>
      <c r="I27" s="235"/>
      <c r="J27" s="235"/>
      <c r="K27" s="235"/>
      <c r="L27" s="226"/>
      <c r="M27" s="200">
        <f t="shared" si="0"/>
        <v>0</v>
      </c>
      <c r="N27" s="200"/>
      <c r="O27" s="77"/>
      <c r="P27" s="77"/>
      <c r="Q27" s="77"/>
      <c r="R27" s="77"/>
      <c r="S27" s="225"/>
      <c r="T27" s="225"/>
      <c r="U27" s="225"/>
      <c r="V27" s="226"/>
      <c r="W27" s="227"/>
      <c r="X27" s="226"/>
      <c r="Y27" s="223"/>
      <c r="Z27" s="223"/>
      <c r="AA27" s="223"/>
      <c r="AB27" s="228"/>
      <c r="AC27" s="223"/>
      <c r="AD27" s="229"/>
      <c r="AE27" s="229"/>
    </row>
    <row r="28" spans="1:31" ht="11.25" hidden="1" customHeight="1" x14ac:dyDescent="0.2">
      <c r="A28" s="223"/>
      <c r="B28" s="227"/>
      <c r="C28" s="235"/>
      <c r="D28" s="235"/>
      <c r="E28" s="235"/>
      <c r="F28" s="235"/>
      <c r="G28" s="223"/>
      <c r="H28" s="227"/>
      <c r="I28" s="235"/>
      <c r="J28" s="235"/>
      <c r="K28" s="235"/>
      <c r="L28" s="226"/>
      <c r="M28" s="200">
        <f t="shared" si="0"/>
        <v>0</v>
      </c>
      <c r="N28" s="200"/>
      <c r="O28" s="77"/>
      <c r="P28" s="77"/>
      <c r="Q28" s="77"/>
      <c r="R28" s="77"/>
      <c r="S28" s="225"/>
      <c r="T28" s="225"/>
      <c r="U28" s="225"/>
      <c r="V28" s="226"/>
      <c r="W28" s="227"/>
      <c r="X28" s="226"/>
      <c r="Y28" s="223"/>
      <c r="Z28" s="223"/>
      <c r="AA28" s="223"/>
      <c r="AB28" s="228"/>
      <c r="AC28" s="223"/>
      <c r="AD28" s="229"/>
      <c r="AE28" s="229"/>
    </row>
    <row r="29" spans="1:31" ht="11.25" hidden="1" customHeight="1" x14ac:dyDescent="0.2">
      <c r="A29" s="223"/>
      <c r="B29" s="227"/>
      <c r="C29" s="235"/>
      <c r="D29" s="235"/>
      <c r="E29" s="235"/>
      <c r="F29" s="235"/>
      <c r="G29" s="223"/>
      <c r="H29" s="227"/>
      <c r="I29" s="235"/>
      <c r="J29" s="235"/>
      <c r="K29" s="235"/>
      <c r="L29" s="226"/>
      <c r="M29" s="200">
        <f t="shared" si="0"/>
        <v>0</v>
      </c>
      <c r="N29" s="200"/>
      <c r="O29" s="77"/>
      <c r="P29" s="77"/>
      <c r="Q29" s="77"/>
      <c r="R29" s="77"/>
      <c r="S29" s="225"/>
      <c r="T29" s="225"/>
      <c r="U29" s="225"/>
      <c r="V29" s="226"/>
      <c r="W29" s="227"/>
      <c r="X29" s="226"/>
      <c r="Y29" s="223"/>
      <c r="Z29" s="223"/>
      <c r="AA29" s="223"/>
      <c r="AB29" s="228"/>
      <c r="AC29" s="223"/>
      <c r="AD29" s="229"/>
      <c r="AE29" s="229"/>
    </row>
    <row r="30" spans="1:31" ht="11.25" hidden="1" customHeight="1" x14ac:dyDescent="0.2">
      <c r="A30" s="223"/>
      <c r="B30" s="227"/>
      <c r="C30" s="235"/>
      <c r="D30" s="235"/>
      <c r="E30" s="235"/>
      <c r="F30" s="235"/>
      <c r="G30" s="223"/>
      <c r="H30" s="227"/>
      <c r="I30" s="235"/>
      <c r="J30" s="235"/>
      <c r="K30" s="235"/>
      <c r="L30" s="226"/>
      <c r="M30" s="200">
        <f t="shared" si="0"/>
        <v>0</v>
      </c>
      <c r="N30" s="200"/>
      <c r="O30" s="77"/>
      <c r="P30" s="77"/>
      <c r="Q30" s="77"/>
      <c r="R30" s="77"/>
      <c r="S30" s="225"/>
      <c r="T30" s="225"/>
      <c r="U30" s="225"/>
      <c r="V30" s="226"/>
      <c r="W30" s="227"/>
      <c r="X30" s="226"/>
      <c r="Y30" s="223"/>
      <c r="Z30" s="223"/>
      <c r="AA30" s="223"/>
      <c r="AB30" s="228"/>
      <c r="AC30" s="223"/>
      <c r="AD30" s="229"/>
      <c r="AE30" s="229"/>
    </row>
    <row r="31" spans="1:31" x14ac:dyDescent="0.2">
      <c r="A31" s="230">
        <f>Dagbog!A30</f>
        <v>46</v>
      </c>
      <c r="B31" s="200">
        <f>SUMIF(Dagbog!$L30:$L43,"",Dagbog!G30:G43)</f>
        <v>0</v>
      </c>
      <c r="C31" s="77">
        <f>SUMIF(Dagbog!$L30:$L43,"",Dagbog!H30:H43)</f>
        <v>0</v>
      </c>
      <c r="D31" s="77">
        <f>SUMIF(Dagbog!$L30:$L43,"",Dagbog!I30:I43)</f>
        <v>0</v>
      </c>
      <c r="E31" s="77">
        <f>SUMIF(Dagbog!$L30:$L43,"",Dagbog!J30:J43)</f>
        <v>0</v>
      </c>
      <c r="F31" s="77">
        <f>SUMIF(Dagbog!$L30:$L43,"",Dagbog!K30:K43)</f>
        <v>0</v>
      </c>
      <c r="G31" s="225">
        <f>SUM(B31:F31)</f>
        <v>0</v>
      </c>
      <c r="H31" s="200">
        <f>SUMIF(Dagbog!$L30:$L43,"x",Dagbog!G30:G43)</f>
        <v>0</v>
      </c>
      <c r="I31" s="77">
        <f>SUMIF(Dagbog!$L30:$L43,"x",Dagbog!H30:H43)</f>
        <v>0</v>
      </c>
      <c r="J31" s="77">
        <f>SUMIF(Dagbog!$L30:$L43,"x",Dagbog!I30:I43)</f>
        <v>0</v>
      </c>
      <c r="K31" s="77">
        <f>SUMIF(Dagbog!$L30:$L43,"x",Dagbog!J30:J43)</f>
        <v>0</v>
      </c>
      <c r="L31" s="77">
        <f>SUMIF(Dagbog!$L30:$L43,"x",Dagbog!K30:K43)</f>
        <v>0</v>
      </c>
      <c r="M31" s="200">
        <f t="shared" si="0"/>
        <v>0</v>
      </c>
      <c r="N31" s="200">
        <f>B31+H31</f>
        <v>0</v>
      </c>
      <c r="O31" s="77">
        <f>C31+I31</f>
        <v>0</v>
      </c>
      <c r="P31" s="77">
        <f>D31+J31</f>
        <v>0</v>
      </c>
      <c r="Q31" s="77">
        <f>E31+K31</f>
        <v>0</v>
      </c>
      <c r="R31" s="77">
        <f t="shared" ref="R31:R94" si="1">F31+L31</f>
        <v>0</v>
      </c>
      <c r="S31" s="225">
        <f t="shared" ref="S31:S94" si="2">SUM(N31:R31)</f>
        <v>0</v>
      </c>
      <c r="T31" s="225">
        <f>SUM(Dagbog!M30:M43)</f>
        <v>0</v>
      </c>
      <c r="U31" s="225">
        <f>S31+T31</f>
        <v>0</v>
      </c>
      <c r="V31" s="224">
        <f>SUM(Dagbog!Q30:Q43)</f>
        <v>0</v>
      </c>
      <c r="W31" s="232">
        <f>SUM(Dagbog!F30:F43)-X31</f>
        <v>0</v>
      </c>
      <c r="X31" s="228">
        <f>SUMIF(Dagbog!$L30:$L43,"x",Dagbog!F30:F43)</f>
        <v>0</v>
      </c>
      <c r="Y31" s="233">
        <f>IF(SUM(Dagbog!R30:R43)&gt;0,AVERAGE(Dagbog!R30:R43),0)</f>
        <v>0</v>
      </c>
      <c r="Z31" s="272">
        <f>SUM(Dagbog!T30:T43)-AA31</f>
        <v>0</v>
      </c>
      <c r="AA31" s="230">
        <f>SUMIF(Dagbog!$L30:$L43,"x",Dagbog!T30:T43)</f>
        <v>0</v>
      </c>
      <c r="AB31" s="228">
        <f>SUM(Dagbog!P30:P43)</f>
        <v>0</v>
      </c>
      <c r="AC31" s="230">
        <f>SUM(Dagbog!V30:V43)</f>
        <v>0</v>
      </c>
      <c r="AD31" s="231">
        <f>SUM(Dagbog!C30:C43)</f>
        <v>0</v>
      </c>
      <c r="AE31" s="234">
        <f>SUM(Dagbog!E30:E43)</f>
        <v>0</v>
      </c>
    </row>
    <row r="32" spans="1:31" ht="11.25" hidden="1" customHeight="1" x14ac:dyDescent="0.2">
      <c r="A32" s="223"/>
      <c r="B32" s="200"/>
      <c r="C32" s="77"/>
      <c r="D32" s="77"/>
      <c r="E32" s="77"/>
      <c r="F32" s="77"/>
      <c r="G32" s="225"/>
      <c r="H32" s="200"/>
      <c r="I32" s="77"/>
      <c r="J32" s="77"/>
      <c r="K32" s="77"/>
      <c r="L32" s="77">
        <f>SUMIF(Dagbog!$L31:$L44,"x",Dagbog!K31:K44)</f>
        <v>0</v>
      </c>
      <c r="M32" s="200">
        <f t="shared" si="0"/>
        <v>0</v>
      </c>
      <c r="N32" s="200"/>
      <c r="O32" s="77"/>
      <c r="P32" s="77"/>
      <c r="Q32" s="77"/>
      <c r="R32" s="77">
        <f t="shared" si="1"/>
        <v>0</v>
      </c>
      <c r="S32" s="225">
        <f t="shared" si="2"/>
        <v>0</v>
      </c>
      <c r="T32" s="225"/>
      <c r="U32" s="225"/>
      <c r="V32" s="224"/>
      <c r="W32" s="232"/>
      <c r="X32" s="228"/>
      <c r="Y32" s="233"/>
      <c r="Z32" s="233"/>
      <c r="AA32" s="230"/>
      <c r="AB32" s="228"/>
      <c r="AC32" s="230"/>
      <c r="AD32" s="229"/>
      <c r="AE32" s="229"/>
    </row>
    <row r="33" spans="1:31" ht="11.25" hidden="1" customHeight="1" x14ac:dyDescent="0.2">
      <c r="A33" s="223"/>
      <c r="B33" s="200"/>
      <c r="C33" s="77"/>
      <c r="D33" s="77"/>
      <c r="E33" s="77"/>
      <c r="F33" s="77"/>
      <c r="G33" s="225"/>
      <c r="H33" s="200"/>
      <c r="I33" s="77"/>
      <c r="J33" s="77"/>
      <c r="K33" s="77"/>
      <c r="L33" s="77">
        <f>SUMIF(Dagbog!$L32:$L45,"x",Dagbog!K32:K45)</f>
        <v>0</v>
      </c>
      <c r="M33" s="200">
        <f t="shared" si="0"/>
        <v>0</v>
      </c>
      <c r="N33" s="200"/>
      <c r="O33" s="77"/>
      <c r="P33" s="77"/>
      <c r="Q33" s="77"/>
      <c r="R33" s="77">
        <f t="shared" si="1"/>
        <v>0</v>
      </c>
      <c r="S33" s="225">
        <f t="shared" si="2"/>
        <v>0</v>
      </c>
      <c r="T33" s="225"/>
      <c r="U33" s="225"/>
      <c r="V33" s="224"/>
      <c r="W33" s="232"/>
      <c r="X33" s="228"/>
      <c r="Y33" s="233"/>
      <c r="Z33" s="233"/>
      <c r="AA33" s="230"/>
      <c r="AB33" s="228"/>
      <c r="AC33" s="230"/>
      <c r="AD33" s="229"/>
      <c r="AE33" s="229"/>
    </row>
    <row r="34" spans="1:31" ht="11.25" hidden="1" customHeight="1" x14ac:dyDescent="0.2">
      <c r="A34" s="223"/>
      <c r="B34" s="200"/>
      <c r="C34" s="77"/>
      <c r="D34" s="77"/>
      <c r="E34" s="77"/>
      <c r="F34" s="77"/>
      <c r="G34" s="225"/>
      <c r="H34" s="200"/>
      <c r="I34" s="77"/>
      <c r="J34" s="77"/>
      <c r="K34" s="77"/>
      <c r="L34" s="77">
        <f>SUMIF(Dagbog!$L33:$L46,"x",Dagbog!K33:K46)</f>
        <v>0</v>
      </c>
      <c r="M34" s="200">
        <f t="shared" si="0"/>
        <v>0</v>
      </c>
      <c r="N34" s="200"/>
      <c r="O34" s="77"/>
      <c r="P34" s="77"/>
      <c r="Q34" s="77"/>
      <c r="R34" s="77">
        <f t="shared" si="1"/>
        <v>0</v>
      </c>
      <c r="S34" s="225">
        <f t="shared" si="2"/>
        <v>0</v>
      </c>
      <c r="T34" s="225"/>
      <c r="U34" s="225"/>
      <c r="V34" s="224"/>
      <c r="W34" s="232"/>
      <c r="X34" s="228"/>
      <c r="Y34" s="233"/>
      <c r="Z34" s="233"/>
      <c r="AA34" s="230"/>
      <c r="AB34" s="228"/>
      <c r="AC34" s="230"/>
      <c r="AD34" s="229"/>
      <c r="AE34" s="229"/>
    </row>
    <row r="35" spans="1:31" ht="11.25" hidden="1" customHeight="1" x14ac:dyDescent="0.2">
      <c r="A35" s="223"/>
      <c r="B35" s="200"/>
      <c r="C35" s="77"/>
      <c r="D35" s="77"/>
      <c r="E35" s="77"/>
      <c r="F35" s="77"/>
      <c r="G35" s="225"/>
      <c r="H35" s="200"/>
      <c r="I35" s="77"/>
      <c r="J35" s="77"/>
      <c r="K35" s="77"/>
      <c r="L35" s="77">
        <f>SUMIF(Dagbog!$L34:$L47,"x",Dagbog!K34:K47)</f>
        <v>0</v>
      </c>
      <c r="M35" s="200">
        <f t="shared" si="0"/>
        <v>0</v>
      </c>
      <c r="N35" s="200"/>
      <c r="O35" s="77"/>
      <c r="P35" s="77"/>
      <c r="Q35" s="77"/>
      <c r="R35" s="77">
        <f t="shared" si="1"/>
        <v>0</v>
      </c>
      <c r="S35" s="225">
        <f t="shared" si="2"/>
        <v>0</v>
      </c>
      <c r="T35" s="225"/>
      <c r="U35" s="225"/>
      <c r="V35" s="224"/>
      <c r="W35" s="232"/>
      <c r="X35" s="228"/>
      <c r="Y35" s="233"/>
      <c r="Z35" s="233"/>
      <c r="AA35" s="230"/>
      <c r="AB35" s="228"/>
      <c r="AC35" s="230"/>
      <c r="AD35" s="229"/>
      <c r="AE35" s="229"/>
    </row>
    <row r="36" spans="1:31" ht="11.25" hidden="1" customHeight="1" x14ac:dyDescent="0.2">
      <c r="A36" s="223"/>
      <c r="B36" s="200"/>
      <c r="C36" s="77"/>
      <c r="D36" s="77"/>
      <c r="E36" s="77"/>
      <c r="F36" s="77"/>
      <c r="G36" s="225"/>
      <c r="H36" s="200"/>
      <c r="I36" s="77"/>
      <c r="J36" s="77"/>
      <c r="K36" s="77"/>
      <c r="L36" s="77">
        <f>SUMIF(Dagbog!$L35:$L48,"x",Dagbog!K35:K48)</f>
        <v>0</v>
      </c>
      <c r="M36" s="200">
        <f t="shared" si="0"/>
        <v>0</v>
      </c>
      <c r="N36" s="200"/>
      <c r="O36" s="77"/>
      <c r="P36" s="77"/>
      <c r="Q36" s="77"/>
      <c r="R36" s="77">
        <f t="shared" si="1"/>
        <v>0</v>
      </c>
      <c r="S36" s="225">
        <f t="shared" si="2"/>
        <v>0</v>
      </c>
      <c r="T36" s="225"/>
      <c r="U36" s="225"/>
      <c r="V36" s="224"/>
      <c r="W36" s="232"/>
      <c r="X36" s="228"/>
      <c r="Y36" s="233"/>
      <c r="Z36" s="233"/>
      <c r="AA36" s="230"/>
      <c r="AB36" s="228"/>
      <c r="AC36" s="230"/>
      <c r="AD36" s="229"/>
      <c r="AE36" s="229"/>
    </row>
    <row r="37" spans="1:31" ht="11.25" hidden="1" customHeight="1" x14ac:dyDescent="0.2">
      <c r="A37" s="223"/>
      <c r="B37" s="200"/>
      <c r="C37" s="77"/>
      <c r="D37" s="77"/>
      <c r="E37" s="77"/>
      <c r="F37" s="77"/>
      <c r="G37" s="225"/>
      <c r="H37" s="200"/>
      <c r="I37" s="77"/>
      <c r="J37" s="77"/>
      <c r="K37" s="77"/>
      <c r="L37" s="77">
        <f>SUMIF(Dagbog!$L36:$L49,"x",Dagbog!K36:K49)</f>
        <v>0</v>
      </c>
      <c r="M37" s="200">
        <f t="shared" si="0"/>
        <v>0</v>
      </c>
      <c r="N37" s="200"/>
      <c r="O37" s="77"/>
      <c r="P37" s="77"/>
      <c r="Q37" s="77"/>
      <c r="R37" s="77">
        <f t="shared" si="1"/>
        <v>0</v>
      </c>
      <c r="S37" s="225">
        <f t="shared" si="2"/>
        <v>0</v>
      </c>
      <c r="T37" s="225"/>
      <c r="U37" s="225"/>
      <c r="V37" s="224"/>
      <c r="W37" s="232"/>
      <c r="X37" s="228"/>
      <c r="Y37" s="233"/>
      <c r="Z37" s="233"/>
      <c r="AA37" s="230"/>
      <c r="AB37" s="228"/>
      <c r="AC37" s="230"/>
      <c r="AD37" s="229"/>
      <c r="AE37" s="229"/>
    </row>
    <row r="38" spans="1:31" ht="11.25" hidden="1" customHeight="1" x14ac:dyDescent="0.2">
      <c r="A38" s="223"/>
      <c r="B38" s="200"/>
      <c r="C38" s="77"/>
      <c r="D38" s="77"/>
      <c r="E38" s="77"/>
      <c r="F38" s="77"/>
      <c r="G38" s="225"/>
      <c r="H38" s="200"/>
      <c r="I38" s="77"/>
      <c r="J38" s="77"/>
      <c r="K38" s="77"/>
      <c r="L38" s="77">
        <f>SUMIF(Dagbog!$L37:$L50,"x",Dagbog!K37:K50)</f>
        <v>0</v>
      </c>
      <c r="M38" s="200">
        <f t="shared" si="0"/>
        <v>0</v>
      </c>
      <c r="N38" s="200"/>
      <c r="O38" s="77"/>
      <c r="P38" s="77"/>
      <c r="Q38" s="77"/>
      <c r="R38" s="77">
        <f t="shared" si="1"/>
        <v>0</v>
      </c>
      <c r="S38" s="225">
        <f t="shared" si="2"/>
        <v>0</v>
      </c>
      <c r="T38" s="225"/>
      <c r="U38" s="225"/>
      <c r="V38" s="224"/>
      <c r="W38" s="232"/>
      <c r="X38" s="228"/>
      <c r="Y38" s="233"/>
      <c r="Z38" s="233"/>
      <c r="AA38" s="230"/>
      <c r="AB38" s="228"/>
      <c r="AC38" s="230"/>
      <c r="AD38" s="229"/>
      <c r="AE38" s="229"/>
    </row>
    <row r="39" spans="1:31" ht="11.25" hidden="1" customHeight="1" x14ac:dyDescent="0.2">
      <c r="A39" s="223"/>
      <c r="B39" s="200"/>
      <c r="C39" s="77"/>
      <c r="D39" s="77"/>
      <c r="E39" s="77"/>
      <c r="F39" s="77"/>
      <c r="G39" s="225"/>
      <c r="H39" s="200"/>
      <c r="I39" s="77"/>
      <c r="J39" s="77"/>
      <c r="K39" s="77"/>
      <c r="L39" s="77">
        <f>SUMIF(Dagbog!$L38:$L51,"x",Dagbog!K38:K51)</f>
        <v>0</v>
      </c>
      <c r="M39" s="200">
        <f t="shared" si="0"/>
        <v>0</v>
      </c>
      <c r="N39" s="200"/>
      <c r="O39" s="77"/>
      <c r="P39" s="77"/>
      <c r="Q39" s="77"/>
      <c r="R39" s="77">
        <f t="shared" si="1"/>
        <v>0</v>
      </c>
      <c r="S39" s="225">
        <f t="shared" si="2"/>
        <v>0</v>
      </c>
      <c r="T39" s="225"/>
      <c r="U39" s="225"/>
      <c r="V39" s="224"/>
      <c r="W39" s="232"/>
      <c r="X39" s="228"/>
      <c r="Y39" s="233"/>
      <c r="Z39" s="233"/>
      <c r="AA39" s="230"/>
      <c r="AB39" s="228"/>
      <c r="AC39" s="230"/>
      <c r="AD39" s="229"/>
      <c r="AE39" s="229"/>
    </row>
    <row r="40" spans="1:31" ht="11.25" hidden="1" customHeight="1" x14ac:dyDescent="0.2">
      <c r="A40" s="223"/>
      <c r="B40" s="200"/>
      <c r="C40" s="77"/>
      <c r="D40" s="77"/>
      <c r="E40" s="77"/>
      <c r="F40" s="77"/>
      <c r="G40" s="225"/>
      <c r="H40" s="200"/>
      <c r="I40" s="77"/>
      <c r="J40" s="77"/>
      <c r="K40" s="77"/>
      <c r="L40" s="77">
        <f>SUMIF(Dagbog!$L39:$L52,"x",Dagbog!K39:K52)</f>
        <v>0</v>
      </c>
      <c r="M40" s="200">
        <f t="shared" si="0"/>
        <v>0</v>
      </c>
      <c r="N40" s="200"/>
      <c r="O40" s="77"/>
      <c r="P40" s="77"/>
      <c r="Q40" s="77"/>
      <c r="R40" s="77">
        <f t="shared" si="1"/>
        <v>0</v>
      </c>
      <c r="S40" s="225">
        <f t="shared" si="2"/>
        <v>0</v>
      </c>
      <c r="T40" s="225"/>
      <c r="U40" s="225"/>
      <c r="V40" s="224"/>
      <c r="W40" s="232"/>
      <c r="X40" s="228"/>
      <c r="Y40" s="233"/>
      <c r="Z40" s="233"/>
      <c r="AA40" s="230"/>
      <c r="AB40" s="228"/>
      <c r="AC40" s="230"/>
      <c r="AD40" s="229"/>
      <c r="AE40" s="229"/>
    </row>
    <row r="41" spans="1:31" ht="11.25" hidden="1" customHeight="1" x14ac:dyDescent="0.2">
      <c r="A41" s="223"/>
      <c r="B41" s="200"/>
      <c r="C41" s="77"/>
      <c r="D41" s="77"/>
      <c r="E41" s="77"/>
      <c r="F41" s="77"/>
      <c r="G41" s="225"/>
      <c r="H41" s="200"/>
      <c r="I41" s="77"/>
      <c r="J41" s="77"/>
      <c r="K41" s="77"/>
      <c r="L41" s="77">
        <f>SUMIF(Dagbog!$L40:$L53,"x",Dagbog!K40:K53)</f>
        <v>0</v>
      </c>
      <c r="M41" s="200">
        <f t="shared" si="0"/>
        <v>0</v>
      </c>
      <c r="N41" s="200"/>
      <c r="O41" s="77"/>
      <c r="P41" s="77"/>
      <c r="Q41" s="77"/>
      <c r="R41" s="77">
        <f t="shared" si="1"/>
        <v>0</v>
      </c>
      <c r="S41" s="225">
        <f t="shared" si="2"/>
        <v>0</v>
      </c>
      <c r="T41" s="225"/>
      <c r="U41" s="225"/>
      <c r="V41" s="224"/>
      <c r="W41" s="232"/>
      <c r="X41" s="228"/>
      <c r="Y41" s="233"/>
      <c r="Z41" s="233"/>
      <c r="AA41" s="230"/>
      <c r="AB41" s="228"/>
      <c r="AC41" s="230"/>
      <c r="AD41" s="229"/>
      <c r="AE41" s="229"/>
    </row>
    <row r="42" spans="1:31" ht="11.25" hidden="1" customHeight="1" x14ac:dyDescent="0.2">
      <c r="A42" s="223"/>
      <c r="B42" s="200"/>
      <c r="C42" s="77"/>
      <c r="D42" s="77"/>
      <c r="E42" s="77"/>
      <c r="F42" s="77"/>
      <c r="G42" s="225"/>
      <c r="H42" s="200"/>
      <c r="I42" s="77"/>
      <c r="J42" s="77"/>
      <c r="K42" s="77"/>
      <c r="L42" s="77">
        <f>SUMIF(Dagbog!$L41:$L54,"x",Dagbog!K41:K54)</f>
        <v>0</v>
      </c>
      <c r="M42" s="200">
        <f t="shared" si="0"/>
        <v>0</v>
      </c>
      <c r="N42" s="200"/>
      <c r="O42" s="77"/>
      <c r="P42" s="77"/>
      <c r="Q42" s="77"/>
      <c r="R42" s="77">
        <f t="shared" si="1"/>
        <v>0</v>
      </c>
      <c r="S42" s="225">
        <f t="shared" si="2"/>
        <v>0</v>
      </c>
      <c r="T42" s="225"/>
      <c r="U42" s="225"/>
      <c r="V42" s="224"/>
      <c r="W42" s="232"/>
      <c r="X42" s="228"/>
      <c r="Y42" s="233"/>
      <c r="Z42" s="233"/>
      <c r="AA42" s="230"/>
      <c r="AB42" s="228"/>
      <c r="AC42" s="230"/>
      <c r="AD42" s="229"/>
      <c r="AE42" s="229"/>
    </row>
    <row r="43" spans="1:31" ht="11.25" hidden="1" customHeight="1" x14ac:dyDescent="0.2">
      <c r="A43" s="223"/>
      <c r="B43" s="200"/>
      <c r="C43" s="77"/>
      <c r="D43" s="77"/>
      <c r="E43" s="77"/>
      <c r="F43" s="77"/>
      <c r="G43" s="225"/>
      <c r="H43" s="200"/>
      <c r="I43" s="77"/>
      <c r="J43" s="77"/>
      <c r="K43" s="77"/>
      <c r="L43" s="77">
        <f>SUMIF(Dagbog!$L42:$L55,"x",Dagbog!K42:K55)</f>
        <v>0</v>
      </c>
      <c r="M43" s="200">
        <f t="shared" si="0"/>
        <v>0</v>
      </c>
      <c r="N43" s="200"/>
      <c r="O43" s="77"/>
      <c r="P43" s="77"/>
      <c r="Q43" s="77"/>
      <c r="R43" s="77">
        <f t="shared" si="1"/>
        <v>0</v>
      </c>
      <c r="S43" s="225">
        <f t="shared" si="2"/>
        <v>0</v>
      </c>
      <c r="T43" s="225"/>
      <c r="U43" s="225"/>
      <c r="V43" s="224"/>
      <c r="W43" s="232"/>
      <c r="X43" s="228"/>
      <c r="Y43" s="233"/>
      <c r="Z43" s="233"/>
      <c r="AA43" s="230"/>
      <c r="AB43" s="228"/>
      <c r="AC43" s="230"/>
      <c r="AD43" s="229"/>
      <c r="AE43" s="229"/>
    </row>
    <row r="44" spans="1:31" ht="11.25" hidden="1" customHeight="1" x14ac:dyDescent="0.2">
      <c r="A44" s="223"/>
      <c r="B44" s="200"/>
      <c r="C44" s="77"/>
      <c r="D44" s="77"/>
      <c r="E44" s="77"/>
      <c r="F44" s="77"/>
      <c r="G44" s="225"/>
      <c r="H44" s="200"/>
      <c r="I44" s="77"/>
      <c r="J44" s="77"/>
      <c r="K44" s="77"/>
      <c r="L44" s="77">
        <f>SUMIF(Dagbog!$L43:$L56,"x",Dagbog!K43:K56)</f>
        <v>0</v>
      </c>
      <c r="M44" s="200">
        <f t="shared" si="0"/>
        <v>0</v>
      </c>
      <c r="N44" s="200"/>
      <c r="O44" s="77"/>
      <c r="P44" s="77"/>
      <c r="Q44" s="77"/>
      <c r="R44" s="77">
        <f t="shared" si="1"/>
        <v>0</v>
      </c>
      <c r="S44" s="225">
        <f t="shared" si="2"/>
        <v>0</v>
      </c>
      <c r="T44" s="225"/>
      <c r="U44" s="225"/>
      <c r="V44" s="224"/>
      <c r="W44" s="232"/>
      <c r="X44" s="228"/>
      <c r="Y44" s="233"/>
      <c r="Z44" s="233"/>
      <c r="AA44" s="230"/>
      <c r="AB44" s="228"/>
      <c r="AC44" s="230"/>
      <c r="AD44" s="229"/>
      <c r="AE44" s="229"/>
    </row>
    <row r="45" spans="1:31" x14ac:dyDescent="0.2">
      <c r="A45" s="230">
        <f>Dagbog!A44</f>
        <v>47</v>
      </c>
      <c r="B45" s="200">
        <f>SUMIF(Dagbog!$L44:$L57,"",Dagbog!G44:G57)</f>
        <v>0</v>
      </c>
      <c r="C45" s="77">
        <f>SUMIF(Dagbog!$L44:$L57,"",Dagbog!H44:H57)</f>
        <v>0</v>
      </c>
      <c r="D45" s="77">
        <f>SUMIF(Dagbog!$L44:$L57,"",Dagbog!I44:I57)</f>
        <v>0</v>
      </c>
      <c r="E45" s="77">
        <f>SUMIF(Dagbog!$L44:$L57,"",Dagbog!J44:J57)</f>
        <v>0</v>
      </c>
      <c r="F45" s="77">
        <f>SUMIF(Dagbog!$L44:$L57,"",Dagbog!K44:K57)</f>
        <v>0</v>
      </c>
      <c r="G45" s="225">
        <f>SUM(B45:F45)</f>
        <v>0</v>
      </c>
      <c r="H45" s="200">
        <f>SUMIF(Dagbog!$L44:$L57,"x",Dagbog!G44:G57)</f>
        <v>0</v>
      </c>
      <c r="I45" s="77">
        <f>SUMIF(Dagbog!$L44:$L57,"x",Dagbog!H44:H57)</f>
        <v>0</v>
      </c>
      <c r="J45" s="77">
        <f>SUMIF(Dagbog!$L44:$L57,"x",Dagbog!I44:I57)</f>
        <v>0</v>
      </c>
      <c r="K45" s="77">
        <f>SUMIF(Dagbog!$L44:$L57,"x",Dagbog!J44:J57)</f>
        <v>0</v>
      </c>
      <c r="L45" s="77">
        <f>SUMIF(Dagbog!$L44:$L57,"x",Dagbog!K44:K57)</f>
        <v>0</v>
      </c>
      <c r="M45" s="200">
        <f t="shared" si="0"/>
        <v>0</v>
      </c>
      <c r="N45" s="200">
        <f>B45+H45</f>
        <v>0</v>
      </c>
      <c r="O45" s="77">
        <f>C45+I45</f>
        <v>0</v>
      </c>
      <c r="P45" s="77">
        <f>D45+J45</f>
        <v>0</v>
      </c>
      <c r="Q45" s="77">
        <f>E45+K45</f>
        <v>0</v>
      </c>
      <c r="R45" s="77">
        <f t="shared" si="1"/>
        <v>0</v>
      </c>
      <c r="S45" s="225">
        <f t="shared" si="2"/>
        <v>0</v>
      </c>
      <c r="T45" s="225">
        <f>SUM(Dagbog!M44:M57)</f>
        <v>0</v>
      </c>
      <c r="U45" s="225">
        <f>S45+T45</f>
        <v>0</v>
      </c>
      <c r="V45" s="224">
        <f>SUM(Dagbog!Q44:Q57)</f>
        <v>0</v>
      </c>
      <c r="W45" s="232">
        <f>SUM(Dagbog!F44:F57)-X45</f>
        <v>0</v>
      </c>
      <c r="X45" s="228">
        <f>SUMIF(Dagbog!$L44:$L57,"x",Dagbog!F44:F57)</f>
        <v>0</v>
      </c>
      <c r="Y45" s="233">
        <f>IF(SUM(Dagbog!R44:R57)&gt;0,AVERAGE(Dagbog!R44:R57),0)</f>
        <v>0</v>
      </c>
      <c r="Z45" s="272">
        <f>SUM(Dagbog!T44:T57)-AA45</f>
        <v>0</v>
      </c>
      <c r="AA45" s="230">
        <f>SUMIF(Dagbog!$L44:$L57,"x",Dagbog!T44:T57)</f>
        <v>0</v>
      </c>
      <c r="AB45" s="228">
        <f>SUM(Dagbog!P44:P57)</f>
        <v>0</v>
      </c>
      <c r="AC45" s="230">
        <f>SUM(Dagbog!V44:V57)</f>
        <v>0</v>
      </c>
      <c r="AD45" s="231">
        <f>SUM(Dagbog!C44:C57)</f>
        <v>0</v>
      </c>
      <c r="AE45" s="234">
        <f>SUM(Dagbog!E44:E57)</f>
        <v>0</v>
      </c>
    </row>
    <row r="46" spans="1:31" ht="11.25" hidden="1" customHeight="1" x14ac:dyDescent="0.2">
      <c r="A46" s="223"/>
      <c r="B46" s="200"/>
      <c r="C46" s="77"/>
      <c r="D46" s="77"/>
      <c r="E46" s="77"/>
      <c r="F46" s="77"/>
      <c r="G46" s="225"/>
      <c r="H46" s="200"/>
      <c r="I46" s="77"/>
      <c r="J46" s="77"/>
      <c r="K46" s="77"/>
      <c r="L46" s="77">
        <f>SUMIF(Dagbog!$L45:$L58,"x",Dagbog!K45:K58)</f>
        <v>0</v>
      </c>
      <c r="M46" s="200">
        <f t="shared" si="0"/>
        <v>0</v>
      </c>
      <c r="N46" s="200"/>
      <c r="O46" s="77"/>
      <c r="P46" s="77"/>
      <c r="Q46" s="77"/>
      <c r="R46" s="77">
        <f t="shared" si="1"/>
        <v>0</v>
      </c>
      <c r="S46" s="225">
        <f t="shared" si="2"/>
        <v>0</v>
      </c>
      <c r="T46" s="225"/>
      <c r="U46" s="225"/>
      <c r="V46" s="224"/>
      <c r="W46" s="232"/>
      <c r="X46" s="228"/>
      <c r="Y46" s="233"/>
      <c r="Z46" s="233"/>
      <c r="AA46" s="230"/>
      <c r="AB46" s="228"/>
      <c r="AC46" s="230"/>
      <c r="AD46" s="229"/>
      <c r="AE46" s="229"/>
    </row>
    <row r="47" spans="1:31" ht="11.25" hidden="1" customHeight="1" x14ac:dyDescent="0.2">
      <c r="A47" s="223"/>
      <c r="B47" s="200"/>
      <c r="C47" s="77"/>
      <c r="D47" s="77"/>
      <c r="E47" s="77"/>
      <c r="F47" s="77"/>
      <c r="G47" s="225"/>
      <c r="H47" s="200"/>
      <c r="I47" s="77"/>
      <c r="J47" s="77"/>
      <c r="K47" s="77"/>
      <c r="L47" s="77">
        <f>SUMIF(Dagbog!$L46:$L59,"x",Dagbog!K46:K59)</f>
        <v>0</v>
      </c>
      <c r="M47" s="200">
        <f t="shared" si="0"/>
        <v>0</v>
      </c>
      <c r="N47" s="200"/>
      <c r="O47" s="77"/>
      <c r="P47" s="77"/>
      <c r="Q47" s="77"/>
      <c r="R47" s="77">
        <f t="shared" si="1"/>
        <v>0</v>
      </c>
      <c r="S47" s="225">
        <f t="shared" si="2"/>
        <v>0</v>
      </c>
      <c r="T47" s="225"/>
      <c r="U47" s="225"/>
      <c r="V47" s="224"/>
      <c r="W47" s="232"/>
      <c r="X47" s="228"/>
      <c r="Y47" s="233"/>
      <c r="Z47" s="233"/>
      <c r="AA47" s="230"/>
      <c r="AB47" s="228"/>
      <c r="AC47" s="230"/>
      <c r="AD47" s="229"/>
      <c r="AE47" s="229"/>
    </row>
    <row r="48" spans="1:31" ht="11.25" hidden="1" customHeight="1" x14ac:dyDescent="0.2">
      <c r="A48" s="223"/>
      <c r="B48" s="200"/>
      <c r="C48" s="77"/>
      <c r="D48" s="77"/>
      <c r="E48" s="77"/>
      <c r="F48" s="77"/>
      <c r="G48" s="225"/>
      <c r="H48" s="200"/>
      <c r="I48" s="77"/>
      <c r="J48" s="77"/>
      <c r="K48" s="77"/>
      <c r="L48" s="77">
        <f>SUMIF(Dagbog!$L47:$L60,"x",Dagbog!K47:K60)</f>
        <v>0</v>
      </c>
      <c r="M48" s="200">
        <f t="shared" si="0"/>
        <v>0</v>
      </c>
      <c r="N48" s="200"/>
      <c r="O48" s="77"/>
      <c r="P48" s="77"/>
      <c r="Q48" s="77"/>
      <c r="R48" s="77">
        <f t="shared" si="1"/>
        <v>0</v>
      </c>
      <c r="S48" s="225">
        <f t="shared" si="2"/>
        <v>0</v>
      </c>
      <c r="T48" s="225"/>
      <c r="U48" s="225"/>
      <c r="V48" s="224"/>
      <c r="W48" s="232"/>
      <c r="X48" s="228"/>
      <c r="Y48" s="233"/>
      <c r="Z48" s="233"/>
      <c r="AA48" s="230"/>
      <c r="AB48" s="228"/>
      <c r="AC48" s="230"/>
      <c r="AD48" s="229"/>
      <c r="AE48" s="229"/>
    </row>
    <row r="49" spans="1:31" ht="11.25" hidden="1" customHeight="1" x14ac:dyDescent="0.2">
      <c r="A49" s="223"/>
      <c r="B49" s="200"/>
      <c r="C49" s="77"/>
      <c r="D49" s="77"/>
      <c r="E49" s="77"/>
      <c r="F49" s="77"/>
      <c r="G49" s="225"/>
      <c r="H49" s="200"/>
      <c r="I49" s="77"/>
      <c r="J49" s="77"/>
      <c r="K49" s="77"/>
      <c r="L49" s="77">
        <f>SUMIF(Dagbog!$L48:$L61,"x",Dagbog!K48:K61)</f>
        <v>0</v>
      </c>
      <c r="M49" s="200">
        <f t="shared" si="0"/>
        <v>0</v>
      </c>
      <c r="N49" s="200"/>
      <c r="O49" s="77"/>
      <c r="P49" s="77"/>
      <c r="Q49" s="77"/>
      <c r="R49" s="77">
        <f t="shared" si="1"/>
        <v>0</v>
      </c>
      <c r="S49" s="225">
        <f t="shared" si="2"/>
        <v>0</v>
      </c>
      <c r="T49" s="225"/>
      <c r="U49" s="225"/>
      <c r="V49" s="224"/>
      <c r="W49" s="232"/>
      <c r="X49" s="228"/>
      <c r="Y49" s="233"/>
      <c r="Z49" s="233"/>
      <c r="AA49" s="230"/>
      <c r="AB49" s="228"/>
      <c r="AC49" s="230"/>
      <c r="AD49" s="229"/>
      <c r="AE49" s="229"/>
    </row>
    <row r="50" spans="1:31" ht="11.25" hidden="1" customHeight="1" x14ac:dyDescent="0.2">
      <c r="A50" s="223"/>
      <c r="B50" s="200"/>
      <c r="C50" s="77"/>
      <c r="D50" s="77"/>
      <c r="E50" s="77"/>
      <c r="F50" s="77"/>
      <c r="G50" s="225"/>
      <c r="H50" s="200"/>
      <c r="I50" s="77"/>
      <c r="J50" s="77"/>
      <c r="K50" s="77"/>
      <c r="L50" s="77">
        <f>SUMIF(Dagbog!$L49:$L62,"x",Dagbog!K49:K62)</f>
        <v>0</v>
      </c>
      <c r="M50" s="200">
        <f t="shared" si="0"/>
        <v>0</v>
      </c>
      <c r="N50" s="200"/>
      <c r="O50" s="77"/>
      <c r="P50" s="77"/>
      <c r="Q50" s="77"/>
      <c r="R50" s="77">
        <f t="shared" si="1"/>
        <v>0</v>
      </c>
      <c r="S50" s="225">
        <f t="shared" si="2"/>
        <v>0</v>
      </c>
      <c r="T50" s="225"/>
      <c r="U50" s="225"/>
      <c r="V50" s="224"/>
      <c r="W50" s="232"/>
      <c r="X50" s="228"/>
      <c r="Y50" s="233"/>
      <c r="Z50" s="233"/>
      <c r="AA50" s="230"/>
      <c r="AB50" s="228"/>
      <c r="AC50" s="230"/>
      <c r="AD50" s="229"/>
      <c r="AE50" s="229"/>
    </row>
    <row r="51" spans="1:31" ht="11.25" hidden="1" customHeight="1" x14ac:dyDescent="0.2">
      <c r="A51" s="223"/>
      <c r="B51" s="200"/>
      <c r="C51" s="77"/>
      <c r="D51" s="77"/>
      <c r="E51" s="77"/>
      <c r="F51" s="77"/>
      <c r="G51" s="225"/>
      <c r="H51" s="200"/>
      <c r="I51" s="77"/>
      <c r="J51" s="77"/>
      <c r="K51" s="77"/>
      <c r="L51" s="77">
        <f>SUMIF(Dagbog!$L50:$L63,"x",Dagbog!K50:K63)</f>
        <v>0</v>
      </c>
      <c r="M51" s="200">
        <f t="shared" si="0"/>
        <v>0</v>
      </c>
      <c r="N51" s="200"/>
      <c r="O51" s="77"/>
      <c r="P51" s="77"/>
      <c r="Q51" s="77"/>
      <c r="R51" s="77">
        <f t="shared" si="1"/>
        <v>0</v>
      </c>
      <c r="S51" s="225">
        <f t="shared" si="2"/>
        <v>0</v>
      </c>
      <c r="T51" s="225"/>
      <c r="U51" s="225"/>
      <c r="V51" s="224"/>
      <c r="W51" s="232"/>
      <c r="X51" s="228"/>
      <c r="Y51" s="233"/>
      <c r="Z51" s="233"/>
      <c r="AA51" s="230"/>
      <c r="AB51" s="228"/>
      <c r="AC51" s="230"/>
      <c r="AD51" s="229"/>
      <c r="AE51" s="229"/>
    </row>
    <row r="52" spans="1:31" ht="11.25" hidden="1" customHeight="1" x14ac:dyDescent="0.2">
      <c r="A52" s="223"/>
      <c r="B52" s="200"/>
      <c r="C52" s="77"/>
      <c r="D52" s="77"/>
      <c r="E52" s="77"/>
      <c r="F52" s="77"/>
      <c r="G52" s="225"/>
      <c r="H52" s="200"/>
      <c r="I52" s="77"/>
      <c r="J52" s="77"/>
      <c r="K52" s="77"/>
      <c r="L52" s="77">
        <f>SUMIF(Dagbog!$L51:$L64,"x",Dagbog!K51:K64)</f>
        <v>0</v>
      </c>
      <c r="M52" s="200">
        <f t="shared" si="0"/>
        <v>0</v>
      </c>
      <c r="N52" s="200"/>
      <c r="O52" s="77"/>
      <c r="P52" s="77"/>
      <c r="Q52" s="77"/>
      <c r="R52" s="77">
        <f t="shared" si="1"/>
        <v>0</v>
      </c>
      <c r="S52" s="225">
        <f t="shared" si="2"/>
        <v>0</v>
      </c>
      <c r="T52" s="225"/>
      <c r="U52" s="225"/>
      <c r="V52" s="224"/>
      <c r="W52" s="232"/>
      <c r="X52" s="228"/>
      <c r="Y52" s="233"/>
      <c r="Z52" s="233"/>
      <c r="AA52" s="230"/>
      <c r="AB52" s="228"/>
      <c r="AC52" s="230"/>
      <c r="AD52" s="229"/>
      <c r="AE52" s="229"/>
    </row>
    <row r="53" spans="1:31" ht="11.25" hidden="1" customHeight="1" x14ac:dyDescent="0.2">
      <c r="A53" s="223"/>
      <c r="B53" s="200"/>
      <c r="C53" s="77"/>
      <c r="D53" s="77"/>
      <c r="E53" s="77"/>
      <c r="F53" s="77"/>
      <c r="G53" s="225"/>
      <c r="H53" s="200"/>
      <c r="I53" s="77"/>
      <c r="J53" s="77"/>
      <c r="K53" s="77"/>
      <c r="L53" s="77">
        <f>SUMIF(Dagbog!$L52:$L65,"x",Dagbog!K52:K65)</f>
        <v>0</v>
      </c>
      <c r="M53" s="200">
        <f t="shared" si="0"/>
        <v>0</v>
      </c>
      <c r="N53" s="200"/>
      <c r="O53" s="77"/>
      <c r="P53" s="77"/>
      <c r="Q53" s="77"/>
      <c r="R53" s="77">
        <f t="shared" si="1"/>
        <v>0</v>
      </c>
      <c r="S53" s="225">
        <f t="shared" si="2"/>
        <v>0</v>
      </c>
      <c r="T53" s="225"/>
      <c r="U53" s="225"/>
      <c r="V53" s="224"/>
      <c r="W53" s="232"/>
      <c r="X53" s="228"/>
      <c r="Y53" s="233"/>
      <c r="Z53" s="233"/>
      <c r="AA53" s="230"/>
      <c r="AB53" s="228"/>
      <c r="AC53" s="230"/>
      <c r="AD53" s="229"/>
      <c r="AE53" s="229"/>
    </row>
    <row r="54" spans="1:31" ht="11.25" hidden="1" customHeight="1" x14ac:dyDescent="0.2">
      <c r="A54" s="223"/>
      <c r="B54" s="200"/>
      <c r="C54" s="77"/>
      <c r="D54" s="77"/>
      <c r="E54" s="77"/>
      <c r="F54" s="77"/>
      <c r="G54" s="225"/>
      <c r="H54" s="200"/>
      <c r="I54" s="77"/>
      <c r="J54" s="77"/>
      <c r="K54" s="77"/>
      <c r="L54" s="77">
        <f>SUMIF(Dagbog!$L53:$L66,"x",Dagbog!K53:K66)</f>
        <v>0</v>
      </c>
      <c r="M54" s="200">
        <f t="shared" si="0"/>
        <v>0</v>
      </c>
      <c r="N54" s="200"/>
      <c r="O54" s="77"/>
      <c r="P54" s="77"/>
      <c r="Q54" s="77"/>
      <c r="R54" s="77">
        <f t="shared" si="1"/>
        <v>0</v>
      </c>
      <c r="S54" s="225">
        <f t="shared" si="2"/>
        <v>0</v>
      </c>
      <c r="T54" s="225"/>
      <c r="U54" s="225"/>
      <c r="V54" s="224"/>
      <c r="W54" s="232"/>
      <c r="X54" s="228"/>
      <c r="Y54" s="233"/>
      <c r="Z54" s="233"/>
      <c r="AA54" s="230"/>
      <c r="AB54" s="228"/>
      <c r="AC54" s="230"/>
      <c r="AD54" s="229"/>
      <c r="AE54" s="229"/>
    </row>
    <row r="55" spans="1:31" ht="11.25" hidden="1" customHeight="1" x14ac:dyDescent="0.2">
      <c r="A55" s="223"/>
      <c r="B55" s="200"/>
      <c r="C55" s="77"/>
      <c r="D55" s="77"/>
      <c r="E55" s="77"/>
      <c r="F55" s="77"/>
      <c r="G55" s="225"/>
      <c r="H55" s="200"/>
      <c r="I55" s="77"/>
      <c r="J55" s="77"/>
      <c r="K55" s="77"/>
      <c r="L55" s="77">
        <f>SUMIF(Dagbog!$L54:$L67,"x",Dagbog!K54:K67)</f>
        <v>0</v>
      </c>
      <c r="M55" s="200">
        <f t="shared" si="0"/>
        <v>0</v>
      </c>
      <c r="N55" s="200"/>
      <c r="O55" s="77"/>
      <c r="P55" s="77"/>
      <c r="Q55" s="77"/>
      <c r="R55" s="77">
        <f t="shared" si="1"/>
        <v>0</v>
      </c>
      <c r="S55" s="225">
        <f t="shared" si="2"/>
        <v>0</v>
      </c>
      <c r="T55" s="225"/>
      <c r="U55" s="225"/>
      <c r="V55" s="224"/>
      <c r="W55" s="232"/>
      <c r="X55" s="228"/>
      <c r="Y55" s="233"/>
      <c r="Z55" s="233"/>
      <c r="AA55" s="230"/>
      <c r="AB55" s="228"/>
      <c r="AC55" s="230"/>
      <c r="AD55" s="229"/>
      <c r="AE55" s="229"/>
    </row>
    <row r="56" spans="1:31" ht="11.25" hidden="1" customHeight="1" x14ac:dyDescent="0.2">
      <c r="A56" s="223"/>
      <c r="B56" s="200"/>
      <c r="C56" s="77"/>
      <c r="D56" s="77"/>
      <c r="E56" s="77"/>
      <c r="F56" s="77"/>
      <c r="G56" s="225"/>
      <c r="H56" s="200"/>
      <c r="I56" s="77"/>
      <c r="J56" s="77"/>
      <c r="K56" s="77"/>
      <c r="L56" s="77">
        <f>SUMIF(Dagbog!$L55:$L68,"x",Dagbog!K55:K68)</f>
        <v>0</v>
      </c>
      <c r="M56" s="200">
        <f t="shared" si="0"/>
        <v>0</v>
      </c>
      <c r="N56" s="200"/>
      <c r="O56" s="77"/>
      <c r="P56" s="77"/>
      <c r="Q56" s="77"/>
      <c r="R56" s="77">
        <f t="shared" si="1"/>
        <v>0</v>
      </c>
      <c r="S56" s="225">
        <f t="shared" si="2"/>
        <v>0</v>
      </c>
      <c r="T56" s="225"/>
      <c r="U56" s="225"/>
      <c r="V56" s="224"/>
      <c r="W56" s="232"/>
      <c r="X56" s="228"/>
      <c r="Y56" s="233"/>
      <c r="Z56" s="233"/>
      <c r="AA56" s="230"/>
      <c r="AB56" s="228"/>
      <c r="AC56" s="230"/>
      <c r="AD56" s="229"/>
      <c r="AE56" s="229"/>
    </row>
    <row r="57" spans="1:31" ht="11.25" hidden="1" customHeight="1" x14ac:dyDescent="0.2">
      <c r="A57" s="223"/>
      <c r="B57" s="200"/>
      <c r="C57" s="77"/>
      <c r="D57" s="77"/>
      <c r="E57" s="77"/>
      <c r="F57" s="77"/>
      <c r="G57" s="225"/>
      <c r="H57" s="200"/>
      <c r="I57" s="77"/>
      <c r="J57" s="77"/>
      <c r="K57" s="77"/>
      <c r="L57" s="77">
        <f>SUMIF(Dagbog!$L56:$L69,"x",Dagbog!K56:K69)</f>
        <v>0</v>
      </c>
      <c r="M57" s="200">
        <f t="shared" si="0"/>
        <v>0</v>
      </c>
      <c r="N57" s="200"/>
      <c r="O57" s="77"/>
      <c r="P57" s="77"/>
      <c r="Q57" s="77"/>
      <c r="R57" s="77">
        <f t="shared" si="1"/>
        <v>0</v>
      </c>
      <c r="S57" s="225">
        <f t="shared" si="2"/>
        <v>0</v>
      </c>
      <c r="T57" s="225"/>
      <c r="U57" s="225"/>
      <c r="V57" s="224"/>
      <c r="W57" s="232"/>
      <c r="X57" s="228"/>
      <c r="Y57" s="233"/>
      <c r="Z57" s="233"/>
      <c r="AA57" s="230"/>
      <c r="AB57" s="228"/>
      <c r="AC57" s="230"/>
      <c r="AD57" s="229"/>
      <c r="AE57" s="229"/>
    </row>
    <row r="58" spans="1:31" ht="11.25" hidden="1" customHeight="1" x14ac:dyDescent="0.2">
      <c r="A58" s="223"/>
      <c r="B58" s="200"/>
      <c r="C58" s="77"/>
      <c r="D58" s="77"/>
      <c r="E58" s="77"/>
      <c r="F58" s="77"/>
      <c r="G58" s="225"/>
      <c r="H58" s="200"/>
      <c r="I58" s="77"/>
      <c r="J58" s="77"/>
      <c r="K58" s="77"/>
      <c r="L58" s="77">
        <f>SUMIF(Dagbog!$L57:$L70,"x",Dagbog!K57:K70)</f>
        <v>0</v>
      </c>
      <c r="M58" s="200">
        <f t="shared" si="0"/>
        <v>0</v>
      </c>
      <c r="N58" s="200"/>
      <c r="O58" s="77"/>
      <c r="P58" s="77"/>
      <c r="Q58" s="77"/>
      <c r="R58" s="77">
        <f t="shared" si="1"/>
        <v>0</v>
      </c>
      <c r="S58" s="225">
        <f t="shared" si="2"/>
        <v>0</v>
      </c>
      <c r="T58" s="225"/>
      <c r="U58" s="225"/>
      <c r="V58" s="224"/>
      <c r="W58" s="232"/>
      <c r="X58" s="228"/>
      <c r="Y58" s="233"/>
      <c r="Z58" s="233"/>
      <c r="AA58" s="230"/>
      <c r="AB58" s="228"/>
      <c r="AC58" s="230"/>
      <c r="AD58" s="229"/>
      <c r="AE58" s="229"/>
    </row>
    <row r="59" spans="1:31" x14ac:dyDescent="0.2">
      <c r="A59" s="230">
        <f>Dagbog!A58</f>
        <v>48</v>
      </c>
      <c r="B59" s="200">
        <f>SUMIF(Dagbog!$L58:$L71,"",Dagbog!G58:G71)</f>
        <v>0</v>
      </c>
      <c r="C59" s="77">
        <f>SUMIF(Dagbog!$L58:$L71,"",Dagbog!H58:H71)</f>
        <v>0</v>
      </c>
      <c r="D59" s="77">
        <f>SUMIF(Dagbog!$L58:$L71,"",Dagbog!I58:I71)</f>
        <v>0</v>
      </c>
      <c r="E59" s="77">
        <f>SUMIF(Dagbog!$L58:$L71,"",Dagbog!J58:J71)</f>
        <v>0</v>
      </c>
      <c r="F59" s="77">
        <f>SUMIF(Dagbog!$L58:$L71,"",Dagbog!K58:K71)</f>
        <v>0</v>
      </c>
      <c r="G59" s="225">
        <f>SUM(B59:F59)</f>
        <v>0</v>
      </c>
      <c r="H59" s="200">
        <f>SUMIF(Dagbog!$L58:$L71,"x",Dagbog!G58:G71)</f>
        <v>0</v>
      </c>
      <c r="I59" s="77">
        <f>SUMIF(Dagbog!$L58:$L71,"x",Dagbog!H58:H71)</f>
        <v>0</v>
      </c>
      <c r="J59" s="77">
        <f>SUMIF(Dagbog!$L58:$L71,"x",Dagbog!I58:I71)</f>
        <v>0</v>
      </c>
      <c r="K59" s="77">
        <f>SUMIF(Dagbog!$L58:$L71,"x",Dagbog!J58:J71)</f>
        <v>0</v>
      </c>
      <c r="L59" s="77">
        <f>SUMIF(Dagbog!$L58:$L71,"x",Dagbog!K58:K71)</f>
        <v>0</v>
      </c>
      <c r="M59" s="200">
        <f t="shared" si="0"/>
        <v>0</v>
      </c>
      <c r="N59" s="200">
        <f>B59+H59</f>
        <v>0</v>
      </c>
      <c r="O59" s="77">
        <f>C59+I59</f>
        <v>0</v>
      </c>
      <c r="P59" s="77">
        <f>D59+J59</f>
        <v>0</v>
      </c>
      <c r="Q59" s="77">
        <f>E59+K59</f>
        <v>0</v>
      </c>
      <c r="R59" s="77">
        <f t="shared" si="1"/>
        <v>0</v>
      </c>
      <c r="S59" s="225">
        <f t="shared" si="2"/>
        <v>0</v>
      </c>
      <c r="T59" s="225">
        <f>SUM(Dagbog!M58:M71)</f>
        <v>0</v>
      </c>
      <c r="U59" s="225">
        <f>S59+T59</f>
        <v>0</v>
      </c>
      <c r="V59" s="224">
        <f>SUM(Dagbog!Q58:Q71)</f>
        <v>0</v>
      </c>
      <c r="W59" s="232">
        <f>SUM(Dagbog!F58:F71)-X59</f>
        <v>0</v>
      </c>
      <c r="X59" s="228">
        <f>SUMIF(Dagbog!$L58:$L71,"x",Dagbog!F58:F71)</f>
        <v>0</v>
      </c>
      <c r="Y59" s="233">
        <f>IF(SUM(Dagbog!R58:R71)&gt;0,AVERAGE(Dagbog!R58:R71),0)</f>
        <v>0</v>
      </c>
      <c r="Z59" s="272">
        <f>SUM(Dagbog!T58:T71)-AA59</f>
        <v>0</v>
      </c>
      <c r="AA59" s="230">
        <f>SUMIF(Dagbog!$L58:$L71,"x",Dagbog!T58:T71)</f>
        <v>0</v>
      </c>
      <c r="AB59" s="228">
        <f>SUM(Dagbog!P58:P71)</f>
        <v>0</v>
      </c>
      <c r="AC59" s="230">
        <f>SUM(Dagbog!V58:V71)</f>
        <v>0</v>
      </c>
      <c r="AD59" s="231">
        <f>SUM(Dagbog!C58:C71)</f>
        <v>0</v>
      </c>
      <c r="AE59" s="234">
        <f>SUM(Dagbog!E58:E71)</f>
        <v>0</v>
      </c>
    </row>
    <row r="60" spans="1:31" ht="11.25" hidden="1" customHeight="1" x14ac:dyDescent="0.2">
      <c r="A60" s="223"/>
      <c r="B60" s="200"/>
      <c r="C60" s="77"/>
      <c r="D60" s="77"/>
      <c r="E60" s="77"/>
      <c r="F60" s="77"/>
      <c r="G60" s="225"/>
      <c r="H60" s="200"/>
      <c r="I60" s="77"/>
      <c r="J60" s="77"/>
      <c r="K60" s="77"/>
      <c r="L60" s="77">
        <f>SUMIF(Dagbog!$L59:$L72,"x",Dagbog!K59:K72)</f>
        <v>0</v>
      </c>
      <c r="M60" s="200">
        <f t="shared" si="0"/>
        <v>0</v>
      </c>
      <c r="N60" s="200"/>
      <c r="O60" s="77"/>
      <c r="P60" s="77"/>
      <c r="Q60" s="77"/>
      <c r="R60" s="77">
        <f t="shared" si="1"/>
        <v>0</v>
      </c>
      <c r="S60" s="225">
        <f t="shared" si="2"/>
        <v>0</v>
      </c>
      <c r="T60" s="225"/>
      <c r="U60" s="225"/>
      <c r="V60" s="224"/>
      <c r="W60" s="232"/>
      <c r="X60" s="228"/>
      <c r="Y60" s="233"/>
      <c r="Z60" s="233"/>
      <c r="AA60" s="230"/>
      <c r="AB60" s="228"/>
      <c r="AC60" s="230"/>
      <c r="AD60" s="229"/>
      <c r="AE60" s="229"/>
    </row>
    <row r="61" spans="1:31" ht="11.25" hidden="1" customHeight="1" x14ac:dyDescent="0.2">
      <c r="A61" s="223"/>
      <c r="B61" s="200"/>
      <c r="C61" s="77"/>
      <c r="D61" s="77"/>
      <c r="E61" s="77"/>
      <c r="F61" s="77"/>
      <c r="G61" s="225"/>
      <c r="H61" s="200"/>
      <c r="I61" s="77"/>
      <c r="J61" s="77"/>
      <c r="K61" s="77"/>
      <c r="L61" s="77">
        <f>SUMIF(Dagbog!$L60:$L73,"x",Dagbog!K60:K73)</f>
        <v>0</v>
      </c>
      <c r="M61" s="200">
        <f t="shared" si="0"/>
        <v>0</v>
      </c>
      <c r="N61" s="200"/>
      <c r="O61" s="77"/>
      <c r="P61" s="77"/>
      <c r="Q61" s="77"/>
      <c r="R61" s="77">
        <f t="shared" si="1"/>
        <v>0</v>
      </c>
      <c r="S61" s="225">
        <f t="shared" si="2"/>
        <v>0</v>
      </c>
      <c r="T61" s="225"/>
      <c r="U61" s="225"/>
      <c r="V61" s="224"/>
      <c r="W61" s="232"/>
      <c r="X61" s="228"/>
      <c r="Y61" s="233"/>
      <c r="Z61" s="233"/>
      <c r="AA61" s="230"/>
      <c r="AB61" s="228"/>
      <c r="AC61" s="230"/>
      <c r="AD61" s="229"/>
      <c r="AE61" s="229"/>
    </row>
    <row r="62" spans="1:31" ht="11.25" hidden="1" customHeight="1" x14ac:dyDescent="0.2">
      <c r="A62" s="223"/>
      <c r="B62" s="200"/>
      <c r="C62" s="77"/>
      <c r="D62" s="77"/>
      <c r="E62" s="77"/>
      <c r="F62" s="77"/>
      <c r="G62" s="225"/>
      <c r="H62" s="200"/>
      <c r="I62" s="77"/>
      <c r="J62" s="77"/>
      <c r="K62" s="77"/>
      <c r="L62" s="77">
        <f>SUMIF(Dagbog!$L61:$L74,"x",Dagbog!K61:K74)</f>
        <v>0</v>
      </c>
      <c r="M62" s="200">
        <f t="shared" si="0"/>
        <v>0</v>
      </c>
      <c r="N62" s="200"/>
      <c r="O62" s="77"/>
      <c r="P62" s="77"/>
      <c r="Q62" s="77"/>
      <c r="R62" s="77">
        <f t="shared" si="1"/>
        <v>0</v>
      </c>
      <c r="S62" s="225">
        <f t="shared" si="2"/>
        <v>0</v>
      </c>
      <c r="T62" s="225"/>
      <c r="U62" s="225"/>
      <c r="V62" s="224"/>
      <c r="W62" s="232"/>
      <c r="X62" s="228"/>
      <c r="Y62" s="233"/>
      <c r="Z62" s="233"/>
      <c r="AA62" s="230"/>
      <c r="AB62" s="228"/>
      <c r="AC62" s="230"/>
      <c r="AD62" s="229"/>
      <c r="AE62" s="229"/>
    </row>
    <row r="63" spans="1:31" ht="11.25" hidden="1" customHeight="1" x14ac:dyDescent="0.2">
      <c r="A63" s="223"/>
      <c r="B63" s="200"/>
      <c r="C63" s="77"/>
      <c r="D63" s="77"/>
      <c r="E63" s="77"/>
      <c r="F63" s="77"/>
      <c r="G63" s="225"/>
      <c r="H63" s="200"/>
      <c r="I63" s="77"/>
      <c r="J63" s="77"/>
      <c r="K63" s="77"/>
      <c r="L63" s="77">
        <f>SUMIF(Dagbog!$L62:$L75,"x",Dagbog!K62:K75)</f>
        <v>0</v>
      </c>
      <c r="M63" s="200">
        <f t="shared" si="0"/>
        <v>0</v>
      </c>
      <c r="N63" s="200"/>
      <c r="O63" s="77"/>
      <c r="P63" s="77"/>
      <c r="Q63" s="77"/>
      <c r="R63" s="77">
        <f t="shared" si="1"/>
        <v>0</v>
      </c>
      <c r="S63" s="225">
        <f t="shared" si="2"/>
        <v>0</v>
      </c>
      <c r="T63" s="225"/>
      <c r="U63" s="225"/>
      <c r="V63" s="224"/>
      <c r="W63" s="232"/>
      <c r="X63" s="228"/>
      <c r="Y63" s="233"/>
      <c r="Z63" s="233"/>
      <c r="AA63" s="230"/>
      <c r="AB63" s="228"/>
      <c r="AC63" s="230"/>
      <c r="AD63" s="229"/>
      <c r="AE63" s="229"/>
    </row>
    <row r="64" spans="1:31" ht="11.25" hidden="1" customHeight="1" x14ac:dyDescent="0.2">
      <c r="A64" s="223"/>
      <c r="B64" s="200"/>
      <c r="C64" s="77"/>
      <c r="D64" s="77"/>
      <c r="E64" s="77"/>
      <c r="F64" s="77"/>
      <c r="G64" s="225"/>
      <c r="H64" s="200"/>
      <c r="I64" s="77"/>
      <c r="J64" s="77"/>
      <c r="K64" s="77"/>
      <c r="L64" s="77">
        <f>SUMIF(Dagbog!$L63:$L76,"x",Dagbog!K63:K76)</f>
        <v>0</v>
      </c>
      <c r="M64" s="200">
        <f t="shared" si="0"/>
        <v>0</v>
      </c>
      <c r="N64" s="200"/>
      <c r="O64" s="77"/>
      <c r="P64" s="77"/>
      <c r="Q64" s="77"/>
      <c r="R64" s="77">
        <f t="shared" si="1"/>
        <v>0</v>
      </c>
      <c r="S64" s="225">
        <f t="shared" si="2"/>
        <v>0</v>
      </c>
      <c r="T64" s="225"/>
      <c r="U64" s="225"/>
      <c r="V64" s="224"/>
      <c r="W64" s="232"/>
      <c r="X64" s="228"/>
      <c r="Y64" s="233"/>
      <c r="Z64" s="233"/>
      <c r="AA64" s="230"/>
      <c r="AB64" s="228"/>
      <c r="AC64" s="230"/>
      <c r="AD64" s="229"/>
      <c r="AE64" s="229"/>
    </row>
    <row r="65" spans="1:31" ht="11.25" hidden="1" customHeight="1" x14ac:dyDescent="0.2">
      <c r="A65" s="223"/>
      <c r="B65" s="200"/>
      <c r="C65" s="77"/>
      <c r="D65" s="77"/>
      <c r="E65" s="77"/>
      <c r="F65" s="77"/>
      <c r="G65" s="225"/>
      <c r="H65" s="200"/>
      <c r="I65" s="77"/>
      <c r="J65" s="77"/>
      <c r="K65" s="77"/>
      <c r="L65" s="77">
        <f>SUMIF(Dagbog!$L64:$L77,"x",Dagbog!K64:K77)</f>
        <v>0</v>
      </c>
      <c r="M65" s="200">
        <f t="shared" si="0"/>
        <v>0</v>
      </c>
      <c r="N65" s="200"/>
      <c r="O65" s="77"/>
      <c r="P65" s="77"/>
      <c r="Q65" s="77"/>
      <c r="R65" s="77">
        <f t="shared" si="1"/>
        <v>0</v>
      </c>
      <c r="S65" s="225">
        <f t="shared" si="2"/>
        <v>0</v>
      </c>
      <c r="T65" s="225"/>
      <c r="U65" s="225"/>
      <c r="V65" s="224"/>
      <c r="W65" s="232"/>
      <c r="X65" s="228"/>
      <c r="Y65" s="233"/>
      <c r="Z65" s="233"/>
      <c r="AA65" s="230"/>
      <c r="AB65" s="228"/>
      <c r="AC65" s="230"/>
      <c r="AD65" s="229"/>
      <c r="AE65" s="229"/>
    </row>
    <row r="66" spans="1:31" ht="11.25" hidden="1" customHeight="1" x14ac:dyDescent="0.2">
      <c r="A66" s="223"/>
      <c r="B66" s="200"/>
      <c r="C66" s="77"/>
      <c r="D66" s="77"/>
      <c r="E66" s="77"/>
      <c r="F66" s="77"/>
      <c r="G66" s="225"/>
      <c r="H66" s="200"/>
      <c r="I66" s="77"/>
      <c r="J66" s="77"/>
      <c r="K66" s="77"/>
      <c r="L66" s="77">
        <f>SUMIF(Dagbog!$L65:$L78,"x",Dagbog!K65:K78)</f>
        <v>0</v>
      </c>
      <c r="M66" s="200">
        <f t="shared" si="0"/>
        <v>0</v>
      </c>
      <c r="N66" s="200"/>
      <c r="O66" s="77"/>
      <c r="P66" s="77"/>
      <c r="Q66" s="77"/>
      <c r="R66" s="77">
        <f t="shared" si="1"/>
        <v>0</v>
      </c>
      <c r="S66" s="225">
        <f t="shared" si="2"/>
        <v>0</v>
      </c>
      <c r="T66" s="225"/>
      <c r="U66" s="225"/>
      <c r="V66" s="224"/>
      <c r="W66" s="232"/>
      <c r="X66" s="228"/>
      <c r="Y66" s="233"/>
      <c r="Z66" s="233"/>
      <c r="AA66" s="230"/>
      <c r="AB66" s="228"/>
      <c r="AC66" s="230"/>
      <c r="AD66" s="229"/>
      <c r="AE66" s="229"/>
    </row>
    <row r="67" spans="1:31" ht="11.25" hidden="1" customHeight="1" x14ac:dyDescent="0.2">
      <c r="A67" s="223"/>
      <c r="B67" s="200"/>
      <c r="C67" s="77"/>
      <c r="D67" s="77"/>
      <c r="E67" s="77"/>
      <c r="F67" s="77"/>
      <c r="G67" s="225"/>
      <c r="H67" s="200"/>
      <c r="I67" s="77"/>
      <c r="J67" s="77"/>
      <c r="K67" s="77"/>
      <c r="L67" s="77">
        <f>SUMIF(Dagbog!$L66:$L79,"x",Dagbog!K66:K79)</f>
        <v>0</v>
      </c>
      <c r="M67" s="200">
        <f t="shared" si="0"/>
        <v>0</v>
      </c>
      <c r="N67" s="200"/>
      <c r="O67" s="77"/>
      <c r="P67" s="77"/>
      <c r="Q67" s="77"/>
      <c r="R67" s="77">
        <f t="shared" si="1"/>
        <v>0</v>
      </c>
      <c r="S67" s="225">
        <f t="shared" si="2"/>
        <v>0</v>
      </c>
      <c r="T67" s="225"/>
      <c r="U67" s="225"/>
      <c r="V67" s="224"/>
      <c r="W67" s="232"/>
      <c r="X67" s="228"/>
      <c r="Y67" s="233"/>
      <c r="Z67" s="233"/>
      <c r="AA67" s="230"/>
      <c r="AB67" s="228"/>
      <c r="AC67" s="230"/>
      <c r="AD67" s="229"/>
      <c r="AE67" s="229"/>
    </row>
    <row r="68" spans="1:31" ht="11.25" hidden="1" customHeight="1" x14ac:dyDescent="0.2">
      <c r="A68" s="223"/>
      <c r="B68" s="200"/>
      <c r="C68" s="77"/>
      <c r="D68" s="77"/>
      <c r="E68" s="77"/>
      <c r="F68" s="77"/>
      <c r="G68" s="225"/>
      <c r="H68" s="200"/>
      <c r="I68" s="77"/>
      <c r="J68" s="77"/>
      <c r="K68" s="77"/>
      <c r="L68" s="77">
        <f>SUMIF(Dagbog!$L67:$L80,"x",Dagbog!K67:K80)</f>
        <v>0</v>
      </c>
      <c r="M68" s="200">
        <f t="shared" si="0"/>
        <v>0</v>
      </c>
      <c r="N68" s="200"/>
      <c r="O68" s="77"/>
      <c r="P68" s="77"/>
      <c r="Q68" s="77"/>
      <c r="R68" s="77">
        <f t="shared" si="1"/>
        <v>0</v>
      </c>
      <c r="S68" s="225">
        <f t="shared" si="2"/>
        <v>0</v>
      </c>
      <c r="T68" s="225"/>
      <c r="U68" s="225"/>
      <c r="V68" s="224"/>
      <c r="W68" s="232"/>
      <c r="X68" s="228"/>
      <c r="Y68" s="233"/>
      <c r="Z68" s="233"/>
      <c r="AA68" s="230"/>
      <c r="AB68" s="228"/>
      <c r="AC68" s="230"/>
      <c r="AD68" s="229"/>
      <c r="AE68" s="229"/>
    </row>
    <row r="69" spans="1:31" ht="11.25" hidden="1" customHeight="1" x14ac:dyDescent="0.2">
      <c r="A69" s="223"/>
      <c r="B69" s="200"/>
      <c r="C69" s="77"/>
      <c r="D69" s="77"/>
      <c r="E69" s="77"/>
      <c r="F69" s="77"/>
      <c r="G69" s="225"/>
      <c r="H69" s="200"/>
      <c r="I69" s="77"/>
      <c r="J69" s="77"/>
      <c r="K69" s="77"/>
      <c r="L69" s="77">
        <f>SUMIF(Dagbog!$L68:$L81,"x",Dagbog!K68:K81)</f>
        <v>0</v>
      </c>
      <c r="M69" s="200">
        <f t="shared" si="0"/>
        <v>0</v>
      </c>
      <c r="N69" s="200"/>
      <c r="O69" s="77"/>
      <c r="P69" s="77"/>
      <c r="Q69" s="77"/>
      <c r="R69" s="77">
        <f t="shared" si="1"/>
        <v>0</v>
      </c>
      <c r="S69" s="225">
        <f t="shared" si="2"/>
        <v>0</v>
      </c>
      <c r="T69" s="225"/>
      <c r="U69" s="225"/>
      <c r="V69" s="224"/>
      <c r="W69" s="232"/>
      <c r="X69" s="228"/>
      <c r="Y69" s="233"/>
      <c r="Z69" s="233"/>
      <c r="AA69" s="230"/>
      <c r="AB69" s="228"/>
      <c r="AC69" s="230"/>
      <c r="AD69" s="229"/>
      <c r="AE69" s="229"/>
    </row>
    <row r="70" spans="1:31" ht="11.25" hidden="1" customHeight="1" x14ac:dyDescent="0.2">
      <c r="A70" s="223"/>
      <c r="B70" s="200"/>
      <c r="C70" s="77"/>
      <c r="D70" s="77"/>
      <c r="E70" s="77"/>
      <c r="F70" s="77"/>
      <c r="G70" s="225"/>
      <c r="H70" s="200"/>
      <c r="I70" s="77"/>
      <c r="J70" s="77"/>
      <c r="K70" s="77"/>
      <c r="L70" s="77">
        <f>SUMIF(Dagbog!$L69:$L82,"x",Dagbog!K69:K82)</f>
        <v>0</v>
      </c>
      <c r="M70" s="200">
        <f t="shared" si="0"/>
        <v>0</v>
      </c>
      <c r="N70" s="200"/>
      <c r="O70" s="77"/>
      <c r="P70" s="77"/>
      <c r="Q70" s="77"/>
      <c r="R70" s="77">
        <f t="shared" si="1"/>
        <v>0</v>
      </c>
      <c r="S70" s="225">
        <f t="shared" si="2"/>
        <v>0</v>
      </c>
      <c r="T70" s="225"/>
      <c r="U70" s="225"/>
      <c r="V70" s="224"/>
      <c r="W70" s="232"/>
      <c r="X70" s="228"/>
      <c r="Y70" s="233"/>
      <c r="Z70" s="233"/>
      <c r="AA70" s="230"/>
      <c r="AB70" s="228"/>
      <c r="AC70" s="230"/>
      <c r="AD70" s="229"/>
      <c r="AE70" s="229"/>
    </row>
    <row r="71" spans="1:31" ht="11.25" hidden="1" customHeight="1" x14ac:dyDescent="0.2">
      <c r="A71" s="223"/>
      <c r="B71" s="200"/>
      <c r="C71" s="77"/>
      <c r="D71" s="77"/>
      <c r="E71" s="77"/>
      <c r="F71" s="77"/>
      <c r="G71" s="225"/>
      <c r="H71" s="200"/>
      <c r="I71" s="77"/>
      <c r="J71" s="77"/>
      <c r="K71" s="77"/>
      <c r="L71" s="77">
        <f>SUMIF(Dagbog!$L70:$L83,"x",Dagbog!K70:K83)</f>
        <v>0</v>
      </c>
      <c r="M71" s="200">
        <f t="shared" si="0"/>
        <v>0</v>
      </c>
      <c r="N71" s="200"/>
      <c r="O71" s="77"/>
      <c r="P71" s="77"/>
      <c r="Q71" s="77"/>
      <c r="R71" s="77">
        <f t="shared" si="1"/>
        <v>0</v>
      </c>
      <c r="S71" s="225">
        <f t="shared" si="2"/>
        <v>0</v>
      </c>
      <c r="T71" s="225"/>
      <c r="U71" s="225"/>
      <c r="V71" s="224"/>
      <c r="W71" s="232"/>
      <c r="X71" s="228"/>
      <c r="Y71" s="233"/>
      <c r="Z71" s="233"/>
      <c r="AA71" s="230"/>
      <c r="AB71" s="228"/>
      <c r="AC71" s="230"/>
      <c r="AD71" s="229"/>
      <c r="AE71" s="229"/>
    </row>
    <row r="72" spans="1:31" ht="11.25" hidden="1" customHeight="1" x14ac:dyDescent="0.2">
      <c r="A72" s="223"/>
      <c r="B72" s="200"/>
      <c r="C72" s="77"/>
      <c r="D72" s="77"/>
      <c r="E72" s="77"/>
      <c r="F72" s="77"/>
      <c r="G72" s="225"/>
      <c r="H72" s="200"/>
      <c r="I72" s="77"/>
      <c r="J72" s="77"/>
      <c r="K72" s="77"/>
      <c r="L72" s="77">
        <f>SUMIF(Dagbog!$L71:$L84,"x",Dagbog!K71:K84)</f>
        <v>0</v>
      </c>
      <c r="M72" s="200">
        <f t="shared" si="0"/>
        <v>0</v>
      </c>
      <c r="N72" s="200"/>
      <c r="O72" s="77"/>
      <c r="P72" s="77"/>
      <c r="Q72" s="77"/>
      <c r="R72" s="77">
        <f t="shared" si="1"/>
        <v>0</v>
      </c>
      <c r="S72" s="225">
        <f t="shared" si="2"/>
        <v>0</v>
      </c>
      <c r="T72" s="225"/>
      <c r="U72" s="225"/>
      <c r="V72" s="224"/>
      <c r="W72" s="232"/>
      <c r="X72" s="228"/>
      <c r="Y72" s="233"/>
      <c r="Z72" s="233"/>
      <c r="AA72" s="230"/>
      <c r="AB72" s="228"/>
      <c r="AC72" s="230"/>
      <c r="AD72" s="229"/>
      <c r="AE72" s="229"/>
    </row>
    <row r="73" spans="1:31" x14ac:dyDescent="0.2">
      <c r="A73" s="230">
        <f>Dagbog!A72</f>
        <v>49</v>
      </c>
      <c r="B73" s="200">
        <f>SUMIF(Dagbog!$L72:$L85,"",Dagbog!G72:G85)</f>
        <v>0</v>
      </c>
      <c r="C73" s="77">
        <f>SUMIF(Dagbog!$L72:$L85,"",Dagbog!H72:H85)</f>
        <v>0</v>
      </c>
      <c r="D73" s="77">
        <f>SUMIF(Dagbog!$L72:$L85,"",Dagbog!I72:I85)</f>
        <v>0</v>
      </c>
      <c r="E73" s="77">
        <f>SUMIF(Dagbog!$L72:$L85,"",Dagbog!J72:J85)</f>
        <v>0</v>
      </c>
      <c r="F73" s="77">
        <f>SUMIF(Dagbog!$L72:$L85,"",Dagbog!K72:K85)</f>
        <v>0</v>
      </c>
      <c r="G73" s="225">
        <f>SUM(B73:F73)</f>
        <v>0</v>
      </c>
      <c r="H73" s="200">
        <f>SUMIF(Dagbog!$L72:$L85,"x",Dagbog!G72:G85)</f>
        <v>0</v>
      </c>
      <c r="I73" s="77">
        <f>SUMIF(Dagbog!$L72:$L85,"x",Dagbog!H72:H85)</f>
        <v>0</v>
      </c>
      <c r="J73" s="77">
        <f>SUMIF(Dagbog!$L72:$L85,"x",Dagbog!I72:I85)</f>
        <v>0</v>
      </c>
      <c r="K73" s="77">
        <f>SUMIF(Dagbog!$L72:$L85,"x",Dagbog!J72:J85)</f>
        <v>0</v>
      </c>
      <c r="L73" s="77">
        <f>SUMIF(Dagbog!$L72:$L85,"x",Dagbog!K72:K85)</f>
        <v>0</v>
      </c>
      <c r="M73" s="200">
        <f t="shared" si="0"/>
        <v>0</v>
      </c>
      <c r="N73" s="200">
        <f>B73+H73</f>
        <v>0</v>
      </c>
      <c r="O73" s="77">
        <f>C73+I73</f>
        <v>0</v>
      </c>
      <c r="P73" s="77">
        <f>D73+J73</f>
        <v>0</v>
      </c>
      <c r="Q73" s="77">
        <f>E73+K73</f>
        <v>0</v>
      </c>
      <c r="R73" s="77">
        <f t="shared" si="1"/>
        <v>0</v>
      </c>
      <c r="S73" s="225">
        <f t="shared" si="2"/>
        <v>0</v>
      </c>
      <c r="T73" s="225">
        <f>SUM(Dagbog!M72:M85)</f>
        <v>0</v>
      </c>
      <c r="U73" s="225">
        <f>S73+T73</f>
        <v>0</v>
      </c>
      <c r="V73" s="224">
        <f>SUM(Dagbog!Q72:Q85)</f>
        <v>0</v>
      </c>
      <c r="W73" s="232">
        <f>SUM(Dagbog!F72:F85)-X73</f>
        <v>0</v>
      </c>
      <c r="X73" s="228">
        <f>SUMIF(Dagbog!$L72:$L85,"x",Dagbog!F72:F85)</f>
        <v>0</v>
      </c>
      <c r="Y73" s="233">
        <f>IF(SUM(Dagbog!R72:R85)&gt;0,AVERAGE(Dagbog!R72:R85),0)</f>
        <v>0</v>
      </c>
      <c r="Z73" s="272">
        <f>SUM(Dagbog!T72:T85)-AA73</f>
        <v>0</v>
      </c>
      <c r="AA73" s="230">
        <f>SUMIF(Dagbog!$L72:$L85,"x",Dagbog!T72:T85)</f>
        <v>0</v>
      </c>
      <c r="AB73" s="228">
        <f>SUM(Dagbog!P72:P85)</f>
        <v>0</v>
      </c>
      <c r="AC73" s="230">
        <f>SUM(Dagbog!V72:V85)</f>
        <v>0</v>
      </c>
      <c r="AD73" s="231">
        <f>SUM(Dagbog!C72:C85)</f>
        <v>0</v>
      </c>
      <c r="AE73" s="234">
        <f>SUM(Dagbog!E72:E85)</f>
        <v>0</v>
      </c>
    </row>
    <row r="74" spans="1:31" ht="11.25" hidden="1" customHeight="1" x14ac:dyDescent="0.2">
      <c r="A74" s="223"/>
      <c r="B74" s="200"/>
      <c r="C74" s="77"/>
      <c r="D74" s="77"/>
      <c r="E74" s="77"/>
      <c r="F74" s="77"/>
      <c r="G74" s="225"/>
      <c r="H74" s="200"/>
      <c r="I74" s="77"/>
      <c r="J74" s="77"/>
      <c r="K74" s="77"/>
      <c r="L74" s="77">
        <f>SUMIF(Dagbog!$L73:$L86,"x",Dagbog!K73:K86)</f>
        <v>0</v>
      </c>
      <c r="M74" s="200">
        <f t="shared" si="0"/>
        <v>0</v>
      </c>
      <c r="N74" s="200"/>
      <c r="O74" s="77"/>
      <c r="P74" s="77"/>
      <c r="Q74" s="77"/>
      <c r="R74" s="77">
        <f t="shared" si="1"/>
        <v>0</v>
      </c>
      <c r="S74" s="225">
        <f t="shared" si="2"/>
        <v>0</v>
      </c>
      <c r="T74" s="225"/>
      <c r="U74" s="225"/>
      <c r="V74" s="224"/>
      <c r="W74" s="232"/>
      <c r="X74" s="228"/>
      <c r="Y74" s="233"/>
      <c r="Z74" s="233"/>
      <c r="AA74" s="230"/>
      <c r="AB74" s="228"/>
      <c r="AC74" s="230"/>
      <c r="AD74" s="229"/>
      <c r="AE74" s="229"/>
    </row>
    <row r="75" spans="1:31" ht="11.25" hidden="1" customHeight="1" x14ac:dyDescent="0.2">
      <c r="A75" s="223"/>
      <c r="B75" s="200"/>
      <c r="C75" s="77"/>
      <c r="D75" s="77"/>
      <c r="E75" s="77"/>
      <c r="F75" s="77"/>
      <c r="G75" s="225"/>
      <c r="H75" s="200"/>
      <c r="I75" s="77"/>
      <c r="J75" s="77"/>
      <c r="K75" s="77"/>
      <c r="L75" s="77">
        <f>SUMIF(Dagbog!$L74:$L87,"x",Dagbog!K74:K87)</f>
        <v>0</v>
      </c>
      <c r="M75" s="200">
        <f t="shared" si="0"/>
        <v>0</v>
      </c>
      <c r="N75" s="200"/>
      <c r="O75" s="77"/>
      <c r="P75" s="77"/>
      <c r="Q75" s="77"/>
      <c r="R75" s="77">
        <f t="shared" si="1"/>
        <v>0</v>
      </c>
      <c r="S75" s="225">
        <f t="shared" si="2"/>
        <v>0</v>
      </c>
      <c r="T75" s="225"/>
      <c r="U75" s="225"/>
      <c r="V75" s="224"/>
      <c r="W75" s="232"/>
      <c r="X75" s="228"/>
      <c r="Y75" s="233"/>
      <c r="Z75" s="233"/>
      <c r="AA75" s="230"/>
      <c r="AB75" s="228"/>
      <c r="AC75" s="230"/>
      <c r="AD75" s="229"/>
      <c r="AE75" s="229"/>
    </row>
    <row r="76" spans="1:31" ht="11.25" hidden="1" customHeight="1" x14ac:dyDescent="0.2">
      <c r="A76" s="223"/>
      <c r="B76" s="200"/>
      <c r="C76" s="77"/>
      <c r="D76" s="77"/>
      <c r="E76" s="77"/>
      <c r="F76" s="77"/>
      <c r="G76" s="225"/>
      <c r="H76" s="200"/>
      <c r="I76" s="77"/>
      <c r="J76" s="77"/>
      <c r="K76" s="77"/>
      <c r="L76" s="77">
        <f>SUMIF(Dagbog!$L75:$L88,"x",Dagbog!K75:K88)</f>
        <v>0</v>
      </c>
      <c r="M76" s="200">
        <f t="shared" si="0"/>
        <v>0</v>
      </c>
      <c r="N76" s="200"/>
      <c r="O76" s="77"/>
      <c r="P76" s="77"/>
      <c r="Q76" s="77"/>
      <c r="R76" s="77">
        <f t="shared" si="1"/>
        <v>0</v>
      </c>
      <c r="S76" s="225">
        <f t="shared" si="2"/>
        <v>0</v>
      </c>
      <c r="T76" s="225"/>
      <c r="U76" s="225"/>
      <c r="V76" s="224"/>
      <c r="W76" s="232"/>
      <c r="X76" s="228"/>
      <c r="Y76" s="233"/>
      <c r="Z76" s="233"/>
      <c r="AA76" s="230"/>
      <c r="AB76" s="228"/>
      <c r="AC76" s="230"/>
      <c r="AD76" s="229"/>
      <c r="AE76" s="229"/>
    </row>
    <row r="77" spans="1:31" ht="11.25" hidden="1" customHeight="1" x14ac:dyDescent="0.2">
      <c r="A77" s="223"/>
      <c r="B77" s="200"/>
      <c r="C77" s="77"/>
      <c r="D77" s="77"/>
      <c r="E77" s="77"/>
      <c r="F77" s="77"/>
      <c r="G77" s="225"/>
      <c r="H77" s="200"/>
      <c r="I77" s="77"/>
      <c r="J77" s="77"/>
      <c r="K77" s="77"/>
      <c r="L77" s="77">
        <f>SUMIF(Dagbog!$L76:$L89,"x",Dagbog!K76:K89)</f>
        <v>0</v>
      </c>
      <c r="M77" s="200">
        <f t="shared" si="0"/>
        <v>0</v>
      </c>
      <c r="N77" s="200"/>
      <c r="O77" s="77"/>
      <c r="P77" s="77"/>
      <c r="Q77" s="77"/>
      <c r="R77" s="77">
        <f t="shared" si="1"/>
        <v>0</v>
      </c>
      <c r="S77" s="225">
        <f t="shared" si="2"/>
        <v>0</v>
      </c>
      <c r="T77" s="225"/>
      <c r="U77" s="225"/>
      <c r="V77" s="224"/>
      <c r="W77" s="232"/>
      <c r="X77" s="228"/>
      <c r="Y77" s="233"/>
      <c r="Z77" s="233"/>
      <c r="AA77" s="230"/>
      <c r="AB77" s="228"/>
      <c r="AC77" s="230"/>
      <c r="AD77" s="229"/>
      <c r="AE77" s="229"/>
    </row>
    <row r="78" spans="1:31" ht="11.25" hidden="1" customHeight="1" x14ac:dyDescent="0.2">
      <c r="A78" s="223"/>
      <c r="B78" s="200"/>
      <c r="C78" s="77"/>
      <c r="D78" s="77"/>
      <c r="E78" s="77"/>
      <c r="F78" s="77"/>
      <c r="G78" s="225"/>
      <c r="H78" s="200"/>
      <c r="I78" s="77"/>
      <c r="J78" s="77"/>
      <c r="K78" s="77"/>
      <c r="L78" s="77">
        <f>SUMIF(Dagbog!$L77:$L90,"x",Dagbog!K77:K90)</f>
        <v>0</v>
      </c>
      <c r="M78" s="200">
        <f t="shared" si="0"/>
        <v>0</v>
      </c>
      <c r="N78" s="200"/>
      <c r="O78" s="77"/>
      <c r="P78" s="77"/>
      <c r="Q78" s="77"/>
      <c r="R78" s="77">
        <f t="shared" si="1"/>
        <v>0</v>
      </c>
      <c r="S78" s="225">
        <f t="shared" si="2"/>
        <v>0</v>
      </c>
      <c r="T78" s="225"/>
      <c r="U78" s="225"/>
      <c r="V78" s="224"/>
      <c r="W78" s="232"/>
      <c r="X78" s="228"/>
      <c r="Y78" s="233"/>
      <c r="Z78" s="233"/>
      <c r="AA78" s="230"/>
      <c r="AB78" s="228"/>
      <c r="AC78" s="230"/>
      <c r="AD78" s="229"/>
      <c r="AE78" s="229"/>
    </row>
    <row r="79" spans="1:31" ht="11.25" hidden="1" customHeight="1" x14ac:dyDescent="0.2">
      <c r="A79" s="223"/>
      <c r="B79" s="200"/>
      <c r="C79" s="77"/>
      <c r="D79" s="77"/>
      <c r="E79" s="77"/>
      <c r="F79" s="77"/>
      <c r="G79" s="225"/>
      <c r="H79" s="200"/>
      <c r="I79" s="77"/>
      <c r="J79" s="77"/>
      <c r="K79" s="77"/>
      <c r="L79" s="77">
        <f>SUMIF(Dagbog!$L78:$L91,"x",Dagbog!K78:K91)</f>
        <v>0</v>
      </c>
      <c r="M79" s="200">
        <f t="shared" si="0"/>
        <v>0</v>
      </c>
      <c r="N79" s="200"/>
      <c r="O79" s="77"/>
      <c r="P79" s="77"/>
      <c r="Q79" s="77"/>
      <c r="R79" s="77">
        <f t="shared" si="1"/>
        <v>0</v>
      </c>
      <c r="S79" s="225">
        <f t="shared" si="2"/>
        <v>0</v>
      </c>
      <c r="T79" s="225"/>
      <c r="U79" s="225"/>
      <c r="V79" s="224"/>
      <c r="W79" s="232"/>
      <c r="X79" s="228"/>
      <c r="Y79" s="233"/>
      <c r="Z79" s="233"/>
      <c r="AA79" s="230"/>
      <c r="AB79" s="228"/>
      <c r="AC79" s="230"/>
      <c r="AD79" s="229"/>
      <c r="AE79" s="229"/>
    </row>
    <row r="80" spans="1:31" ht="11.25" hidden="1" customHeight="1" x14ac:dyDescent="0.2">
      <c r="A80" s="223"/>
      <c r="B80" s="200"/>
      <c r="C80" s="77"/>
      <c r="D80" s="77"/>
      <c r="E80" s="77"/>
      <c r="F80" s="77"/>
      <c r="G80" s="225"/>
      <c r="H80" s="200"/>
      <c r="I80" s="77"/>
      <c r="J80" s="77"/>
      <c r="K80" s="77"/>
      <c r="L80" s="77">
        <f>SUMIF(Dagbog!$L79:$L92,"x",Dagbog!K79:K92)</f>
        <v>0</v>
      </c>
      <c r="M80" s="200">
        <f t="shared" si="0"/>
        <v>0</v>
      </c>
      <c r="N80" s="200"/>
      <c r="O80" s="77"/>
      <c r="P80" s="77"/>
      <c r="Q80" s="77"/>
      <c r="R80" s="77">
        <f t="shared" si="1"/>
        <v>0</v>
      </c>
      <c r="S80" s="225">
        <f t="shared" si="2"/>
        <v>0</v>
      </c>
      <c r="T80" s="225"/>
      <c r="U80" s="225"/>
      <c r="V80" s="224"/>
      <c r="W80" s="232"/>
      <c r="X80" s="228"/>
      <c r="Y80" s="233"/>
      <c r="Z80" s="233"/>
      <c r="AA80" s="230"/>
      <c r="AB80" s="228"/>
      <c r="AC80" s="230"/>
      <c r="AD80" s="229"/>
      <c r="AE80" s="229"/>
    </row>
    <row r="81" spans="1:31" ht="11.25" hidden="1" customHeight="1" x14ac:dyDescent="0.2">
      <c r="A81" s="223"/>
      <c r="B81" s="200"/>
      <c r="C81" s="77"/>
      <c r="D81" s="77"/>
      <c r="E81" s="77"/>
      <c r="F81" s="77"/>
      <c r="G81" s="225"/>
      <c r="H81" s="200"/>
      <c r="I81" s="77"/>
      <c r="J81" s="77"/>
      <c r="K81" s="77"/>
      <c r="L81" s="77">
        <f>SUMIF(Dagbog!$L80:$L93,"x",Dagbog!K80:K93)</f>
        <v>0</v>
      </c>
      <c r="M81" s="200">
        <f t="shared" ref="M81:M144" si="3">SUM(H81:L81)</f>
        <v>0</v>
      </c>
      <c r="N81" s="200"/>
      <c r="O81" s="77"/>
      <c r="P81" s="77"/>
      <c r="Q81" s="77"/>
      <c r="R81" s="77">
        <f t="shared" si="1"/>
        <v>0</v>
      </c>
      <c r="S81" s="225">
        <f t="shared" si="2"/>
        <v>0</v>
      </c>
      <c r="T81" s="225"/>
      <c r="U81" s="225"/>
      <c r="V81" s="224"/>
      <c r="W81" s="232"/>
      <c r="X81" s="228"/>
      <c r="Y81" s="233"/>
      <c r="Z81" s="233"/>
      <c r="AA81" s="230"/>
      <c r="AB81" s="228"/>
      <c r="AC81" s="230"/>
      <c r="AD81" s="229"/>
      <c r="AE81" s="229"/>
    </row>
    <row r="82" spans="1:31" ht="11.25" hidden="1" customHeight="1" x14ac:dyDescent="0.2">
      <c r="A82" s="223"/>
      <c r="B82" s="200"/>
      <c r="C82" s="77"/>
      <c r="D82" s="77"/>
      <c r="E82" s="77"/>
      <c r="F82" s="77"/>
      <c r="G82" s="225"/>
      <c r="H82" s="200"/>
      <c r="I82" s="77"/>
      <c r="J82" s="77"/>
      <c r="K82" s="77"/>
      <c r="L82" s="77">
        <f>SUMIF(Dagbog!$L81:$L94,"x",Dagbog!K81:K94)</f>
        <v>0</v>
      </c>
      <c r="M82" s="200">
        <f t="shared" si="3"/>
        <v>0</v>
      </c>
      <c r="N82" s="200"/>
      <c r="O82" s="77"/>
      <c r="P82" s="77"/>
      <c r="Q82" s="77"/>
      <c r="R82" s="77">
        <f t="shared" si="1"/>
        <v>0</v>
      </c>
      <c r="S82" s="225">
        <f t="shared" si="2"/>
        <v>0</v>
      </c>
      <c r="T82" s="225"/>
      <c r="U82" s="225"/>
      <c r="V82" s="224"/>
      <c r="W82" s="232"/>
      <c r="X82" s="228"/>
      <c r="Y82" s="233"/>
      <c r="Z82" s="233"/>
      <c r="AA82" s="230"/>
      <c r="AB82" s="228"/>
      <c r="AC82" s="230"/>
      <c r="AD82" s="229"/>
      <c r="AE82" s="229"/>
    </row>
    <row r="83" spans="1:31" ht="11.25" hidden="1" customHeight="1" x14ac:dyDescent="0.2">
      <c r="A83" s="223"/>
      <c r="B83" s="200"/>
      <c r="C83" s="77"/>
      <c r="D83" s="77"/>
      <c r="E83" s="77"/>
      <c r="F83" s="77"/>
      <c r="G83" s="225"/>
      <c r="H83" s="200"/>
      <c r="I83" s="77"/>
      <c r="J83" s="77"/>
      <c r="K83" s="77"/>
      <c r="L83" s="77">
        <f>SUMIF(Dagbog!$L82:$L95,"x",Dagbog!K82:K95)</f>
        <v>0</v>
      </c>
      <c r="M83" s="200">
        <f t="shared" si="3"/>
        <v>0</v>
      </c>
      <c r="N83" s="200"/>
      <c r="O83" s="77"/>
      <c r="P83" s="77"/>
      <c r="Q83" s="77"/>
      <c r="R83" s="77">
        <f t="shared" si="1"/>
        <v>0</v>
      </c>
      <c r="S83" s="225">
        <f t="shared" si="2"/>
        <v>0</v>
      </c>
      <c r="T83" s="225"/>
      <c r="U83" s="225"/>
      <c r="V83" s="224"/>
      <c r="W83" s="232"/>
      <c r="X83" s="228"/>
      <c r="Y83" s="233"/>
      <c r="Z83" s="233"/>
      <c r="AA83" s="230"/>
      <c r="AB83" s="228"/>
      <c r="AC83" s="230"/>
      <c r="AD83" s="229"/>
      <c r="AE83" s="229"/>
    </row>
    <row r="84" spans="1:31" ht="11.25" hidden="1" customHeight="1" x14ac:dyDescent="0.2">
      <c r="A84" s="223"/>
      <c r="B84" s="200"/>
      <c r="C84" s="77"/>
      <c r="D84" s="77"/>
      <c r="E84" s="77"/>
      <c r="F84" s="77"/>
      <c r="G84" s="225"/>
      <c r="H84" s="200"/>
      <c r="I84" s="77"/>
      <c r="J84" s="77"/>
      <c r="K84" s="77"/>
      <c r="L84" s="77">
        <f>SUMIF(Dagbog!$L83:$L96,"x",Dagbog!K83:K96)</f>
        <v>0</v>
      </c>
      <c r="M84" s="200">
        <f t="shared" si="3"/>
        <v>0</v>
      </c>
      <c r="N84" s="200"/>
      <c r="O84" s="77"/>
      <c r="P84" s="77"/>
      <c r="Q84" s="77"/>
      <c r="R84" s="77">
        <f t="shared" si="1"/>
        <v>0</v>
      </c>
      <c r="S84" s="225">
        <f t="shared" si="2"/>
        <v>0</v>
      </c>
      <c r="T84" s="225"/>
      <c r="U84" s="225"/>
      <c r="V84" s="224"/>
      <c r="W84" s="232"/>
      <c r="X84" s="228"/>
      <c r="Y84" s="233"/>
      <c r="Z84" s="233"/>
      <c r="AA84" s="230"/>
      <c r="AB84" s="228"/>
      <c r="AC84" s="230"/>
      <c r="AD84" s="229"/>
      <c r="AE84" s="229"/>
    </row>
    <row r="85" spans="1:31" ht="11.25" hidden="1" customHeight="1" x14ac:dyDescent="0.2">
      <c r="A85" s="223"/>
      <c r="B85" s="200"/>
      <c r="C85" s="77"/>
      <c r="D85" s="77"/>
      <c r="E85" s="77"/>
      <c r="F85" s="77"/>
      <c r="G85" s="225"/>
      <c r="H85" s="200"/>
      <c r="I85" s="77"/>
      <c r="J85" s="77"/>
      <c r="K85" s="77"/>
      <c r="L85" s="77">
        <f>SUMIF(Dagbog!$L84:$L97,"x",Dagbog!K84:K97)</f>
        <v>0</v>
      </c>
      <c r="M85" s="200">
        <f t="shared" si="3"/>
        <v>0</v>
      </c>
      <c r="N85" s="200"/>
      <c r="O85" s="77"/>
      <c r="P85" s="77"/>
      <c r="Q85" s="77"/>
      <c r="R85" s="77">
        <f t="shared" si="1"/>
        <v>0</v>
      </c>
      <c r="S85" s="225">
        <f t="shared" si="2"/>
        <v>0</v>
      </c>
      <c r="T85" s="225"/>
      <c r="U85" s="225"/>
      <c r="V85" s="224"/>
      <c r="W85" s="232"/>
      <c r="X85" s="228"/>
      <c r="Y85" s="233"/>
      <c r="Z85" s="233"/>
      <c r="AA85" s="230"/>
      <c r="AB85" s="228"/>
      <c r="AC85" s="230"/>
      <c r="AD85" s="229"/>
      <c r="AE85" s="229"/>
    </row>
    <row r="86" spans="1:31" ht="11.25" hidden="1" customHeight="1" x14ac:dyDescent="0.2">
      <c r="A86" s="223"/>
      <c r="B86" s="200"/>
      <c r="C86" s="77"/>
      <c r="D86" s="77"/>
      <c r="E86" s="77"/>
      <c r="F86" s="77"/>
      <c r="G86" s="225"/>
      <c r="H86" s="200"/>
      <c r="I86" s="77"/>
      <c r="J86" s="77"/>
      <c r="K86" s="77"/>
      <c r="L86" s="77">
        <f>SUMIF(Dagbog!$L85:$L98,"x",Dagbog!K85:K98)</f>
        <v>0</v>
      </c>
      <c r="M86" s="200">
        <f t="shared" si="3"/>
        <v>0</v>
      </c>
      <c r="N86" s="200"/>
      <c r="O86" s="77"/>
      <c r="P86" s="77"/>
      <c r="Q86" s="77"/>
      <c r="R86" s="77">
        <f t="shared" si="1"/>
        <v>0</v>
      </c>
      <c r="S86" s="225">
        <f t="shared" si="2"/>
        <v>0</v>
      </c>
      <c r="T86" s="225"/>
      <c r="U86" s="225"/>
      <c r="V86" s="224"/>
      <c r="W86" s="232"/>
      <c r="X86" s="228"/>
      <c r="Y86" s="233"/>
      <c r="Z86" s="233"/>
      <c r="AA86" s="230"/>
      <c r="AB86" s="228"/>
      <c r="AC86" s="230"/>
      <c r="AD86" s="229"/>
      <c r="AE86" s="229"/>
    </row>
    <row r="87" spans="1:31" x14ac:dyDescent="0.2">
      <c r="A87" s="230">
        <f>Dagbog!A86</f>
        <v>50</v>
      </c>
      <c r="B87" s="200">
        <f>SUMIF(Dagbog!$L86:$L99,"",Dagbog!G86:G99)</f>
        <v>0</v>
      </c>
      <c r="C87" s="77">
        <f>SUMIF(Dagbog!$L86:$L99,"",Dagbog!H86:H99)</f>
        <v>0</v>
      </c>
      <c r="D87" s="77">
        <f>SUMIF(Dagbog!$L86:$L99,"",Dagbog!I86:I99)</f>
        <v>0</v>
      </c>
      <c r="E87" s="77">
        <f>SUMIF(Dagbog!$L86:$L99,"",Dagbog!J86:J99)</f>
        <v>0</v>
      </c>
      <c r="F87" s="77">
        <f>SUMIF(Dagbog!$L86:$L99,"",Dagbog!K86:K99)</f>
        <v>0</v>
      </c>
      <c r="G87" s="225">
        <f>SUM(B87:F87)</f>
        <v>0</v>
      </c>
      <c r="H87" s="200">
        <f>SUMIF(Dagbog!$L86:$L99,"x",Dagbog!G86:G99)</f>
        <v>0</v>
      </c>
      <c r="I87" s="77">
        <f>SUMIF(Dagbog!$L86:$L99,"x",Dagbog!H86:H99)</f>
        <v>0</v>
      </c>
      <c r="J87" s="77">
        <f>SUMIF(Dagbog!$L86:$L99,"x",Dagbog!I86:I99)</f>
        <v>0</v>
      </c>
      <c r="K87" s="77">
        <f>SUMIF(Dagbog!$L86:$L99,"x",Dagbog!J86:J99)</f>
        <v>0</v>
      </c>
      <c r="L87" s="77">
        <f>SUMIF(Dagbog!$L86:$L99,"x",Dagbog!K86:K99)</f>
        <v>0</v>
      </c>
      <c r="M87" s="200">
        <f t="shared" si="3"/>
        <v>0</v>
      </c>
      <c r="N87" s="200">
        <f>B87+H87</f>
        <v>0</v>
      </c>
      <c r="O87" s="77">
        <f>C87+I87</f>
        <v>0</v>
      </c>
      <c r="P87" s="77">
        <f>D87+J87</f>
        <v>0</v>
      </c>
      <c r="Q87" s="77">
        <f>E87+K87</f>
        <v>0</v>
      </c>
      <c r="R87" s="77">
        <f t="shared" si="1"/>
        <v>0</v>
      </c>
      <c r="S87" s="225">
        <f t="shared" si="2"/>
        <v>0</v>
      </c>
      <c r="T87" s="225">
        <f>SUM(Dagbog!M86:M99)</f>
        <v>0</v>
      </c>
      <c r="U87" s="225">
        <f>S87+T87</f>
        <v>0</v>
      </c>
      <c r="V87" s="224">
        <f>SUM(Dagbog!Q86:Q99)</f>
        <v>0</v>
      </c>
      <c r="W87" s="232">
        <f>SUM(Dagbog!F86:F99)-X87</f>
        <v>0</v>
      </c>
      <c r="X87" s="228">
        <f>SUMIF(Dagbog!$L86:$L99,"x",Dagbog!F86:F99)</f>
        <v>0</v>
      </c>
      <c r="Y87" s="233">
        <f>IF(SUM(Dagbog!R86:R99)&gt;0,AVERAGE(Dagbog!R86:R99),0)</f>
        <v>0</v>
      </c>
      <c r="Z87" s="272">
        <f>SUM(Dagbog!T86:T99)-AA87</f>
        <v>0</v>
      </c>
      <c r="AA87" s="230">
        <f>SUMIF(Dagbog!$L86:$L99,"x",Dagbog!T86:T99)</f>
        <v>0</v>
      </c>
      <c r="AB87" s="228">
        <f>SUM(Dagbog!P86:P99)</f>
        <v>0</v>
      </c>
      <c r="AC87" s="230">
        <f>SUM(Dagbog!V86:V99)</f>
        <v>0</v>
      </c>
      <c r="AD87" s="231">
        <f>SUM(Dagbog!C86:C99)</f>
        <v>0</v>
      </c>
      <c r="AE87" s="234">
        <f>SUM(Dagbog!E86:E99)</f>
        <v>0</v>
      </c>
    </row>
    <row r="88" spans="1:31" ht="11.25" hidden="1" customHeight="1" x14ac:dyDescent="0.2">
      <c r="A88" s="223"/>
      <c r="B88" s="200"/>
      <c r="C88" s="77"/>
      <c r="D88" s="77"/>
      <c r="E88" s="77"/>
      <c r="F88" s="77"/>
      <c r="G88" s="225"/>
      <c r="H88" s="200"/>
      <c r="I88" s="77"/>
      <c r="J88" s="77"/>
      <c r="K88" s="77"/>
      <c r="L88" s="77">
        <f>SUMIF(Dagbog!$L87:$L100,"x",Dagbog!K87:K100)</f>
        <v>0</v>
      </c>
      <c r="M88" s="200">
        <f t="shared" si="3"/>
        <v>0</v>
      </c>
      <c r="N88" s="200"/>
      <c r="O88" s="77"/>
      <c r="P88" s="77"/>
      <c r="Q88" s="77"/>
      <c r="R88" s="77">
        <f t="shared" si="1"/>
        <v>0</v>
      </c>
      <c r="S88" s="225">
        <f t="shared" si="2"/>
        <v>0</v>
      </c>
      <c r="T88" s="225"/>
      <c r="U88" s="225"/>
      <c r="V88" s="224"/>
      <c r="W88" s="232"/>
      <c r="X88" s="228"/>
      <c r="Y88" s="233"/>
      <c r="Z88" s="233"/>
      <c r="AA88" s="230"/>
      <c r="AB88" s="228"/>
      <c r="AC88" s="230"/>
      <c r="AD88" s="229"/>
      <c r="AE88" s="229"/>
    </row>
    <row r="89" spans="1:31" ht="11.25" hidden="1" customHeight="1" x14ac:dyDescent="0.2">
      <c r="A89" s="223"/>
      <c r="B89" s="200"/>
      <c r="C89" s="77"/>
      <c r="D89" s="77"/>
      <c r="E89" s="77"/>
      <c r="F89" s="77"/>
      <c r="G89" s="225"/>
      <c r="H89" s="200"/>
      <c r="I89" s="77"/>
      <c r="J89" s="77"/>
      <c r="K89" s="77"/>
      <c r="L89" s="77">
        <f>SUMIF(Dagbog!$L88:$L101,"x",Dagbog!K88:K101)</f>
        <v>0</v>
      </c>
      <c r="M89" s="200">
        <f t="shared" si="3"/>
        <v>0</v>
      </c>
      <c r="N89" s="200"/>
      <c r="O89" s="77"/>
      <c r="P89" s="77"/>
      <c r="Q89" s="77"/>
      <c r="R89" s="77">
        <f t="shared" si="1"/>
        <v>0</v>
      </c>
      <c r="S89" s="225">
        <f t="shared" si="2"/>
        <v>0</v>
      </c>
      <c r="T89" s="225"/>
      <c r="U89" s="225"/>
      <c r="V89" s="224"/>
      <c r="W89" s="232"/>
      <c r="X89" s="228"/>
      <c r="Y89" s="233"/>
      <c r="Z89" s="233"/>
      <c r="AA89" s="230"/>
      <c r="AB89" s="228"/>
      <c r="AC89" s="230"/>
      <c r="AD89" s="229"/>
      <c r="AE89" s="229"/>
    </row>
    <row r="90" spans="1:31" ht="11.25" hidden="1" customHeight="1" x14ac:dyDescent="0.2">
      <c r="A90" s="223"/>
      <c r="B90" s="200"/>
      <c r="C90" s="77"/>
      <c r="D90" s="77"/>
      <c r="E90" s="77"/>
      <c r="F90" s="77"/>
      <c r="G90" s="225"/>
      <c r="H90" s="200"/>
      <c r="I90" s="77"/>
      <c r="J90" s="77"/>
      <c r="K90" s="77"/>
      <c r="L90" s="77">
        <f>SUMIF(Dagbog!$L89:$L102,"x",Dagbog!K89:K102)</f>
        <v>0</v>
      </c>
      <c r="M90" s="200">
        <f t="shared" si="3"/>
        <v>0</v>
      </c>
      <c r="N90" s="200"/>
      <c r="O90" s="77"/>
      <c r="P90" s="77"/>
      <c r="Q90" s="77"/>
      <c r="R90" s="77">
        <f t="shared" si="1"/>
        <v>0</v>
      </c>
      <c r="S90" s="225">
        <f t="shared" si="2"/>
        <v>0</v>
      </c>
      <c r="T90" s="225"/>
      <c r="U90" s="225"/>
      <c r="V90" s="224"/>
      <c r="W90" s="232"/>
      <c r="X90" s="228"/>
      <c r="Y90" s="233"/>
      <c r="Z90" s="233"/>
      <c r="AA90" s="230"/>
      <c r="AB90" s="228"/>
      <c r="AC90" s="230"/>
      <c r="AD90" s="229"/>
      <c r="AE90" s="229"/>
    </row>
    <row r="91" spans="1:31" ht="11.25" hidden="1" customHeight="1" x14ac:dyDescent="0.2">
      <c r="A91" s="223"/>
      <c r="B91" s="200"/>
      <c r="C91" s="77"/>
      <c r="D91" s="77"/>
      <c r="E91" s="77"/>
      <c r="F91" s="77"/>
      <c r="G91" s="225"/>
      <c r="H91" s="200"/>
      <c r="I91" s="77"/>
      <c r="J91" s="77"/>
      <c r="K91" s="77"/>
      <c r="L91" s="77">
        <f>SUMIF(Dagbog!$L90:$L103,"x",Dagbog!K90:K103)</f>
        <v>0</v>
      </c>
      <c r="M91" s="200">
        <f t="shared" si="3"/>
        <v>0</v>
      </c>
      <c r="N91" s="200"/>
      <c r="O91" s="77"/>
      <c r="P91" s="77"/>
      <c r="Q91" s="77"/>
      <c r="R91" s="77">
        <f t="shared" si="1"/>
        <v>0</v>
      </c>
      <c r="S91" s="225">
        <f t="shared" si="2"/>
        <v>0</v>
      </c>
      <c r="T91" s="225"/>
      <c r="U91" s="225"/>
      <c r="V91" s="224"/>
      <c r="W91" s="232"/>
      <c r="X91" s="228"/>
      <c r="Y91" s="233"/>
      <c r="Z91" s="233"/>
      <c r="AA91" s="230"/>
      <c r="AB91" s="228"/>
      <c r="AC91" s="230"/>
      <c r="AD91" s="229"/>
      <c r="AE91" s="229"/>
    </row>
    <row r="92" spans="1:31" ht="11.25" hidden="1" customHeight="1" x14ac:dyDescent="0.2">
      <c r="A92" s="223"/>
      <c r="B92" s="200"/>
      <c r="C92" s="77"/>
      <c r="D92" s="77"/>
      <c r="E92" s="77"/>
      <c r="F92" s="77"/>
      <c r="G92" s="225"/>
      <c r="H92" s="200"/>
      <c r="I92" s="77"/>
      <c r="J92" s="77"/>
      <c r="K92" s="77"/>
      <c r="L92" s="77">
        <f>SUMIF(Dagbog!$L91:$L104,"x",Dagbog!K91:K104)</f>
        <v>0</v>
      </c>
      <c r="M92" s="200">
        <f t="shared" si="3"/>
        <v>0</v>
      </c>
      <c r="N92" s="200"/>
      <c r="O92" s="77"/>
      <c r="P92" s="77"/>
      <c r="Q92" s="77"/>
      <c r="R92" s="77">
        <f t="shared" si="1"/>
        <v>0</v>
      </c>
      <c r="S92" s="225">
        <f t="shared" si="2"/>
        <v>0</v>
      </c>
      <c r="T92" s="225"/>
      <c r="U92" s="225"/>
      <c r="V92" s="224"/>
      <c r="W92" s="232"/>
      <c r="X92" s="228"/>
      <c r="Y92" s="233"/>
      <c r="Z92" s="233"/>
      <c r="AA92" s="230"/>
      <c r="AB92" s="228"/>
      <c r="AC92" s="230"/>
      <c r="AD92" s="229"/>
      <c r="AE92" s="229"/>
    </row>
    <row r="93" spans="1:31" ht="11.25" hidden="1" customHeight="1" x14ac:dyDescent="0.2">
      <c r="A93" s="223"/>
      <c r="B93" s="200"/>
      <c r="C93" s="77"/>
      <c r="D93" s="77"/>
      <c r="E93" s="77"/>
      <c r="F93" s="77"/>
      <c r="G93" s="225"/>
      <c r="H93" s="200"/>
      <c r="I93" s="77"/>
      <c r="J93" s="77"/>
      <c r="K93" s="77"/>
      <c r="L93" s="77">
        <f>SUMIF(Dagbog!$L92:$L105,"x",Dagbog!K92:K105)</f>
        <v>0</v>
      </c>
      <c r="M93" s="200">
        <f t="shared" si="3"/>
        <v>0</v>
      </c>
      <c r="N93" s="200"/>
      <c r="O93" s="77"/>
      <c r="P93" s="77"/>
      <c r="Q93" s="77"/>
      <c r="R93" s="77">
        <f t="shared" si="1"/>
        <v>0</v>
      </c>
      <c r="S93" s="225">
        <f t="shared" si="2"/>
        <v>0</v>
      </c>
      <c r="T93" s="225"/>
      <c r="U93" s="225"/>
      <c r="V93" s="224"/>
      <c r="W93" s="232"/>
      <c r="X93" s="228"/>
      <c r="Y93" s="233"/>
      <c r="Z93" s="233"/>
      <c r="AA93" s="230"/>
      <c r="AB93" s="228"/>
      <c r="AC93" s="230"/>
      <c r="AD93" s="229"/>
      <c r="AE93" s="229"/>
    </row>
    <row r="94" spans="1:31" ht="11.25" hidden="1" customHeight="1" x14ac:dyDescent="0.2">
      <c r="A94" s="223"/>
      <c r="B94" s="200"/>
      <c r="C94" s="77"/>
      <c r="D94" s="77"/>
      <c r="E94" s="77"/>
      <c r="F94" s="77"/>
      <c r="G94" s="225"/>
      <c r="H94" s="200"/>
      <c r="I94" s="77"/>
      <c r="J94" s="77"/>
      <c r="K94" s="77"/>
      <c r="L94" s="77">
        <f>SUMIF(Dagbog!$L93:$L106,"x",Dagbog!K93:K106)</f>
        <v>0</v>
      </c>
      <c r="M94" s="200">
        <f t="shared" si="3"/>
        <v>0</v>
      </c>
      <c r="N94" s="200"/>
      <c r="O94" s="77"/>
      <c r="P94" s="77"/>
      <c r="Q94" s="77"/>
      <c r="R94" s="77">
        <f t="shared" si="1"/>
        <v>0</v>
      </c>
      <c r="S94" s="225">
        <f t="shared" si="2"/>
        <v>0</v>
      </c>
      <c r="T94" s="225"/>
      <c r="U94" s="225"/>
      <c r="V94" s="224"/>
      <c r="W94" s="232"/>
      <c r="X94" s="228"/>
      <c r="Y94" s="233"/>
      <c r="Z94" s="233"/>
      <c r="AA94" s="230"/>
      <c r="AB94" s="228"/>
      <c r="AC94" s="230"/>
      <c r="AD94" s="229"/>
      <c r="AE94" s="229"/>
    </row>
    <row r="95" spans="1:31" ht="11.25" hidden="1" customHeight="1" x14ac:dyDescent="0.2">
      <c r="A95" s="223"/>
      <c r="B95" s="200"/>
      <c r="C95" s="77"/>
      <c r="D95" s="77"/>
      <c r="E95" s="77"/>
      <c r="F95" s="77"/>
      <c r="G95" s="225"/>
      <c r="H95" s="200"/>
      <c r="I95" s="77"/>
      <c r="J95" s="77"/>
      <c r="K95" s="77"/>
      <c r="L95" s="77">
        <f>SUMIF(Dagbog!$L94:$L107,"x",Dagbog!K94:K107)</f>
        <v>0</v>
      </c>
      <c r="M95" s="200">
        <f t="shared" si="3"/>
        <v>0</v>
      </c>
      <c r="N95" s="200"/>
      <c r="O95" s="77"/>
      <c r="P95" s="77"/>
      <c r="Q95" s="77"/>
      <c r="R95" s="77">
        <f t="shared" ref="R95:R158" si="4">F95+L95</f>
        <v>0</v>
      </c>
      <c r="S95" s="225">
        <f t="shared" ref="S95:S158" si="5">SUM(N95:R95)</f>
        <v>0</v>
      </c>
      <c r="T95" s="225"/>
      <c r="U95" s="225"/>
      <c r="V95" s="224"/>
      <c r="W95" s="232"/>
      <c r="X95" s="228"/>
      <c r="Y95" s="233"/>
      <c r="Z95" s="233"/>
      <c r="AA95" s="230"/>
      <c r="AB95" s="228"/>
      <c r="AC95" s="230"/>
      <c r="AD95" s="229"/>
      <c r="AE95" s="229"/>
    </row>
    <row r="96" spans="1:31" ht="11.25" hidden="1" customHeight="1" x14ac:dyDescent="0.2">
      <c r="A96" s="223"/>
      <c r="B96" s="200"/>
      <c r="C96" s="77"/>
      <c r="D96" s="77"/>
      <c r="E96" s="77"/>
      <c r="F96" s="77"/>
      <c r="G96" s="225"/>
      <c r="H96" s="200"/>
      <c r="I96" s="77"/>
      <c r="J96" s="77"/>
      <c r="K96" s="77"/>
      <c r="L96" s="77">
        <f>SUMIF(Dagbog!$L95:$L108,"x",Dagbog!K95:K108)</f>
        <v>0</v>
      </c>
      <c r="M96" s="200">
        <f t="shared" si="3"/>
        <v>0</v>
      </c>
      <c r="N96" s="200"/>
      <c r="O96" s="77"/>
      <c r="P96" s="77"/>
      <c r="Q96" s="77"/>
      <c r="R96" s="77">
        <f t="shared" si="4"/>
        <v>0</v>
      </c>
      <c r="S96" s="225">
        <f t="shared" si="5"/>
        <v>0</v>
      </c>
      <c r="T96" s="225"/>
      <c r="U96" s="225"/>
      <c r="V96" s="224"/>
      <c r="W96" s="232"/>
      <c r="X96" s="228"/>
      <c r="Y96" s="233"/>
      <c r="Z96" s="233"/>
      <c r="AA96" s="230"/>
      <c r="AB96" s="228"/>
      <c r="AC96" s="230"/>
      <c r="AD96" s="229"/>
      <c r="AE96" s="229"/>
    </row>
    <row r="97" spans="1:31" ht="11.25" hidden="1" customHeight="1" x14ac:dyDescent="0.2">
      <c r="A97" s="223"/>
      <c r="B97" s="200"/>
      <c r="C97" s="77"/>
      <c r="D97" s="77"/>
      <c r="E97" s="77"/>
      <c r="F97" s="77"/>
      <c r="G97" s="225"/>
      <c r="H97" s="200"/>
      <c r="I97" s="77"/>
      <c r="J97" s="77"/>
      <c r="K97" s="77"/>
      <c r="L97" s="77">
        <f>SUMIF(Dagbog!$L96:$L109,"x",Dagbog!K96:K109)</f>
        <v>0</v>
      </c>
      <c r="M97" s="200">
        <f t="shared" si="3"/>
        <v>0</v>
      </c>
      <c r="N97" s="200"/>
      <c r="O97" s="77"/>
      <c r="P97" s="77"/>
      <c r="Q97" s="77"/>
      <c r="R97" s="77">
        <f t="shared" si="4"/>
        <v>0</v>
      </c>
      <c r="S97" s="225">
        <f t="shared" si="5"/>
        <v>0</v>
      </c>
      <c r="T97" s="225"/>
      <c r="U97" s="225"/>
      <c r="V97" s="224"/>
      <c r="W97" s="232"/>
      <c r="X97" s="228"/>
      <c r="Y97" s="233"/>
      <c r="Z97" s="233"/>
      <c r="AA97" s="230"/>
      <c r="AB97" s="228"/>
      <c r="AC97" s="230"/>
      <c r="AD97" s="229"/>
      <c r="AE97" s="229"/>
    </row>
    <row r="98" spans="1:31" ht="11.25" hidden="1" customHeight="1" x14ac:dyDescent="0.2">
      <c r="A98" s="223"/>
      <c r="B98" s="200"/>
      <c r="C98" s="77"/>
      <c r="D98" s="77"/>
      <c r="E98" s="77"/>
      <c r="F98" s="77"/>
      <c r="G98" s="225"/>
      <c r="H98" s="200"/>
      <c r="I98" s="77"/>
      <c r="J98" s="77"/>
      <c r="K98" s="77"/>
      <c r="L98" s="77">
        <f>SUMIF(Dagbog!$L97:$L110,"x",Dagbog!K97:K110)</f>
        <v>0</v>
      </c>
      <c r="M98" s="200">
        <f t="shared" si="3"/>
        <v>0</v>
      </c>
      <c r="N98" s="200"/>
      <c r="O98" s="77"/>
      <c r="P98" s="77"/>
      <c r="Q98" s="77"/>
      <c r="R98" s="77">
        <f t="shared" si="4"/>
        <v>0</v>
      </c>
      <c r="S98" s="225">
        <f t="shared" si="5"/>
        <v>0</v>
      </c>
      <c r="T98" s="225"/>
      <c r="U98" s="225"/>
      <c r="V98" s="224"/>
      <c r="W98" s="232"/>
      <c r="X98" s="228"/>
      <c r="Y98" s="233"/>
      <c r="Z98" s="233"/>
      <c r="AA98" s="230"/>
      <c r="AB98" s="228"/>
      <c r="AC98" s="230"/>
      <c r="AD98" s="229"/>
      <c r="AE98" s="229"/>
    </row>
    <row r="99" spans="1:31" ht="11.25" hidden="1" customHeight="1" x14ac:dyDescent="0.2">
      <c r="A99" s="223"/>
      <c r="B99" s="200"/>
      <c r="C99" s="77"/>
      <c r="D99" s="77"/>
      <c r="E99" s="77"/>
      <c r="F99" s="77"/>
      <c r="G99" s="225"/>
      <c r="H99" s="200"/>
      <c r="I99" s="77"/>
      <c r="J99" s="77"/>
      <c r="K99" s="77"/>
      <c r="L99" s="77">
        <f>SUMIF(Dagbog!$L98:$L111,"x",Dagbog!K98:K111)</f>
        <v>0</v>
      </c>
      <c r="M99" s="200">
        <f t="shared" si="3"/>
        <v>0</v>
      </c>
      <c r="N99" s="200"/>
      <c r="O99" s="77"/>
      <c r="P99" s="77"/>
      <c r="Q99" s="77"/>
      <c r="R99" s="77">
        <f t="shared" si="4"/>
        <v>0</v>
      </c>
      <c r="S99" s="225">
        <f t="shared" si="5"/>
        <v>0</v>
      </c>
      <c r="T99" s="225"/>
      <c r="U99" s="225"/>
      <c r="V99" s="224"/>
      <c r="W99" s="232"/>
      <c r="X99" s="228"/>
      <c r="Y99" s="233"/>
      <c r="Z99" s="233"/>
      <c r="AA99" s="230"/>
      <c r="AB99" s="228"/>
      <c r="AC99" s="230"/>
      <c r="AD99" s="229"/>
      <c r="AE99" s="229"/>
    </row>
    <row r="100" spans="1:31" ht="11.25" hidden="1" customHeight="1" x14ac:dyDescent="0.2">
      <c r="A100" s="223"/>
      <c r="B100" s="200"/>
      <c r="C100" s="77"/>
      <c r="D100" s="77"/>
      <c r="E100" s="77"/>
      <c r="F100" s="77"/>
      <c r="G100" s="225"/>
      <c r="H100" s="200"/>
      <c r="I100" s="77"/>
      <c r="J100" s="77"/>
      <c r="K100" s="77"/>
      <c r="L100" s="77">
        <f>SUMIF(Dagbog!$L99:$L112,"x",Dagbog!K99:K112)</f>
        <v>0</v>
      </c>
      <c r="M100" s="200">
        <f t="shared" si="3"/>
        <v>0</v>
      </c>
      <c r="N100" s="200"/>
      <c r="O100" s="77"/>
      <c r="P100" s="77"/>
      <c r="Q100" s="77"/>
      <c r="R100" s="77">
        <f t="shared" si="4"/>
        <v>0</v>
      </c>
      <c r="S100" s="225">
        <f t="shared" si="5"/>
        <v>0</v>
      </c>
      <c r="T100" s="225"/>
      <c r="U100" s="225"/>
      <c r="V100" s="224"/>
      <c r="W100" s="232"/>
      <c r="X100" s="228"/>
      <c r="Y100" s="233"/>
      <c r="Z100" s="233"/>
      <c r="AA100" s="230"/>
      <c r="AB100" s="228"/>
      <c r="AC100" s="230"/>
      <c r="AD100" s="229"/>
      <c r="AE100" s="229"/>
    </row>
    <row r="101" spans="1:31" x14ac:dyDescent="0.2">
      <c r="A101" s="230">
        <f>Dagbog!A100</f>
        <v>51</v>
      </c>
      <c r="B101" s="200">
        <f>SUMIF(Dagbog!$L100:$L113,"",Dagbog!G100:G113)</f>
        <v>0</v>
      </c>
      <c r="C101" s="77">
        <f>SUMIF(Dagbog!$L100:$L113,"",Dagbog!H100:H113)</f>
        <v>0</v>
      </c>
      <c r="D101" s="77">
        <f>SUMIF(Dagbog!$L100:$L113,"",Dagbog!I100:I113)</f>
        <v>0</v>
      </c>
      <c r="E101" s="77">
        <f>SUMIF(Dagbog!$L100:$L113,"",Dagbog!J100:J113)</f>
        <v>0</v>
      </c>
      <c r="F101" s="77">
        <f>SUMIF(Dagbog!$L100:$L113,"",Dagbog!K100:K113)</f>
        <v>0</v>
      </c>
      <c r="G101" s="225">
        <f t="shared" ref="G101:G164" si="6">SUM(B101:F101)</f>
        <v>0</v>
      </c>
      <c r="H101" s="200">
        <f>SUMIF(Dagbog!$L100:$L113,"x",Dagbog!G100:G113)</f>
        <v>0</v>
      </c>
      <c r="I101" s="77">
        <f>SUMIF(Dagbog!$L100:$L113,"x",Dagbog!H100:H113)</f>
        <v>0</v>
      </c>
      <c r="J101" s="77">
        <f>SUMIF(Dagbog!$L100:$L113,"x",Dagbog!I100:I113)</f>
        <v>0</v>
      </c>
      <c r="K101" s="77">
        <f>SUMIF(Dagbog!$L100:$L113,"x",Dagbog!J100:J113)</f>
        <v>0</v>
      </c>
      <c r="L101" s="77">
        <f>SUMIF(Dagbog!$L100:$L113,"x",Dagbog!K100:K113)</f>
        <v>0</v>
      </c>
      <c r="M101" s="200">
        <f t="shared" si="3"/>
        <v>0</v>
      </c>
      <c r="N101" s="200">
        <f>B101+H101</f>
        <v>0</v>
      </c>
      <c r="O101" s="77">
        <f>C101+I101</f>
        <v>0</v>
      </c>
      <c r="P101" s="77">
        <f>D101+J101</f>
        <v>0</v>
      </c>
      <c r="Q101" s="77">
        <f>E101+K101</f>
        <v>0</v>
      </c>
      <c r="R101" s="77">
        <f t="shared" si="4"/>
        <v>0</v>
      </c>
      <c r="S101" s="225">
        <f t="shared" si="5"/>
        <v>0</v>
      </c>
      <c r="T101" s="225">
        <f>SUM(Dagbog!M100:M113)</f>
        <v>0</v>
      </c>
      <c r="U101" s="225">
        <f>S101+T101</f>
        <v>0</v>
      </c>
      <c r="V101" s="224">
        <f>SUM(Dagbog!Q100:Q113)</f>
        <v>0</v>
      </c>
      <c r="W101" s="232">
        <f>SUM(Dagbog!F100:F113)-X101</f>
        <v>0</v>
      </c>
      <c r="X101" s="228">
        <f>SUMIF(Dagbog!$L100:$L113,"x",Dagbog!F100:F113)</f>
        <v>0</v>
      </c>
      <c r="Y101" s="233">
        <f>IF(SUM(Dagbog!R100:R113)&gt;0,AVERAGE(Dagbog!R100:R113),0)</f>
        <v>0</v>
      </c>
      <c r="Z101" s="272">
        <f>SUM(Dagbog!T100:T113)-AA101</f>
        <v>0</v>
      </c>
      <c r="AA101" s="230">
        <f>SUMIF(Dagbog!$L100:$L113,"x",Dagbog!T100:T113)</f>
        <v>0</v>
      </c>
      <c r="AB101" s="228">
        <f>SUM(Dagbog!P100:P113)</f>
        <v>0</v>
      </c>
      <c r="AC101" s="230">
        <f>SUM(Dagbog!V100:V113)</f>
        <v>0</v>
      </c>
      <c r="AD101" s="231">
        <f>SUM(Dagbog!C100:C113)</f>
        <v>0</v>
      </c>
      <c r="AE101" s="234">
        <f>SUM(Dagbog!E100:E113)</f>
        <v>0</v>
      </c>
    </row>
    <row r="102" spans="1:31" ht="11.25" hidden="1" customHeight="1" x14ac:dyDescent="0.2">
      <c r="A102" s="223"/>
      <c r="B102" s="200"/>
      <c r="C102" s="77"/>
      <c r="D102" s="77"/>
      <c r="E102" s="77"/>
      <c r="F102" s="77"/>
      <c r="G102" s="225">
        <f t="shared" si="6"/>
        <v>0</v>
      </c>
      <c r="H102" s="200"/>
      <c r="I102" s="77"/>
      <c r="J102" s="77"/>
      <c r="K102" s="77"/>
      <c r="L102" s="77">
        <f>SUMIF(Dagbog!$L101:$L114,"x",Dagbog!K101:K114)</f>
        <v>0</v>
      </c>
      <c r="M102" s="200">
        <f t="shared" si="3"/>
        <v>0</v>
      </c>
      <c r="N102" s="200"/>
      <c r="O102" s="77"/>
      <c r="P102" s="77"/>
      <c r="Q102" s="77"/>
      <c r="R102" s="77">
        <f t="shared" si="4"/>
        <v>0</v>
      </c>
      <c r="S102" s="225">
        <f t="shared" si="5"/>
        <v>0</v>
      </c>
      <c r="T102" s="225"/>
      <c r="U102" s="225"/>
      <c r="V102" s="224"/>
      <c r="W102" s="232"/>
      <c r="X102" s="228"/>
      <c r="Y102" s="233"/>
      <c r="Z102" s="233"/>
      <c r="AA102" s="230"/>
      <c r="AB102" s="228"/>
      <c r="AC102" s="230"/>
      <c r="AD102" s="229"/>
      <c r="AE102" s="229"/>
    </row>
    <row r="103" spans="1:31" ht="11.25" hidden="1" customHeight="1" x14ac:dyDescent="0.2">
      <c r="A103" s="223"/>
      <c r="B103" s="200"/>
      <c r="C103" s="77"/>
      <c r="D103" s="77"/>
      <c r="E103" s="77"/>
      <c r="F103" s="77"/>
      <c r="G103" s="225">
        <f t="shared" si="6"/>
        <v>0</v>
      </c>
      <c r="H103" s="200"/>
      <c r="I103" s="77"/>
      <c r="J103" s="77"/>
      <c r="K103" s="77"/>
      <c r="L103" s="77">
        <f>SUMIF(Dagbog!$L102:$L115,"x",Dagbog!K102:K115)</f>
        <v>0</v>
      </c>
      <c r="M103" s="200">
        <f t="shared" si="3"/>
        <v>0</v>
      </c>
      <c r="N103" s="200"/>
      <c r="O103" s="77"/>
      <c r="P103" s="77"/>
      <c r="Q103" s="77"/>
      <c r="R103" s="77">
        <f t="shared" si="4"/>
        <v>0</v>
      </c>
      <c r="S103" s="225">
        <f t="shared" si="5"/>
        <v>0</v>
      </c>
      <c r="T103" s="225"/>
      <c r="U103" s="225"/>
      <c r="V103" s="224"/>
      <c r="W103" s="232"/>
      <c r="X103" s="228"/>
      <c r="Y103" s="233"/>
      <c r="Z103" s="233"/>
      <c r="AA103" s="230"/>
      <c r="AB103" s="228"/>
      <c r="AC103" s="230"/>
      <c r="AD103" s="229"/>
      <c r="AE103" s="229"/>
    </row>
    <row r="104" spans="1:31" ht="11.25" hidden="1" customHeight="1" x14ac:dyDescent="0.2">
      <c r="A104" s="223"/>
      <c r="B104" s="200"/>
      <c r="C104" s="77"/>
      <c r="D104" s="77"/>
      <c r="E104" s="77"/>
      <c r="F104" s="77"/>
      <c r="G104" s="225">
        <f t="shared" si="6"/>
        <v>0</v>
      </c>
      <c r="H104" s="200"/>
      <c r="I104" s="77"/>
      <c r="J104" s="77"/>
      <c r="K104" s="77"/>
      <c r="L104" s="77">
        <f>SUMIF(Dagbog!$L103:$L116,"x",Dagbog!K103:K116)</f>
        <v>0</v>
      </c>
      <c r="M104" s="200">
        <f t="shared" si="3"/>
        <v>0</v>
      </c>
      <c r="N104" s="200"/>
      <c r="O104" s="77"/>
      <c r="P104" s="77"/>
      <c r="Q104" s="77"/>
      <c r="R104" s="77">
        <f t="shared" si="4"/>
        <v>0</v>
      </c>
      <c r="S104" s="225">
        <f t="shared" si="5"/>
        <v>0</v>
      </c>
      <c r="T104" s="225"/>
      <c r="U104" s="225"/>
      <c r="V104" s="224"/>
      <c r="W104" s="232"/>
      <c r="X104" s="228"/>
      <c r="Y104" s="233"/>
      <c r="Z104" s="233"/>
      <c r="AA104" s="230"/>
      <c r="AB104" s="228"/>
      <c r="AC104" s="230"/>
      <c r="AD104" s="229"/>
      <c r="AE104" s="229"/>
    </row>
    <row r="105" spans="1:31" ht="11.25" hidden="1" customHeight="1" x14ac:dyDescent="0.2">
      <c r="A105" s="223"/>
      <c r="B105" s="200"/>
      <c r="C105" s="77"/>
      <c r="D105" s="77"/>
      <c r="E105" s="77"/>
      <c r="F105" s="77"/>
      <c r="G105" s="225">
        <f t="shared" si="6"/>
        <v>0</v>
      </c>
      <c r="H105" s="200"/>
      <c r="I105" s="77"/>
      <c r="J105" s="77"/>
      <c r="K105" s="77"/>
      <c r="L105" s="77">
        <f>SUMIF(Dagbog!$L104:$L117,"x",Dagbog!K104:K117)</f>
        <v>0</v>
      </c>
      <c r="M105" s="200">
        <f t="shared" si="3"/>
        <v>0</v>
      </c>
      <c r="N105" s="200"/>
      <c r="O105" s="77"/>
      <c r="P105" s="77"/>
      <c r="Q105" s="77"/>
      <c r="R105" s="77">
        <f t="shared" si="4"/>
        <v>0</v>
      </c>
      <c r="S105" s="225">
        <f t="shared" si="5"/>
        <v>0</v>
      </c>
      <c r="T105" s="225"/>
      <c r="U105" s="225"/>
      <c r="V105" s="224"/>
      <c r="W105" s="232"/>
      <c r="X105" s="228"/>
      <c r="Y105" s="233"/>
      <c r="Z105" s="233"/>
      <c r="AA105" s="230"/>
      <c r="AB105" s="228"/>
      <c r="AC105" s="230"/>
      <c r="AD105" s="229"/>
      <c r="AE105" s="229"/>
    </row>
    <row r="106" spans="1:31" ht="11.25" hidden="1" customHeight="1" x14ac:dyDescent="0.2">
      <c r="A106" s="223"/>
      <c r="B106" s="200"/>
      <c r="C106" s="77"/>
      <c r="D106" s="77"/>
      <c r="E106" s="77"/>
      <c r="F106" s="77"/>
      <c r="G106" s="225">
        <f t="shared" si="6"/>
        <v>0</v>
      </c>
      <c r="H106" s="200"/>
      <c r="I106" s="77"/>
      <c r="J106" s="77"/>
      <c r="K106" s="77"/>
      <c r="L106" s="77">
        <f>SUMIF(Dagbog!$L105:$L118,"x",Dagbog!K105:K118)</f>
        <v>0</v>
      </c>
      <c r="M106" s="200">
        <f t="shared" si="3"/>
        <v>0</v>
      </c>
      <c r="N106" s="200"/>
      <c r="O106" s="77"/>
      <c r="P106" s="77"/>
      <c r="Q106" s="77"/>
      <c r="R106" s="77">
        <f t="shared" si="4"/>
        <v>0</v>
      </c>
      <c r="S106" s="225">
        <f t="shared" si="5"/>
        <v>0</v>
      </c>
      <c r="T106" s="225"/>
      <c r="U106" s="225"/>
      <c r="V106" s="224"/>
      <c r="W106" s="232"/>
      <c r="X106" s="228"/>
      <c r="Y106" s="233"/>
      <c r="Z106" s="233"/>
      <c r="AA106" s="230"/>
      <c r="AB106" s="228"/>
      <c r="AC106" s="230"/>
      <c r="AD106" s="229"/>
      <c r="AE106" s="229"/>
    </row>
    <row r="107" spans="1:31" ht="11.25" hidden="1" customHeight="1" x14ac:dyDescent="0.2">
      <c r="A107" s="223"/>
      <c r="B107" s="200"/>
      <c r="C107" s="77"/>
      <c r="D107" s="77"/>
      <c r="E107" s="77"/>
      <c r="F107" s="77"/>
      <c r="G107" s="225">
        <f t="shared" si="6"/>
        <v>0</v>
      </c>
      <c r="H107" s="200"/>
      <c r="I107" s="77"/>
      <c r="J107" s="77"/>
      <c r="K107" s="77"/>
      <c r="L107" s="77">
        <f>SUMIF(Dagbog!$L106:$L119,"x",Dagbog!K106:K119)</f>
        <v>0</v>
      </c>
      <c r="M107" s="200">
        <f t="shared" si="3"/>
        <v>0</v>
      </c>
      <c r="N107" s="200"/>
      <c r="O107" s="77"/>
      <c r="P107" s="77"/>
      <c r="Q107" s="77"/>
      <c r="R107" s="77">
        <f t="shared" si="4"/>
        <v>0</v>
      </c>
      <c r="S107" s="225">
        <f t="shared" si="5"/>
        <v>0</v>
      </c>
      <c r="T107" s="225"/>
      <c r="U107" s="225"/>
      <c r="V107" s="224"/>
      <c r="W107" s="232"/>
      <c r="X107" s="228"/>
      <c r="Y107" s="233"/>
      <c r="Z107" s="233"/>
      <c r="AA107" s="230"/>
      <c r="AB107" s="228"/>
      <c r="AC107" s="230"/>
      <c r="AD107" s="229"/>
      <c r="AE107" s="229"/>
    </row>
    <row r="108" spans="1:31" ht="11.25" hidden="1" customHeight="1" x14ac:dyDescent="0.2">
      <c r="A108" s="223"/>
      <c r="B108" s="200"/>
      <c r="C108" s="77"/>
      <c r="D108" s="77"/>
      <c r="E108" s="77"/>
      <c r="F108" s="77"/>
      <c r="G108" s="225">
        <f t="shared" si="6"/>
        <v>0</v>
      </c>
      <c r="H108" s="200"/>
      <c r="I108" s="77"/>
      <c r="J108" s="77"/>
      <c r="K108" s="77"/>
      <c r="L108" s="77">
        <f>SUMIF(Dagbog!$L107:$L120,"x",Dagbog!K107:K120)</f>
        <v>0</v>
      </c>
      <c r="M108" s="200">
        <f t="shared" si="3"/>
        <v>0</v>
      </c>
      <c r="N108" s="200"/>
      <c r="O108" s="77"/>
      <c r="P108" s="77"/>
      <c r="Q108" s="77"/>
      <c r="R108" s="77">
        <f t="shared" si="4"/>
        <v>0</v>
      </c>
      <c r="S108" s="225">
        <f t="shared" si="5"/>
        <v>0</v>
      </c>
      <c r="T108" s="225"/>
      <c r="U108" s="225"/>
      <c r="V108" s="224"/>
      <c r="W108" s="232"/>
      <c r="X108" s="228"/>
      <c r="Y108" s="233"/>
      <c r="Z108" s="233"/>
      <c r="AA108" s="230"/>
      <c r="AB108" s="228"/>
      <c r="AC108" s="230"/>
      <c r="AD108" s="229"/>
      <c r="AE108" s="229"/>
    </row>
    <row r="109" spans="1:31" ht="11.25" hidden="1" customHeight="1" x14ac:dyDescent="0.2">
      <c r="A109" s="223"/>
      <c r="B109" s="200"/>
      <c r="C109" s="77"/>
      <c r="D109" s="77"/>
      <c r="E109" s="77"/>
      <c r="F109" s="77"/>
      <c r="G109" s="225">
        <f t="shared" si="6"/>
        <v>0</v>
      </c>
      <c r="H109" s="200"/>
      <c r="I109" s="77"/>
      <c r="J109" s="77"/>
      <c r="K109" s="77"/>
      <c r="L109" s="77">
        <f>SUMIF(Dagbog!$L108:$L121,"x",Dagbog!K108:K121)</f>
        <v>0</v>
      </c>
      <c r="M109" s="200">
        <f t="shared" si="3"/>
        <v>0</v>
      </c>
      <c r="N109" s="200"/>
      <c r="O109" s="77"/>
      <c r="P109" s="77"/>
      <c r="Q109" s="77"/>
      <c r="R109" s="77">
        <f t="shared" si="4"/>
        <v>0</v>
      </c>
      <c r="S109" s="225">
        <f t="shared" si="5"/>
        <v>0</v>
      </c>
      <c r="T109" s="225"/>
      <c r="U109" s="225"/>
      <c r="V109" s="224"/>
      <c r="W109" s="232"/>
      <c r="X109" s="228"/>
      <c r="Y109" s="233"/>
      <c r="Z109" s="233"/>
      <c r="AA109" s="230"/>
      <c r="AB109" s="228"/>
      <c r="AC109" s="230"/>
      <c r="AD109" s="229"/>
      <c r="AE109" s="229"/>
    </row>
    <row r="110" spans="1:31" ht="11.25" hidden="1" customHeight="1" x14ac:dyDescent="0.2">
      <c r="A110" s="223"/>
      <c r="B110" s="200"/>
      <c r="C110" s="77"/>
      <c r="D110" s="77"/>
      <c r="E110" s="77"/>
      <c r="F110" s="77"/>
      <c r="G110" s="225">
        <f t="shared" si="6"/>
        <v>0</v>
      </c>
      <c r="H110" s="200"/>
      <c r="I110" s="77"/>
      <c r="J110" s="77"/>
      <c r="K110" s="77"/>
      <c r="L110" s="77">
        <f>SUMIF(Dagbog!$L109:$L122,"x",Dagbog!K109:K122)</f>
        <v>0</v>
      </c>
      <c r="M110" s="200">
        <f t="shared" si="3"/>
        <v>0</v>
      </c>
      <c r="N110" s="200"/>
      <c r="O110" s="77"/>
      <c r="P110" s="77"/>
      <c r="Q110" s="77"/>
      <c r="R110" s="77">
        <f t="shared" si="4"/>
        <v>0</v>
      </c>
      <c r="S110" s="225">
        <f t="shared" si="5"/>
        <v>0</v>
      </c>
      <c r="T110" s="225"/>
      <c r="U110" s="225"/>
      <c r="V110" s="224"/>
      <c r="W110" s="232"/>
      <c r="X110" s="228"/>
      <c r="Y110" s="233"/>
      <c r="Z110" s="233"/>
      <c r="AA110" s="230"/>
      <c r="AB110" s="228"/>
      <c r="AC110" s="230"/>
      <c r="AD110" s="229"/>
      <c r="AE110" s="229"/>
    </row>
    <row r="111" spans="1:31" ht="11.25" hidden="1" customHeight="1" x14ac:dyDescent="0.2">
      <c r="A111" s="223"/>
      <c r="B111" s="200"/>
      <c r="C111" s="77"/>
      <c r="D111" s="77"/>
      <c r="E111" s="77"/>
      <c r="F111" s="77"/>
      <c r="G111" s="225">
        <f t="shared" si="6"/>
        <v>0</v>
      </c>
      <c r="H111" s="200"/>
      <c r="I111" s="77"/>
      <c r="J111" s="77"/>
      <c r="K111" s="77"/>
      <c r="L111" s="77">
        <f>SUMIF(Dagbog!$L110:$L123,"x",Dagbog!K110:K123)</f>
        <v>0</v>
      </c>
      <c r="M111" s="200">
        <f t="shared" si="3"/>
        <v>0</v>
      </c>
      <c r="N111" s="200"/>
      <c r="O111" s="77"/>
      <c r="P111" s="77"/>
      <c r="Q111" s="77"/>
      <c r="R111" s="77">
        <f t="shared" si="4"/>
        <v>0</v>
      </c>
      <c r="S111" s="225">
        <f t="shared" si="5"/>
        <v>0</v>
      </c>
      <c r="T111" s="225"/>
      <c r="U111" s="225"/>
      <c r="V111" s="224"/>
      <c r="W111" s="232"/>
      <c r="X111" s="228"/>
      <c r="Y111" s="233"/>
      <c r="Z111" s="233"/>
      <c r="AA111" s="230"/>
      <c r="AB111" s="228"/>
      <c r="AC111" s="230"/>
      <c r="AD111" s="229"/>
      <c r="AE111" s="229"/>
    </row>
    <row r="112" spans="1:31" ht="11.25" hidden="1" customHeight="1" x14ac:dyDescent="0.2">
      <c r="A112" s="223"/>
      <c r="B112" s="200"/>
      <c r="C112" s="77"/>
      <c r="D112" s="77"/>
      <c r="E112" s="77"/>
      <c r="F112" s="77"/>
      <c r="G112" s="225">
        <f t="shared" si="6"/>
        <v>0</v>
      </c>
      <c r="H112" s="200"/>
      <c r="I112" s="77"/>
      <c r="J112" s="77"/>
      <c r="K112" s="77"/>
      <c r="L112" s="77">
        <f>SUMIF(Dagbog!$L111:$L124,"x",Dagbog!K111:K124)</f>
        <v>0</v>
      </c>
      <c r="M112" s="200">
        <f t="shared" si="3"/>
        <v>0</v>
      </c>
      <c r="N112" s="200"/>
      <c r="O112" s="77"/>
      <c r="P112" s="77"/>
      <c r="Q112" s="77"/>
      <c r="R112" s="77">
        <f t="shared" si="4"/>
        <v>0</v>
      </c>
      <c r="S112" s="225">
        <f t="shared" si="5"/>
        <v>0</v>
      </c>
      <c r="T112" s="225"/>
      <c r="U112" s="225"/>
      <c r="V112" s="224"/>
      <c r="W112" s="232"/>
      <c r="X112" s="228"/>
      <c r="Y112" s="233"/>
      <c r="Z112" s="233"/>
      <c r="AA112" s="230"/>
      <c r="AB112" s="228"/>
      <c r="AC112" s="230"/>
      <c r="AD112" s="229"/>
      <c r="AE112" s="229"/>
    </row>
    <row r="113" spans="1:31" ht="11.25" hidden="1" customHeight="1" x14ac:dyDescent="0.2">
      <c r="A113" s="223"/>
      <c r="B113" s="200"/>
      <c r="C113" s="77"/>
      <c r="D113" s="77"/>
      <c r="E113" s="77"/>
      <c r="F113" s="77"/>
      <c r="G113" s="225">
        <f t="shared" si="6"/>
        <v>0</v>
      </c>
      <c r="H113" s="200"/>
      <c r="I113" s="77"/>
      <c r="J113" s="77"/>
      <c r="K113" s="77"/>
      <c r="L113" s="77">
        <f>SUMIF(Dagbog!$L112:$L125,"x",Dagbog!K112:K125)</f>
        <v>0</v>
      </c>
      <c r="M113" s="200">
        <f t="shared" si="3"/>
        <v>0</v>
      </c>
      <c r="N113" s="200"/>
      <c r="O113" s="77"/>
      <c r="P113" s="77"/>
      <c r="Q113" s="77"/>
      <c r="R113" s="77">
        <f t="shared" si="4"/>
        <v>0</v>
      </c>
      <c r="S113" s="225">
        <f t="shared" si="5"/>
        <v>0</v>
      </c>
      <c r="T113" s="225"/>
      <c r="U113" s="225"/>
      <c r="V113" s="224"/>
      <c r="W113" s="232"/>
      <c r="X113" s="228"/>
      <c r="Y113" s="233"/>
      <c r="Z113" s="233"/>
      <c r="AA113" s="230"/>
      <c r="AB113" s="228"/>
      <c r="AC113" s="230"/>
      <c r="AD113" s="229"/>
      <c r="AE113" s="229"/>
    </row>
    <row r="114" spans="1:31" ht="11.25" hidden="1" customHeight="1" x14ac:dyDescent="0.2">
      <c r="A114" s="223"/>
      <c r="B114" s="200"/>
      <c r="C114" s="77"/>
      <c r="D114" s="77"/>
      <c r="E114" s="77"/>
      <c r="F114" s="77"/>
      <c r="G114" s="225">
        <f t="shared" si="6"/>
        <v>0</v>
      </c>
      <c r="H114" s="200"/>
      <c r="I114" s="77"/>
      <c r="J114" s="77"/>
      <c r="K114" s="77"/>
      <c r="L114" s="77">
        <f>SUMIF(Dagbog!$L113:$L126,"x",Dagbog!K113:K126)</f>
        <v>0</v>
      </c>
      <c r="M114" s="200">
        <f t="shared" si="3"/>
        <v>0</v>
      </c>
      <c r="N114" s="200"/>
      <c r="O114" s="77"/>
      <c r="P114" s="77"/>
      <c r="Q114" s="77"/>
      <c r="R114" s="77">
        <f t="shared" si="4"/>
        <v>0</v>
      </c>
      <c r="S114" s="225">
        <f t="shared" si="5"/>
        <v>0</v>
      </c>
      <c r="T114" s="225"/>
      <c r="U114" s="225"/>
      <c r="V114" s="224"/>
      <c r="W114" s="232"/>
      <c r="X114" s="228"/>
      <c r="Y114" s="233"/>
      <c r="Z114" s="233"/>
      <c r="AA114" s="230"/>
      <c r="AB114" s="228"/>
      <c r="AC114" s="230"/>
      <c r="AD114" s="229"/>
      <c r="AE114" s="229"/>
    </row>
    <row r="115" spans="1:31" x14ac:dyDescent="0.2">
      <c r="A115" s="230">
        <f>Dagbog!A114</f>
        <v>52</v>
      </c>
      <c r="B115" s="200">
        <f>SUMIF(Dagbog!$L114:$L127,"",Dagbog!G114:G127)</f>
        <v>0</v>
      </c>
      <c r="C115" s="77">
        <f>SUMIF(Dagbog!$L114:$L127,"",Dagbog!H114:H127)</f>
        <v>0</v>
      </c>
      <c r="D115" s="77">
        <f>SUMIF(Dagbog!$L114:$L127,"",Dagbog!I114:I127)</f>
        <v>0</v>
      </c>
      <c r="E115" s="77">
        <f>SUMIF(Dagbog!$L114:$L127,"",Dagbog!J114:J127)</f>
        <v>0</v>
      </c>
      <c r="F115" s="77">
        <f>SUMIF(Dagbog!$L114:$L127,"",Dagbog!K114:K127)</f>
        <v>0</v>
      </c>
      <c r="G115" s="225">
        <f t="shared" si="6"/>
        <v>0</v>
      </c>
      <c r="H115" s="200">
        <f>SUMIF(Dagbog!$L114:$L127,"x",Dagbog!G114:G127)</f>
        <v>0</v>
      </c>
      <c r="I115" s="77">
        <f>SUMIF(Dagbog!$L114:$L127,"x",Dagbog!H114:H127)</f>
        <v>0</v>
      </c>
      <c r="J115" s="77">
        <f>SUMIF(Dagbog!$L114:$L127,"x",Dagbog!I114:I127)</f>
        <v>0</v>
      </c>
      <c r="K115" s="77">
        <f>SUMIF(Dagbog!$L114:$L127,"x",Dagbog!J114:J127)</f>
        <v>0</v>
      </c>
      <c r="L115" s="77">
        <f>SUMIF(Dagbog!$L114:$L127,"x",Dagbog!K114:K127)</f>
        <v>0</v>
      </c>
      <c r="M115" s="200">
        <f t="shared" si="3"/>
        <v>0</v>
      </c>
      <c r="N115" s="200">
        <f>B115+H115</f>
        <v>0</v>
      </c>
      <c r="O115" s="77">
        <f>C115+I115</f>
        <v>0</v>
      </c>
      <c r="P115" s="77">
        <f>D115+J115</f>
        <v>0</v>
      </c>
      <c r="Q115" s="77">
        <f>E115+K115</f>
        <v>0</v>
      </c>
      <c r="R115" s="77">
        <f t="shared" si="4"/>
        <v>0</v>
      </c>
      <c r="S115" s="225">
        <f t="shared" si="5"/>
        <v>0</v>
      </c>
      <c r="T115" s="225">
        <f>SUM(Dagbog!M114:M127)</f>
        <v>0</v>
      </c>
      <c r="U115" s="225">
        <f>S115+T115</f>
        <v>0</v>
      </c>
      <c r="V115" s="224">
        <f>SUM(Dagbog!Q114:Q127)</f>
        <v>0</v>
      </c>
      <c r="W115" s="232">
        <f>SUM(Dagbog!F114:F127)-X115</f>
        <v>0</v>
      </c>
      <c r="X115" s="228">
        <f>SUMIF(Dagbog!$L114:$L127,"x",Dagbog!F114:F127)</f>
        <v>0</v>
      </c>
      <c r="Y115" s="233">
        <f>IF(SUM(Dagbog!R114:R127)&gt;0,AVERAGE(Dagbog!R114:R127),0)</f>
        <v>0</v>
      </c>
      <c r="Z115" s="272">
        <f>SUM(Dagbog!T114:T127)-AA115</f>
        <v>0</v>
      </c>
      <c r="AA115" s="230">
        <f>SUMIF(Dagbog!$L114:$L127,"x",Dagbog!T114:T127)</f>
        <v>0</v>
      </c>
      <c r="AB115" s="228">
        <f>SUM(Dagbog!P114:P127)</f>
        <v>0</v>
      </c>
      <c r="AC115" s="230">
        <f>SUM(Dagbog!V114:V127)</f>
        <v>0</v>
      </c>
      <c r="AD115" s="231">
        <f>SUM(Dagbog!C114:C127)</f>
        <v>0</v>
      </c>
      <c r="AE115" s="234">
        <f>SUM(Dagbog!E114:E127)</f>
        <v>0</v>
      </c>
    </row>
    <row r="116" spans="1:31" ht="11.25" hidden="1" customHeight="1" x14ac:dyDescent="0.2">
      <c r="A116" s="223"/>
      <c r="B116" s="200"/>
      <c r="C116" s="77"/>
      <c r="D116" s="77"/>
      <c r="E116" s="77"/>
      <c r="F116" s="77"/>
      <c r="G116" s="225">
        <f t="shared" si="6"/>
        <v>0</v>
      </c>
      <c r="H116" s="200"/>
      <c r="I116" s="77"/>
      <c r="J116" s="77"/>
      <c r="K116" s="77"/>
      <c r="L116" s="77">
        <f>SUMIF(Dagbog!$L115:$L128,"x",Dagbog!K115:K128)</f>
        <v>0</v>
      </c>
      <c r="M116" s="200">
        <f t="shared" si="3"/>
        <v>0</v>
      </c>
      <c r="N116" s="200"/>
      <c r="O116" s="77"/>
      <c r="P116" s="77"/>
      <c r="Q116" s="77"/>
      <c r="R116" s="77">
        <f t="shared" si="4"/>
        <v>0</v>
      </c>
      <c r="S116" s="225">
        <f t="shared" si="5"/>
        <v>0</v>
      </c>
      <c r="T116" s="225"/>
      <c r="U116" s="225"/>
      <c r="V116" s="224"/>
      <c r="W116" s="232"/>
      <c r="X116" s="228"/>
      <c r="Y116" s="233"/>
      <c r="Z116" s="233"/>
      <c r="AA116" s="230"/>
      <c r="AB116" s="228"/>
      <c r="AC116" s="230"/>
      <c r="AD116" s="229"/>
      <c r="AE116" s="229"/>
    </row>
    <row r="117" spans="1:31" ht="11.25" hidden="1" customHeight="1" x14ac:dyDescent="0.2">
      <c r="A117" s="223"/>
      <c r="B117" s="200"/>
      <c r="C117" s="77"/>
      <c r="D117" s="77"/>
      <c r="E117" s="77"/>
      <c r="F117" s="77"/>
      <c r="G117" s="225">
        <f t="shared" si="6"/>
        <v>0</v>
      </c>
      <c r="H117" s="200"/>
      <c r="I117" s="77"/>
      <c r="J117" s="77"/>
      <c r="K117" s="77"/>
      <c r="L117" s="77">
        <f>SUMIF(Dagbog!$L116:$L129,"x",Dagbog!K116:K129)</f>
        <v>0</v>
      </c>
      <c r="M117" s="200">
        <f t="shared" si="3"/>
        <v>0</v>
      </c>
      <c r="N117" s="200"/>
      <c r="O117" s="77"/>
      <c r="P117" s="77"/>
      <c r="Q117" s="77"/>
      <c r="R117" s="77">
        <f t="shared" si="4"/>
        <v>0</v>
      </c>
      <c r="S117" s="225">
        <f t="shared" si="5"/>
        <v>0</v>
      </c>
      <c r="T117" s="225"/>
      <c r="U117" s="225"/>
      <c r="V117" s="224"/>
      <c r="W117" s="232"/>
      <c r="X117" s="228"/>
      <c r="Y117" s="233"/>
      <c r="Z117" s="233"/>
      <c r="AA117" s="230"/>
      <c r="AB117" s="228"/>
      <c r="AC117" s="230"/>
      <c r="AD117" s="229"/>
      <c r="AE117" s="229"/>
    </row>
    <row r="118" spans="1:31" ht="11.25" hidden="1" customHeight="1" x14ac:dyDescent="0.2">
      <c r="A118" s="223"/>
      <c r="B118" s="200"/>
      <c r="C118" s="77"/>
      <c r="D118" s="77"/>
      <c r="E118" s="77"/>
      <c r="F118" s="77"/>
      <c r="G118" s="225">
        <f t="shared" si="6"/>
        <v>0</v>
      </c>
      <c r="H118" s="200"/>
      <c r="I118" s="77"/>
      <c r="J118" s="77"/>
      <c r="K118" s="77"/>
      <c r="L118" s="77">
        <f>SUMIF(Dagbog!$L117:$L130,"x",Dagbog!K117:K130)</f>
        <v>0</v>
      </c>
      <c r="M118" s="200">
        <f t="shared" si="3"/>
        <v>0</v>
      </c>
      <c r="N118" s="200"/>
      <c r="O118" s="77"/>
      <c r="P118" s="77"/>
      <c r="Q118" s="77"/>
      <c r="R118" s="77">
        <f t="shared" si="4"/>
        <v>0</v>
      </c>
      <c r="S118" s="225">
        <f t="shared" si="5"/>
        <v>0</v>
      </c>
      <c r="T118" s="225"/>
      <c r="U118" s="225"/>
      <c r="V118" s="224"/>
      <c r="W118" s="232"/>
      <c r="X118" s="228"/>
      <c r="Y118" s="233"/>
      <c r="Z118" s="233"/>
      <c r="AA118" s="230"/>
      <c r="AB118" s="228"/>
      <c r="AC118" s="230"/>
      <c r="AD118" s="229"/>
      <c r="AE118" s="229"/>
    </row>
    <row r="119" spans="1:31" ht="11.25" hidden="1" customHeight="1" x14ac:dyDescent="0.2">
      <c r="A119" s="223"/>
      <c r="B119" s="200"/>
      <c r="C119" s="77"/>
      <c r="D119" s="77"/>
      <c r="E119" s="77"/>
      <c r="F119" s="77"/>
      <c r="G119" s="225">
        <f t="shared" si="6"/>
        <v>0</v>
      </c>
      <c r="H119" s="200"/>
      <c r="I119" s="77"/>
      <c r="J119" s="77"/>
      <c r="K119" s="77"/>
      <c r="L119" s="77">
        <f>SUMIF(Dagbog!$L118:$L131,"x",Dagbog!K118:K131)</f>
        <v>0</v>
      </c>
      <c r="M119" s="200">
        <f t="shared" si="3"/>
        <v>0</v>
      </c>
      <c r="N119" s="200"/>
      <c r="O119" s="77"/>
      <c r="P119" s="77"/>
      <c r="Q119" s="77"/>
      <c r="R119" s="77">
        <f t="shared" si="4"/>
        <v>0</v>
      </c>
      <c r="S119" s="225">
        <f t="shared" si="5"/>
        <v>0</v>
      </c>
      <c r="T119" s="225"/>
      <c r="U119" s="225"/>
      <c r="V119" s="224"/>
      <c r="W119" s="232"/>
      <c r="X119" s="228"/>
      <c r="Y119" s="233"/>
      <c r="Z119" s="233"/>
      <c r="AA119" s="230"/>
      <c r="AB119" s="228"/>
      <c r="AC119" s="230"/>
      <c r="AD119" s="229"/>
      <c r="AE119" s="229"/>
    </row>
    <row r="120" spans="1:31" ht="11.25" hidden="1" customHeight="1" x14ac:dyDescent="0.2">
      <c r="A120" s="223"/>
      <c r="B120" s="200"/>
      <c r="C120" s="77"/>
      <c r="D120" s="77"/>
      <c r="E120" s="77"/>
      <c r="F120" s="77"/>
      <c r="G120" s="225">
        <f t="shared" si="6"/>
        <v>0</v>
      </c>
      <c r="H120" s="200"/>
      <c r="I120" s="77"/>
      <c r="J120" s="77"/>
      <c r="K120" s="77"/>
      <c r="L120" s="77">
        <f>SUMIF(Dagbog!$L119:$L132,"x",Dagbog!K119:K132)</f>
        <v>0</v>
      </c>
      <c r="M120" s="200">
        <f t="shared" si="3"/>
        <v>0</v>
      </c>
      <c r="N120" s="200"/>
      <c r="O120" s="77"/>
      <c r="P120" s="77"/>
      <c r="Q120" s="77"/>
      <c r="R120" s="77">
        <f t="shared" si="4"/>
        <v>0</v>
      </c>
      <c r="S120" s="225">
        <f t="shared" si="5"/>
        <v>0</v>
      </c>
      <c r="T120" s="225"/>
      <c r="U120" s="225"/>
      <c r="V120" s="224"/>
      <c r="W120" s="232"/>
      <c r="X120" s="228"/>
      <c r="Y120" s="233"/>
      <c r="Z120" s="233"/>
      <c r="AA120" s="230"/>
      <c r="AB120" s="228"/>
      <c r="AC120" s="230"/>
      <c r="AD120" s="229"/>
      <c r="AE120" s="229"/>
    </row>
    <row r="121" spans="1:31" ht="11.25" hidden="1" customHeight="1" x14ac:dyDescent="0.2">
      <c r="A121" s="223"/>
      <c r="B121" s="200"/>
      <c r="C121" s="77"/>
      <c r="D121" s="77"/>
      <c r="E121" s="77"/>
      <c r="F121" s="77"/>
      <c r="G121" s="225">
        <f t="shared" si="6"/>
        <v>0</v>
      </c>
      <c r="H121" s="200"/>
      <c r="I121" s="77"/>
      <c r="J121" s="77"/>
      <c r="K121" s="77"/>
      <c r="L121" s="77">
        <f>SUMIF(Dagbog!$L120:$L133,"x",Dagbog!K120:K133)</f>
        <v>0</v>
      </c>
      <c r="M121" s="200">
        <f t="shared" si="3"/>
        <v>0</v>
      </c>
      <c r="N121" s="200"/>
      <c r="O121" s="77"/>
      <c r="P121" s="77"/>
      <c r="Q121" s="77"/>
      <c r="R121" s="77">
        <f t="shared" si="4"/>
        <v>0</v>
      </c>
      <c r="S121" s="225">
        <f t="shared" si="5"/>
        <v>0</v>
      </c>
      <c r="T121" s="225"/>
      <c r="U121" s="225"/>
      <c r="V121" s="224"/>
      <c r="W121" s="232"/>
      <c r="X121" s="228"/>
      <c r="Y121" s="233"/>
      <c r="Z121" s="233"/>
      <c r="AA121" s="230"/>
      <c r="AB121" s="228"/>
      <c r="AC121" s="230"/>
      <c r="AD121" s="229"/>
      <c r="AE121" s="229"/>
    </row>
    <row r="122" spans="1:31" ht="11.25" hidden="1" customHeight="1" x14ac:dyDescent="0.2">
      <c r="A122" s="223"/>
      <c r="B122" s="200"/>
      <c r="C122" s="77"/>
      <c r="D122" s="77"/>
      <c r="E122" s="77"/>
      <c r="F122" s="77"/>
      <c r="G122" s="225">
        <f t="shared" si="6"/>
        <v>0</v>
      </c>
      <c r="H122" s="200"/>
      <c r="I122" s="77"/>
      <c r="J122" s="77"/>
      <c r="K122" s="77"/>
      <c r="L122" s="77">
        <f>SUMIF(Dagbog!$L121:$L134,"x",Dagbog!K121:K134)</f>
        <v>0</v>
      </c>
      <c r="M122" s="200">
        <f t="shared" si="3"/>
        <v>0</v>
      </c>
      <c r="N122" s="200"/>
      <c r="O122" s="77"/>
      <c r="P122" s="77"/>
      <c r="Q122" s="77"/>
      <c r="R122" s="77">
        <f t="shared" si="4"/>
        <v>0</v>
      </c>
      <c r="S122" s="225">
        <f t="shared" si="5"/>
        <v>0</v>
      </c>
      <c r="T122" s="225"/>
      <c r="U122" s="225"/>
      <c r="V122" s="224"/>
      <c r="W122" s="232"/>
      <c r="X122" s="228"/>
      <c r="Y122" s="233"/>
      <c r="Z122" s="233"/>
      <c r="AA122" s="230"/>
      <c r="AB122" s="228"/>
      <c r="AC122" s="230"/>
      <c r="AD122" s="229"/>
      <c r="AE122" s="229"/>
    </row>
    <row r="123" spans="1:31" ht="11.25" hidden="1" customHeight="1" x14ac:dyDescent="0.2">
      <c r="A123" s="223"/>
      <c r="B123" s="200"/>
      <c r="C123" s="77"/>
      <c r="D123" s="77"/>
      <c r="E123" s="77"/>
      <c r="F123" s="77"/>
      <c r="G123" s="225">
        <f t="shared" si="6"/>
        <v>0</v>
      </c>
      <c r="H123" s="200"/>
      <c r="I123" s="77"/>
      <c r="J123" s="77"/>
      <c r="K123" s="77"/>
      <c r="L123" s="77">
        <f>SUMIF(Dagbog!$L122:$L135,"x",Dagbog!K122:K135)</f>
        <v>0</v>
      </c>
      <c r="M123" s="200">
        <f t="shared" si="3"/>
        <v>0</v>
      </c>
      <c r="N123" s="200"/>
      <c r="O123" s="77"/>
      <c r="P123" s="77"/>
      <c r="Q123" s="77"/>
      <c r="R123" s="77">
        <f t="shared" si="4"/>
        <v>0</v>
      </c>
      <c r="S123" s="225">
        <f t="shared" si="5"/>
        <v>0</v>
      </c>
      <c r="T123" s="225"/>
      <c r="U123" s="225"/>
      <c r="V123" s="224"/>
      <c r="W123" s="232"/>
      <c r="X123" s="228"/>
      <c r="Y123" s="233"/>
      <c r="Z123" s="233"/>
      <c r="AA123" s="230"/>
      <c r="AB123" s="228"/>
      <c r="AC123" s="230"/>
      <c r="AD123" s="229"/>
      <c r="AE123" s="229"/>
    </row>
    <row r="124" spans="1:31" ht="11.25" hidden="1" customHeight="1" x14ac:dyDescent="0.2">
      <c r="A124" s="223"/>
      <c r="B124" s="200"/>
      <c r="C124" s="77"/>
      <c r="D124" s="77"/>
      <c r="E124" s="77"/>
      <c r="F124" s="77"/>
      <c r="G124" s="225">
        <f t="shared" si="6"/>
        <v>0</v>
      </c>
      <c r="H124" s="200"/>
      <c r="I124" s="77"/>
      <c r="J124" s="77"/>
      <c r="K124" s="77"/>
      <c r="L124" s="77">
        <f>SUMIF(Dagbog!$L123:$L136,"x",Dagbog!K123:K136)</f>
        <v>0</v>
      </c>
      <c r="M124" s="200">
        <f t="shared" si="3"/>
        <v>0</v>
      </c>
      <c r="N124" s="200"/>
      <c r="O124" s="77"/>
      <c r="P124" s="77"/>
      <c r="Q124" s="77"/>
      <c r="R124" s="77">
        <f t="shared" si="4"/>
        <v>0</v>
      </c>
      <c r="S124" s="225">
        <f t="shared" si="5"/>
        <v>0</v>
      </c>
      <c r="T124" s="225"/>
      <c r="U124" s="225"/>
      <c r="V124" s="224"/>
      <c r="W124" s="232"/>
      <c r="X124" s="228"/>
      <c r="Y124" s="233"/>
      <c r="Z124" s="233"/>
      <c r="AA124" s="230"/>
      <c r="AB124" s="228"/>
      <c r="AC124" s="230"/>
      <c r="AD124" s="229"/>
      <c r="AE124" s="229"/>
    </row>
    <row r="125" spans="1:31" ht="11.25" hidden="1" customHeight="1" x14ac:dyDescent="0.2">
      <c r="A125" s="223"/>
      <c r="B125" s="200"/>
      <c r="C125" s="77"/>
      <c r="D125" s="77"/>
      <c r="E125" s="77"/>
      <c r="F125" s="77"/>
      <c r="G125" s="225">
        <f t="shared" si="6"/>
        <v>0</v>
      </c>
      <c r="H125" s="200"/>
      <c r="I125" s="77"/>
      <c r="J125" s="77"/>
      <c r="K125" s="77"/>
      <c r="L125" s="77">
        <f>SUMIF(Dagbog!$L124:$L137,"x",Dagbog!K124:K137)</f>
        <v>0</v>
      </c>
      <c r="M125" s="200">
        <f t="shared" si="3"/>
        <v>0</v>
      </c>
      <c r="N125" s="200"/>
      <c r="O125" s="77"/>
      <c r="P125" s="77"/>
      <c r="Q125" s="77"/>
      <c r="R125" s="77">
        <f t="shared" si="4"/>
        <v>0</v>
      </c>
      <c r="S125" s="225">
        <f t="shared" si="5"/>
        <v>0</v>
      </c>
      <c r="T125" s="225"/>
      <c r="U125" s="225"/>
      <c r="V125" s="224"/>
      <c r="W125" s="232"/>
      <c r="X125" s="228"/>
      <c r="Y125" s="233"/>
      <c r="Z125" s="233"/>
      <c r="AA125" s="230"/>
      <c r="AB125" s="228"/>
      <c r="AC125" s="230"/>
      <c r="AD125" s="229"/>
      <c r="AE125" s="229"/>
    </row>
    <row r="126" spans="1:31" ht="11.25" hidden="1" customHeight="1" x14ac:dyDescent="0.2">
      <c r="A126" s="223"/>
      <c r="B126" s="200"/>
      <c r="C126" s="77"/>
      <c r="D126" s="77"/>
      <c r="E126" s="77"/>
      <c r="F126" s="77"/>
      <c r="G126" s="225">
        <f t="shared" si="6"/>
        <v>0</v>
      </c>
      <c r="H126" s="200"/>
      <c r="I126" s="77"/>
      <c r="J126" s="77"/>
      <c r="K126" s="77"/>
      <c r="L126" s="77">
        <f>SUMIF(Dagbog!$L125:$L138,"x",Dagbog!K125:K138)</f>
        <v>0</v>
      </c>
      <c r="M126" s="200">
        <f t="shared" si="3"/>
        <v>0</v>
      </c>
      <c r="N126" s="200"/>
      <c r="O126" s="77"/>
      <c r="P126" s="77"/>
      <c r="Q126" s="77"/>
      <c r="R126" s="77">
        <f t="shared" si="4"/>
        <v>0</v>
      </c>
      <c r="S126" s="225">
        <f t="shared" si="5"/>
        <v>0</v>
      </c>
      <c r="T126" s="225"/>
      <c r="U126" s="225"/>
      <c r="V126" s="224"/>
      <c r="W126" s="232"/>
      <c r="X126" s="228"/>
      <c r="Y126" s="233"/>
      <c r="Z126" s="233"/>
      <c r="AA126" s="230"/>
      <c r="AB126" s="228"/>
      <c r="AC126" s="230"/>
      <c r="AD126" s="229"/>
      <c r="AE126" s="229"/>
    </row>
    <row r="127" spans="1:31" ht="11.25" hidden="1" customHeight="1" x14ac:dyDescent="0.2">
      <c r="A127" s="223"/>
      <c r="B127" s="200"/>
      <c r="C127" s="77"/>
      <c r="D127" s="77"/>
      <c r="E127" s="77"/>
      <c r="F127" s="77"/>
      <c r="G127" s="225">
        <f t="shared" si="6"/>
        <v>0</v>
      </c>
      <c r="H127" s="200"/>
      <c r="I127" s="77"/>
      <c r="J127" s="77"/>
      <c r="K127" s="77"/>
      <c r="L127" s="77">
        <f>SUMIF(Dagbog!$L126:$L139,"x",Dagbog!K126:K139)</f>
        <v>0</v>
      </c>
      <c r="M127" s="200">
        <f t="shared" si="3"/>
        <v>0</v>
      </c>
      <c r="N127" s="200"/>
      <c r="O127" s="77"/>
      <c r="P127" s="77"/>
      <c r="Q127" s="77"/>
      <c r="R127" s="77">
        <f t="shared" si="4"/>
        <v>0</v>
      </c>
      <c r="S127" s="225">
        <f t="shared" si="5"/>
        <v>0</v>
      </c>
      <c r="T127" s="225"/>
      <c r="U127" s="225"/>
      <c r="V127" s="224"/>
      <c r="W127" s="232"/>
      <c r="X127" s="228"/>
      <c r="Y127" s="233"/>
      <c r="Z127" s="233"/>
      <c r="AA127" s="230"/>
      <c r="AB127" s="228"/>
      <c r="AC127" s="230"/>
      <c r="AD127" s="229"/>
      <c r="AE127" s="229"/>
    </row>
    <row r="128" spans="1:31" ht="11.25" hidden="1" customHeight="1" x14ac:dyDescent="0.2">
      <c r="A128" s="223"/>
      <c r="B128" s="200"/>
      <c r="C128" s="77"/>
      <c r="D128" s="77"/>
      <c r="E128" s="77"/>
      <c r="F128" s="77"/>
      <c r="G128" s="225">
        <f t="shared" si="6"/>
        <v>0</v>
      </c>
      <c r="H128" s="200"/>
      <c r="I128" s="77"/>
      <c r="J128" s="77"/>
      <c r="K128" s="77"/>
      <c r="L128" s="77">
        <f>SUMIF(Dagbog!$L127:$L140,"x",Dagbog!K127:K140)</f>
        <v>0</v>
      </c>
      <c r="M128" s="200">
        <f t="shared" si="3"/>
        <v>0</v>
      </c>
      <c r="N128" s="200"/>
      <c r="O128" s="77"/>
      <c r="P128" s="77"/>
      <c r="Q128" s="77"/>
      <c r="R128" s="77">
        <f t="shared" si="4"/>
        <v>0</v>
      </c>
      <c r="S128" s="225">
        <f t="shared" si="5"/>
        <v>0</v>
      </c>
      <c r="T128" s="225"/>
      <c r="U128" s="225"/>
      <c r="V128" s="224"/>
      <c r="W128" s="232"/>
      <c r="X128" s="228"/>
      <c r="Y128" s="233"/>
      <c r="Z128" s="233"/>
      <c r="AA128" s="230"/>
      <c r="AB128" s="228"/>
      <c r="AC128" s="230"/>
      <c r="AD128" s="229"/>
      <c r="AE128" s="229"/>
    </row>
    <row r="129" spans="1:31" x14ac:dyDescent="0.2">
      <c r="A129" s="230">
        <f>Dagbog!A128</f>
        <v>53</v>
      </c>
      <c r="B129" s="200">
        <f>SUMIF(Dagbog!$L128:$L141,"",Dagbog!G128:G141)</f>
        <v>0</v>
      </c>
      <c r="C129" s="77">
        <f>SUMIF(Dagbog!$L128:$L141,"",Dagbog!H128:H141)</f>
        <v>0</v>
      </c>
      <c r="D129" s="77">
        <f>SUMIF(Dagbog!$L128:$L141,"",Dagbog!I128:I141)</f>
        <v>0</v>
      </c>
      <c r="E129" s="77">
        <f>SUMIF(Dagbog!$L128:$L141,"",Dagbog!J128:J141)</f>
        <v>0</v>
      </c>
      <c r="F129" s="77">
        <f>SUMIF(Dagbog!$L128:$L141,"",Dagbog!K128:K141)</f>
        <v>0</v>
      </c>
      <c r="G129" s="225">
        <f t="shared" si="6"/>
        <v>0</v>
      </c>
      <c r="H129" s="200">
        <f>SUMIF(Dagbog!$L128:$L141,"x",Dagbog!G128:G141)</f>
        <v>0</v>
      </c>
      <c r="I129" s="77">
        <f>SUMIF(Dagbog!$L128:$L141,"x",Dagbog!H128:H141)</f>
        <v>0</v>
      </c>
      <c r="J129" s="77">
        <f>SUMIF(Dagbog!$L128:$L141,"x",Dagbog!I128:I141)</f>
        <v>0</v>
      </c>
      <c r="K129" s="77">
        <f>SUMIF(Dagbog!$L128:$L141,"x",Dagbog!J128:J141)</f>
        <v>0</v>
      </c>
      <c r="L129" s="77">
        <f>SUMIF(Dagbog!$L128:$L141,"x",Dagbog!K128:K141)</f>
        <v>0</v>
      </c>
      <c r="M129" s="200">
        <f t="shared" si="3"/>
        <v>0</v>
      </c>
      <c r="N129" s="200">
        <f>B129+H129</f>
        <v>0</v>
      </c>
      <c r="O129" s="77">
        <f>C129+I129</f>
        <v>0</v>
      </c>
      <c r="P129" s="77">
        <f>D129+J129</f>
        <v>0</v>
      </c>
      <c r="Q129" s="77">
        <f>E129+K129</f>
        <v>0</v>
      </c>
      <c r="R129" s="77">
        <f t="shared" si="4"/>
        <v>0</v>
      </c>
      <c r="S129" s="225">
        <f t="shared" si="5"/>
        <v>0</v>
      </c>
      <c r="T129" s="225">
        <f>SUM(Dagbog!M128:M141)</f>
        <v>0</v>
      </c>
      <c r="U129" s="225">
        <f>S129+T129</f>
        <v>0</v>
      </c>
      <c r="V129" s="224">
        <f>SUM(Dagbog!Q128:Q141)</f>
        <v>0</v>
      </c>
      <c r="W129" s="232">
        <f>SUM(Dagbog!F128:F141)-X129</f>
        <v>0</v>
      </c>
      <c r="X129" s="228">
        <f>SUMIF(Dagbog!$L128:$L141,"x",Dagbog!F128:F141)</f>
        <v>0</v>
      </c>
      <c r="Y129" s="233">
        <f>IF(SUM(Dagbog!R128:R141)&gt;0,AVERAGE(Dagbog!R128:R141),0)</f>
        <v>0</v>
      </c>
      <c r="Z129" s="272">
        <f>SUM(Dagbog!T128:T141)-AA129</f>
        <v>0</v>
      </c>
      <c r="AA129" s="230">
        <f>SUMIF(Dagbog!$L128:$L141,"x",Dagbog!T128:T141)</f>
        <v>0</v>
      </c>
      <c r="AB129" s="228">
        <f>SUM(Dagbog!P128:P141)</f>
        <v>0</v>
      </c>
      <c r="AC129" s="230">
        <f>SUM(Dagbog!V128:V141)</f>
        <v>0</v>
      </c>
      <c r="AD129" s="231">
        <f>SUM(Dagbog!C128:C141)</f>
        <v>0</v>
      </c>
      <c r="AE129" s="234">
        <f>SUM(Dagbog!E128:E141)</f>
        <v>0</v>
      </c>
    </row>
    <row r="130" spans="1:31" ht="11.25" hidden="1" customHeight="1" x14ac:dyDescent="0.2">
      <c r="A130" s="223"/>
      <c r="B130" s="200"/>
      <c r="C130" s="77"/>
      <c r="D130" s="77"/>
      <c r="E130" s="77"/>
      <c r="F130" s="77"/>
      <c r="G130" s="225">
        <f t="shared" si="6"/>
        <v>0</v>
      </c>
      <c r="H130" s="200"/>
      <c r="I130" s="77"/>
      <c r="J130" s="77"/>
      <c r="K130" s="77"/>
      <c r="L130" s="77">
        <f>SUMIF(Dagbog!$L129:$L142,"x",Dagbog!K129:K142)</f>
        <v>0</v>
      </c>
      <c r="M130" s="200">
        <f t="shared" si="3"/>
        <v>0</v>
      </c>
      <c r="N130" s="200"/>
      <c r="O130" s="77"/>
      <c r="P130" s="77"/>
      <c r="Q130" s="77"/>
      <c r="R130" s="77">
        <f t="shared" si="4"/>
        <v>0</v>
      </c>
      <c r="S130" s="225">
        <f t="shared" si="5"/>
        <v>0</v>
      </c>
      <c r="T130" s="225"/>
      <c r="U130" s="225"/>
      <c r="V130" s="224"/>
      <c r="W130" s="232"/>
      <c r="X130" s="228"/>
      <c r="Y130" s="233"/>
      <c r="Z130" s="233"/>
      <c r="AA130" s="230"/>
      <c r="AB130" s="228"/>
      <c r="AC130" s="230"/>
      <c r="AD130" s="229"/>
      <c r="AE130" s="229"/>
    </row>
    <row r="131" spans="1:31" ht="11.25" hidden="1" customHeight="1" x14ac:dyDescent="0.2">
      <c r="A131" s="223"/>
      <c r="B131" s="200"/>
      <c r="C131" s="77"/>
      <c r="D131" s="77"/>
      <c r="E131" s="77"/>
      <c r="F131" s="77"/>
      <c r="G131" s="225">
        <f t="shared" si="6"/>
        <v>0</v>
      </c>
      <c r="H131" s="200"/>
      <c r="I131" s="77"/>
      <c r="J131" s="77"/>
      <c r="K131" s="77"/>
      <c r="L131" s="77">
        <f>SUMIF(Dagbog!$L130:$L143,"x",Dagbog!K130:K143)</f>
        <v>0</v>
      </c>
      <c r="M131" s="200">
        <f t="shared" si="3"/>
        <v>0</v>
      </c>
      <c r="N131" s="200"/>
      <c r="O131" s="77"/>
      <c r="P131" s="77"/>
      <c r="Q131" s="77"/>
      <c r="R131" s="77">
        <f t="shared" si="4"/>
        <v>0</v>
      </c>
      <c r="S131" s="225">
        <f t="shared" si="5"/>
        <v>0</v>
      </c>
      <c r="T131" s="225"/>
      <c r="U131" s="225"/>
      <c r="V131" s="224"/>
      <c r="W131" s="232"/>
      <c r="X131" s="228"/>
      <c r="Y131" s="233"/>
      <c r="Z131" s="233"/>
      <c r="AA131" s="230"/>
      <c r="AB131" s="228"/>
      <c r="AC131" s="230"/>
      <c r="AD131" s="229"/>
      <c r="AE131" s="229"/>
    </row>
    <row r="132" spans="1:31" ht="11.25" hidden="1" customHeight="1" x14ac:dyDescent="0.2">
      <c r="A132" s="223"/>
      <c r="B132" s="200"/>
      <c r="C132" s="77"/>
      <c r="D132" s="77"/>
      <c r="E132" s="77"/>
      <c r="F132" s="77"/>
      <c r="G132" s="225">
        <f t="shared" si="6"/>
        <v>0</v>
      </c>
      <c r="H132" s="200"/>
      <c r="I132" s="77"/>
      <c r="J132" s="77"/>
      <c r="K132" s="77"/>
      <c r="L132" s="77">
        <f>SUMIF(Dagbog!$L131:$L144,"x",Dagbog!K131:K144)</f>
        <v>0</v>
      </c>
      <c r="M132" s="200">
        <f t="shared" si="3"/>
        <v>0</v>
      </c>
      <c r="N132" s="200"/>
      <c r="O132" s="77"/>
      <c r="P132" s="77"/>
      <c r="Q132" s="77"/>
      <c r="R132" s="77">
        <f t="shared" si="4"/>
        <v>0</v>
      </c>
      <c r="S132" s="225">
        <f t="shared" si="5"/>
        <v>0</v>
      </c>
      <c r="T132" s="225"/>
      <c r="U132" s="225"/>
      <c r="V132" s="224"/>
      <c r="W132" s="232"/>
      <c r="X132" s="228"/>
      <c r="Y132" s="233"/>
      <c r="Z132" s="233"/>
      <c r="AA132" s="230"/>
      <c r="AB132" s="228"/>
      <c r="AC132" s="230"/>
      <c r="AD132" s="229"/>
      <c r="AE132" s="229"/>
    </row>
    <row r="133" spans="1:31" ht="11.25" hidden="1" customHeight="1" x14ac:dyDescent="0.2">
      <c r="A133" s="223"/>
      <c r="B133" s="200"/>
      <c r="C133" s="77"/>
      <c r="D133" s="77"/>
      <c r="E133" s="77"/>
      <c r="F133" s="77"/>
      <c r="G133" s="225">
        <f t="shared" si="6"/>
        <v>0</v>
      </c>
      <c r="H133" s="200"/>
      <c r="I133" s="77"/>
      <c r="J133" s="77"/>
      <c r="K133" s="77"/>
      <c r="L133" s="77">
        <f>SUMIF(Dagbog!$L132:$L145,"x",Dagbog!K132:K145)</f>
        <v>0</v>
      </c>
      <c r="M133" s="200">
        <f t="shared" si="3"/>
        <v>0</v>
      </c>
      <c r="N133" s="200"/>
      <c r="O133" s="77"/>
      <c r="P133" s="77"/>
      <c r="Q133" s="77"/>
      <c r="R133" s="77">
        <f t="shared" si="4"/>
        <v>0</v>
      </c>
      <c r="S133" s="225">
        <f t="shared" si="5"/>
        <v>0</v>
      </c>
      <c r="T133" s="225"/>
      <c r="U133" s="225"/>
      <c r="V133" s="224"/>
      <c r="W133" s="232"/>
      <c r="X133" s="228"/>
      <c r="Y133" s="233"/>
      <c r="Z133" s="233"/>
      <c r="AA133" s="230"/>
      <c r="AB133" s="228"/>
      <c r="AC133" s="230"/>
      <c r="AD133" s="229"/>
      <c r="AE133" s="229"/>
    </row>
    <row r="134" spans="1:31" ht="11.25" hidden="1" customHeight="1" x14ac:dyDescent="0.2">
      <c r="A134" s="223"/>
      <c r="B134" s="200"/>
      <c r="C134" s="77"/>
      <c r="D134" s="77"/>
      <c r="E134" s="77"/>
      <c r="F134" s="77"/>
      <c r="G134" s="225">
        <f t="shared" si="6"/>
        <v>0</v>
      </c>
      <c r="H134" s="200"/>
      <c r="I134" s="77"/>
      <c r="J134" s="77"/>
      <c r="K134" s="77"/>
      <c r="L134" s="77">
        <f>SUMIF(Dagbog!$L133:$L146,"x",Dagbog!K133:K146)</f>
        <v>0</v>
      </c>
      <c r="M134" s="200">
        <f t="shared" si="3"/>
        <v>0</v>
      </c>
      <c r="N134" s="200"/>
      <c r="O134" s="77"/>
      <c r="P134" s="77"/>
      <c r="Q134" s="77"/>
      <c r="R134" s="77">
        <f t="shared" si="4"/>
        <v>0</v>
      </c>
      <c r="S134" s="225">
        <f t="shared" si="5"/>
        <v>0</v>
      </c>
      <c r="T134" s="225"/>
      <c r="U134" s="225"/>
      <c r="V134" s="224"/>
      <c r="W134" s="232"/>
      <c r="X134" s="228"/>
      <c r="Y134" s="233"/>
      <c r="Z134" s="233"/>
      <c r="AA134" s="230"/>
      <c r="AB134" s="228"/>
      <c r="AC134" s="230"/>
      <c r="AD134" s="229"/>
      <c r="AE134" s="229"/>
    </row>
    <row r="135" spans="1:31" ht="11.25" hidden="1" customHeight="1" x14ac:dyDescent="0.2">
      <c r="A135" s="223"/>
      <c r="B135" s="200"/>
      <c r="C135" s="77"/>
      <c r="D135" s="77"/>
      <c r="E135" s="77"/>
      <c r="F135" s="77"/>
      <c r="G135" s="225">
        <f t="shared" si="6"/>
        <v>0</v>
      </c>
      <c r="H135" s="200"/>
      <c r="I135" s="77"/>
      <c r="J135" s="77"/>
      <c r="K135" s="77"/>
      <c r="L135" s="77">
        <f>SUMIF(Dagbog!$L134:$L147,"x",Dagbog!K134:K147)</f>
        <v>0</v>
      </c>
      <c r="M135" s="200">
        <f t="shared" si="3"/>
        <v>0</v>
      </c>
      <c r="N135" s="200"/>
      <c r="O135" s="77"/>
      <c r="P135" s="77"/>
      <c r="Q135" s="77"/>
      <c r="R135" s="77">
        <f t="shared" si="4"/>
        <v>0</v>
      </c>
      <c r="S135" s="225">
        <f t="shared" si="5"/>
        <v>0</v>
      </c>
      <c r="T135" s="225"/>
      <c r="U135" s="225"/>
      <c r="V135" s="224"/>
      <c r="W135" s="232"/>
      <c r="X135" s="228"/>
      <c r="Y135" s="233"/>
      <c r="Z135" s="233"/>
      <c r="AA135" s="230"/>
      <c r="AB135" s="228"/>
      <c r="AC135" s="230"/>
      <c r="AD135" s="229"/>
      <c r="AE135" s="229"/>
    </row>
    <row r="136" spans="1:31" ht="11.25" hidden="1" customHeight="1" x14ac:dyDescent="0.2">
      <c r="A136" s="223"/>
      <c r="B136" s="200"/>
      <c r="C136" s="77"/>
      <c r="D136" s="77"/>
      <c r="E136" s="77"/>
      <c r="F136" s="77"/>
      <c r="G136" s="225">
        <f t="shared" si="6"/>
        <v>0</v>
      </c>
      <c r="H136" s="200"/>
      <c r="I136" s="77"/>
      <c r="J136" s="77"/>
      <c r="K136" s="77"/>
      <c r="L136" s="77">
        <f>SUMIF(Dagbog!$L135:$L148,"x",Dagbog!K135:K148)</f>
        <v>0</v>
      </c>
      <c r="M136" s="200">
        <f t="shared" si="3"/>
        <v>0</v>
      </c>
      <c r="N136" s="200"/>
      <c r="O136" s="77"/>
      <c r="P136" s="77"/>
      <c r="Q136" s="77"/>
      <c r="R136" s="77">
        <f t="shared" si="4"/>
        <v>0</v>
      </c>
      <c r="S136" s="225">
        <f t="shared" si="5"/>
        <v>0</v>
      </c>
      <c r="T136" s="225"/>
      <c r="U136" s="225"/>
      <c r="V136" s="224"/>
      <c r="W136" s="232"/>
      <c r="X136" s="228"/>
      <c r="Y136" s="233"/>
      <c r="Z136" s="233"/>
      <c r="AA136" s="230"/>
      <c r="AB136" s="228"/>
      <c r="AC136" s="230"/>
      <c r="AD136" s="229"/>
      <c r="AE136" s="229"/>
    </row>
    <row r="137" spans="1:31" ht="11.25" hidden="1" customHeight="1" x14ac:dyDescent="0.2">
      <c r="A137" s="223"/>
      <c r="B137" s="200"/>
      <c r="C137" s="77"/>
      <c r="D137" s="77"/>
      <c r="E137" s="77"/>
      <c r="F137" s="77"/>
      <c r="G137" s="225">
        <f t="shared" si="6"/>
        <v>0</v>
      </c>
      <c r="H137" s="200"/>
      <c r="I137" s="77"/>
      <c r="J137" s="77"/>
      <c r="K137" s="77"/>
      <c r="L137" s="77">
        <f>SUMIF(Dagbog!$L136:$L149,"x",Dagbog!K136:K149)</f>
        <v>0</v>
      </c>
      <c r="M137" s="200">
        <f t="shared" si="3"/>
        <v>0</v>
      </c>
      <c r="N137" s="200"/>
      <c r="O137" s="77"/>
      <c r="P137" s="77"/>
      <c r="Q137" s="77"/>
      <c r="R137" s="77">
        <f t="shared" si="4"/>
        <v>0</v>
      </c>
      <c r="S137" s="225">
        <f t="shared" si="5"/>
        <v>0</v>
      </c>
      <c r="T137" s="225"/>
      <c r="U137" s="225"/>
      <c r="V137" s="224"/>
      <c r="W137" s="232"/>
      <c r="X137" s="228"/>
      <c r="Y137" s="233"/>
      <c r="Z137" s="233"/>
      <c r="AA137" s="230"/>
      <c r="AB137" s="228"/>
      <c r="AC137" s="230"/>
      <c r="AD137" s="229"/>
      <c r="AE137" s="229"/>
    </row>
    <row r="138" spans="1:31" ht="11.25" hidden="1" customHeight="1" x14ac:dyDescent="0.2">
      <c r="A138" s="223"/>
      <c r="B138" s="200"/>
      <c r="C138" s="77"/>
      <c r="D138" s="77"/>
      <c r="E138" s="77"/>
      <c r="F138" s="77"/>
      <c r="G138" s="225">
        <f t="shared" si="6"/>
        <v>0</v>
      </c>
      <c r="H138" s="200"/>
      <c r="I138" s="77"/>
      <c r="J138" s="77"/>
      <c r="K138" s="77"/>
      <c r="L138" s="77">
        <f>SUMIF(Dagbog!$L137:$L150,"x",Dagbog!K137:K150)</f>
        <v>0</v>
      </c>
      <c r="M138" s="200">
        <f t="shared" si="3"/>
        <v>0</v>
      </c>
      <c r="N138" s="200"/>
      <c r="O138" s="77"/>
      <c r="P138" s="77"/>
      <c r="Q138" s="77"/>
      <c r="R138" s="77">
        <f t="shared" si="4"/>
        <v>0</v>
      </c>
      <c r="S138" s="225">
        <f t="shared" si="5"/>
        <v>0</v>
      </c>
      <c r="T138" s="225"/>
      <c r="U138" s="225"/>
      <c r="V138" s="224"/>
      <c r="W138" s="232"/>
      <c r="X138" s="228"/>
      <c r="Y138" s="233"/>
      <c r="Z138" s="233"/>
      <c r="AA138" s="230"/>
      <c r="AB138" s="228"/>
      <c r="AC138" s="230"/>
      <c r="AD138" s="229"/>
      <c r="AE138" s="229"/>
    </row>
    <row r="139" spans="1:31" ht="11.25" hidden="1" customHeight="1" x14ac:dyDescent="0.2">
      <c r="A139" s="223"/>
      <c r="B139" s="200"/>
      <c r="C139" s="77"/>
      <c r="D139" s="77"/>
      <c r="E139" s="77"/>
      <c r="F139" s="77"/>
      <c r="G139" s="225">
        <f t="shared" si="6"/>
        <v>0</v>
      </c>
      <c r="H139" s="200"/>
      <c r="I139" s="77"/>
      <c r="J139" s="77"/>
      <c r="K139" s="77"/>
      <c r="L139" s="77">
        <f>SUMIF(Dagbog!$L138:$L151,"x",Dagbog!K138:K151)</f>
        <v>0</v>
      </c>
      <c r="M139" s="200">
        <f t="shared" si="3"/>
        <v>0</v>
      </c>
      <c r="N139" s="200"/>
      <c r="O139" s="77"/>
      <c r="P139" s="77"/>
      <c r="Q139" s="77"/>
      <c r="R139" s="77">
        <f t="shared" si="4"/>
        <v>0</v>
      </c>
      <c r="S139" s="225">
        <f t="shared" si="5"/>
        <v>0</v>
      </c>
      <c r="T139" s="225"/>
      <c r="U139" s="225"/>
      <c r="V139" s="224"/>
      <c r="W139" s="232"/>
      <c r="X139" s="228"/>
      <c r="Y139" s="233"/>
      <c r="Z139" s="233"/>
      <c r="AA139" s="230"/>
      <c r="AB139" s="228"/>
      <c r="AC139" s="230"/>
      <c r="AD139" s="229"/>
      <c r="AE139" s="229"/>
    </row>
    <row r="140" spans="1:31" ht="11.25" hidden="1" customHeight="1" x14ac:dyDescent="0.2">
      <c r="A140" s="223"/>
      <c r="B140" s="200"/>
      <c r="C140" s="77"/>
      <c r="D140" s="77"/>
      <c r="E140" s="77"/>
      <c r="F140" s="77"/>
      <c r="G140" s="225">
        <f t="shared" si="6"/>
        <v>0</v>
      </c>
      <c r="H140" s="200"/>
      <c r="I140" s="77"/>
      <c r="J140" s="77"/>
      <c r="K140" s="77"/>
      <c r="L140" s="77">
        <f>SUMIF(Dagbog!$L139:$L152,"x",Dagbog!K139:K152)</f>
        <v>0</v>
      </c>
      <c r="M140" s="200">
        <f t="shared" si="3"/>
        <v>0</v>
      </c>
      <c r="N140" s="200"/>
      <c r="O140" s="77"/>
      <c r="P140" s="77"/>
      <c r="Q140" s="77"/>
      <c r="R140" s="77">
        <f t="shared" si="4"/>
        <v>0</v>
      </c>
      <c r="S140" s="225">
        <f t="shared" si="5"/>
        <v>0</v>
      </c>
      <c r="T140" s="225"/>
      <c r="U140" s="225"/>
      <c r="V140" s="224"/>
      <c r="W140" s="232"/>
      <c r="X140" s="228"/>
      <c r="Y140" s="233"/>
      <c r="Z140" s="233"/>
      <c r="AA140" s="230"/>
      <c r="AB140" s="228"/>
      <c r="AC140" s="230"/>
      <c r="AD140" s="229"/>
      <c r="AE140" s="229"/>
    </row>
    <row r="141" spans="1:31" ht="11.25" hidden="1" customHeight="1" x14ac:dyDescent="0.2">
      <c r="A141" s="223"/>
      <c r="B141" s="200"/>
      <c r="C141" s="77"/>
      <c r="D141" s="77"/>
      <c r="E141" s="77"/>
      <c r="F141" s="77"/>
      <c r="G141" s="225">
        <f t="shared" si="6"/>
        <v>0</v>
      </c>
      <c r="H141" s="200"/>
      <c r="I141" s="77"/>
      <c r="J141" s="77"/>
      <c r="K141" s="77"/>
      <c r="L141" s="77">
        <f>SUMIF(Dagbog!$L140:$L153,"x",Dagbog!K140:K153)</f>
        <v>0</v>
      </c>
      <c r="M141" s="200">
        <f t="shared" si="3"/>
        <v>0</v>
      </c>
      <c r="N141" s="200"/>
      <c r="O141" s="77"/>
      <c r="P141" s="77"/>
      <c r="Q141" s="77"/>
      <c r="R141" s="77">
        <f t="shared" si="4"/>
        <v>0</v>
      </c>
      <c r="S141" s="225">
        <f t="shared" si="5"/>
        <v>0</v>
      </c>
      <c r="T141" s="225"/>
      <c r="U141" s="225"/>
      <c r="V141" s="224"/>
      <c r="W141" s="232"/>
      <c r="X141" s="228"/>
      <c r="Y141" s="233"/>
      <c r="Z141" s="233"/>
      <c r="AA141" s="230"/>
      <c r="AB141" s="228"/>
      <c r="AC141" s="230"/>
      <c r="AD141" s="229"/>
      <c r="AE141" s="229"/>
    </row>
    <row r="142" spans="1:31" ht="11.25" hidden="1" customHeight="1" x14ac:dyDescent="0.2">
      <c r="A142" s="223"/>
      <c r="B142" s="200"/>
      <c r="C142" s="77"/>
      <c r="D142" s="77"/>
      <c r="E142" s="77"/>
      <c r="F142" s="77"/>
      <c r="G142" s="225">
        <f t="shared" si="6"/>
        <v>0</v>
      </c>
      <c r="H142" s="200"/>
      <c r="I142" s="77"/>
      <c r="J142" s="77"/>
      <c r="K142" s="77"/>
      <c r="L142" s="77">
        <f>SUMIF(Dagbog!$L141:$L154,"x",Dagbog!K141:K154)</f>
        <v>0</v>
      </c>
      <c r="M142" s="200">
        <f t="shared" si="3"/>
        <v>0</v>
      </c>
      <c r="N142" s="200"/>
      <c r="O142" s="77"/>
      <c r="P142" s="77"/>
      <c r="Q142" s="77"/>
      <c r="R142" s="77">
        <f t="shared" si="4"/>
        <v>0</v>
      </c>
      <c r="S142" s="225">
        <f t="shared" si="5"/>
        <v>0</v>
      </c>
      <c r="T142" s="225"/>
      <c r="U142" s="225"/>
      <c r="V142" s="224"/>
      <c r="W142" s="232"/>
      <c r="X142" s="228"/>
      <c r="Y142" s="233"/>
      <c r="Z142" s="233"/>
      <c r="AA142" s="230"/>
      <c r="AB142" s="228"/>
      <c r="AC142" s="230"/>
      <c r="AD142" s="229"/>
      <c r="AE142" s="229"/>
    </row>
    <row r="143" spans="1:31" x14ac:dyDescent="0.2">
      <c r="A143" s="230">
        <f>Dagbog!A142</f>
        <v>1</v>
      </c>
      <c r="B143" s="200">
        <f>SUMIF(Dagbog!$L142:$L155,"",Dagbog!G142:G155)</f>
        <v>0</v>
      </c>
      <c r="C143" s="77">
        <f>SUMIF(Dagbog!$L142:$L155,"",Dagbog!H142:H155)</f>
        <v>0</v>
      </c>
      <c r="D143" s="77">
        <f>SUMIF(Dagbog!$L142:$L155,"",Dagbog!I142:I155)</f>
        <v>0</v>
      </c>
      <c r="E143" s="77">
        <f>SUMIF(Dagbog!$L142:$L155,"",Dagbog!J142:J155)</f>
        <v>0</v>
      </c>
      <c r="F143" s="77">
        <f>SUMIF(Dagbog!$L142:$L155,"",Dagbog!K142:K155)</f>
        <v>0</v>
      </c>
      <c r="G143" s="225">
        <f t="shared" si="6"/>
        <v>0</v>
      </c>
      <c r="H143" s="200">
        <f>SUMIF(Dagbog!$L142:$L155,"x",Dagbog!G142:G155)</f>
        <v>0</v>
      </c>
      <c r="I143" s="77">
        <f>SUMIF(Dagbog!$L142:$L155,"x",Dagbog!H142:H155)</f>
        <v>0</v>
      </c>
      <c r="J143" s="77">
        <f>SUMIF(Dagbog!$L142:$L155,"x",Dagbog!I142:I155)</f>
        <v>0</v>
      </c>
      <c r="K143" s="77">
        <f>SUMIF(Dagbog!$L142:$L155,"x",Dagbog!J142:J155)</f>
        <v>0</v>
      </c>
      <c r="L143" s="77">
        <f>SUMIF(Dagbog!$L142:$L155,"x",Dagbog!K142:K155)</f>
        <v>0</v>
      </c>
      <c r="M143" s="200">
        <f t="shared" si="3"/>
        <v>0</v>
      </c>
      <c r="N143" s="200">
        <f>B143+H143</f>
        <v>0</v>
      </c>
      <c r="O143" s="77">
        <f>C143+I143</f>
        <v>0</v>
      </c>
      <c r="P143" s="77">
        <f>D143+J143</f>
        <v>0</v>
      </c>
      <c r="Q143" s="77">
        <f>E143+K143</f>
        <v>0</v>
      </c>
      <c r="R143" s="77">
        <f t="shared" si="4"/>
        <v>0</v>
      </c>
      <c r="S143" s="225">
        <f t="shared" si="5"/>
        <v>0</v>
      </c>
      <c r="T143" s="225">
        <f>SUM(Dagbog!M142:M155)</f>
        <v>0</v>
      </c>
      <c r="U143" s="225">
        <f>S143+T143</f>
        <v>0</v>
      </c>
      <c r="V143" s="224">
        <f>SUM(Dagbog!Q142:Q155)</f>
        <v>0</v>
      </c>
      <c r="W143" s="232">
        <f>SUM(Dagbog!F142:F155)-X143</f>
        <v>0</v>
      </c>
      <c r="X143" s="228">
        <f>SUMIF(Dagbog!$L142:$L155,"x",Dagbog!F142:F155)</f>
        <v>0</v>
      </c>
      <c r="Y143" s="233">
        <f>IF(SUM(Dagbog!R142:R155)&gt;0,AVERAGE(Dagbog!R142:R155),0)</f>
        <v>0</v>
      </c>
      <c r="Z143" s="272">
        <f>SUM(Dagbog!T142:T155)-AA143</f>
        <v>0</v>
      </c>
      <c r="AA143" s="230">
        <f>SUMIF(Dagbog!$L142:$L155,"x",Dagbog!T142:T155)</f>
        <v>0</v>
      </c>
      <c r="AB143" s="228">
        <f>SUM(Dagbog!P142:P155)</f>
        <v>0</v>
      </c>
      <c r="AC143" s="230">
        <f>SUM(Dagbog!V142:V155)</f>
        <v>0</v>
      </c>
      <c r="AD143" s="231">
        <f>SUM(Dagbog!C142:C155)</f>
        <v>0</v>
      </c>
      <c r="AE143" s="234">
        <f>SUM(Dagbog!E142:E155)</f>
        <v>0</v>
      </c>
    </row>
    <row r="144" spans="1:31" ht="11.25" hidden="1" customHeight="1" x14ac:dyDescent="0.2">
      <c r="A144" s="223"/>
      <c r="B144" s="200"/>
      <c r="C144" s="77"/>
      <c r="D144" s="77"/>
      <c r="E144" s="77"/>
      <c r="F144" s="77"/>
      <c r="G144" s="225">
        <f t="shared" si="6"/>
        <v>0</v>
      </c>
      <c r="H144" s="200"/>
      <c r="I144" s="77"/>
      <c r="J144" s="77"/>
      <c r="K144" s="77"/>
      <c r="L144" s="77">
        <f>SUMIF(Dagbog!$L143:$L156,"x",Dagbog!K143:K156)</f>
        <v>0</v>
      </c>
      <c r="M144" s="200">
        <f t="shared" si="3"/>
        <v>0</v>
      </c>
      <c r="N144" s="200"/>
      <c r="O144" s="77"/>
      <c r="P144" s="77"/>
      <c r="Q144" s="77"/>
      <c r="R144" s="77">
        <f t="shared" si="4"/>
        <v>0</v>
      </c>
      <c r="S144" s="225">
        <f t="shared" si="5"/>
        <v>0</v>
      </c>
      <c r="T144" s="225"/>
      <c r="U144" s="225"/>
      <c r="V144" s="224"/>
      <c r="W144" s="232"/>
      <c r="X144" s="228"/>
      <c r="Y144" s="233"/>
      <c r="Z144" s="233"/>
      <c r="AA144" s="230"/>
      <c r="AB144" s="228"/>
      <c r="AC144" s="230"/>
      <c r="AD144" s="229"/>
      <c r="AE144" s="229"/>
    </row>
    <row r="145" spans="1:31" ht="11.25" hidden="1" customHeight="1" x14ac:dyDescent="0.2">
      <c r="A145" s="223"/>
      <c r="B145" s="200"/>
      <c r="C145" s="77"/>
      <c r="D145" s="77"/>
      <c r="E145" s="77"/>
      <c r="F145" s="77"/>
      <c r="G145" s="225">
        <f t="shared" si="6"/>
        <v>0</v>
      </c>
      <c r="H145" s="200"/>
      <c r="I145" s="77"/>
      <c r="J145" s="77"/>
      <c r="K145" s="77"/>
      <c r="L145" s="77">
        <f>SUMIF(Dagbog!$L144:$L157,"x",Dagbog!K144:K157)</f>
        <v>0</v>
      </c>
      <c r="M145" s="200">
        <f t="shared" ref="M145:M208" si="7">SUM(H145:L145)</f>
        <v>0</v>
      </c>
      <c r="N145" s="200"/>
      <c r="O145" s="77"/>
      <c r="P145" s="77"/>
      <c r="Q145" s="77"/>
      <c r="R145" s="77">
        <f t="shared" si="4"/>
        <v>0</v>
      </c>
      <c r="S145" s="225">
        <f t="shared" si="5"/>
        <v>0</v>
      </c>
      <c r="T145" s="225"/>
      <c r="U145" s="225"/>
      <c r="V145" s="224"/>
      <c r="W145" s="232"/>
      <c r="X145" s="228"/>
      <c r="Y145" s="233"/>
      <c r="Z145" s="233"/>
      <c r="AA145" s="230"/>
      <c r="AB145" s="228"/>
      <c r="AC145" s="230"/>
      <c r="AD145" s="229"/>
      <c r="AE145" s="229"/>
    </row>
    <row r="146" spans="1:31" ht="11.25" hidden="1" customHeight="1" x14ac:dyDescent="0.2">
      <c r="A146" s="223"/>
      <c r="B146" s="200"/>
      <c r="C146" s="77"/>
      <c r="D146" s="77"/>
      <c r="E146" s="77"/>
      <c r="F146" s="77"/>
      <c r="G146" s="225">
        <f t="shared" si="6"/>
        <v>0</v>
      </c>
      <c r="H146" s="200"/>
      <c r="I146" s="77"/>
      <c r="J146" s="77"/>
      <c r="K146" s="77"/>
      <c r="L146" s="77">
        <f>SUMIF(Dagbog!$L145:$L158,"x",Dagbog!K145:K158)</f>
        <v>0</v>
      </c>
      <c r="M146" s="200">
        <f t="shared" si="7"/>
        <v>0</v>
      </c>
      <c r="N146" s="200"/>
      <c r="O146" s="77"/>
      <c r="P146" s="77"/>
      <c r="Q146" s="77"/>
      <c r="R146" s="77">
        <f t="shared" si="4"/>
        <v>0</v>
      </c>
      <c r="S146" s="225">
        <f t="shared" si="5"/>
        <v>0</v>
      </c>
      <c r="T146" s="225"/>
      <c r="U146" s="225"/>
      <c r="V146" s="224"/>
      <c r="W146" s="232"/>
      <c r="X146" s="228"/>
      <c r="Y146" s="233"/>
      <c r="Z146" s="233"/>
      <c r="AA146" s="230"/>
      <c r="AB146" s="228"/>
      <c r="AC146" s="230"/>
      <c r="AD146" s="229"/>
      <c r="AE146" s="229"/>
    </row>
    <row r="147" spans="1:31" ht="11.25" hidden="1" customHeight="1" x14ac:dyDescent="0.2">
      <c r="A147" s="223"/>
      <c r="B147" s="200"/>
      <c r="C147" s="77"/>
      <c r="D147" s="77"/>
      <c r="E147" s="77"/>
      <c r="F147" s="77"/>
      <c r="G147" s="225">
        <f t="shared" si="6"/>
        <v>0</v>
      </c>
      <c r="H147" s="200"/>
      <c r="I147" s="77"/>
      <c r="J147" s="77"/>
      <c r="K147" s="77"/>
      <c r="L147" s="77">
        <f>SUMIF(Dagbog!$L146:$L159,"x",Dagbog!K146:K159)</f>
        <v>0</v>
      </c>
      <c r="M147" s="200">
        <f t="shared" si="7"/>
        <v>0</v>
      </c>
      <c r="N147" s="200"/>
      <c r="O147" s="77"/>
      <c r="P147" s="77"/>
      <c r="Q147" s="77"/>
      <c r="R147" s="77">
        <f t="shared" si="4"/>
        <v>0</v>
      </c>
      <c r="S147" s="225">
        <f t="shared" si="5"/>
        <v>0</v>
      </c>
      <c r="T147" s="225"/>
      <c r="U147" s="225"/>
      <c r="V147" s="224"/>
      <c r="W147" s="232"/>
      <c r="X147" s="228"/>
      <c r="Y147" s="233"/>
      <c r="Z147" s="233"/>
      <c r="AA147" s="230"/>
      <c r="AB147" s="228"/>
      <c r="AC147" s="230"/>
      <c r="AD147" s="229"/>
      <c r="AE147" s="229"/>
    </row>
    <row r="148" spans="1:31" ht="11.25" hidden="1" customHeight="1" x14ac:dyDescent="0.2">
      <c r="A148" s="223"/>
      <c r="B148" s="200"/>
      <c r="C148" s="77"/>
      <c r="D148" s="77"/>
      <c r="E148" s="77"/>
      <c r="F148" s="77"/>
      <c r="G148" s="225">
        <f t="shared" si="6"/>
        <v>0</v>
      </c>
      <c r="H148" s="200"/>
      <c r="I148" s="77"/>
      <c r="J148" s="77"/>
      <c r="K148" s="77"/>
      <c r="L148" s="77">
        <f>SUMIF(Dagbog!$L147:$L160,"x",Dagbog!K147:K160)</f>
        <v>0</v>
      </c>
      <c r="M148" s="200">
        <f t="shared" si="7"/>
        <v>0</v>
      </c>
      <c r="N148" s="200"/>
      <c r="O148" s="77"/>
      <c r="P148" s="77"/>
      <c r="Q148" s="77"/>
      <c r="R148" s="77">
        <f t="shared" si="4"/>
        <v>0</v>
      </c>
      <c r="S148" s="225">
        <f t="shared" si="5"/>
        <v>0</v>
      </c>
      <c r="T148" s="225"/>
      <c r="U148" s="225"/>
      <c r="V148" s="224"/>
      <c r="W148" s="232"/>
      <c r="X148" s="228"/>
      <c r="Y148" s="233"/>
      <c r="Z148" s="233"/>
      <c r="AA148" s="230"/>
      <c r="AB148" s="228"/>
      <c r="AC148" s="230"/>
      <c r="AD148" s="229"/>
      <c r="AE148" s="229"/>
    </row>
    <row r="149" spans="1:31" ht="11.25" hidden="1" customHeight="1" x14ac:dyDescent="0.2">
      <c r="A149" s="223"/>
      <c r="B149" s="200"/>
      <c r="C149" s="77"/>
      <c r="D149" s="77"/>
      <c r="E149" s="77"/>
      <c r="F149" s="77"/>
      <c r="G149" s="225">
        <f t="shared" si="6"/>
        <v>0</v>
      </c>
      <c r="H149" s="200"/>
      <c r="I149" s="77"/>
      <c r="J149" s="77"/>
      <c r="K149" s="77"/>
      <c r="L149" s="77">
        <f>SUMIF(Dagbog!$L148:$L161,"x",Dagbog!K148:K161)</f>
        <v>0</v>
      </c>
      <c r="M149" s="200">
        <f t="shared" si="7"/>
        <v>0</v>
      </c>
      <c r="N149" s="200"/>
      <c r="O149" s="77"/>
      <c r="P149" s="77"/>
      <c r="Q149" s="77"/>
      <c r="R149" s="77">
        <f t="shared" si="4"/>
        <v>0</v>
      </c>
      <c r="S149" s="225">
        <f t="shared" si="5"/>
        <v>0</v>
      </c>
      <c r="T149" s="225"/>
      <c r="U149" s="225"/>
      <c r="V149" s="224"/>
      <c r="W149" s="232"/>
      <c r="X149" s="228"/>
      <c r="Y149" s="233"/>
      <c r="Z149" s="233"/>
      <c r="AA149" s="230"/>
      <c r="AB149" s="228"/>
      <c r="AC149" s="230"/>
      <c r="AD149" s="229"/>
      <c r="AE149" s="229"/>
    </row>
    <row r="150" spans="1:31" ht="11.25" hidden="1" customHeight="1" x14ac:dyDescent="0.2">
      <c r="A150" s="223"/>
      <c r="B150" s="200"/>
      <c r="C150" s="77"/>
      <c r="D150" s="77"/>
      <c r="E150" s="77"/>
      <c r="F150" s="77"/>
      <c r="G150" s="225">
        <f t="shared" si="6"/>
        <v>0</v>
      </c>
      <c r="H150" s="200"/>
      <c r="I150" s="77"/>
      <c r="J150" s="77"/>
      <c r="K150" s="77"/>
      <c r="L150" s="77">
        <f>SUMIF(Dagbog!$L149:$L162,"x",Dagbog!K149:K162)</f>
        <v>0</v>
      </c>
      <c r="M150" s="200">
        <f t="shared" si="7"/>
        <v>0</v>
      </c>
      <c r="N150" s="200"/>
      <c r="O150" s="77"/>
      <c r="P150" s="77"/>
      <c r="Q150" s="77"/>
      <c r="R150" s="77">
        <f t="shared" si="4"/>
        <v>0</v>
      </c>
      <c r="S150" s="225">
        <f t="shared" si="5"/>
        <v>0</v>
      </c>
      <c r="T150" s="225"/>
      <c r="U150" s="225"/>
      <c r="V150" s="224"/>
      <c r="W150" s="232"/>
      <c r="X150" s="228"/>
      <c r="Y150" s="233"/>
      <c r="Z150" s="233"/>
      <c r="AA150" s="230"/>
      <c r="AB150" s="228"/>
      <c r="AC150" s="230"/>
      <c r="AD150" s="229"/>
      <c r="AE150" s="229"/>
    </row>
    <row r="151" spans="1:31" ht="11.25" hidden="1" customHeight="1" x14ac:dyDescent="0.2">
      <c r="A151" s="223"/>
      <c r="B151" s="200"/>
      <c r="C151" s="77"/>
      <c r="D151" s="77"/>
      <c r="E151" s="77"/>
      <c r="F151" s="77"/>
      <c r="G151" s="225">
        <f t="shared" si="6"/>
        <v>0</v>
      </c>
      <c r="H151" s="200"/>
      <c r="I151" s="77"/>
      <c r="J151" s="77"/>
      <c r="K151" s="77"/>
      <c r="L151" s="77">
        <f>SUMIF(Dagbog!$L150:$L163,"x",Dagbog!K150:K163)</f>
        <v>0</v>
      </c>
      <c r="M151" s="200">
        <f t="shared" si="7"/>
        <v>0</v>
      </c>
      <c r="N151" s="200"/>
      <c r="O151" s="77"/>
      <c r="P151" s="77"/>
      <c r="Q151" s="77"/>
      <c r="R151" s="77">
        <f t="shared" si="4"/>
        <v>0</v>
      </c>
      <c r="S151" s="225">
        <f t="shared" si="5"/>
        <v>0</v>
      </c>
      <c r="T151" s="225"/>
      <c r="U151" s="225"/>
      <c r="V151" s="224"/>
      <c r="W151" s="232"/>
      <c r="X151" s="228"/>
      <c r="Y151" s="233"/>
      <c r="Z151" s="233"/>
      <c r="AA151" s="230"/>
      <c r="AB151" s="228"/>
      <c r="AC151" s="230"/>
      <c r="AD151" s="229"/>
      <c r="AE151" s="229"/>
    </row>
    <row r="152" spans="1:31" ht="11.25" hidden="1" customHeight="1" x14ac:dyDescent="0.2">
      <c r="A152" s="223"/>
      <c r="B152" s="200"/>
      <c r="C152" s="77"/>
      <c r="D152" s="77"/>
      <c r="E152" s="77"/>
      <c r="F152" s="77"/>
      <c r="G152" s="225">
        <f t="shared" si="6"/>
        <v>0</v>
      </c>
      <c r="H152" s="200"/>
      <c r="I152" s="77"/>
      <c r="J152" s="77"/>
      <c r="K152" s="77"/>
      <c r="L152" s="77">
        <f>SUMIF(Dagbog!$L151:$L164,"x",Dagbog!K151:K164)</f>
        <v>0</v>
      </c>
      <c r="M152" s="200">
        <f t="shared" si="7"/>
        <v>0</v>
      </c>
      <c r="N152" s="200"/>
      <c r="O152" s="77"/>
      <c r="P152" s="77"/>
      <c r="Q152" s="77"/>
      <c r="R152" s="77">
        <f t="shared" si="4"/>
        <v>0</v>
      </c>
      <c r="S152" s="225">
        <f t="shared" si="5"/>
        <v>0</v>
      </c>
      <c r="T152" s="225"/>
      <c r="U152" s="225"/>
      <c r="V152" s="224"/>
      <c r="W152" s="232"/>
      <c r="X152" s="228"/>
      <c r="Y152" s="233"/>
      <c r="Z152" s="233"/>
      <c r="AA152" s="230"/>
      <c r="AB152" s="228"/>
      <c r="AC152" s="230"/>
      <c r="AD152" s="229"/>
      <c r="AE152" s="229"/>
    </row>
    <row r="153" spans="1:31" ht="11.25" hidden="1" customHeight="1" x14ac:dyDescent="0.2">
      <c r="A153" s="223"/>
      <c r="B153" s="200"/>
      <c r="C153" s="77"/>
      <c r="D153" s="77"/>
      <c r="E153" s="77"/>
      <c r="F153" s="77"/>
      <c r="G153" s="225">
        <f t="shared" si="6"/>
        <v>0</v>
      </c>
      <c r="H153" s="200"/>
      <c r="I153" s="77"/>
      <c r="J153" s="77"/>
      <c r="K153" s="77"/>
      <c r="L153" s="77">
        <f>SUMIF(Dagbog!$L152:$L165,"x",Dagbog!K152:K165)</f>
        <v>0</v>
      </c>
      <c r="M153" s="200">
        <f t="shared" si="7"/>
        <v>0</v>
      </c>
      <c r="N153" s="200"/>
      <c r="O153" s="77"/>
      <c r="P153" s="77"/>
      <c r="Q153" s="77"/>
      <c r="R153" s="77">
        <f t="shared" si="4"/>
        <v>0</v>
      </c>
      <c r="S153" s="225">
        <f t="shared" si="5"/>
        <v>0</v>
      </c>
      <c r="T153" s="225"/>
      <c r="U153" s="225"/>
      <c r="V153" s="224"/>
      <c r="W153" s="232"/>
      <c r="X153" s="228"/>
      <c r="Y153" s="233"/>
      <c r="Z153" s="233"/>
      <c r="AA153" s="230"/>
      <c r="AB153" s="228"/>
      <c r="AC153" s="230"/>
      <c r="AD153" s="229"/>
      <c r="AE153" s="229"/>
    </row>
    <row r="154" spans="1:31" ht="11.25" hidden="1" customHeight="1" x14ac:dyDescent="0.2">
      <c r="A154" s="223"/>
      <c r="B154" s="200"/>
      <c r="C154" s="77"/>
      <c r="D154" s="77"/>
      <c r="E154" s="77"/>
      <c r="F154" s="77"/>
      <c r="G154" s="225">
        <f t="shared" si="6"/>
        <v>0</v>
      </c>
      <c r="H154" s="200"/>
      <c r="I154" s="77"/>
      <c r="J154" s="77"/>
      <c r="K154" s="77"/>
      <c r="L154" s="77">
        <f>SUMIF(Dagbog!$L153:$L166,"x",Dagbog!K153:K166)</f>
        <v>0</v>
      </c>
      <c r="M154" s="200">
        <f t="shared" si="7"/>
        <v>0</v>
      </c>
      <c r="N154" s="200"/>
      <c r="O154" s="77"/>
      <c r="P154" s="77"/>
      <c r="Q154" s="77"/>
      <c r="R154" s="77">
        <f t="shared" si="4"/>
        <v>0</v>
      </c>
      <c r="S154" s="225">
        <f t="shared" si="5"/>
        <v>0</v>
      </c>
      <c r="T154" s="225"/>
      <c r="U154" s="225"/>
      <c r="V154" s="224"/>
      <c r="W154" s="232"/>
      <c r="X154" s="228"/>
      <c r="Y154" s="233"/>
      <c r="Z154" s="233"/>
      <c r="AA154" s="230"/>
      <c r="AB154" s="228"/>
      <c r="AC154" s="230"/>
      <c r="AD154" s="229"/>
      <c r="AE154" s="229"/>
    </row>
    <row r="155" spans="1:31" ht="11.25" hidden="1" customHeight="1" x14ac:dyDescent="0.2">
      <c r="A155" s="223"/>
      <c r="B155" s="200"/>
      <c r="C155" s="77"/>
      <c r="D155" s="77"/>
      <c r="E155" s="77"/>
      <c r="F155" s="77"/>
      <c r="G155" s="225">
        <f t="shared" si="6"/>
        <v>0</v>
      </c>
      <c r="H155" s="200"/>
      <c r="I155" s="77"/>
      <c r="J155" s="77"/>
      <c r="K155" s="77"/>
      <c r="L155" s="77">
        <f>SUMIF(Dagbog!$L154:$L167,"x",Dagbog!K154:K167)</f>
        <v>0</v>
      </c>
      <c r="M155" s="200">
        <f t="shared" si="7"/>
        <v>0</v>
      </c>
      <c r="N155" s="200"/>
      <c r="O155" s="77"/>
      <c r="P155" s="77"/>
      <c r="Q155" s="77"/>
      <c r="R155" s="77">
        <f t="shared" si="4"/>
        <v>0</v>
      </c>
      <c r="S155" s="225">
        <f t="shared" si="5"/>
        <v>0</v>
      </c>
      <c r="T155" s="225"/>
      <c r="U155" s="225"/>
      <c r="V155" s="224"/>
      <c r="W155" s="232"/>
      <c r="X155" s="228"/>
      <c r="Y155" s="233"/>
      <c r="Z155" s="233"/>
      <c r="AA155" s="230"/>
      <c r="AB155" s="228"/>
      <c r="AC155" s="230"/>
      <c r="AD155" s="229"/>
      <c r="AE155" s="229"/>
    </row>
    <row r="156" spans="1:31" ht="11.25" hidden="1" customHeight="1" x14ac:dyDescent="0.2">
      <c r="A156" s="223"/>
      <c r="B156" s="200"/>
      <c r="C156" s="77"/>
      <c r="D156" s="77"/>
      <c r="E156" s="77"/>
      <c r="F156" s="77"/>
      <c r="G156" s="225">
        <f t="shared" si="6"/>
        <v>0</v>
      </c>
      <c r="H156" s="200"/>
      <c r="I156" s="77"/>
      <c r="J156" s="77"/>
      <c r="K156" s="77"/>
      <c r="L156" s="77">
        <f>SUMIF(Dagbog!$L155:$L168,"x",Dagbog!K155:K168)</f>
        <v>0</v>
      </c>
      <c r="M156" s="200">
        <f t="shared" si="7"/>
        <v>0</v>
      </c>
      <c r="N156" s="200"/>
      <c r="O156" s="77"/>
      <c r="P156" s="77"/>
      <c r="Q156" s="77"/>
      <c r="R156" s="77">
        <f t="shared" si="4"/>
        <v>0</v>
      </c>
      <c r="S156" s="225">
        <f t="shared" si="5"/>
        <v>0</v>
      </c>
      <c r="T156" s="225"/>
      <c r="U156" s="225"/>
      <c r="V156" s="224"/>
      <c r="W156" s="232"/>
      <c r="X156" s="228"/>
      <c r="Y156" s="233"/>
      <c r="Z156" s="233"/>
      <c r="AA156" s="230"/>
      <c r="AB156" s="228"/>
      <c r="AC156" s="230"/>
      <c r="AD156" s="229"/>
      <c r="AE156" s="229"/>
    </row>
    <row r="157" spans="1:31" x14ac:dyDescent="0.2">
      <c r="A157" s="230">
        <f>Dagbog!A156</f>
        <v>2</v>
      </c>
      <c r="B157" s="200">
        <f>SUMIF(Dagbog!$L156:$L169,"",Dagbog!G156:G169)</f>
        <v>0</v>
      </c>
      <c r="C157" s="77">
        <f>SUMIF(Dagbog!$L156:$L169,"",Dagbog!H156:H169)</f>
        <v>0</v>
      </c>
      <c r="D157" s="77">
        <f>SUMIF(Dagbog!$L156:$L169,"",Dagbog!I156:I169)</f>
        <v>0</v>
      </c>
      <c r="E157" s="77">
        <f>SUMIF(Dagbog!$L156:$L169,"",Dagbog!J156:J169)</f>
        <v>0</v>
      </c>
      <c r="F157" s="77">
        <f>SUMIF(Dagbog!$L156:$L169,"",Dagbog!K156:K169)</f>
        <v>0</v>
      </c>
      <c r="G157" s="225">
        <f t="shared" si="6"/>
        <v>0</v>
      </c>
      <c r="H157" s="200">
        <f>SUMIF(Dagbog!$L156:$L169,"x",Dagbog!G156:G169)</f>
        <v>0</v>
      </c>
      <c r="I157" s="77">
        <f>SUMIF(Dagbog!$L156:$L169,"x",Dagbog!H156:H169)</f>
        <v>0</v>
      </c>
      <c r="J157" s="77">
        <f>SUMIF(Dagbog!$L156:$L169,"x",Dagbog!I156:I169)</f>
        <v>0</v>
      </c>
      <c r="K157" s="77">
        <f>SUMIF(Dagbog!$L156:$L169,"x",Dagbog!J156:J169)</f>
        <v>0</v>
      </c>
      <c r="L157" s="77">
        <f>SUMIF(Dagbog!$L156:$L169,"x",Dagbog!K156:K169)</f>
        <v>0</v>
      </c>
      <c r="M157" s="200">
        <f t="shared" si="7"/>
        <v>0</v>
      </c>
      <c r="N157" s="200">
        <f>B157+H157</f>
        <v>0</v>
      </c>
      <c r="O157" s="77">
        <f>C157+I157</f>
        <v>0</v>
      </c>
      <c r="P157" s="77">
        <f>D157+J157</f>
        <v>0</v>
      </c>
      <c r="Q157" s="77">
        <f>E157+K157</f>
        <v>0</v>
      </c>
      <c r="R157" s="77">
        <f t="shared" si="4"/>
        <v>0</v>
      </c>
      <c r="S157" s="225">
        <f t="shared" si="5"/>
        <v>0</v>
      </c>
      <c r="T157" s="225">
        <f>SUM(Dagbog!M156:M169)</f>
        <v>0</v>
      </c>
      <c r="U157" s="225">
        <f>S157+T157</f>
        <v>0</v>
      </c>
      <c r="V157" s="224">
        <f>SUM(Dagbog!Q156:Q169)</f>
        <v>0</v>
      </c>
      <c r="W157" s="232">
        <f>SUM(Dagbog!F156:F169)-X157</f>
        <v>0</v>
      </c>
      <c r="X157" s="228">
        <f>SUMIF(Dagbog!$L156:$L169,"x",Dagbog!F156:F169)</f>
        <v>0</v>
      </c>
      <c r="Y157" s="233">
        <f>IF(SUM(Dagbog!R156:R169)&gt;0,AVERAGE(Dagbog!R156:R169),0)</f>
        <v>0</v>
      </c>
      <c r="Z157" s="272">
        <f>SUM(Dagbog!T156:T169)-AA157</f>
        <v>0</v>
      </c>
      <c r="AA157" s="230">
        <f>SUMIF(Dagbog!$L156:$L169,"x",Dagbog!T156:T169)</f>
        <v>0</v>
      </c>
      <c r="AB157" s="228">
        <f>SUM(Dagbog!P156:P169)</f>
        <v>0</v>
      </c>
      <c r="AC157" s="230">
        <f>SUM(Dagbog!V156:V169)</f>
        <v>0</v>
      </c>
      <c r="AD157" s="231">
        <f>SUM(Dagbog!C156:C169)</f>
        <v>0</v>
      </c>
      <c r="AE157" s="234">
        <f>SUM(Dagbog!E156:E169)</f>
        <v>0</v>
      </c>
    </row>
    <row r="158" spans="1:31" ht="11.25" hidden="1" customHeight="1" x14ac:dyDescent="0.2">
      <c r="A158" s="223"/>
      <c r="B158" s="200"/>
      <c r="C158" s="77"/>
      <c r="D158" s="77"/>
      <c r="E158" s="77"/>
      <c r="F158" s="77"/>
      <c r="G158" s="225">
        <f t="shared" si="6"/>
        <v>0</v>
      </c>
      <c r="H158" s="200"/>
      <c r="I158" s="77"/>
      <c r="J158" s="77"/>
      <c r="K158" s="77"/>
      <c r="L158" s="77">
        <f>SUMIF(Dagbog!$L157:$L170,"x",Dagbog!K157:K170)</f>
        <v>0</v>
      </c>
      <c r="M158" s="200">
        <f t="shared" si="7"/>
        <v>0</v>
      </c>
      <c r="N158" s="200"/>
      <c r="O158" s="77"/>
      <c r="P158" s="77"/>
      <c r="Q158" s="77"/>
      <c r="R158" s="77">
        <f t="shared" si="4"/>
        <v>0</v>
      </c>
      <c r="S158" s="225">
        <f t="shared" si="5"/>
        <v>0</v>
      </c>
      <c r="T158" s="225"/>
      <c r="U158" s="225"/>
      <c r="V158" s="224"/>
      <c r="W158" s="232"/>
      <c r="X158" s="228"/>
      <c r="Y158" s="233"/>
      <c r="Z158" s="233"/>
      <c r="AA158" s="230"/>
      <c r="AB158" s="228"/>
      <c r="AC158" s="230"/>
      <c r="AD158" s="229"/>
      <c r="AE158" s="229"/>
    </row>
    <row r="159" spans="1:31" ht="11.25" hidden="1" customHeight="1" x14ac:dyDescent="0.2">
      <c r="A159" s="223"/>
      <c r="B159" s="200"/>
      <c r="C159" s="77"/>
      <c r="D159" s="77"/>
      <c r="E159" s="77"/>
      <c r="F159" s="77"/>
      <c r="G159" s="225">
        <f t="shared" si="6"/>
        <v>0</v>
      </c>
      <c r="H159" s="200"/>
      <c r="I159" s="77"/>
      <c r="J159" s="77"/>
      <c r="K159" s="77"/>
      <c r="L159" s="77">
        <f>SUMIF(Dagbog!$L158:$L171,"x",Dagbog!K158:K171)</f>
        <v>0</v>
      </c>
      <c r="M159" s="200">
        <f t="shared" si="7"/>
        <v>0</v>
      </c>
      <c r="N159" s="200"/>
      <c r="O159" s="77"/>
      <c r="P159" s="77"/>
      <c r="Q159" s="77"/>
      <c r="R159" s="77">
        <f t="shared" ref="R159:R222" si="8">F159+L159</f>
        <v>0</v>
      </c>
      <c r="S159" s="225">
        <f t="shared" ref="S159:S222" si="9">SUM(N159:R159)</f>
        <v>0</v>
      </c>
      <c r="T159" s="225"/>
      <c r="U159" s="225"/>
      <c r="V159" s="224"/>
      <c r="W159" s="232"/>
      <c r="X159" s="228"/>
      <c r="Y159" s="233"/>
      <c r="Z159" s="233"/>
      <c r="AA159" s="230"/>
      <c r="AB159" s="228"/>
      <c r="AC159" s="230"/>
      <c r="AD159" s="229"/>
      <c r="AE159" s="229"/>
    </row>
    <row r="160" spans="1:31" ht="11.25" hidden="1" customHeight="1" x14ac:dyDescent="0.2">
      <c r="A160" s="223"/>
      <c r="B160" s="200"/>
      <c r="C160" s="77"/>
      <c r="D160" s="77"/>
      <c r="E160" s="77"/>
      <c r="F160" s="77"/>
      <c r="G160" s="225">
        <f t="shared" si="6"/>
        <v>0</v>
      </c>
      <c r="H160" s="200"/>
      <c r="I160" s="77"/>
      <c r="J160" s="77"/>
      <c r="K160" s="77"/>
      <c r="L160" s="77">
        <f>SUMIF(Dagbog!$L159:$L172,"x",Dagbog!K159:K172)</f>
        <v>0</v>
      </c>
      <c r="M160" s="200">
        <f t="shared" si="7"/>
        <v>0</v>
      </c>
      <c r="N160" s="200"/>
      <c r="O160" s="77"/>
      <c r="P160" s="77"/>
      <c r="Q160" s="77"/>
      <c r="R160" s="77">
        <f t="shared" si="8"/>
        <v>0</v>
      </c>
      <c r="S160" s="225">
        <f t="shared" si="9"/>
        <v>0</v>
      </c>
      <c r="T160" s="225"/>
      <c r="U160" s="225"/>
      <c r="V160" s="224"/>
      <c r="W160" s="232"/>
      <c r="X160" s="228"/>
      <c r="Y160" s="233"/>
      <c r="Z160" s="233"/>
      <c r="AA160" s="230"/>
      <c r="AB160" s="228"/>
      <c r="AC160" s="230"/>
      <c r="AD160" s="229"/>
      <c r="AE160" s="229"/>
    </row>
    <row r="161" spans="1:31" ht="11.25" hidden="1" customHeight="1" x14ac:dyDescent="0.2">
      <c r="A161" s="223"/>
      <c r="B161" s="200"/>
      <c r="C161" s="77"/>
      <c r="D161" s="77"/>
      <c r="E161" s="77"/>
      <c r="F161" s="77"/>
      <c r="G161" s="225">
        <f t="shared" si="6"/>
        <v>0</v>
      </c>
      <c r="H161" s="200"/>
      <c r="I161" s="77"/>
      <c r="J161" s="77"/>
      <c r="K161" s="77"/>
      <c r="L161" s="77">
        <f>SUMIF(Dagbog!$L160:$L173,"x",Dagbog!K160:K173)</f>
        <v>0</v>
      </c>
      <c r="M161" s="200">
        <f t="shared" si="7"/>
        <v>0</v>
      </c>
      <c r="N161" s="200"/>
      <c r="O161" s="77"/>
      <c r="P161" s="77"/>
      <c r="Q161" s="77"/>
      <c r="R161" s="77">
        <f t="shared" si="8"/>
        <v>0</v>
      </c>
      <c r="S161" s="225">
        <f t="shared" si="9"/>
        <v>0</v>
      </c>
      <c r="T161" s="225"/>
      <c r="U161" s="225"/>
      <c r="V161" s="224"/>
      <c r="W161" s="232"/>
      <c r="X161" s="228"/>
      <c r="Y161" s="233"/>
      <c r="Z161" s="233"/>
      <c r="AA161" s="230"/>
      <c r="AB161" s="228"/>
      <c r="AC161" s="230"/>
      <c r="AD161" s="229"/>
      <c r="AE161" s="229"/>
    </row>
    <row r="162" spans="1:31" ht="11.25" hidden="1" customHeight="1" x14ac:dyDescent="0.2">
      <c r="A162" s="223"/>
      <c r="B162" s="200"/>
      <c r="C162" s="77"/>
      <c r="D162" s="77"/>
      <c r="E162" s="77"/>
      <c r="F162" s="77"/>
      <c r="G162" s="225">
        <f t="shared" si="6"/>
        <v>0</v>
      </c>
      <c r="H162" s="200"/>
      <c r="I162" s="77"/>
      <c r="J162" s="77"/>
      <c r="K162" s="77"/>
      <c r="L162" s="77">
        <f>SUMIF(Dagbog!$L161:$L174,"x",Dagbog!K161:K174)</f>
        <v>0</v>
      </c>
      <c r="M162" s="200">
        <f t="shared" si="7"/>
        <v>0</v>
      </c>
      <c r="N162" s="200"/>
      <c r="O162" s="77"/>
      <c r="P162" s="77"/>
      <c r="Q162" s="77"/>
      <c r="R162" s="77">
        <f t="shared" si="8"/>
        <v>0</v>
      </c>
      <c r="S162" s="225">
        <f t="shared" si="9"/>
        <v>0</v>
      </c>
      <c r="T162" s="225"/>
      <c r="U162" s="225"/>
      <c r="V162" s="224"/>
      <c r="W162" s="232"/>
      <c r="X162" s="228"/>
      <c r="Y162" s="233"/>
      <c r="Z162" s="233"/>
      <c r="AA162" s="230"/>
      <c r="AB162" s="228"/>
      <c r="AC162" s="230"/>
      <c r="AD162" s="229"/>
      <c r="AE162" s="229"/>
    </row>
    <row r="163" spans="1:31" ht="11.25" hidden="1" customHeight="1" x14ac:dyDescent="0.2">
      <c r="A163" s="223"/>
      <c r="B163" s="200"/>
      <c r="C163" s="77"/>
      <c r="D163" s="77"/>
      <c r="E163" s="77"/>
      <c r="F163" s="77"/>
      <c r="G163" s="225">
        <f t="shared" si="6"/>
        <v>0</v>
      </c>
      <c r="H163" s="200"/>
      <c r="I163" s="77"/>
      <c r="J163" s="77"/>
      <c r="K163" s="77"/>
      <c r="L163" s="77">
        <f>SUMIF(Dagbog!$L162:$L175,"x",Dagbog!K162:K175)</f>
        <v>0</v>
      </c>
      <c r="M163" s="200">
        <f t="shared" si="7"/>
        <v>0</v>
      </c>
      <c r="N163" s="200"/>
      <c r="O163" s="77"/>
      <c r="P163" s="77"/>
      <c r="Q163" s="77"/>
      <c r="R163" s="77">
        <f t="shared" si="8"/>
        <v>0</v>
      </c>
      <c r="S163" s="225">
        <f t="shared" si="9"/>
        <v>0</v>
      </c>
      <c r="T163" s="225"/>
      <c r="U163" s="225"/>
      <c r="V163" s="224"/>
      <c r="W163" s="232"/>
      <c r="X163" s="228"/>
      <c r="Y163" s="233"/>
      <c r="Z163" s="233"/>
      <c r="AA163" s="230"/>
      <c r="AB163" s="228"/>
      <c r="AC163" s="230"/>
      <c r="AD163" s="229"/>
      <c r="AE163" s="229"/>
    </row>
    <row r="164" spans="1:31" ht="11.25" hidden="1" customHeight="1" x14ac:dyDescent="0.2">
      <c r="A164" s="223"/>
      <c r="B164" s="200"/>
      <c r="C164" s="77"/>
      <c r="D164" s="77"/>
      <c r="E164" s="77"/>
      <c r="F164" s="77"/>
      <c r="G164" s="225">
        <f t="shared" si="6"/>
        <v>0</v>
      </c>
      <c r="H164" s="200"/>
      <c r="I164" s="77"/>
      <c r="J164" s="77"/>
      <c r="K164" s="77"/>
      <c r="L164" s="77">
        <f>SUMIF(Dagbog!$L163:$L176,"x",Dagbog!K163:K176)</f>
        <v>0</v>
      </c>
      <c r="M164" s="200">
        <f t="shared" si="7"/>
        <v>0</v>
      </c>
      <c r="N164" s="200"/>
      <c r="O164" s="77"/>
      <c r="P164" s="77"/>
      <c r="Q164" s="77"/>
      <c r="R164" s="77">
        <f t="shared" si="8"/>
        <v>0</v>
      </c>
      <c r="S164" s="225">
        <f t="shared" si="9"/>
        <v>0</v>
      </c>
      <c r="T164" s="225"/>
      <c r="U164" s="225"/>
      <c r="V164" s="224"/>
      <c r="W164" s="232"/>
      <c r="X164" s="228"/>
      <c r="Y164" s="233"/>
      <c r="Z164" s="233"/>
      <c r="AA164" s="230"/>
      <c r="AB164" s="228"/>
      <c r="AC164" s="230"/>
      <c r="AD164" s="229"/>
      <c r="AE164" s="229"/>
    </row>
    <row r="165" spans="1:31" ht="11.25" hidden="1" customHeight="1" x14ac:dyDescent="0.2">
      <c r="A165" s="223"/>
      <c r="B165" s="200"/>
      <c r="C165" s="77"/>
      <c r="D165" s="77"/>
      <c r="E165" s="77"/>
      <c r="F165" s="77"/>
      <c r="G165" s="225">
        <f t="shared" ref="G165:G228" si="10">SUM(B165:F165)</f>
        <v>0</v>
      </c>
      <c r="H165" s="200"/>
      <c r="I165" s="77"/>
      <c r="J165" s="77"/>
      <c r="K165" s="77"/>
      <c r="L165" s="77">
        <f>SUMIF(Dagbog!$L164:$L177,"x",Dagbog!K164:K177)</f>
        <v>0</v>
      </c>
      <c r="M165" s="200">
        <f t="shared" si="7"/>
        <v>0</v>
      </c>
      <c r="N165" s="200"/>
      <c r="O165" s="77"/>
      <c r="P165" s="77"/>
      <c r="Q165" s="77"/>
      <c r="R165" s="77">
        <f t="shared" si="8"/>
        <v>0</v>
      </c>
      <c r="S165" s="225">
        <f t="shared" si="9"/>
        <v>0</v>
      </c>
      <c r="T165" s="225"/>
      <c r="U165" s="225"/>
      <c r="V165" s="224"/>
      <c r="W165" s="232"/>
      <c r="X165" s="228"/>
      <c r="Y165" s="233"/>
      <c r="Z165" s="233"/>
      <c r="AA165" s="230"/>
      <c r="AB165" s="228"/>
      <c r="AC165" s="230"/>
      <c r="AD165" s="229"/>
      <c r="AE165" s="229"/>
    </row>
    <row r="166" spans="1:31" ht="11.25" hidden="1" customHeight="1" x14ac:dyDescent="0.2">
      <c r="A166" s="223"/>
      <c r="B166" s="200"/>
      <c r="C166" s="77"/>
      <c r="D166" s="77"/>
      <c r="E166" s="77"/>
      <c r="F166" s="77"/>
      <c r="G166" s="225">
        <f t="shared" si="10"/>
        <v>0</v>
      </c>
      <c r="H166" s="200"/>
      <c r="I166" s="77"/>
      <c r="J166" s="77"/>
      <c r="K166" s="77"/>
      <c r="L166" s="77">
        <f>SUMIF(Dagbog!$L165:$L178,"x",Dagbog!K165:K178)</f>
        <v>0</v>
      </c>
      <c r="M166" s="200">
        <f t="shared" si="7"/>
        <v>0</v>
      </c>
      <c r="N166" s="200"/>
      <c r="O166" s="77"/>
      <c r="P166" s="77"/>
      <c r="Q166" s="77"/>
      <c r="R166" s="77">
        <f t="shared" si="8"/>
        <v>0</v>
      </c>
      <c r="S166" s="225">
        <f t="shared" si="9"/>
        <v>0</v>
      </c>
      <c r="T166" s="225"/>
      <c r="U166" s="225"/>
      <c r="V166" s="224"/>
      <c r="W166" s="232"/>
      <c r="X166" s="228"/>
      <c r="Y166" s="233"/>
      <c r="Z166" s="233"/>
      <c r="AA166" s="230"/>
      <c r="AB166" s="228"/>
      <c r="AC166" s="230"/>
      <c r="AD166" s="229"/>
      <c r="AE166" s="229"/>
    </row>
    <row r="167" spans="1:31" ht="11.25" hidden="1" customHeight="1" x14ac:dyDescent="0.2">
      <c r="A167" s="223"/>
      <c r="B167" s="200"/>
      <c r="C167" s="77"/>
      <c r="D167" s="77"/>
      <c r="E167" s="77"/>
      <c r="F167" s="77"/>
      <c r="G167" s="225">
        <f t="shared" si="10"/>
        <v>0</v>
      </c>
      <c r="H167" s="200"/>
      <c r="I167" s="77"/>
      <c r="J167" s="77"/>
      <c r="K167" s="77"/>
      <c r="L167" s="77">
        <f>SUMIF(Dagbog!$L166:$L179,"x",Dagbog!K166:K179)</f>
        <v>0</v>
      </c>
      <c r="M167" s="200">
        <f t="shared" si="7"/>
        <v>0</v>
      </c>
      <c r="N167" s="200"/>
      <c r="O167" s="77"/>
      <c r="P167" s="77"/>
      <c r="Q167" s="77"/>
      <c r="R167" s="77">
        <f t="shared" si="8"/>
        <v>0</v>
      </c>
      <c r="S167" s="225">
        <f t="shared" si="9"/>
        <v>0</v>
      </c>
      <c r="T167" s="225"/>
      <c r="U167" s="225"/>
      <c r="V167" s="224"/>
      <c r="W167" s="232"/>
      <c r="X167" s="228"/>
      <c r="Y167" s="233"/>
      <c r="Z167" s="233"/>
      <c r="AA167" s="230"/>
      <c r="AB167" s="228"/>
      <c r="AC167" s="230"/>
      <c r="AD167" s="229"/>
      <c r="AE167" s="229"/>
    </row>
    <row r="168" spans="1:31" ht="11.25" hidden="1" customHeight="1" x14ac:dyDescent="0.2">
      <c r="A168" s="223"/>
      <c r="B168" s="200"/>
      <c r="C168" s="77"/>
      <c r="D168" s="77"/>
      <c r="E168" s="77"/>
      <c r="F168" s="77"/>
      <c r="G168" s="225">
        <f t="shared" si="10"/>
        <v>0</v>
      </c>
      <c r="H168" s="200"/>
      <c r="I168" s="77"/>
      <c r="J168" s="77"/>
      <c r="K168" s="77"/>
      <c r="L168" s="77">
        <f>SUMIF(Dagbog!$L167:$L180,"x",Dagbog!K167:K180)</f>
        <v>0</v>
      </c>
      <c r="M168" s="200">
        <f t="shared" si="7"/>
        <v>0</v>
      </c>
      <c r="N168" s="200"/>
      <c r="O168" s="77"/>
      <c r="P168" s="77"/>
      <c r="Q168" s="77"/>
      <c r="R168" s="77">
        <f t="shared" si="8"/>
        <v>0</v>
      </c>
      <c r="S168" s="225">
        <f t="shared" si="9"/>
        <v>0</v>
      </c>
      <c r="T168" s="225"/>
      <c r="U168" s="225"/>
      <c r="V168" s="224"/>
      <c r="W168" s="232"/>
      <c r="X168" s="228"/>
      <c r="Y168" s="233"/>
      <c r="Z168" s="233"/>
      <c r="AA168" s="230"/>
      <c r="AB168" s="228"/>
      <c r="AC168" s="230"/>
      <c r="AD168" s="229"/>
      <c r="AE168" s="229"/>
    </row>
    <row r="169" spans="1:31" ht="11.25" hidden="1" customHeight="1" x14ac:dyDescent="0.2">
      <c r="A169" s="223"/>
      <c r="B169" s="200"/>
      <c r="C169" s="77"/>
      <c r="D169" s="77"/>
      <c r="E169" s="77"/>
      <c r="F169" s="77"/>
      <c r="G169" s="225">
        <f t="shared" si="10"/>
        <v>0</v>
      </c>
      <c r="H169" s="200"/>
      <c r="I169" s="77"/>
      <c r="J169" s="77"/>
      <c r="K169" s="77"/>
      <c r="L169" s="77">
        <f>SUMIF(Dagbog!$L168:$L181,"x",Dagbog!K168:K181)</f>
        <v>0</v>
      </c>
      <c r="M169" s="200">
        <f t="shared" si="7"/>
        <v>0</v>
      </c>
      <c r="N169" s="200"/>
      <c r="O169" s="77"/>
      <c r="P169" s="77"/>
      <c r="Q169" s="77"/>
      <c r="R169" s="77">
        <f t="shared" si="8"/>
        <v>0</v>
      </c>
      <c r="S169" s="225">
        <f t="shared" si="9"/>
        <v>0</v>
      </c>
      <c r="T169" s="225"/>
      <c r="U169" s="225"/>
      <c r="V169" s="224"/>
      <c r="W169" s="232"/>
      <c r="X169" s="228"/>
      <c r="Y169" s="233"/>
      <c r="Z169" s="233"/>
      <c r="AA169" s="230"/>
      <c r="AB169" s="228"/>
      <c r="AC169" s="230"/>
      <c r="AD169" s="229"/>
      <c r="AE169" s="229"/>
    </row>
    <row r="170" spans="1:31" ht="11.25" hidden="1" customHeight="1" x14ac:dyDescent="0.2">
      <c r="A170" s="223"/>
      <c r="B170" s="200"/>
      <c r="C170" s="77"/>
      <c r="D170" s="77"/>
      <c r="E170" s="77"/>
      <c r="F170" s="77"/>
      <c r="G170" s="225">
        <f t="shared" si="10"/>
        <v>0</v>
      </c>
      <c r="H170" s="200"/>
      <c r="I170" s="77"/>
      <c r="J170" s="77"/>
      <c r="K170" s="77"/>
      <c r="L170" s="77">
        <f>SUMIF(Dagbog!$L169:$L182,"x",Dagbog!K169:K182)</f>
        <v>0</v>
      </c>
      <c r="M170" s="200">
        <f t="shared" si="7"/>
        <v>0</v>
      </c>
      <c r="N170" s="200"/>
      <c r="O170" s="77"/>
      <c r="P170" s="77"/>
      <c r="Q170" s="77"/>
      <c r="R170" s="77">
        <f t="shared" si="8"/>
        <v>0</v>
      </c>
      <c r="S170" s="225">
        <f t="shared" si="9"/>
        <v>0</v>
      </c>
      <c r="T170" s="225"/>
      <c r="U170" s="225"/>
      <c r="V170" s="224"/>
      <c r="W170" s="232"/>
      <c r="X170" s="228"/>
      <c r="Y170" s="233"/>
      <c r="Z170" s="233"/>
      <c r="AA170" s="230"/>
      <c r="AB170" s="228"/>
      <c r="AC170" s="230"/>
      <c r="AD170" s="229"/>
      <c r="AE170" s="229"/>
    </row>
    <row r="171" spans="1:31" x14ac:dyDescent="0.2">
      <c r="A171" s="230">
        <f>Dagbog!A170</f>
        <v>3</v>
      </c>
      <c r="B171" s="200">
        <f>SUMIF(Dagbog!$L170:$L183,"",Dagbog!G170:G183)</f>
        <v>0</v>
      </c>
      <c r="C171" s="77">
        <f>SUMIF(Dagbog!$L170:$L183,"",Dagbog!H170:H183)</f>
        <v>0</v>
      </c>
      <c r="D171" s="77">
        <f>SUMIF(Dagbog!$L170:$L183,"",Dagbog!I170:I183)</f>
        <v>0</v>
      </c>
      <c r="E171" s="77">
        <f>SUMIF(Dagbog!$L170:$L183,"",Dagbog!J170:J183)</f>
        <v>0</v>
      </c>
      <c r="F171" s="77">
        <f>SUMIF(Dagbog!$L170:$L183,"",Dagbog!K170:K183)</f>
        <v>0</v>
      </c>
      <c r="G171" s="225">
        <f t="shared" si="10"/>
        <v>0</v>
      </c>
      <c r="H171" s="200">
        <f>SUMIF(Dagbog!$L170:$L183,"x",Dagbog!G170:G183)</f>
        <v>0</v>
      </c>
      <c r="I171" s="77">
        <f>SUMIF(Dagbog!$L170:$L183,"x",Dagbog!H170:H183)</f>
        <v>0</v>
      </c>
      <c r="J171" s="77">
        <f>SUMIF(Dagbog!$L170:$L183,"x",Dagbog!I170:I183)</f>
        <v>0</v>
      </c>
      <c r="K171" s="77">
        <f>SUMIF(Dagbog!$L170:$L183,"x",Dagbog!J170:J183)</f>
        <v>0</v>
      </c>
      <c r="L171" s="77">
        <f>SUMIF(Dagbog!$L170:$L183,"x",Dagbog!K170:K183)</f>
        <v>0</v>
      </c>
      <c r="M171" s="200">
        <f t="shared" si="7"/>
        <v>0</v>
      </c>
      <c r="N171" s="200">
        <f>B171+H171</f>
        <v>0</v>
      </c>
      <c r="O171" s="77">
        <f>C171+I171</f>
        <v>0</v>
      </c>
      <c r="P171" s="77">
        <f>D171+J171</f>
        <v>0</v>
      </c>
      <c r="Q171" s="77">
        <f>E171+K171</f>
        <v>0</v>
      </c>
      <c r="R171" s="77">
        <f t="shared" si="8"/>
        <v>0</v>
      </c>
      <c r="S171" s="225">
        <f t="shared" si="9"/>
        <v>0</v>
      </c>
      <c r="T171" s="225">
        <f>SUM(Dagbog!M170:M183)</f>
        <v>0</v>
      </c>
      <c r="U171" s="225">
        <f>S171+T171</f>
        <v>0</v>
      </c>
      <c r="V171" s="224">
        <f>SUM(Dagbog!Q170:Q183)</f>
        <v>0</v>
      </c>
      <c r="W171" s="232">
        <f>SUM(Dagbog!F170:F183)-X171</f>
        <v>0</v>
      </c>
      <c r="X171" s="228">
        <f>SUMIF(Dagbog!$L170:$L183,"x",Dagbog!F170:F183)</f>
        <v>0</v>
      </c>
      <c r="Y171" s="233">
        <f>IF(SUM(Dagbog!R170:R183)&gt;0,AVERAGE(Dagbog!R170:R183),0)</f>
        <v>0</v>
      </c>
      <c r="Z171" s="272">
        <f>SUM(Dagbog!T170:T183)-AA171</f>
        <v>0</v>
      </c>
      <c r="AA171" s="230">
        <f>SUMIF(Dagbog!$L170:$L183,"x",Dagbog!T170:T183)</f>
        <v>0</v>
      </c>
      <c r="AB171" s="228">
        <f>SUM(Dagbog!P170:P183)</f>
        <v>0</v>
      </c>
      <c r="AC171" s="230">
        <f>SUM(Dagbog!V170:V183)</f>
        <v>0</v>
      </c>
      <c r="AD171" s="231">
        <f>SUM(Dagbog!C170:C183)</f>
        <v>0</v>
      </c>
      <c r="AE171" s="234">
        <f>SUM(Dagbog!E170:E183)</f>
        <v>0</v>
      </c>
    </row>
    <row r="172" spans="1:31" ht="11.25" hidden="1" customHeight="1" x14ac:dyDescent="0.2">
      <c r="A172" s="223"/>
      <c r="B172" s="200"/>
      <c r="C172" s="77"/>
      <c r="D172" s="77"/>
      <c r="E172" s="77"/>
      <c r="F172" s="77"/>
      <c r="G172" s="225">
        <f t="shared" si="10"/>
        <v>0</v>
      </c>
      <c r="H172" s="200"/>
      <c r="I172" s="77"/>
      <c r="J172" s="77"/>
      <c r="K172" s="77"/>
      <c r="L172" s="77">
        <f>SUMIF(Dagbog!$L171:$L184,"x",Dagbog!K171:K184)</f>
        <v>0</v>
      </c>
      <c r="M172" s="200">
        <f t="shared" si="7"/>
        <v>0</v>
      </c>
      <c r="N172" s="200"/>
      <c r="O172" s="77"/>
      <c r="P172" s="77"/>
      <c r="Q172" s="77"/>
      <c r="R172" s="77">
        <f t="shared" si="8"/>
        <v>0</v>
      </c>
      <c r="S172" s="225">
        <f t="shared" si="9"/>
        <v>0</v>
      </c>
      <c r="T172" s="225"/>
      <c r="U172" s="225"/>
      <c r="V172" s="224"/>
      <c r="W172" s="232"/>
      <c r="X172" s="228"/>
      <c r="Y172" s="233"/>
      <c r="Z172" s="233"/>
      <c r="AA172" s="230"/>
      <c r="AB172" s="228"/>
      <c r="AC172" s="230"/>
      <c r="AD172" s="229"/>
      <c r="AE172" s="229"/>
    </row>
    <row r="173" spans="1:31" ht="11.25" hidden="1" customHeight="1" x14ac:dyDescent="0.2">
      <c r="A173" s="223"/>
      <c r="B173" s="200"/>
      <c r="C173" s="77"/>
      <c r="D173" s="77"/>
      <c r="E173" s="77"/>
      <c r="F173" s="77"/>
      <c r="G173" s="225">
        <f t="shared" si="10"/>
        <v>0</v>
      </c>
      <c r="H173" s="200"/>
      <c r="I173" s="77"/>
      <c r="J173" s="77"/>
      <c r="K173" s="77"/>
      <c r="L173" s="77">
        <f>SUMIF(Dagbog!$L172:$L185,"x",Dagbog!K172:K185)</f>
        <v>0</v>
      </c>
      <c r="M173" s="200">
        <f t="shared" si="7"/>
        <v>0</v>
      </c>
      <c r="N173" s="200"/>
      <c r="O173" s="77"/>
      <c r="P173" s="77"/>
      <c r="Q173" s="77"/>
      <c r="R173" s="77">
        <f t="shared" si="8"/>
        <v>0</v>
      </c>
      <c r="S173" s="225">
        <f t="shared" si="9"/>
        <v>0</v>
      </c>
      <c r="T173" s="225"/>
      <c r="U173" s="225"/>
      <c r="V173" s="224"/>
      <c r="W173" s="232"/>
      <c r="X173" s="228"/>
      <c r="Y173" s="233"/>
      <c r="Z173" s="233"/>
      <c r="AA173" s="230"/>
      <c r="AB173" s="228"/>
      <c r="AC173" s="230"/>
      <c r="AD173" s="229"/>
      <c r="AE173" s="229"/>
    </row>
    <row r="174" spans="1:31" ht="11.25" hidden="1" customHeight="1" x14ac:dyDescent="0.2">
      <c r="A174" s="223"/>
      <c r="B174" s="200"/>
      <c r="C174" s="77"/>
      <c r="D174" s="77"/>
      <c r="E174" s="77"/>
      <c r="F174" s="77"/>
      <c r="G174" s="225">
        <f t="shared" si="10"/>
        <v>0</v>
      </c>
      <c r="H174" s="200"/>
      <c r="I174" s="77"/>
      <c r="J174" s="77"/>
      <c r="K174" s="77"/>
      <c r="L174" s="77">
        <f>SUMIF(Dagbog!$L173:$L186,"x",Dagbog!K173:K186)</f>
        <v>0</v>
      </c>
      <c r="M174" s="200">
        <f t="shared" si="7"/>
        <v>0</v>
      </c>
      <c r="N174" s="200"/>
      <c r="O174" s="77"/>
      <c r="P174" s="77"/>
      <c r="Q174" s="77"/>
      <c r="R174" s="77">
        <f t="shared" si="8"/>
        <v>0</v>
      </c>
      <c r="S174" s="225">
        <f t="shared" si="9"/>
        <v>0</v>
      </c>
      <c r="T174" s="225"/>
      <c r="U174" s="225"/>
      <c r="V174" s="224"/>
      <c r="W174" s="232"/>
      <c r="X174" s="228"/>
      <c r="Y174" s="233"/>
      <c r="Z174" s="233"/>
      <c r="AA174" s="230"/>
      <c r="AB174" s="228"/>
      <c r="AC174" s="230"/>
      <c r="AD174" s="229"/>
      <c r="AE174" s="229"/>
    </row>
    <row r="175" spans="1:31" ht="11.25" hidden="1" customHeight="1" x14ac:dyDescent="0.2">
      <c r="A175" s="223"/>
      <c r="B175" s="200"/>
      <c r="C175" s="77"/>
      <c r="D175" s="77"/>
      <c r="E175" s="77"/>
      <c r="F175" s="77"/>
      <c r="G175" s="225">
        <f t="shared" si="10"/>
        <v>0</v>
      </c>
      <c r="H175" s="200"/>
      <c r="I175" s="77"/>
      <c r="J175" s="77"/>
      <c r="K175" s="77"/>
      <c r="L175" s="77">
        <f>SUMIF(Dagbog!$L174:$L187,"x",Dagbog!K174:K187)</f>
        <v>0</v>
      </c>
      <c r="M175" s="200">
        <f t="shared" si="7"/>
        <v>0</v>
      </c>
      <c r="N175" s="200"/>
      <c r="O175" s="77"/>
      <c r="P175" s="77"/>
      <c r="Q175" s="77"/>
      <c r="R175" s="77">
        <f t="shared" si="8"/>
        <v>0</v>
      </c>
      <c r="S175" s="225">
        <f t="shared" si="9"/>
        <v>0</v>
      </c>
      <c r="T175" s="225"/>
      <c r="U175" s="225"/>
      <c r="V175" s="224"/>
      <c r="W175" s="232"/>
      <c r="X175" s="228"/>
      <c r="Y175" s="233"/>
      <c r="Z175" s="233"/>
      <c r="AA175" s="230"/>
      <c r="AB175" s="228"/>
      <c r="AC175" s="230"/>
      <c r="AD175" s="229"/>
      <c r="AE175" s="229"/>
    </row>
    <row r="176" spans="1:31" ht="11.25" hidden="1" customHeight="1" x14ac:dyDescent="0.2">
      <c r="A176" s="223"/>
      <c r="B176" s="200"/>
      <c r="C176" s="77"/>
      <c r="D176" s="77"/>
      <c r="E176" s="77"/>
      <c r="F176" s="77"/>
      <c r="G176" s="225">
        <f t="shared" si="10"/>
        <v>0</v>
      </c>
      <c r="H176" s="200"/>
      <c r="I176" s="77"/>
      <c r="J176" s="77"/>
      <c r="K176" s="77"/>
      <c r="L176" s="77">
        <f>SUMIF(Dagbog!$L175:$L188,"x",Dagbog!K175:K188)</f>
        <v>0</v>
      </c>
      <c r="M176" s="200">
        <f t="shared" si="7"/>
        <v>0</v>
      </c>
      <c r="N176" s="200"/>
      <c r="O176" s="77"/>
      <c r="P176" s="77"/>
      <c r="Q176" s="77"/>
      <c r="R176" s="77">
        <f t="shared" si="8"/>
        <v>0</v>
      </c>
      <c r="S176" s="225">
        <f t="shared" si="9"/>
        <v>0</v>
      </c>
      <c r="T176" s="225"/>
      <c r="U176" s="225"/>
      <c r="V176" s="224"/>
      <c r="W176" s="232"/>
      <c r="X176" s="228"/>
      <c r="Y176" s="233"/>
      <c r="Z176" s="233"/>
      <c r="AA176" s="230"/>
      <c r="AB176" s="228"/>
      <c r="AC176" s="230"/>
      <c r="AD176" s="229"/>
      <c r="AE176" s="229"/>
    </row>
    <row r="177" spans="1:31" ht="11.25" hidden="1" customHeight="1" x14ac:dyDescent="0.2">
      <c r="A177" s="223"/>
      <c r="B177" s="200"/>
      <c r="C177" s="77"/>
      <c r="D177" s="77"/>
      <c r="E177" s="77"/>
      <c r="F177" s="77"/>
      <c r="G177" s="225">
        <f t="shared" si="10"/>
        <v>0</v>
      </c>
      <c r="H177" s="200"/>
      <c r="I177" s="77"/>
      <c r="J177" s="77"/>
      <c r="K177" s="77"/>
      <c r="L177" s="77">
        <f>SUMIF(Dagbog!$L176:$L189,"x",Dagbog!K176:K189)</f>
        <v>0</v>
      </c>
      <c r="M177" s="200">
        <f t="shared" si="7"/>
        <v>0</v>
      </c>
      <c r="N177" s="200"/>
      <c r="O177" s="77"/>
      <c r="P177" s="77"/>
      <c r="Q177" s="77"/>
      <c r="R177" s="77">
        <f t="shared" si="8"/>
        <v>0</v>
      </c>
      <c r="S177" s="225">
        <f t="shared" si="9"/>
        <v>0</v>
      </c>
      <c r="T177" s="225"/>
      <c r="U177" s="225"/>
      <c r="V177" s="224"/>
      <c r="W177" s="232"/>
      <c r="X177" s="228"/>
      <c r="Y177" s="233"/>
      <c r="Z177" s="233"/>
      <c r="AA177" s="230"/>
      <c r="AB177" s="228"/>
      <c r="AC177" s="230"/>
      <c r="AD177" s="229"/>
      <c r="AE177" s="229"/>
    </row>
    <row r="178" spans="1:31" ht="11.25" hidden="1" customHeight="1" x14ac:dyDescent="0.2">
      <c r="A178" s="223"/>
      <c r="B178" s="200"/>
      <c r="C178" s="77"/>
      <c r="D178" s="77"/>
      <c r="E178" s="77"/>
      <c r="F178" s="77"/>
      <c r="G178" s="225">
        <f t="shared" si="10"/>
        <v>0</v>
      </c>
      <c r="H178" s="200"/>
      <c r="I178" s="77"/>
      <c r="J178" s="77"/>
      <c r="K178" s="77"/>
      <c r="L178" s="77">
        <f>SUMIF(Dagbog!$L177:$L190,"x",Dagbog!K177:K190)</f>
        <v>0</v>
      </c>
      <c r="M178" s="200">
        <f t="shared" si="7"/>
        <v>0</v>
      </c>
      <c r="N178" s="200"/>
      <c r="O178" s="77"/>
      <c r="P178" s="77"/>
      <c r="Q178" s="77"/>
      <c r="R178" s="77">
        <f t="shared" si="8"/>
        <v>0</v>
      </c>
      <c r="S178" s="225">
        <f t="shared" si="9"/>
        <v>0</v>
      </c>
      <c r="T178" s="225"/>
      <c r="U178" s="225"/>
      <c r="V178" s="224"/>
      <c r="W178" s="232"/>
      <c r="X178" s="228"/>
      <c r="Y178" s="233"/>
      <c r="Z178" s="233"/>
      <c r="AA178" s="230"/>
      <c r="AB178" s="228"/>
      <c r="AC178" s="230"/>
      <c r="AD178" s="229"/>
      <c r="AE178" s="229"/>
    </row>
    <row r="179" spans="1:31" ht="11.25" hidden="1" customHeight="1" x14ac:dyDescent="0.2">
      <c r="A179" s="223"/>
      <c r="B179" s="200"/>
      <c r="C179" s="77"/>
      <c r="D179" s="77"/>
      <c r="E179" s="77"/>
      <c r="F179" s="77"/>
      <c r="G179" s="225">
        <f t="shared" si="10"/>
        <v>0</v>
      </c>
      <c r="H179" s="200"/>
      <c r="I179" s="77"/>
      <c r="J179" s="77"/>
      <c r="K179" s="77"/>
      <c r="L179" s="77">
        <f>SUMIF(Dagbog!$L178:$L191,"x",Dagbog!K178:K191)</f>
        <v>0</v>
      </c>
      <c r="M179" s="200">
        <f t="shared" si="7"/>
        <v>0</v>
      </c>
      <c r="N179" s="200"/>
      <c r="O179" s="77"/>
      <c r="P179" s="77"/>
      <c r="Q179" s="77"/>
      <c r="R179" s="77">
        <f t="shared" si="8"/>
        <v>0</v>
      </c>
      <c r="S179" s="225">
        <f t="shared" si="9"/>
        <v>0</v>
      </c>
      <c r="T179" s="225"/>
      <c r="U179" s="225"/>
      <c r="V179" s="224"/>
      <c r="W179" s="232"/>
      <c r="X179" s="228"/>
      <c r="Y179" s="233"/>
      <c r="Z179" s="233"/>
      <c r="AA179" s="230"/>
      <c r="AB179" s="228"/>
      <c r="AC179" s="230"/>
      <c r="AD179" s="229"/>
      <c r="AE179" s="229"/>
    </row>
    <row r="180" spans="1:31" ht="11.25" hidden="1" customHeight="1" x14ac:dyDescent="0.2">
      <c r="A180" s="223"/>
      <c r="B180" s="200"/>
      <c r="C180" s="77"/>
      <c r="D180" s="77"/>
      <c r="E180" s="77"/>
      <c r="F180" s="77"/>
      <c r="G180" s="225">
        <f t="shared" si="10"/>
        <v>0</v>
      </c>
      <c r="H180" s="200"/>
      <c r="I180" s="77"/>
      <c r="J180" s="77"/>
      <c r="K180" s="77"/>
      <c r="L180" s="77">
        <f>SUMIF(Dagbog!$L179:$L192,"x",Dagbog!K179:K192)</f>
        <v>0</v>
      </c>
      <c r="M180" s="200">
        <f t="shared" si="7"/>
        <v>0</v>
      </c>
      <c r="N180" s="200"/>
      <c r="O180" s="77"/>
      <c r="P180" s="77"/>
      <c r="Q180" s="77"/>
      <c r="R180" s="77">
        <f t="shared" si="8"/>
        <v>0</v>
      </c>
      <c r="S180" s="225">
        <f t="shared" si="9"/>
        <v>0</v>
      </c>
      <c r="T180" s="225"/>
      <c r="U180" s="225"/>
      <c r="V180" s="224"/>
      <c r="W180" s="232"/>
      <c r="X180" s="228"/>
      <c r="Y180" s="233"/>
      <c r="Z180" s="233"/>
      <c r="AA180" s="230"/>
      <c r="AB180" s="228"/>
      <c r="AC180" s="230"/>
      <c r="AD180" s="229"/>
      <c r="AE180" s="229"/>
    </row>
    <row r="181" spans="1:31" ht="11.25" hidden="1" customHeight="1" x14ac:dyDescent="0.2">
      <c r="A181" s="223"/>
      <c r="B181" s="200"/>
      <c r="C181" s="77"/>
      <c r="D181" s="77"/>
      <c r="E181" s="77"/>
      <c r="F181" s="77"/>
      <c r="G181" s="225">
        <f t="shared" si="10"/>
        <v>0</v>
      </c>
      <c r="H181" s="200"/>
      <c r="I181" s="77"/>
      <c r="J181" s="77"/>
      <c r="K181" s="77"/>
      <c r="L181" s="77">
        <f>SUMIF(Dagbog!$L180:$L193,"x",Dagbog!K180:K193)</f>
        <v>0</v>
      </c>
      <c r="M181" s="200">
        <f t="shared" si="7"/>
        <v>0</v>
      </c>
      <c r="N181" s="200"/>
      <c r="O181" s="77"/>
      <c r="P181" s="77"/>
      <c r="Q181" s="77"/>
      <c r="R181" s="77">
        <f t="shared" si="8"/>
        <v>0</v>
      </c>
      <c r="S181" s="225">
        <f t="shared" si="9"/>
        <v>0</v>
      </c>
      <c r="T181" s="225"/>
      <c r="U181" s="225"/>
      <c r="V181" s="224"/>
      <c r="W181" s="232"/>
      <c r="X181" s="228"/>
      <c r="Y181" s="233"/>
      <c r="Z181" s="233"/>
      <c r="AA181" s="230"/>
      <c r="AB181" s="228"/>
      <c r="AC181" s="230"/>
      <c r="AD181" s="229"/>
      <c r="AE181" s="229"/>
    </row>
    <row r="182" spans="1:31" ht="11.25" hidden="1" customHeight="1" x14ac:dyDescent="0.2">
      <c r="A182" s="223"/>
      <c r="B182" s="200"/>
      <c r="C182" s="77"/>
      <c r="D182" s="77"/>
      <c r="E182" s="77"/>
      <c r="F182" s="77"/>
      <c r="G182" s="225">
        <f t="shared" si="10"/>
        <v>0</v>
      </c>
      <c r="H182" s="200"/>
      <c r="I182" s="77"/>
      <c r="J182" s="77"/>
      <c r="K182" s="77"/>
      <c r="L182" s="77">
        <f>SUMIF(Dagbog!$L181:$L194,"x",Dagbog!K181:K194)</f>
        <v>0</v>
      </c>
      <c r="M182" s="200">
        <f t="shared" si="7"/>
        <v>0</v>
      </c>
      <c r="N182" s="200"/>
      <c r="O182" s="77"/>
      <c r="P182" s="77"/>
      <c r="Q182" s="77"/>
      <c r="R182" s="77">
        <f t="shared" si="8"/>
        <v>0</v>
      </c>
      <c r="S182" s="225">
        <f t="shared" si="9"/>
        <v>0</v>
      </c>
      <c r="T182" s="225"/>
      <c r="U182" s="225"/>
      <c r="V182" s="224"/>
      <c r="W182" s="232"/>
      <c r="X182" s="228"/>
      <c r="Y182" s="233"/>
      <c r="Z182" s="233"/>
      <c r="AA182" s="230"/>
      <c r="AB182" s="228"/>
      <c r="AC182" s="230"/>
      <c r="AD182" s="229"/>
      <c r="AE182" s="229"/>
    </row>
    <row r="183" spans="1:31" ht="11.25" hidden="1" customHeight="1" x14ac:dyDescent="0.2">
      <c r="A183" s="223"/>
      <c r="B183" s="200"/>
      <c r="C183" s="77"/>
      <c r="D183" s="77"/>
      <c r="E183" s="77"/>
      <c r="F183" s="77"/>
      <c r="G183" s="225">
        <f t="shared" si="10"/>
        <v>0</v>
      </c>
      <c r="H183" s="200"/>
      <c r="I183" s="77"/>
      <c r="J183" s="77"/>
      <c r="K183" s="77"/>
      <c r="L183" s="77">
        <f>SUMIF(Dagbog!$L182:$L195,"x",Dagbog!K182:K195)</f>
        <v>0</v>
      </c>
      <c r="M183" s="200">
        <f t="shared" si="7"/>
        <v>0</v>
      </c>
      <c r="N183" s="200"/>
      <c r="O183" s="77"/>
      <c r="P183" s="77"/>
      <c r="Q183" s="77"/>
      <c r="R183" s="77">
        <f t="shared" si="8"/>
        <v>0</v>
      </c>
      <c r="S183" s="225">
        <f t="shared" si="9"/>
        <v>0</v>
      </c>
      <c r="T183" s="225"/>
      <c r="U183" s="225"/>
      <c r="V183" s="224"/>
      <c r="W183" s="232"/>
      <c r="X183" s="228"/>
      <c r="Y183" s="233"/>
      <c r="Z183" s="233"/>
      <c r="AA183" s="230"/>
      <c r="AB183" s="228"/>
      <c r="AC183" s="230"/>
      <c r="AD183" s="229"/>
      <c r="AE183" s="229"/>
    </row>
    <row r="184" spans="1:31" ht="11.25" hidden="1" customHeight="1" x14ac:dyDescent="0.2">
      <c r="A184" s="223"/>
      <c r="B184" s="200"/>
      <c r="C184" s="77"/>
      <c r="D184" s="77"/>
      <c r="E184" s="77"/>
      <c r="F184" s="77"/>
      <c r="G184" s="225">
        <f t="shared" si="10"/>
        <v>0</v>
      </c>
      <c r="H184" s="200"/>
      <c r="I184" s="77"/>
      <c r="J184" s="77"/>
      <c r="K184" s="77"/>
      <c r="L184" s="77">
        <f>SUMIF(Dagbog!$L183:$L196,"x",Dagbog!K183:K196)</f>
        <v>0</v>
      </c>
      <c r="M184" s="200">
        <f t="shared" si="7"/>
        <v>0</v>
      </c>
      <c r="N184" s="200"/>
      <c r="O184" s="77"/>
      <c r="P184" s="77"/>
      <c r="Q184" s="77"/>
      <c r="R184" s="77">
        <f t="shared" si="8"/>
        <v>0</v>
      </c>
      <c r="S184" s="225">
        <f t="shared" si="9"/>
        <v>0</v>
      </c>
      <c r="T184" s="225"/>
      <c r="U184" s="225"/>
      <c r="V184" s="224"/>
      <c r="W184" s="232"/>
      <c r="X184" s="228"/>
      <c r="Y184" s="233"/>
      <c r="Z184" s="233"/>
      <c r="AA184" s="230"/>
      <c r="AB184" s="228"/>
      <c r="AC184" s="230"/>
      <c r="AD184" s="229"/>
      <c r="AE184" s="229"/>
    </row>
    <row r="185" spans="1:31" x14ac:dyDescent="0.2">
      <c r="A185" s="230">
        <f>Dagbog!A184</f>
        <v>4</v>
      </c>
      <c r="B185" s="200">
        <f>SUMIF(Dagbog!$L184:$L197,"",Dagbog!G184:G197)</f>
        <v>0</v>
      </c>
      <c r="C185" s="77">
        <f>SUMIF(Dagbog!$L184:$L197,"",Dagbog!H184:H197)</f>
        <v>0</v>
      </c>
      <c r="D185" s="77">
        <f>SUMIF(Dagbog!$L184:$L197,"",Dagbog!I184:I197)</f>
        <v>0</v>
      </c>
      <c r="E185" s="77">
        <f>SUMIF(Dagbog!$L184:$L197,"",Dagbog!J184:J197)</f>
        <v>0</v>
      </c>
      <c r="F185" s="77">
        <f>SUMIF(Dagbog!$L184:$L197,"",Dagbog!K184:K197)</f>
        <v>0</v>
      </c>
      <c r="G185" s="225">
        <f t="shared" si="10"/>
        <v>0</v>
      </c>
      <c r="H185" s="200">
        <f>SUMIF(Dagbog!$L184:$L197,"x",Dagbog!G184:G197)</f>
        <v>0</v>
      </c>
      <c r="I185" s="77">
        <f>SUMIF(Dagbog!$L184:$L197,"x",Dagbog!H184:H197)</f>
        <v>0</v>
      </c>
      <c r="J185" s="77">
        <f>SUMIF(Dagbog!$L184:$L197,"x",Dagbog!I184:I197)</f>
        <v>0</v>
      </c>
      <c r="K185" s="77">
        <f>SUMIF(Dagbog!$L184:$L197,"x",Dagbog!J184:J197)</f>
        <v>0</v>
      </c>
      <c r="L185" s="77">
        <f>SUMIF(Dagbog!$L184:$L197,"x",Dagbog!K184:K197)</f>
        <v>0</v>
      </c>
      <c r="M185" s="200">
        <f t="shared" si="7"/>
        <v>0</v>
      </c>
      <c r="N185" s="200">
        <f>B185+H185</f>
        <v>0</v>
      </c>
      <c r="O185" s="77">
        <f>C185+I185</f>
        <v>0</v>
      </c>
      <c r="P185" s="77">
        <f>D185+J185</f>
        <v>0</v>
      </c>
      <c r="Q185" s="77">
        <f>E185+K185</f>
        <v>0</v>
      </c>
      <c r="R185" s="77">
        <f t="shared" si="8"/>
        <v>0</v>
      </c>
      <c r="S185" s="225">
        <f t="shared" si="9"/>
        <v>0</v>
      </c>
      <c r="T185" s="225">
        <f>SUM(Dagbog!M184:M197)</f>
        <v>0</v>
      </c>
      <c r="U185" s="225">
        <f>S185+T185</f>
        <v>0</v>
      </c>
      <c r="V185" s="224">
        <f>SUM(Dagbog!Q184:Q197)</f>
        <v>0</v>
      </c>
      <c r="W185" s="232">
        <f>SUM(Dagbog!F184:F197)-X185</f>
        <v>0</v>
      </c>
      <c r="X185" s="228">
        <f>SUMIF(Dagbog!$L184:$L197,"x",Dagbog!F184:F197)</f>
        <v>0</v>
      </c>
      <c r="Y185" s="233">
        <f>IF(SUM(Dagbog!R184:R197)&gt;0,AVERAGE(Dagbog!R184:R197),0)</f>
        <v>0</v>
      </c>
      <c r="Z185" s="272">
        <f>SUM(Dagbog!T184:T197)-AA185</f>
        <v>0</v>
      </c>
      <c r="AA185" s="230">
        <f>SUMIF(Dagbog!$L184:$L197,"x",Dagbog!T184:T197)</f>
        <v>0</v>
      </c>
      <c r="AB185" s="228">
        <f>SUM(Dagbog!P184:P197)</f>
        <v>0</v>
      </c>
      <c r="AC185" s="230">
        <f>SUM(Dagbog!V184:V197)</f>
        <v>0</v>
      </c>
      <c r="AD185" s="231">
        <f>SUM(Dagbog!C184:C197)</f>
        <v>0</v>
      </c>
      <c r="AE185" s="234">
        <f>SUM(Dagbog!E184:E197)</f>
        <v>0</v>
      </c>
    </row>
    <row r="186" spans="1:31" ht="11.25" hidden="1" customHeight="1" x14ac:dyDescent="0.2">
      <c r="A186" s="223"/>
      <c r="B186" s="200"/>
      <c r="C186" s="77"/>
      <c r="D186" s="77"/>
      <c r="E186" s="77"/>
      <c r="F186" s="77"/>
      <c r="G186" s="225">
        <f t="shared" si="10"/>
        <v>0</v>
      </c>
      <c r="H186" s="200"/>
      <c r="I186" s="77"/>
      <c r="J186" s="77"/>
      <c r="K186" s="77"/>
      <c r="L186" s="77">
        <f>SUMIF(Dagbog!$L185:$L198,"x",Dagbog!K185:K198)</f>
        <v>0</v>
      </c>
      <c r="M186" s="200">
        <f t="shared" si="7"/>
        <v>0</v>
      </c>
      <c r="N186" s="200"/>
      <c r="O186" s="77"/>
      <c r="P186" s="77"/>
      <c r="Q186" s="77"/>
      <c r="R186" s="77">
        <f t="shared" si="8"/>
        <v>0</v>
      </c>
      <c r="S186" s="225">
        <f t="shared" si="9"/>
        <v>0</v>
      </c>
      <c r="T186" s="225"/>
      <c r="U186" s="225"/>
      <c r="V186" s="224"/>
      <c r="W186" s="232"/>
      <c r="X186" s="228"/>
      <c r="Y186" s="233"/>
      <c r="Z186" s="233"/>
      <c r="AA186" s="230"/>
      <c r="AB186" s="228"/>
      <c r="AC186" s="230"/>
      <c r="AD186" s="229"/>
      <c r="AE186" s="229"/>
    </row>
    <row r="187" spans="1:31" ht="11.25" hidden="1" customHeight="1" x14ac:dyDescent="0.2">
      <c r="A187" s="223"/>
      <c r="B187" s="200"/>
      <c r="C187" s="77"/>
      <c r="D187" s="77"/>
      <c r="E187" s="77"/>
      <c r="F187" s="77"/>
      <c r="G187" s="225">
        <f t="shared" si="10"/>
        <v>0</v>
      </c>
      <c r="H187" s="200"/>
      <c r="I187" s="77"/>
      <c r="J187" s="77"/>
      <c r="K187" s="77"/>
      <c r="L187" s="77">
        <f>SUMIF(Dagbog!$L186:$L199,"x",Dagbog!K186:K199)</f>
        <v>0</v>
      </c>
      <c r="M187" s="200">
        <f t="shared" si="7"/>
        <v>0</v>
      </c>
      <c r="N187" s="200"/>
      <c r="O187" s="77"/>
      <c r="P187" s="77"/>
      <c r="Q187" s="77"/>
      <c r="R187" s="77">
        <f t="shared" si="8"/>
        <v>0</v>
      </c>
      <c r="S187" s="225">
        <f t="shared" si="9"/>
        <v>0</v>
      </c>
      <c r="T187" s="225"/>
      <c r="U187" s="225"/>
      <c r="V187" s="224"/>
      <c r="W187" s="232"/>
      <c r="X187" s="228"/>
      <c r="Y187" s="233"/>
      <c r="Z187" s="233"/>
      <c r="AA187" s="230"/>
      <c r="AB187" s="228"/>
      <c r="AC187" s="230"/>
      <c r="AD187" s="229"/>
      <c r="AE187" s="229"/>
    </row>
    <row r="188" spans="1:31" ht="11.25" hidden="1" customHeight="1" x14ac:dyDescent="0.2">
      <c r="A188" s="223"/>
      <c r="B188" s="200"/>
      <c r="C188" s="77"/>
      <c r="D188" s="77"/>
      <c r="E188" s="77"/>
      <c r="F188" s="77"/>
      <c r="G188" s="225">
        <f t="shared" si="10"/>
        <v>0</v>
      </c>
      <c r="H188" s="200"/>
      <c r="I188" s="77"/>
      <c r="J188" s="77"/>
      <c r="K188" s="77"/>
      <c r="L188" s="77">
        <f>SUMIF(Dagbog!$L187:$L200,"x",Dagbog!K187:K200)</f>
        <v>0</v>
      </c>
      <c r="M188" s="200">
        <f t="shared" si="7"/>
        <v>0</v>
      </c>
      <c r="N188" s="200"/>
      <c r="O188" s="77"/>
      <c r="P188" s="77"/>
      <c r="Q188" s="77"/>
      <c r="R188" s="77">
        <f t="shared" si="8"/>
        <v>0</v>
      </c>
      <c r="S188" s="225">
        <f t="shared" si="9"/>
        <v>0</v>
      </c>
      <c r="T188" s="225"/>
      <c r="U188" s="225"/>
      <c r="V188" s="224"/>
      <c r="W188" s="232"/>
      <c r="X188" s="228"/>
      <c r="Y188" s="233"/>
      <c r="Z188" s="233"/>
      <c r="AA188" s="230"/>
      <c r="AB188" s="228"/>
      <c r="AC188" s="230"/>
      <c r="AD188" s="229"/>
      <c r="AE188" s="229"/>
    </row>
    <row r="189" spans="1:31" ht="11.25" hidden="1" customHeight="1" x14ac:dyDescent="0.2">
      <c r="A189" s="223"/>
      <c r="B189" s="200"/>
      <c r="C189" s="77"/>
      <c r="D189" s="77"/>
      <c r="E189" s="77"/>
      <c r="F189" s="77"/>
      <c r="G189" s="225">
        <f t="shared" si="10"/>
        <v>0</v>
      </c>
      <c r="H189" s="200"/>
      <c r="I189" s="77"/>
      <c r="J189" s="77"/>
      <c r="K189" s="77"/>
      <c r="L189" s="77">
        <f>SUMIF(Dagbog!$L188:$L201,"x",Dagbog!K188:K201)</f>
        <v>0</v>
      </c>
      <c r="M189" s="200">
        <f t="shared" si="7"/>
        <v>0</v>
      </c>
      <c r="N189" s="200"/>
      <c r="O189" s="77"/>
      <c r="P189" s="77"/>
      <c r="Q189" s="77"/>
      <c r="R189" s="77">
        <f t="shared" si="8"/>
        <v>0</v>
      </c>
      <c r="S189" s="225">
        <f t="shared" si="9"/>
        <v>0</v>
      </c>
      <c r="T189" s="225"/>
      <c r="U189" s="225"/>
      <c r="V189" s="224"/>
      <c r="W189" s="232"/>
      <c r="X189" s="228"/>
      <c r="Y189" s="233"/>
      <c r="Z189" s="233"/>
      <c r="AA189" s="230"/>
      <c r="AB189" s="228"/>
      <c r="AC189" s="230"/>
      <c r="AD189" s="229"/>
      <c r="AE189" s="229"/>
    </row>
    <row r="190" spans="1:31" ht="11.25" hidden="1" customHeight="1" x14ac:dyDescent="0.2">
      <c r="A190" s="223"/>
      <c r="B190" s="200"/>
      <c r="C190" s="77"/>
      <c r="D190" s="77"/>
      <c r="E190" s="77"/>
      <c r="F190" s="77"/>
      <c r="G190" s="225">
        <f t="shared" si="10"/>
        <v>0</v>
      </c>
      <c r="H190" s="200"/>
      <c r="I190" s="77"/>
      <c r="J190" s="77"/>
      <c r="K190" s="77"/>
      <c r="L190" s="77">
        <f>SUMIF(Dagbog!$L189:$L202,"x",Dagbog!K189:K202)</f>
        <v>0</v>
      </c>
      <c r="M190" s="200">
        <f t="shared" si="7"/>
        <v>0</v>
      </c>
      <c r="N190" s="200"/>
      <c r="O190" s="77"/>
      <c r="P190" s="77"/>
      <c r="Q190" s="77"/>
      <c r="R190" s="77">
        <f t="shared" si="8"/>
        <v>0</v>
      </c>
      <c r="S190" s="225">
        <f t="shared" si="9"/>
        <v>0</v>
      </c>
      <c r="T190" s="225"/>
      <c r="U190" s="225"/>
      <c r="V190" s="224"/>
      <c r="W190" s="232"/>
      <c r="X190" s="228"/>
      <c r="Y190" s="233"/>
      <c r="Z190" s="233"/>
      <c r="AA190" s="230"/>
      <c r="AB190" s="228"/>
      <c r="AC190" s="230"/>
      <c r="AD190" s="229"/>
      <c r="AE190" s="229"/>
    </row>
    <row r="191" spans="1:31" ht="11.25" hidden="1" customHeight="1" x14ac:dyDescent="0.2">
      <c r="A191" s="223"/>
      <c r="B191" s="200"/>
      <c r="C191" s="77"/>
      <c r="D191" s="77"/>
      <c r="E191" s="77"/>
      <c r="F191" s="77"/>
      <c r="G191" s="225">
        <f t="shared" si="10"/>
        <v>0</v>
      </c>
      <c r="H191" s="200"/>
      <c r="I191" s="77"/>
      <c r="J191" s="77"/>
      <c r="K191" s="77"/>
      <c r="L191" s="77">
        <f>SUMIF(Dagbog!$L190:$L203,"x",Dagbog!K190:K203)</f>
        <v>0</v>
      </c>
      <c r="M191" s="200">
        <f t="shared" si="7"/>
        <v>0</v>
      </c>
      <c r="N191" s="200"/>
      <c r="O191" s="77"/>
      <c r="P191" s="77"/>
      <c r="Q191" s="77"/>
      <c r="R191" s="77">
        <f t="shared" si="8"/>
        <v>0</v>
      </c>
      <c r="S191" s="225">
        <f t="shared" si="9"/>
        <v>0</v>
      </c>
      <c r="T191" s="225"/>
      <c r="U191" s="225"/>
      <c r="V191" s="224"/>
      <c r="W191" s="232"/>
      <c r="X191" s="228"/>
      <c r="Y191" s="233"/>
      <c r="Z191" s="233"/>
      <c r="AA191" s="230"/>
      <c r="AB191" s="228"/>
      <c r="AC191" s="230"/>
      <c r="AD191" s="229"/>
      <c r="AE191" s="229"/>
    </row>
    <row r="192" spans="1:31" ht="11.25" hidden="1" customHeight="1" x14ac:dyDescent="0.2">
      <c r="A192" s="223"/>
      <c r="B192" s="200"/>
      <c r="C192" s="77"/>
      <c r="D192" s="77"/>
      <c r="E192" s="77"/>
      <c r="F192" s="77"/>
      <c r="G192" s="225">
        <f t="shared" si="10"/>
        <v>0</v>
      </c>
      <c r="H192" s="200"/>
      <c r="I192" s="77"/>
      <c r="J192" s="77"/>
      <c r="K192" s="77"/>
      <c r="L192" s="77">
        <f>SUMIF(Dagbog!$L191:$L204,"x",Dagbog!K191:K204)</f>
        <v>0</v>
      </c>
      <c r="M192" s="200">
        <f t="shared" si="7"/>
        <v>0</v>
      </c>
      <c r="N192" s="200"/>
      <c r="O192" s="77"/>
      <c r="P192" s="77"/>
      <c r="Q192" s="77"/>
      <c r="R192" s="77">
        <f t="shared" si="8"/>
        <v>0</v>
      </c>
      <c r="S192" s="225">
        <f t="shared" si="9"/>
        <v>0</v>
      </c>
      <c r="T192" s="225"/>
      <c r="U192" s="225"/>
      <c r="V192" s="224"/>
      <c r="W192" s="232"/>
      <c r="X192" s="228"/>
      <c r="Y192" s="233"/>
      <c r="Z192" s="233"/>
      <c r="AA192" s="230"/>
      <c r="AB192" s="228"/>
      <c r="AC192" s="230"/>
      <c r="AD192" s="229"/>
      <c r="AE192" s="229"/>
    </row>
    <row r="193" spans="1:31" ht="11.25" hidden="1" customHeight="1" x14ac:dyDescent="0.2">
      <c r="A193" s="223"/>
      <c r="B193" s="200"/>
      <c r="C193" s="77"/>
      <c r="D193" s="77"/>
      <c r="E193" s="77"/>
      <c r="F193" s="77"/>
      <c r="G193" s="225">
        <f t="shared" si="10"/>
        <v>0</v>
      </c>
      <c r="H193" s="200"/>
      <c r="I193" s="77"/>
      <c r="J193" s="77"/>
      <c r="K193" s="77"/>
      <c r="L193" s="77">
        <f>SUMIF(Dagbog!$L192:$L205,"x",Dagbog!K192:K205)</f>
        <v>0</v>
      </c>
      <c r="M193" s="200">
        <f t="shared" si="7"/>
        <v>0</v>
      </c>
      <c r="N193" s="200"/>
      <c r="O193" s="77"/>
      <c r="P193" s="77"/>
      <c r="Q193" s="77"/>
      <c r="R193" s="77">
        <f t="shared" si="8"/>
        <v>0</v>
      </c>
      <c r="S193" s="225">
        <f t="shared" si="9"/>
        <v>0</v>
      </c>
      <c r="T193" s="225"/>
      <c r="U193" s="225"/>
      <c r="V193" s="224"/>
      <c r="W193" s="232"/>
      <c r="X193" s="228"/>
      <c r="Y193" s="233"/>
      <c r="Z193" s="233"/>
      <c r="AA193" s="230"/>
      <c r="AB193" s="228"/>
      <c r="AC193" s="230"/>
      <c r="AD193" s="229"/>
      <c r="AE193" s="229"/>
    </row>
    <row r="194" spans="1:31" ht="11.25" hidden="1" customHeight="1" x14ac:dyDescent="0.2">
      <c r="A194" s="223"/>
      <c r="B194" s="200"/>
      <c r="C194" s="77"/>
      <c r="D194" s="77"/>
      <c r="E194" s="77"/>
      <c r="F194" s="77"/>
      <c r="G194" s="225">
        <f t="shared" si="10"/>
        <v>0</v>
      </c>
      <c r="H194" s="200"/>
      <c r="I194" s="77"/>
      <c r="J194" s="77"/>
      <c r="K194" s="77"/>
      <c r="L194" s="77">
        <f>SUMIF(Dagbog!$L193:$L206,"x",Dagbog!K193:K206)</f>
        <v>0</v>
      </c>
      <c r="M194" s="200">
        <f t="shared" si="7"/>
        <v>0</v>
      </c>
      <c r="N194" s="200"/>
      <c r="O194" s="77"/>
      <c r="P194" s="77"/>
      <c r="Q194" s="77"/>
      <c r="R194" s="77">
        <f t="shared" si="8"/>
        <v>0</v>
      </c>
      <c r="S194" s="225">
        <f t="shared" si="9"/>
        <v>0</v>
      </c>
      <c r="T194" s="225"/>
      <c r="U194" s="225"/>
      <c r="V194" s="224"/>
      <c r="W194" s="232"/>
      <c r="X194" s="228"/>
      <c r="Y194" s="233"/>
      <c r="Z194" s="233"/>
      <c r="AA194" s="230"/>
      <c r="AB194" s="228"/>
      <c r="AC194" s="230"/>
      <c r="AD194" s="229"/>
      <c r="AE194" s="229"/>
    </row>
    <row r="195" spans="1:31" ht="11.25" hidden="1" customHeight="1" x14ac:dyDescent="0.2">
      <c r="A195" s="223"/>
      <c r="B195" s="200"/>
      <c r="C195" s="77"/>
      <c r="D195" s="77"/>
      <c r="E195" s="77"/>
      <c r="F195" s="77"/>
      <c r="G195" s="225">
        <f t="shared" si="10"/>
        <v>0</v>
      </c>
      <c r="H195" s="200"/>
      <c r="I195" s="77"/>
      <c r="J195" s="77"/>
      <c r="K195" s="77"/>
      <c r="L195" s="77">
        <f>SUMIF(Dagbog!$L194:$L207,"x",Dagbog!K194:K207)</f>
        <v>0</v>
      </c>
      <c r="M195" s="200">
        <f t="shared" si="7"/>
        <v>0</v>
      </c>
      <c r="N195" s="200"/>
      <c r="O195" s="77"/>
      <c r="P195" s="77"/>
      <c r="Q195" s="77"/>
      <c r="R195" s="77">
        <f t="shared" si="8"/>
        <v>0</v>
      </c>
      <c r="S195" s="225">
        <f t="shared" si="9"/>
        <v>0</v>
      </c>
      <c r="T195" s="225"/>
      <c r="U195" s="225"/>
      <c r="V195" s="224"/>
      <c r="W195" s="232"/>
      <c r="X195" s="228"/>
      <c r="Y195" s="233"/>
      <c r="Z195" s="233"/>
      <c r="AA195" s="230"/>
      <c r="AB195" s="228"/>
      <c r="AC195" s="230"/>
      <c r="AD195" s="229"/>
      <c r="AE195" s="229"/>
    </row>
    <row r="196" spans="1:31" ht="11.25" hidden="1" customHeight="1" x14ac:dyDescent="0.2">
      <c r="A196" s="223"/>
      <c r="B196" s="200"/>
      <c r="C196" s="77"/>
      <c r="D196" s="77"/>
      <c r="E196" s="77"/>
      <c r="F196" s="77"/>
      <c r="G196" s="225">
        <f t="shared" si="10"/>
        <v>0</v>
      </c>
      <c r="H196" s="200"/>
      <c r="I196" s="77"/>
      <c r="J196" s="77"/>
      <c r="K196" s="77"/>
      <c r="L196" s="77">
        <f>SUMIF(Dagbog!$L195:$L208,"x",Dagbog!K195:K208)</f>
        <v>0</v>
      </c>
      <c r="M196" s="200">
        <f t="shared" si="7"/>
        <v>0</v>
      </c>
      <c r="N196" s="200"/>
      <c r="O196" s="77"/>
      <c r="P196" s="77"/>
      <c r="Q196" s="77"/>
      <c r="R196" s="77">
        <f t="shared" si="8"/>
        <v>0</v>
      </c>
      <c r="S196" s="225">
        <f t="shared" si="9"/>
        <v>0</v>
      </c>
      <c r="T196" s="225"/>
      <c r="U196" s="225"/>
      <c r="V196" s="224"/>
      <c r="W196" s="232"/>
      <c r="X196" s="228"/>
      <c r="Y196" s="233"/>
      <c r="Z196" s="233"/>
      <c r="AA196" s="230"/>
      <c r="AB196" s="228"/>
      <c r="AC196" s="230"/>
      <c r="AD196" s="229"/>
      <c r="AE196" s="229"/>
    </row>
    <row r="197" spans="1:31" ht="11.25" hidden="1" customHeight="1" x14ac:dyDescent="0.2">
      <c r="A197" s="223"/>
      <c r="B197" s="200"/>
      <c r="C197" s="77"/>
      <c r="D197" s="77"/>
      <c r="E197" s="77"/>
      <c r="F197" s="77"/>
      <c r="G197" s="225">
        <f t="shared" si="10"/>
        <v>0</v>
      </c>
      <c r="H197" s="200"/>
      <c r="I197" s="77"/>
      <c r="J197" s="77"/>
      <c r="K197" s="77"/>
      <c r="L197" s="77">
        <f>SUMIF(Dagbog!$L196:$L209,"x",Dagbog!K196:K209)</f>
        <v>0</v>
      </c>
      <c r="M197" s="200">
        <f t="shared" si="7"/>
        <v>0</v>
      </c>
      <c r="N197" s="200"/>
      <c r="O197" s="77"/>
      <c r="P197" s="77"/>
      <c r="Q197" s="77"/>
      <c r="R197" s="77">
        <f t="shared" si="8"/>
        <v>0</v>
      </c>
      <c r="S197" s="225">
        <f t="shared" si="9"/>
        <v>0</v>
      </c>
      <c r="T197" s="225"/>
      <c r="U197" s="225"/>
      <c r="V197" s="224"/>
      <c r="W197" s="232"/>
      <c r="X197" s="228"/>
      <c r="Y197" s="233"/>
      <c r="Z197" s="233"/>
      <c r="AA197" s="230"/>
      <c r="AB197" s="228"/>
      <c r="AC197" s="230"/>
      <c r="AD197" s="229"/>
      <c r="AE197" s="229"/>
    </row>
    <row r="198" spans="1:31" ht="11.25" hidden="1" customHeight="1" x14ac:dyDescent="0.2">
      <c r="A198" s="223"/>
      <c r="B198" s="200"/>
      <c r="C198" s="77"/>
      <c r="D198" s="77"/>
      <c r="E198" s="77"/>
      <c r="F198" s="77"/>
      <c r="G198" s="225">
        <f t="shared" si="10"/>
        <v>0</v>
      </c>
      <c r="H198" s="200"/>
      <c r="I198" s="77"/>
      <c r="J198" s="77"/>
      <c r="K198" s="77"/>
      <c r="L198" s="77">
        <f>SUMIF(Dagbog!$L197:$L210,"x",Dagbog!K197:K210)</f>
        <v>0</v>
      </c>
      <c r="M198" s="200">
        <f t="shared" si="7"/>
        <v>0</v>
      </c>
      <c r="N198" s="200"/>
      <c r="O198" s="77"/>
      <c r="P198" s="77"/>
      <c r="Q198" s="77"/>
      <c r="R198" s="77">
        <f t="shared" si="8"/>
        <v>0</v>
      </c>
      <c r="S198" s="225">
        <f t="shared" si="9"/>
        <v>0</v>
      </c>
      <c r="T198" s="225"/>
      <c r="U198" s="225"/>
      <c r="V198" s="224"/>
      <c r="W198" s="232"/>
      <c r="X198" s="228"/>
      <c r="Y198" s="233"/>
      <c r="Z198" s="233"/>
      <c r="AA198" s="230"/>
      <c r="AB198" s="228"/>
      <c r="AC198" s="230"/>
      <c r="AD198" s="229"/>
      <c r="AE198" s="229"/>
    </row>
    <row r="199" spans="1:31" x14ac:dyDescent="0.2">
      <c r="A199" s="230">
        <f>Dagbog!A198</f>
        <v>5</v>
      </c>
      <c r="B199" s="200">
        <f>SUMIF(Dagbog!$L198:$L211,"",Dagbog!G198:G211)</f>
        <v>0</v>
      </c>
      <c r="C199" s="77">
        <f>SUMIF(Dagbog!$L198:$L211,"",Dagbog!H198:H211)</f>
        <v>0</v>
      </c>
      <c r="D199" s="77">
        <f>SUMIF(Dagbog!$L198:$L211,"",Dagbog!I198:I211)</f>
        <v>0</v>
      </c>
      <c r="E199" s="77">
        <f>SUMIF(Dagbog!$L198:$L211,"",Dagbog!J198:J211)</f>
        <v>0</v>
      </c>
      <c r="F199" s="77">
        <f>SUMIF(Dagbog!$L198:$L211,"",Dagbog!K198:K211)</f>
        <v>0</v>
      </c>
      <c r="G199" s="225">
        <f t="shared" si="10"/>
        <v>0</v>
      </c>
      <c r="H199" s="200">
        <f>SUMIF(Dagbog!$L198:$L211,"x",Dagbog!G198:G211)</f>
        <v>0</v>
      </c>
      <c r="I199" s="77">
        <f>SUMIF(Dagbog!$L198:$L211,"x",Dagbog!H198:H211)</f>
        <v>0</v>
      </c>
      <c r="J199" s="77">
        <f>SUMIF(Dagbog!$L198:$L211,"x",Dagbog!I198:I211)</f>
        <v>0</v>
      </c>
      <c r="K199" s="77">
        <f>SUMIF(Dagbog!$L198:$L211,"x",Dagbog!J198:J211)</f>
        <v>0</v>
      </c>
      <c r="L199" s="77">
        <f>SUMIF(Dagbog!$L198:$L211,"x",Dagbog!K198:K211)</f>
        <v>0</v>
      </c>
      <c r="M199" s="200">
        <f t="shared" si="7"/>
        <v>0</v>
      </c>
      <c r="N199" s="200">
        <f>B199+H199</f>
        <v>0</v>
      </c>
      <c r="O199" s="77">
        <f>C199+I199</f>
        <v>0</v>
      </c>
      <c r="P199" s="77">
        <f>D199+J199</f>
        <v>0</v>
      </c>
      <c r="Q199" s="77">
        <f>E199+K199</f>
        <v>0</v>
      </c>
      <c r="R199" s="77">
        <f t="shared" si="8"/>
        <v>0</v>
      </c>
      <c r="S199" s="225">
        <f t="shared" si="9"/>
        <v>0</v>
      </c>
      <c r="T199" s="225">
        <f>SUM(Dagbog!M198:M211)</f>
        <v>0</v>
      </c>
      <c r="U199" s="225">
        <f>S199+T199</f>
        <v>0</v>
      </c>
      <c r="V199" s="224">
        <f>SUM(Dagbog!Q198:Q211)</f>
        <v>0</v>
      </c>
      <c r="W199" s="232">
        <f>SUM(Dagbog!F198:F211)-X199</f>
        <v>0</v>
      </c>
      <c r="X199" s="228">
        <f>SUMIF(Dagbog!$L198:$L211,"x",Dagbog!F198:F211)</f>
        <v>0</v>
      </c>
      <c r="Y199" s="233">
        <f>IF(SUM(Dagbog!R198:R211)&gt;0,AVERAGE(Dagbog!R198:R211),0)</f>
        <v>0</v>
      </c>
      <c r="Z199" s="272">
        <f>SUM(Dagbog!T198:T211)-AA199</f>
        <v>0</v>
      </c>
      <c r="AA199" s="230">
        <f>SUMIF(Dagbog!$L198:$L211,"x",Dagbog!T198:T211)</f>
        <v>0</v>
      </c>
      <c r="AB199" s="228">
        <f>SUM(Dagbog!P198:P211)</f>
        <v>0</v>
      </c>
      <c r="AC199" s="230">
        <f>SUM(Dagbog!V198:V211)</f>
        <v>0</v>
      </c>
      <c r="AD199" s="231">
        <f>SUM(Dagbog!C198:C211)</f>
        <v>0</v>
      </c>
      <c r="AE199" s="234">
        <f>SUM(Dagbog!E198:E211)</f>
        <v>0</v>
      </c>
    </row>
    <row r="200" spans="1:31" ht="11.25" hidden="1" customHeight="1" x14ac:dyDescent="0.2">
      <c r="A200" s="223"/>
      <c r="B200" s="200"/>
      <c r="C200" s="77"/>
      <c r="D200" s="77"/>
      <c r="E200" s="77"/>
      <c r="F200" s="77"/>
      <c r="G200" s="225">
        <f t="shared" si="10"/>
        <v>0</v>
      </c>
      <c r="H200" s="200"/>
      <c r="I200" s="77"/>
      <c r="J200" s="77"/>
      <c r="K200" s="77"/>
      <c r="L200" s="77">
        <f>SUMIF(Dagbog!$L199:$L212,"x",Dagbog!K199:K212)</f>
        <v>0</v>
      </c>
      <c r="M200" s="200">
        <f t="shared" si="7"/>
        <v>0</v>
      </c>
      <c r="N200" s="200"/>
      <c r="O200" s="77"/>
      <c r="P200" s="77"/>
      <c r="Q200" s="77"/>
      <c r="R200" s="77">
        <f t="shared" si="8"/>
        <v>0</v>
      </c>
      <c r="S200" s="225">
        <f t="shared" si="9"/>
        <v>0</v>
      </c>
      <c r="T200" s="225"/>
      <c r="U200" s="225"/>
      <c r="V200" s="224"/>
      <c r="W200" s="232"/>
      <c r="X200" s="228"/>
      <c r="Y200" s="233"/>
      <c r="Z200" s="233"/>
      <c r="AA200" s="230"/>
      <c r="AB200" s="228"/>
      <c r="AC200" s="230"/>
      <c r="AD200" s="229"/>
      <c r="AE200" s="229"/>
    </row>
    <row r="201" spans="1:31" ht="11.25" hidden="1" customHeight="1" x14ac:dyDescent="0.2">
      <c r="A201" s="223"/>
      <c r="B201" s="200"/>
      <c r="C201" s="77"/>
      <c r="D201" s="77"/>
      <c r="E201" s="77"/>
      <c r="F201" s="77"/>
      <c r="G201" s="225">
        <f t="shared" si="10"/>
        <v>0</v>
      </c>
      <c r="H201" s="200"/>
      <c r="I201" s="77"/>
      <c r="J201" s="77"/>
      <c r="K201" s="77"/>
      <c r="L201" s="77">
        <f>SUMIF(Dagbog!$L200:$L213,"x",Dagbog!K200:K213)</f>
        <v>0</v>
      </c>
      <c r="M201" s="200">
        <f t="shared" si="7"/>
        <v>0</v>
      </c>
      <c r="N201" s="200"/>
      <c r="O201" s="77"/>
      <c r="P201" s="77"/>
      <c r="Q201" s="77"/>
      <c r="R201" s="77">
        <f t="shared" si="8"/>
        <v>0</v>
      </c>
      <c r="S201" s="225">
        <f t="shared" si="9"/>
        <v>0</v>
      </c>
      <c r="T201" s="225"/>
      <c r="U201" s="225"/>
      <c r="V201" s="224"/>
      <c r="W201" s="232"/>
      <c r="X201" s="228"/>
      <c r="Y201" s="233"/>
      <c r="Z201" s="233"/>
      <c r="AA201" s="230"/>
      <c r="AB201" s="228"/>
      <c r="AC201" s="230"/>
      <c r="AD201" s="229"/>
      <c r="AE201" s="229"/>
    </row>
    <row r="202" spans="1:31" ht="11.25" hidden="1" customHeight="1" x14ac:dyDescent="0.2">
      <c r="A202" s="223"/>
      <c r="B202" s="200"/>
      <c r="C202" s="77"/>
      <c r="D202" s="77"/>
      <c r="E202" s="77"/>
      <c r="F202" s="77"/>
      <c r="G202" s="225">
        <f t="shared" si="10"/>
        <v>0</v>
      </c>
      <c r="H202" s="200"/>
      <c r="I202" s="77"/>
      <c r="J202" s="77"/>
      <c r="K202" s="77"/>
      <c r="L202" s="77">
        <f>SUMIF(Dagbog!$L201:$L214,"x",Dagbog!K201:K214)</f>
        <v>0</v>
      </c>
      <c r="M202" s="200">
        <f t="shared" si="7"/>
        <v>0</v>
      </c>
      <c r="N202" s="200"/>
      <c r="O202" s="77"/>
      <c r="P202" s="77"/>
      <c r="Q202" s="77"/>
      <c r="R202" s="77">
        <f t="shared" si="8"/>
        <v>0</v>
      </c>
      <c r="S202" s="225">
        <f t="shared" si="9"/>
        <v>0</v>
      </c>
      <c r="T202" s="225"/>
      <c r="U202" s="225"/>
      <c r="V202" s="224"/>
      <c r="W202" s="232"/>
      <c r="X202" s="228"/>
      <c r="Y202" s="233"/>
      <c r="Z202" s="233"/>
      <c r="AA202" s="230"/>
      <c r="AB202" s="228"/>
      <c r="AC202" s="230"/>
      <c r="AD202" s="229"/>
      <c r="AE202" s="229"/>
    </row>
    <row r="203" spans="1:31" ht="11.25" hidden="1" customHeight="1" x14ac:dyDescent="0.2">
      <c r="A203" s="223"/>
      <c r="B203" s="200"/>
      <c r="C203" s="77"/>
      <c r="D203" s="77"/>
      <c r="E203" s="77"/>
      <c r="F203" s="77"/>
      <c r="G203" s="225">
        <f t="shared" si="10"/>
        <v>0</v>
      </c>
      <c r="H203" s="200"/>
      <c r="I203" s="77"/>
      <c r="J203" s="77"/>
      <c r="K203" s="77"/>
      <c r="L203" s="77">
        <f>SUMIF(Dagbog!$L202:$L215,"x",Dagbog!K202:K215)</f>
        <v>0</v>
      </c>
      <c r="M203" s="200">
        <f t="shared" si="7"/>
        <v>0</v>
      </c>
      <c r="N203" s="200"/>
      <c r="O203" s="77"/>
      <c r="P203" s="77"/>
      <c r="Q203" s="77"/>
      <c r="R203" s="77">
        <f t="shared" si="8"/>
        <v>0</v>
      </c>
      <c r="S203" s="225">
        <f t="shared" si="9"/>
        <v>0</v>
      </c>
      <c r="T203" s="225"/>
      <c r="U203" s="225"/>
      <c r="V203" s="224"/>
      <c r="W203" s="232"/>
      <c r="X203" s="228"/>
      <c r="Y203" s="233"/>
      <c r="Z203" s="233"/>
      <c r="AA203" s="230"/>
      <c r="AB203" s="228"/>
      <c r="AC203" s="230"/>
      <c r="AD203" s="229"/>
      <c r="AE203" s="229"/>
    </row>
    <row r="204" spans="1:31" ht="11.25" hidden="1" customHeight="1" x14ac:dyDescent="0.2">
      <c r="A204" s="223"/>
      <c r="B204" s="200"/>
      <c r="C204" s="77"/>
      <c r="D204" s="77"/>
      <c r="E204" s="77"/>
      <c r="F204" s="77"/>
      <c r="G204" s="225">
        <f t="shared" si="10"/>
        <v>0</v>
      </c>
      <c r="H204" s="200"/>
      <c r="I204" s="77"/>
      <c r="J204" s="77"/>
      <c r="K204" s="77"/>
      <c r="L204" s="77">
        <f>SUMIF(Dagbog!$L203:$L216,"x",Dagbog!K203:K216)</f>
        <v>0</v>
      </c>
      <c r="M204" s="200">
        <f t="shared" si="7"/>
        <v>0</v>
      </c>
      <c r="N204" s="200"/>
      <c r="O204" s="77"/>
      <c r="P204" s="77"/>
      <c r="Q204" s="77"/>
      <c r="R204" s="77">
        <f t="shared" si="8"/>
        <v>0</v>
      </c>
      <c r="S204" s="225">
        <f t="shared" si="9"/>
        <v>0</v>
      </c>
      <c r="T204" s="225"/>
      <c r="U204" s="225"/>
      <c r="V204" s="224"/>
      <c r="W204" s="232"/>
      <c r="X204" s="228"/>
      <c r="Y204" s="233"/>
      <c r="Z204" s="233"/>
      <c r="AA204" s="230"/>
      <c r="AB204" s="228"/>
      <c r="AC204" s="230"/>
      <c r="AD204" s="229"/>
      <c r="AE204" s="229"/>
    </row>
    <row r="205" spans="1:31" ht="11.25" hidden="1" customHeight="1" x14ac:dyDescent="0.2">
      <c r="A205" s="223"/>
      <c r="B205" s="200"/>
      <c r="C205" s="77"/>
      <c r="D205" s="77"/>
      <c r="E205" s="77"/>
      <c r="F205" s="77"/>
      <c r="G205" s="225">
        <f t="shared" si="10"/>
        <v>0</v>
      </c>
      <c r="H205" s="200"/>
      <c r="I205" s="77"/>
      <c r="J205" s="77"/>
      <c r="K205" s="77"/>
      <c r="L205" s="77">
        <f>SUMIF(Dagbog!$L204:$L217,"x",Dagbog!K204:K217)</f>
        <v>0</v>
      </c>
      <c r="M205" s="200">
        <f t="shared" si="7"/>
        <v>0</v>
      </c>
      <c r="N205" s="200"/>
      <c r="O205" s="77"/>
      <c r="P205" s="77"/>
      <c r="Q205" s="77"/>
      <c r="R205" s="77">
        <f t="shared" si="8"/>
        <v>0</v>
      </c>
      <c r="S205" s="225">
        <f t="shared" si="9"/>
        <v>0</v>
      </c>
      <c r="T205" s="225"/>
      <c r="U205" s="225"/>
      <c r="V205" s="224"/>
      <c r="W205" s="232"/>
      <c r="X205" s="228"/>
      <c r="Y205" s="233"/>
      <c r="Z205" s="233"/>
      <c r="AA205" s="230"/>
      <c r="AB205" s="228"/>
      <c r="AC205" s="230"/>
      <c r="AD205" s="229"/>
      <c r="AE205" s="229"/>
    </row>
    <row r="206" spans="1:31" ht="11.25" hidden="1" customHeight="1" x14ac:dyDescent="0.2">
      <c r="A206" s="223"/>
      <c r="B206" s="200"/>
      <c r="C206" s="77"/>
      <c r="D206" s="77"/>
      <c r="E206" s="77"/>
      <c r="F206" s="77"/>
      <c r="G206" s="225">
        <f t="shared" si="10"/>
        <v>0</v>
      </c>
      <c r="H206" s="200"/>
      <c r="I206" s="77"/>
      <c r="J206" s="77"/>
      <c r="K206" s="77"/>
      <c r="L206" s="77">
        <f>SUMIF(Dagbog!$L205:$L218,"x",Dagbog!K205:K218)</f>
        <v>0</v>
      </c>
      <c r="M206" s="200">
        <f t="shared" si="7"/>
        <v>0</v>
      </c>
      <c r="N206" s="200"/>
      <c r="O206" s="77"/>
      <c r="P206" s="77"/>
      <c r="Q206" s="77"/>
      <c r="R206" s="77">
        <f t="shared" si="8"/>
        <v>0</v>
      </c>
      <c r="S206" s="225">
        <f t="shared" si="9"/>
        <v>0</v>
      </c>
      <c r="T206" s="225"/>
      <c r="U206" s="225"/>
      <c r="V206" s="224"/>
      <c r="W206" s="232"/>
      <c r="X206" s="228"/>
      <c r="Y206" s="233"/>
      <c r="Z206" s="233"/>
      <c r="AA206" s="230"/>
      <c r="AB206" s="228"/>
      <c r="AC206" s="230"/>
      <c r="AD206" s="229"/>
      <c r="AE206" s="229"/>
    </row>
    <row r="207" spans="1:31" ht="11.25" hidden="1" customHeight="1" x14ac:dyDescent="0.2">
      <c r="A207" s="223"/>
      <c r="B207" s="200"/>
      <c r="C207" s="77"/>
      <c r="D207" s="77"/>
      <c r="E207" s="77"/>
      <c r="F207" s="77"/>
      <c r="G207" s="225">
        <f t="shared" si="10"/>
        <v>0</v>
      </c>
      <c r="H207" s="200"/>
      <c r="I207" s="77"/>
      <c r="J207" s="77"/>
      <c r="K207" s="77"/>
      <c r="L207" s="77">
        <f>SUMIF(Dagbog!$L206:$L219,"x",Dagbog!K206:K219)</f>
        <v>0</v>
      </c>
      <c r="M207" s="200">
        <f t="shared" si="7"/>
        <v>0</v>
      </c>
      <c r="N207" s="200"/>
      <c r="O207" s="77"/>
      <c r="P207" s="77"/>
      <c r="Q207" s="77"/>
      <c r="R207" s="77">
        <f t="shared" si="8"/>
        <v>0</v>
      </c>
      <c r="S207" s="225">
        <f t="shared" si="9"/>
        <v>0</v>
      </c>
      <c r="T207" s="225"/>
      <c r="U207" s="225"/>
      <c r="V207" s="224"/>
      <c r="W207" s="232"/>
      <c r="X207" s="228"/>
      <c r="Y207" s="233"/>
      <c r="Z207" s="233"/>
      <c r="AA207" s="230"/>
      <c r="AB207" s="228"/>
      <c r="AC207" s="230"/>
      <c r="AD207" s="229"/>
      <c r="AE207" s="229"/>
    </row>
    <row r="208" spans="1:31" ht="11.25" hidden="1" customHeight="1" x14ac:dyDescent="0.2">
      <c r="A208" s="223"/>
      <c r="B208" s="200"/>
      <c r="C208" s="77"/>
      <c r="D208" s="77"/>
      <c r="E208" s="77"/>
      <c r="F208" s="77"/>
      <c r="G208" s="225">
        <f t="shared" si="10"/>
        <v>0</v>
      </c>
      <c r="H208" s="200"/>
      <c r="I208" s="77"/>
      <c r="J208" s="77"/>
      <c r="K208" s="77"/>
      <c r="L208" s="77">
        <f>SUMIF(Dagbog!$L207:$L220,"x",Dagbog!K207:K220)</f>
        <v>0</v>
      </c>
      <c r="M208" s="200">
        <f t="shared" si="7"/>
        <v>0</v>
      </c>
      <c r="N208" s="200"/>
      <c r="O208" s="77"/>
      <c r="P208" s="77"/>
      <c r="Q208" s="77"/>
      <c r="R208" s="77">
        <f t="shared" si="8"/>
        <v>0</v>
      </c>
      <c r="S208" s="225">
        <f t="shared" si="9"/>
        <v>0</v>
      </c>
      <c r="T208" s="225"/>
      <c r="U208" s="225"/>
      <c r="V208" s="224"/>
      <c r="W208" s="232"/>
      <c r="X208" s="228"/>
      <c r="Y208" s="233"/>
      <c r="Z208" s="233"/>
      <c r="AA208" s="230"/>
      <c r="AB208" s="228"/>
      <c r="AC208" s="230"/>
      <c r="AD208" s="229"/>
      <c r="AE208" s="229"/>
    </row>
    <row r="209" spans="1:31" ht="11.25" hidden="1" customHeight="1" x14ac:dyDescent="0.2">
      <c r="A209" s="223"/>
      <c r="B209" s="200"/>
      <c r="C209" s="77"/>
      <c r="D209" s="77"/>
      <c r="E209" s="77"/>
      <c r="F209" s="77"/>
      <c r="G209" s="225">
        <f t="shared" si="10"/>
        <v>0</v>
      </c>
      <c r="H209" s="200"/>
      <c r="I209" s="77"/>
      <c r="J209" s="77"/>
      <c r="K209" s="77"/>
      <c r="L209" s="77">
        <f>SUMIF(Dagbog!$L208:$L221,"x",Dagbog!K208:K221)</f>
        <v>0</v>
      </c>
      <c r="M209" s="200">
        <f t="shared" ref="M209:M272" si="11">SUM(H209:L209)</f>
        <v>0</v>
      </c>
      <c r="N209" s="200"/>
      <c r="O209" s="77"/>
      <c r="P209" s="77"/>
      <c r="Q209" s="77"/>
      <c r="R209" s="77">
        <f t="shared" si="8"/>
        <v>0</v>
      </c>
      <c r="S209" s="225">
        <f t="shared" si="9"/>
        <v>0</v>
      </c>
      <c r="T209" s="225"/>
      <c r="U209" s="225"/>
      <c r="V209" s="224"/>
      <c r="W209" s="232"/>
      <c r="X209" s="228"/>
      <c r="Y209" s="233"/>
      <c r="Z209" s="233"/>
      <c r="AA209" s="230"/>
      <c r="AB209" s="228"/>
      <c r="AC209" s="230"/>
      <c r="AD209" s="229"/>
      <c r="AE209" s="229"/>
    </row>
    <row r="210" spans="1:31" ht="11.25" hidden="1" customHeight="1" x14ac:dyDescent="0.2">
      <c r="A210" s="223"/>
      <c r="B210" s="200"/>
      <c r="C210" s="77"/>
      <c r="D210" s="77"/>
      <c r="E210" s="77"/>
      <c r="F210" s="77"/>
      <c r="G210" s="225">
        <f t="shared" si="10"/>
        <v>0</v>
      </c>
      <c r="H210" s="200"/>
      <c r="I210" s="77"/>
      <c r="J210" s="77"/>
      <c r="K210" s="77"/>
      <c r="L210" s="77">
        <f>SUMIF(Dagbog!$L209:$L222,"x",Dagbog!K209:K222)</f>
        <v>0</v>
      </c>
      <c r="M210" s="200">
        <f t="shared" si="11"/>
        <v>0</v>
      </c>
      <c r="N210" s="200"/>
      <c r="O210" s="77"/>
      <c r="P210" s="77"/>
      <c r="Q210" s="77"/>
      <c r="R210" s="77">
        <f t="shared" si="8"/>
        <v>0</v>
      </c>
      <c r="S210" s="225">
        <f t="shared" si="9"/>
        <v>0</v>
      </c>
      <c r="T210" s="225"/>
      <c r="U210" s="225"/>
      <c r="V210" s="224"/>
      <c r="W210" s="232"/>
      <c r="X210" s="228"/>
      <c r="Y210" s="233"/>
      <c r="Z210" s="233"/>
      <c r="AA210" s="230"/>
      <c r="AB210" s="228"/>
      <c r="AC210" s="230"/>
      <c r="AD210" s="229"/>
      <c r="AE210" s="229"/>
    </row>
    <row r="211" spans="1:31" ht="11.25" hidden="1" customHeight="1" x14ac:dyDescent="0.2">
      <c r="A211" s="223"/>
      <c r="B211" s="200"/>
      <c r="C211" s="77"/>
      <c r="D211" s="77"/>
      <c r="E211" s="77"/>
      <c r="F211" s="77"/>
      <c r="G211" s="225">
        <f t="shared" si="10"/>
        <v>0</v>
      </c>
      <c r="H211" s="200"/>
      <c r="I211" s="77"/>
      <c r="J211" s="77"/>
      <c r="K211" s="77"/>
      <c r="L211" s="77">
        <f>SUMIF(Dagbog!$L210:$L223,"x",Dagbog!K210:K223)</f>
        <v>0</v>
      </c>
      <c r="M211" s="200">
        <f t="shared" si="11"/>
        <v>0</v>
      </c>
      <c r="N211" s="200"/>
      <c r="O211" s="77"/>
      <c r="P211" s="77"/>
      <c r="Q211" s="77"/>
      <c r="R211" s="77">
        <f t="shared" si="8"/>
        <v>0</v>
      </c>
      <c r="S211" s="225">
        <f t="shared" si="9"/>
        <v>0</v>
      </c>
      <c r="T211" s="225"/>
      <c r="U211" s="225"/>
      <c r="V211" s="224"/>
      <c r="W211" s="232"/>
      <c r="X211" s="228"/>
      <c r="Y211" s="233"/>
      <c r="Z211" s="233"/>
      <c r="AA211" s="230"/>
      <c r="AB211" s="228"/>
      <c r="AC211" s="230"/>
      <c r="AD211" s="229"/>
      <c r="AE211" s="229"/>
    </row>
    <row r="212" spans="1:31" ht="11.25" hidden="1" customHeight="1" x14ac:dyDescent="0.2">
      <c r="A212" s="223"/>
      <c r="B212" s="200"/>
      <c r="C212" s="77"/>
      <c r="D212" s="77"/>
      <c r="E212" s="77"/>
      <c r="F212" s="77"/>
      <c r="G212" s="225">
        <f t="shared" si="10"/>
        <v>0</v>
      </c>
      <c r="H212" s="200"/>
      <c r="I212" s="77"/>
      <c r="J212" s="77"/>
      <c r="K212" s="77"/>
      <c r="L212" s="77">
        <f>SUMIF(Dagbog!$L211:$L224,"x",Dagbog!K211:K224)</f>
        <v>0</v>
      </c>
      <c r="M212" s="200">
        <f t="shared" si="11"/>
        <v>0</v>
      </c>
      <c r="N212" s="200"/>
      <c r="O212" s="77"/>
      <c r="P212" s="77"/>
      <c r="Q212" s="77"/>
      <c r="R212" s="77">
        <f t="shared" si="8"/>
        <v>0</v>
      </c>
      <c r="S212" s="225">
        <f t="shared" si="9"/>
        <v>0</v>
      </c>
      <c r="T212" s="225"/>
      <c r="U212" s="225"/>
      <c r="V212" s="224"/>
      <c r="W212" s="232"/>
      <c r="X212" s="228"/>
      <c r="Y212" s="233"/>
      <c r="Z212" s="233"/>
      <c r="AA212" s="230"/>
      <c r="AB212" s="228"/>
      <c r="AC212" s="230"/>
      <c r="AD212" s="229"/>
      <c r="AE212" s="229"/>
    </row>
    <row r="213" spans="1:31" x14ac:dyDescent="0.2">
      <c r="A213" s="230">
        <f>Dagbog!A212</f>
        <v>6</v>
      </c>
      <c r="B213" s="200">
        <f>SUMIF(Dagbog!$L212:$L225,"",Dagbog!G212:G225)</f>
        <v>0</v>
      </c>
      <c r="C213" s="77">
        <f>SUMIF(Dagbog!$L212:$L225,"",Dagbog!H212:H225)</f>
        <v>0</v>
      </c>
      <c r="D213" s="77">
        <f>SUMIF(Dagbog!$L212:$L225,"",Dagbog!I212:I225)</f>
        <v>0</v>
      </c>
      <c r="E213" s="77">
        <f>SUMIF(Dagbog!$L212:$L225,"",Dagbog!J212:J225)</f>
        <v>0</v>
      </c>
      <c r="F213" s="77">
        <f>SUMIF(Dagbog!$L212:$L225,"",Dagbog!K212:K225)</f>
        <v>0</v>
      </c>
      <c r="G213" s="225">
        <f t="shared" si="10"/>
        <v>0</v>
      </c>
      <c r="H213" s="200">
        <f>SUMIF(Dagbog!$L212:$L225,"x",Dagbog!G212:G225)</f>
        <v>0</v>
      </c>
      <c r="I213" s="77">
        <f>SUMIF(Dagbog!$L212:$L225,"x",Dagbog!H212:H225)</f>
        <v>0</v>
      </c>
      <c r="J213" s="77">
        <f>SUMIF(Dagbog!$L212:$L225,"x",Dagbog!I212:I225)</f>
        <v>0</v>
      </c>
      <c r="K213" s="77">
        <f>SUMIF(Dagbog!$L212:$L225,"x",Dagbog!J212:J225)</f>
        <v>0</v>
      </c>
      <c r="L213" s="77">
        <f>SUMIF(Dagbog!$L212:$L225,"x",Dagbog!K212:K225)</f>
        <v>0</v>
      </c>
      <c r="M213" s="200">
        <f t="shared" si="11"/>
        <v>0</v>
      </c>
      <c r="N213" s="200">
        <f>B213+H213</f>
        <v>0</v>
      </c>
      <c r="O213" s="77">
        <f>C213+I213</f>
        <v>0</v>
      </c>
      <c r="P213" s="77">
        <f>D213+J213</f>
        <v>0</v>
      </c>
      <c r="Q213" s="77">
        <f>E213+K213</f>
        <v>0</v>
      </c>
      <c r="R213" s="77">
        <f t="shared" si="8"/>
        <v>0</v>
      </c>
      <c r="S213" s="225">
        <f t="shared" si="9"/>
        <v>0</v>
      </c>
      <c r="T213" s="225">
        <f>SUM(Dagbog!M212:M225)</f>
        <v>0</v>
      </c>
      <c r="U213" s="225">
        <f>S213+T213</f>
        <v>0</v>
      </c>
      <c r="V213" s="224">
        <f>SUM(Dagbog!Q212:Q225)</f>
        <v>0</v>
      </c>
      <c r="W213" s="232">
        <f>SUM(Dagbog!F212:F225)-X213</f>
        <v>0</v>
      </c>
      <c r="X213" s="228">
        <f>SUMIF(Dagbog!$L212:$L225,"x",Dagbog!F212:F225)</f>
        <v>0</v>
      </c>
      <c r="Y213" s="233">
        <f>IF(SUM(Dagbog!R212:R225)&gt;0,AVERAGE(Dagbog!R212:R225),0)</f>
        <v>0</v>
      </c>
      <c r="Z213" s="272">
        <f>SUM(Dagbog!T212:T225)-AA213</f>
        <v>0</v>
      </c>
      <c r="AA213" s="230">
        <f>SUMIF(Dagbog!$L212:$L225,"x",Dagbog!T212:T225)</f>
        <v>0</v>
      </c>
      <c r="AB213" s="228">
        <f>SUM(Dagbog!P212:P225)</f>
        <v>0</v>
      </c>
      <c r="AC213" s="230">
        <f>SUM(Dagbog!V212:V225)</f>
        <v>0</v>
      </c>
      <c r="AD213" s="231">
        <f>SUM(Dagbog!C212:C225)</f>
        <v>0</v>
      </c>
      <c r="AE213" s="234">
        <f>SUM(Dagbog!E212:E225)</f>
        <v>0</v>
      </c>
    </row>
    <row r="214" spans="1:31" ht="11.25" hidden="1" customHeight="1" x14ac:dyDescent="0.2">
      <c r="A214" s="223"/>
      <c r="B214" s="200"/>
      <c r="C214" s="77"/>
      <c r="D214" s="77"/>
      <c r="E214" s="77"/>
      <c r="F214" s="77"/>
      <c r="G214" s="225">
        <f t="shared" si="10"/>
        <v>0</v>
      </c>
      <c r="H214" s="200"/>
      <c r="I214" s="77"/>
      <c r="J214" s="77"/>
      <c r="K214" s="77"/>
      <c r="L214" s="77">
        <f>SUMIF(Dagbog!$L213:$L226,"x",Dagbog!K213:K226)</f>
        <v>0</v>
      </c>
      <c r="M214" s="200">
        <f t="shared" si="11"/>
        <v>0</v>
      </c>
      <c r="N214" s="200"/>
      <c r="O214" s="77"/>
      <c r="P214" s="77"/>
      <c r="Q214" s="77"/>
      <c r="R214" s="77">
        <f t="shared" si="8"/>
        <v>0</v>
      </c>
      <c r="S214" s="225">
        <f t="shared" si="9"/>
        <v>0</v>
      </c>
      <c r="T214" s="225"/>
      <c r="U214" s="225"/>
      <c r="V214" s="224"/>
      <c r="W214" s="232"/>
      <c r="X214" s="228"/>
      <c r="Y214" s="233"/>
      <c r="Z214" s="233"/>
      <c r="AA214" s="230"/>
      <c r="AB214" s="228"/>
      <c r="AC214" s="230"/>
      <c r="AD214" s="229"/>
      <c r="AE214" s="229"/>
    </row>
    <row r="215" spans="1:31" ht="11.25" hidden="1" customHeight="1" x14ac:dyDescent="0.2">
      <c r="A215" s="223"/>
      <c r="B215" s="200"/>
      <c r="C215" s="77"/>
      <c r="D215" s="77"/>
      <c r="E215" s="77"/>
      <c r="F215" s="77"/>
      <c r="G215" s="225">
        <f t="shared" si="10"/>
        <v>0</v>
      </c>
      <c r="H215" s="200"/>
      <c r="I215" s="77"/>
      <c r="J215" s="77"/>
      <c r="K215" s="77"/>
      <c r="L215" s="77">
        <f>SUMIF(Dagbog!$L214:$L227,"x",Dagbog!K214:K227)</f>
        <v>0</v>
      </c>
      <c r="M215" s="200">
        <f t="shared" si="11"/>
        <v>0</v>
      </c>
      <c r="N215" s="200"/>
      <c r="O215" s="77"/>
      <c r="P215" s="77"/>
      <c r="Q215" s="77"/>
      <c r="R215" s="77">
        <f t="shared" si="8"/>
        <v>0</v>
      </c>
      <c r="S215" s="225">
        <f t="shared" si="9"/>
        <v>0</v>
      </c>
      <c r="T215" s="225"/>
      <c r="U215" s="225"/>
      <c r="V215" s="224"/>
      <c r="W215" s="232"/>
      <c r="X215" s="228"/>
      <c r="Y215" s="233"/>
      <c r="Z215" s="233"/>
      <c r="AA215" s="230"/>
      <c r="AB215" s="228"/>
      <c r="AC215" s="230"/>
      <c r="AD215" s="229"/>
      <c r="AE215" s="229"/>
    </row>
    <row r="216" spans="1:31" ht="11.25" hidden="1" customHeight="1" x14ac:dyDescent="0.2">
      <c r="A216" s="223"/>
      <c r="B216" s="200"/>
      <c r="C216" s="77"/>
      <c r="D216" s="77"/>
      <c r="E216" s="77"/>
      <c r="F216" s="77"/>
      <c r="G216" s="225">
        <f t="shared" si="10"/>
        <v>0</v>
      </c>
      <c r="H216" s="200"/>
      <c r="I216" s="77"/>
      <c r="J216" s="77"/>
      <c r="K216" s="77"/>
      <c r="L216" s="77">
        <f>SUMIF(Dagbog!$L215:$L228,"x",Dagbog!K215:K228)</f>
        <v>0</v>
      </c>
      <c r="M216" s="200">
        <f t="shared" si="11"/>
        <v>0</v>
      </c>
      <c r="N216" s="200"/>
      <c r="O216" s="77"/>
      <c r="P216" s="77"/>
      <c r="Q216" s="77"/>
      <c r="R216" s="77">
        <f t="shared" si="8"/>
        <v>0</v>
      </c>
      <c r="S216" s="225">
        <f t="shared" si="9"/>
        <v>0</v>
      </c>
      <c r="T216" s="225"/>
      <c r="U216" s="225"/>
      <c r="V216" s="224"/>
      <c r="W216" s="232"/>
      <c r="X216" s="228"/>
      <c r="Y216" s="233"/>
      <c r="Z216" s="233"/>
      <c r="AA216" s="230"/>
      <c r="AB216" s="228"/>
      <c r="AC216" s="230"/>
      <c r="AD216" s="229"/>
      <c r="AE216" s="229"/>
    </row>
    <row r="217" spans="1:31" ht="11.25" hidden="1" customHeight="1" x14ac:dyDescent="0.2">
      <c r="A217" s="223"/>
      <c r="B217" s="200"/>
      <c r="C217" s="77"/>
      <c r="D217" s="77"/>
      <c r="E217" s="77"/>
      <c r="F217" s="77"/>
      <c r="G217" s="225">
        <f t="shared" si="10"/>
        <v>0</v>
      </c>
      <c r="H217" s="200"/>
      <c r="I217" s="77"/>
      <c r="J217" s="77"/>
      <c r="K217" s="77"/>
      <c r="L217" s="77">
        <f>SUMIF(Dagbog!$L216:$L229,"x",Dagbog!K216:K229)</f>
        <v>0</v>
      </c>
      <c r="M217" s="200">
        <f t="shared" si="11"/>
        <v>0</v>
      </c>
      <c r="N217" s="200"/>
      <c r="O217" s="77"/>
      <c r="P217" s="77"/>
      <c r="Q217" s="77"/>
      <c r="R217" s="77">
        <f t="shared" si="8"/>
        <v>0</v>
      </c>
      <c r="S217" s="225">
        <f t="shared" si="9"/>
        <v>0</v>
      </c>
      <c r="T217" s="225"/>
      <c r="U217" s="225"/>
      <c r="V217" s="224"/>
      <c r="W217" s="232"/>
      <c r="X217" s="228"/>
      <c r="Y217" s="233"/>
      <c r="Z217" s="233"/>
      <c r="AA217" s="230"/>
      <c r="AB217" s="228"/>
      <c r="AC217" s="230"/>
      <c r="AD217" s="229"/>
      <c r="AE217" s="229"/>
    </row>
    <row r="218" spans="1:31" ht="11.25" hidden="1" customHeight="1" x14ac:dyDescent="0.2">
      <c r="A218" s="223"/>
      <c r="B218" s="200"/>
      <c r="C218" s="77"/>
      <c r="D218" s="77"/>
      <c r="E218" s="77"/>
      <c r="F218" s="77"/>
      <c r="G218" s="225">
        <f t="shared" si="10"/>
        <v>0</v>
      </c>
      <c r="H218" s="200"/>
      <c r="I218" s="77"/>
      <c r="J218" s="77"/>
      <c r="K218" s="77"/>
      <c r="L218" s="77">
        <f>SUMIF(Dagbog!$L217:$L230,"x",Dagbog!K217:K230)</f>
        <v>0</v>
      </c>
      <c r="M218" s="200">
        <f t="shared" si="11"/>
        <v>0</v>
      </c>
      <c r="N218" s="200"/>
      <c r="O218" s="77"/>
      <c r="P218" s="77"/>
      <c r="Q218" s="77"/>
      <c r="R218" s="77">
        <f t="shared" si="8"/>
        <v>0</v>
      </c>
      <c r="S218" s="225">
        <f t="shared" si="9"/>
        <v>0</v>
      </c>
      <c r="T218" s="225"/>
      <c r="U218" s="225"/>
      <c r="V218" s="224"/>
      <c r="W218" s="232"/>
      <c r="X218" s="228"/>
      <c r="Y218" s="233"/>
      <c r="Z218" s="233"/>
      <c r="AA218" s="230"/>
      <c r="AB218" s="228"/>
      <c r="AC218" s="230"/>
      <c r="AD218" s="229"/>
      <c r="AE218" s="229"/>
    </row>
    <row r="219" spans="1:31" ht="11.25" hidden="1" customHeight="1" x14ac:dyDescent="0.2">
      <c r="A219" s="223"/>
      <c r="B219" s="200"/>
      <c r="C219" s="77"/>
      <c r="D219" s="77"/>
      <c r="E219" s="77"/>
      <c r="F219" s="77"/>
      <c r="G219" s="225">
        <f t="shared" si="10"/>
        <v>0</v>
      </c>
      <c r="H219" s="200"/>
      <c r="I219" s="77"/>
      <c r="J219" s="77"/>
      <c r="K219" s="77"/>
      <c r="L219" s="77">
        <f>SUMIF(Dagbog!$L218:$L231,"x",Dagbog!K218:K231)</f>
        <v>0</v>
      </c>
      <c r="M219" s="200">
        <f t="shared" si="11"/>
        <v>0</v>
      </c>
      <c r="N219" s="200"/>
      <c r="O219" s="77"/>
      <c r="P219" s="77"/>
      <c r="Q219" s="77"/>
      <c r="R219" s="77">
        <f t="shared" si="8"/>
        <v>0</v>
      </c>
      <c r="S219" s="225">
        <f t="shared" si="9"/>
        <v>0</v>
      </c>
      <c r="T219" s="225"/>
      <c r="U219" s="225"/>
      <c r="V219" s="224"/>
      <c r="W219" s="232"/>
      <c r="X219" s="228"/>
      <c r="Y219" s="233"/>
      <c r="Z219" s="233"/>
      <c r="AA219" s="230"/>
      <c r="AB219" s="228"/>
      <c r="AC219" s="230"/>
      <c r="AD219" s="229"/>
      <c r="AE219" s="229"/>
    </row>
    <row r="220" spans="1:31" ht="11.25" hidden="1" customHeight="1" x14ac:dyDescent="0.2">
      <c r="A220" s="223"/>
      <c r="B220" s="200"/>
      <c r="C220" s="77"/>
      <c r="D220" s="77"/>
      <c r="E220" s="77"/>
      <c r="F220" s="77"/>
      <c r="G220" s="225">
        <f t="shared" si="10"/>
        <v>0</v>
      </c>
      <c r="H220" s="200"/>
      <c r="I220" s="77"/>
      <c r="J220" s="77"/>
      <c r="K220" s="77"/>
      <c r="L220" s="77">
        <f>SUMIF(Dagbog!$L219:$L232,"x",Dagbog!K219:K232)</f>
        <v>0</v>
      </c>
      <c r="M220" s="200">
        <f t="shared" si="11"/>
        <v>0</v>
      </c>
      <c r="N220" s="200"/>
      <c r="O220" s="77"/>
      <c r="P220" s="77"/>
      <c r="Q220" s="77"/>
      <c r="R220" s="77">
        <f t="shared" si="8"/>
        <v>0</v>
      </c>
      <c r="S220" s="225">
        <f t="shared" si="9"/>
        <v>0</v>
      </c>
      <c r="T220" s="225"/>
      <c r="U220" s="225"/>
      <c r="V220" s="224"/>
      <c r="W220" s="232"/>
      <c r="X220" s="228"/>
      <c r="Y220" s="233"/>
      <c r="Z220" s="233"/>
      <c r="AA220" s="230"/>
      <c r="AB220" s="228"/>
      <c r="AC220" s="230"/>
      <c r="AD220" s="229"/>
      <c r="AE220" s="229"/>
    </row>
    <row r="221" spans="1:31" ht="11.25" hidden="1" customHeight="1" x14ac:dyDescent="0.2">
      <c r="A221" s="223"/>
      <c r="B221" s="200"/>
      <c r="C221" s="77"/>
      <c r="D221" s="77"/>
      <c r="E221" s="77"/>
      <c r="F221" s="77"/>
      <c r="G221" s="225">
        <f t="shared" si="10"/>
        <v>0</v>
      </c>
      <c r="H221" s="200"/>
      <c r="I221" s="77"/>
      <c r="J221" s="77"/>
      <c r="K221" s="77"/>
      <c r="L221" s="77">
        <f>SUMIF(Dagbog!$L220:$L233,"x",Dagbog!K220:K233)</f>
        <v>0</v>
      </c>
      <c r="M221" s="200">
        <f t="shared" si="11"/>
        <v>0</v>
      </c>
      <c r="N221" s="200"/>
      <c r="O221" s="77"/>
      <c r="P221" s="77"/>
      <c r="Q221" s="77"/>
      <c r="R221" s="77">
        <f t="shared" si="8"/>
        <v>0</v>
      </c>
      <c r="S221" s="225">
        <f t="shared" si="9"/>
        <v>0</v>
      </c>
      <c r="T221" s="225"/>
      <c r="U221" s="225"/>
      <c r="V221" s="224"/>
      <c r="W221" s="232"/>
      <c r="X221" s="228"/>
      <c r="Y221" s="233"/>
      <c r="Z221" s="233"/>
      <c r="AA221" s="230"/>
      <c r="AB221" s="228"/>
      <c r="AC221" s="230"/>
      <c r="AD221" s="229"/>
      <c r="AE221" s="229"/>
    </row>
    <row r="222" spans="1:31" ht="11.25" hidden="1" customHeight="1" x14ac:dyDescent="0.2">
      <c r="A222" s="223"/>
      <c r="B222" s="200"/>
      <c r="C222" s="77"/>
      <c r="D222" s="77"/>
      <c r="E222" s="77"/>
      <c r="F222" s="77"/>
      <c r="G222" s="225">
        <f t="shared" si="10"/>
        <v>0</v>
      </c>
      <c r="H222" s="200"/>
      <c r="I222" s="77"/>
      <c r="J222" s="77"/>
      <c r="K222" s="77"/>
      <c r="L222" s="77">
        <f>SUMIF(Dagbog!$L221:$L234,"x",Dagbog!K221:K234)</f>
        <v>0</v>
      </c>
      <c r="M222" s="200">
        <f t="shared" si="11"/>
        <v>0</v>
      </c>
      <c r="N222" s="200"/>
      <c r="O222" s="77"/>
      <c r="P222" s="77"/>
      <c r="Q222" s="77"/>
      <c r="R222" s="77">
        <f t="shared" si="8"/>
        <v>0</v>
      </c>
      <c r="S222" s="225">
        <f t="shared" si="9"/>
        <v>0</v>
      </c>
      <c r="T222" s="225"/>
      <c r="U222" s="225"/>
      <c r="V222" s="224"/>
      <c r="W222" s="232"/>
      <c r="X222" s="228"/>
      <c r="Y222" s="233"/>
      <c r="Z222" s="233"/>
      <c r="AA222" s="230"/>
      <c r="AB222" s="228"/>
      <c r="AC222" s="230"/>
      <c r="AD222" s="229"/>
      <c r="AE222" s="229"/>
    </row>
    <row r="223" spans="1:31" ht="11.25" hidden="1" customHeight="1" x14ac:dyDescent="0.2">
      <c r="A223" s="223"/>
      <c r="B223" s="200"/>
      <c r="C223" s="77"/>
      <c r="D223" s="77"/>
      <c r="E223" s="77"/>
      <c r="F223" s="77"/>
      <c r="G223" s="225">
        <f t="shared" si="10"/>
        <v>0</v>
      </c>
      <c r="H223" s="200"/>
      <c r="I223" s="77"/>
      <c r="J223" s="77"/>
      <c r="K223" s="77"/>
      <c r="L223" s="77">
        <f>SUMIF(Dagbog!$L222:$L235,"x",Dagbog!K222:K235)</f>
        <v>0</v>
      </c>
      <c r="M223" s="200">
        <f t="shared" si="11"/>
        <v>0</v>
      </c>
      <c r="N223" s="200"/>
      <c r="O223" s="77"/>
      <c r="P223" s="77"/>
      <c r="Q223" s="77"/>
      <c r="R223" s="77">
        <f t="shared" ref="R223:R286" si="12">F223+L223</f>
        <v>0</v>
      </c>
      <c r="S223" s="225">
        <f t="shared" ref="S223:S286" si="13">SUM(N223:R223)</f>
        <v>0</v>
      </c>
      <c r="T223" s="225"/>
      <c r="U223" s="225"/>
      <c r="V223" s="224"/>
      <c r="W223" s="232"/>
      <c r="X223" s="228"/>
      <c r="Y223" s="233"/>
      <c r="Z223" s="233"/>
      <c r="AA223" s="230"/>
      <c r="AB223" s="228"/>
      <c r="AC223" s="230"/>
      <c r="AD223" s="229"/>
      <c r="AE223" s="229"/>
    </row>
    <row r="224" spans="1:31" ht="11.25" hidden="1" customHeight="1" x14ac:dyDescent="0.2">
      <c r="A224" s="223"/>
      <c r="B224" s="200"/>
      <c r="C224" s="77"/>
      <c r="D224" s="77"/>
      <c r="E224" s="77"/>
      <c r="F224" s="77"/>
      <c r="G224" s="225">
        <f t="shared" si="10"/>
        <v>0</v>
      </c>
      <c r="H224" s="200"/>
      <c r="I224" s="77"/>
      <c r="J224" s="77"/>
      <c r="K224" s="77"/>
      <c r="L224" s="77">
        <f>SUMIF(Dagbog!$L223:$L236,"x",Dagbog!K223:K236)</f>
        <v>0</v>
      </c>
      <c r="M224" s="200">
        <f t="shared" si="11"/>
        <v>0</v>
      </c>
      <c r="N224" s="200"/>
      <c r="O224" s="77"/>
      <c r="P224" s="77"/>
      <c r="Q224" s="77"/>
      <c r="R224" s="77">
        <f t="shared" si="12"/>
        <v>0</v>
      </c>
      <c r="S224" s="225">
        <f t="shared" si="13"/>
        <v>0</v>
      </c>
      <c r="T224" s="225"/>
      <c r="U224" s="225"/>
      <c r="V224" s="224"/>
      <c r="W224" s="232"/>
      <c r="X224" s="228"/>
      <c r="Y224" s="233"/>
      <c r="Z224" s="233"/>
      <c r="AA224" s="230"/>
      <c r="AB224" s="228"/>
      <c r="AC224" s="230"/>
      <c r="AD224" s="229"/>
      <c r="AE224" s="229"/>
    </row>
    <row r="225" spans="1:31" ht="11.25" hidden="1" customHeight="1" x14ac:dyDescent="0.2">
      <c r="A225" s="223"/>
      <c r="B225" s="200"/>
      <c r="C225" s="77"/>
      <c r="D225" s="77"/>
      <c r="E225" s="77"/>
      <c r="F225" s="77"/>
      <c r="G225" s="225">
        <f t="shared" si="10"/>
        <v>0</v>
      </c>
      <c r="H225" s="200"/>
      <c r="I225" s="77"/>
      <c r="J225" s="77"/>
      <c r="K225" s="77"/>
      <c r="L225" s="77">
        <f>SUMIF(Dagbog!$L224:$L237,"x",Dagbog!K224:K237)</f>
        <v>0</v>
      </c>
      <c r="M225" s="200">
        <f t="shared" si="11"/>
        <v>0</v>
      </c>
      <c r="N225" s="200"/>
      <c r="O225" s="77"/>
      <c r="P225" s="77"/>
      <c r="Q225" s="77"/>
      <c r="R225" s="77">
        <f t="shared" si="12"/>
        <v>0</v>
      </c>
      <c r="S225" s="225">
        <f t="shared" si="13"/>
        <v>0</v>
      </c>
      <c r="T225" s="225"/>
      <c r="U225" s="225"/>
      <c r="V225" s="224"/>
      <c r="W225" s="232"/>
      <c r="X225" s="228"/>
      <c r="Y225" s="233"/>
      <c r="Z225" s="233"/>
      <c r="AA225" s="230"/>
      <c r="AB225" s="228"/>
      <c r="AC225" s="230"/>
      <c r="AD225" s="229"/>
      <c r="AE225" s="229"/>
    </row>
    <row r="226" spans="1:31" ht="11.25" hidden="1" customHeight="1" x14ac:dyDescent="0.2">
      <c r="A226" s="223"/>
      <c r="B226" s="200"/>
      <c r="C226" s="77"/>
      <c r="D226" s="77"/>
      <c r="E226" s="77"/>
      <c r="F226" s="77"/>
      <c r="G226" s="225">
        <f t="shared" si="10"/>
        <v>0</v>
      </c>
      <c r="H226" s="200"/>
      <c r="I226" s="77"/>
      <c r="J226" s="77"/>
      <c r="K226" s="77"/>
      <c r="L226" s="77">
        <f>SUMIF(Dagbog!$L225:$L238,"x",Dagbog!K225:K238)</f>
        <v>0</v>
      </c>
      <c r="M226" s="200">
        <f t="shared" si="11"/>
        <v>0</v>
      </c>
      <c r="N226" s="200"/>
      <c r="O226" s="77"/>
      <c r="P226" s="77"/>
      <c r="Q226" s="77"/>
      <c r="R226" s="77">
        <f t="shared" si="12"/>
        <v>0</v>
      </c>
      <c r="S226" s="225">
        <f t="shared" si="13"/>
        <v>0</v>
      </c>
      <c r="T226" s="225"/>
      <c r="U226" s="225"/>
      <c r="V226" s="224"/>
      <c r="W226" s="232"/>
      <c r="X226" s="228"/>
      <c r="Y226" s="233"/>
      <c r="Z226" s="233"/>
      <c r="AA226" s="230"/>
      <c r="AB226" s="228"/>
      <c r="AC226" s="230"/>
      <c r="AD226" s="229"/>
      <c r="AE226" s="229"/>
    </row>
    <row r="227" spans="1:31" x14ac:dyDescent="0.2">
      <c r="A227" s="230">
        <f>Dagbog!A226</f>
        <v>7</v>
      </c>
      <c r="B227" s="200">
        <f>SUMIF(Dagbog!$L226:$L239,"",Dagbog!G226:G239)</f>
        <v>0</v>
      </c>
      <c r="C227" s="77">
        <f>SUMIF(Dagbog!$L226:$L239,"",Dagbog!H226:H239)</f>
        <v>0</v>
      </c>
      <c r="D227" s="77">
        <f>SUMIF(Dagbog!$L226:$L239,"",Dagbog!I226:I239)</f>
        <v>0</v>
      </c>
      <c r="E227" s="77">
        <f>SUMIF(Dagbog!$L226:$L239,"",Dagbog!J226:J239)</f>
        <v>0</v>
      </c>
      <c r="F227" s="77">
        <f>SUMIF(Dagbog!$L226:$L239,"",Dagbog!K226:K239)</f>
        <v>0</v>
      </c>
      <c r="G227" s="225">
        <f t="shared" si="10"/>
        <v>0</v>
      </c>
      <c r="H227" s="200">
        <f>SUMIF(Dagbog!$L226:$L239,"x",Dagbog!G226:G239)</f>
        <v>0</v>
      </c>
      <c r="I227" s="77">
        <f>SUMIF(Dagbog!$L226:$L239,"x",Dagbog!H226:H239)</f>
        <v>0</v>
      </c>
      <c r="J227" s="77">
        <f>SUMIF(Dagbog!$L226:$L239,"x",Dagbog!I226:I239)</f>
        <v>0</v>
      </c>
      <c r="K227" s="77">
        <f>SUMIF(Dagbog!$L226:$L239,"x",Dagbog!J226:J239)</f>
        <v>0</v>
      </c>
      <c r="L227" s="77">
        <f>SUMIF(Dagbog!$L226:$L239,"x",Dagbog!K226:K239)</f>
        <v>0</v>
      </c>
      <c r="M227" s="200">
        <f t="shared" si="11"/>
        <v>0</v>
      </c>
      <c r="N227" s="200">
        <f>B227+H227</f>
        <v>0</v>
      </c>
      <c r="O227" s="77">
        <f>C227+I227</f>
        <v>0</v>
      </c>
      <c r="P227" s="77">
        <f>D227+J227</f>
        <v>0</v>
      </c>
      <c r="Q227" s="77">
        <f>E227+K227</f>
        <v>0</v>
      </c>
      <c r="R227" s="77">
        <f t="shared" si="12"/>
        <v>0</v>
      </c>
      <c r="S227" s="225">
        <f t="shared" si="13"/>
        <v>0</v>
      </c>
      <c r="T227" s="225">
        <f>SUM(Dagbog!M226:M239)</f>
        <v>0</v>
      </c>
      <c r="U227" s="225">
        <f>S227+T227</f>
        <v>0</v>
      </c>
      <c r="V227" s="224">
        <f>SUM(Dagbog!Q226:Q239)</f>
        <v>0</v>
      </c>
      <c r="W227" s="232">
        <f>SUM(Dagbog!F226:F239)-X227</f>
        <v>0</v>
      </c>
      <c r="X227" s="228">
        <f>SUMIF(Dagbog!$L226:$L239,"x",Dagbog!F226:F239)</f>
        <v>0</v>
      </c>
      <c r="Y227" s="233">
        <f>IF(SUM(Dagbog!R226:R239)&gt;0,AVERAGE(Dagbog!R226:R239),0)</f>
        <v>0</v>
      </c>
      <c r="Z227" s="272">
        <f>SUM(Dagbog!T226:T239)-AA227</f>
        <v>0</v>
      </c>
      <c r="AA227" s="230">
        <f>SUMIF(Dagbog!$L226:$L239,"x",Dagbog!T226:T239)</f>
        <v>0</v>
      </c>
      <c r="AB227" s="228">
        <f>SUM(Dagbog!P226:P239)</f>
        <v>0</v>
      </c>
      <c r="AC227" s="230">
        <f>SUM(Dagbog!V226:V239)</f>
        <v>0</v>
      </c>
      <c r="AD227" s="231">
        <f>SUM(Dagbog!C226:C239)</f>
        <v>0</v>
      </c>
      <c r="AE227" s="234">
        <f>SUM(Dagbog!E226:E239)</f>
        <v>0</v>
      </c>
    </row>
    <row r="228" spans="1:31" ht="11.25" hidden="1" customHeight="1" x14ac:dyDescent="0.2">
      <c r="A228" s="223"/>
      <c r="B228" s="200"/>
      <c r="C228" s="77"/>
      <c r="D228" s="77"/>
      <c r="E228" s="77"/>
      <c r="F228" s="77"/>
      <c r="G228" s="225">
        <f t="shared" si="10"/>
        <v>0</v>
      </c>
      <c r="H228" s="200"/>
      <c r="I228" s="77"/>
      <c r="J228" s="77"/>
      <c r="K228" s="77"/>
      <c r="L228" s="77">
        <f>SUMIF(Dagbog!$L227:$L240,"x",Dagbog!K227:K240)</f>
        <v>0</v>
      </c>
      <c r="M228" s="200">
        <f t="shared" si="11"/>
        <v>0</v>
      </c>
      <c r="N228" s="200"/>
      <c r="O228" s="77"/>
      <c r="P228" s="77"/>
      <c r="Q228" s="77"/>
      <c r="R228" s="77">
        <f t="shared" si="12"/>
        <v>0</v>
      </c>
      <c r="S228" s="225">
        <f t="shared" si="13"/>
        <v>0</v>
      </c>
      <c r="T228" s="225"/>
      <c r="U228" s="225"/>
      <c r="V228" s="224"/>
      <c r="W228" s="232"/>
      <c r="X228" s="228"/>
      <c r="Y228" s="233"/>
      <c r="Z228" s="233"/>
      <c r="AA228" s="230"/>
      <c r="AB228" s="228"/>
      <c r="AC228" s="230"/>
      <c r="AD228" s="229"/>
      <c r="AE228" s="229"/>
    </row>
    <row r="229" spans="1:31" ht="11.25" hidden="1" customHeight="1" x14ac:dyDescent="0.2">
      <c r="A229" s="223"/>
      <c r="B229" s="200"/>
      <c r="C229" s="77"/>
      <c r="D229" s="77"/>
      <c r="E229" s="77"/>
      <c r="F229" s="77"/>
      <c r="G229" s="225">
        <f t="shared" ref="G229:G292" si="14">SUM(B229:F229)</f>
        <v>0</v>
      </c>
      <c r="H229" s="200"/>
      <c r="I229" s="77"/>
      <c r="J229" s="77"/>
      <c r="K229" s="77"/>
      <c r="L229" s="77">
        <f>SUMIF(Dagbog!$L228:$L241,"x",Dagbog!K228:K241)</f>
        <v>0</v>
      </c>
      <c r="M229" s="200">
        <f t="shared" si="11"/>
        <v>0</v>
      </c>
      <c r="N229" s="200"/>
      <c r="O229" s="77"/>
      <c r="P229" s="77"/>
      <c r="Q229" s="77"/>
      <c r="R229" s="77">
        <f t="shared" si="12"/>
        <v>0</v>
      </c>
      <c r="S229" s="225">
        <f t="shared" si="13"/>
        <v>0</v>
      </c>
      <c r="T229" s="225"/>
      <c r="U229" s="225"/>
      <c r="V229" s="224"/>
      <c r="W229" s="232"/>
      <c r="X229" s="228"/>
      <c r="Y229" s="233"/>
      <c r="Z229" s="233"/>
      <c r="AA229" s="230"/>
      <c r="AB229" s="228"/>
      <c r="AC229" s="230"/>
      <c r="AD229" s="229"/>
      <c r="AE229" s="229"/>
    </row>
    <row r="230" spans="1:31" ht="11.25" hidden="1" customHeight="1" x14ac:dyDescent="0.2">
      <c r="A230" s="223"/>
      <c r="B230" s="200"/>
      <c r="C230" s="77"/>
      <c r="D230" s="77"/>
      <c r="E230" s="77"/>
      <c r="F230" s="77"/>
      <c r="G230" s="225">
        <f t="shared" si="14"/>
        <v>0</v>
      </c>
      <c r="H230" s="200"/>
      <c r="I230" s="77"/>
      <c r="J230" s="77"/>
      <c r="K230" s="77"/>
      <c r="L230" s="77">
        <f>SUMIF(Dagbog!$L229:$L242,"x",Dagbog!K229:K242)</f>
        <v>0</v>
      </c>
      <c r="M230" s="200">
        <f t="shared" si="11"/>
        <v>0</v>
      </c>
      <c r="N230" s="200"/>
      <c r="O230" s="77"/>
      <c r="P230" s="77"/>
      <c r="Q230" s="77"/>
      <c r="R230" s="77">
        <f t="shared" si="12"/>
        <v>0</v>
      </c>
      <c r="S230" s="225">
        <f t="shared" si="13"/>
        <v>0</v>
      </c>
      <c r="T230" s="225"/>
      <c r="U230" s="225"/>
      <c r="V230" s="224"/>
      <c r="W230" s="232"/>
      <c r="X230" s="228"/>
      <c r="Y230" s="233"/>
      <c r="Z230" s="233"/>
      <c r="AA230" s="230"/>
      <c r="AB230" s="228"/>
      <c r="AC230" s="230"/>
      <c r="AD230" s="229"/>
      <c r="AE230" s="229"/>
    </row>
    <row r="231" spans="1:31" ht="11.25" hidden="1" customHeight="1" x14ac:dyDescent="0.2">
      <c r="A231" s="223"/>
      <c r="B231" s="200"/>
      <c r="C231" s="77"/>
      <c r="D231" s="77"/>
      <c r="E231" s="77"/>
      <c r="F231" s="77"/>
      <c r="G231" s="225">
        <f t="shared" si="14"/>
        <v>0</v>
      </c>
      <c r="H231" s="200"/>
      <c r="I231" s="77"/>
      <c r="J231" s="77"/>
      <c r="K231" s="77"/>
      <c r="L231" s="77">
        <f>SUMIF(Dagbog!$L230:$L243,"x",Dagbog!K230:K243)</f>
        <v>0</v>
      </c>
      <c r="M231" s="200">
        <f t="shared" si="11"/>
        <v>0</v>
      </c>
      <c r="N231" s="200"/>
      <c r="O231" s="77"/>
      <c r="P231" s="77"/>
      <c r="Q231" s="77"/>
      <c r="R231" s="77">
        <f t="shared" si="12"/>
        <v>0</v>
      </c>
      <c r="S231" s="225">
        <f t="shared" si="13"/>
        <v>0</v>
      </c>
      <c r="T231" s="225"/>
      <c r="U231" s="225"/>
      <c r="V231" s="224"/>
      <c r="W231" s="232"/>
      <c r="X231" s="228"/>
      <c r="Y231" s="233"/>
      <c r="Z231" s="233"/>
      <c r="AA231" s="230"/>
      <c r="AB231" s="228"/>
      <c r="AC231" s="230"/>
      <c r="AD231" s="229"/>
      <c r="AE231" s="229"/>
    </row>
    <row r="232" spans="1:31" ht="11.25" hidden="1" customHeight="1" x14ac:dyDescent="0.2">
      <c r="A232" s="223"/>
      <c r="B232" s="200"/>
      <c r="C232" s="77"/>
      <c r="D232" s="77"/>
      <c r="E232" s="77"/>
      <c r="F232" s="77"/>
      <c r="G232" s="225">
        <f t="shared" si="14"/>
        <v>0</v>
      </c>
      <c r="H232" s="200"/>
      <c r="I232" s="77"/>
      <c r="J232" s="77"/>
      <c r="K232" s="77"/>
      <c r="L232" s="77">
        <f>SUMIF(Dagbog!$L231:$L244,"x",Dagbog!K231:K244)</f>
        <v>0</v>
      </c>
      <c r="M232" s="200">
        <f t="shared" si="11"/>
        <v>0</v>
      </c>
      <c r="N232" s="200"/>
      <c r="O232" s="77"/>
      <c r="P232" s="77"/>
      <c r="Q232" s="77"/>
      <c r="R232" s="77">
        <f t="shared" si="12"/>
        <v>0</v>
      </c>
      <c r="S232" s="225">
        <f t="shared" si="13"/>
        <v>0</v>
      </c>
      <c r="T232" s="225"/>
      <c r="U232" s="225"/>
      <c r="V232" s="224"/>
      <c r="W232" s="232"/>
      <c r="X232" s="228"/>
      <c r="Y232" s="233"/>
      <c r="Z232" s="233"/>
      <c r="AA232" s="230"/>
      <c r="AB232" s="228"/>
      <c r="AC232" s="230"/>
      <c r="AD232" s="229"/>
      <c r="AE232" s="229"/>
    </row>
    <row r="233" spans="1:31" ht="11.25" hidden="1" customHeight="1" x14ac:dyDescent="0.2">
      <c r="A233" s="223"/>
      <c r="B233" s="200"/>
      <c r="C233" s="77"/>
      <c r="D233" s="77"/>
      <c r="E233" s="77"/>
      <c r="F233" s="77"/>
      <c r="G233" s="225">
        <f t="shared" si="14"/>
        <v>0</v>
      </c>
      <c r="H233" s="200"/>
      <c r="I233" s="77"/>
      <c r="J233" s="77"/>
      <c r="K233" s="77"/>
      <c r="L233" s="77">
        <f>SUMIF(Dagbog!$L232:$L245,"x",Dagbog!K232:K245)</f>
        <v>0</v>
      </c>
      <c r="M233" s="200">
        <f t="shared" si="11"/>
        <v>0</v>
      </c>
      <c r="N233" s="200"/>
      <c r="O233" s="77"/>
      <c r="P233" s="77"/>
      <c r="Q233" s="77"/>
      <c r="R233" s="77">
        <f t="shared" si="12"/>
        <v>0</v>
      </c>
      <c r="S233" s="225">
        <f t="shared" si="13"/>
        <v>0</v>
      </c>
      <c r="T233" s="225"/>
      <c r="U233" s="225"/>
      <c r="V233" s="224"/>
      <c r="W233" s="232"/>
      <c r="X233" s="228"/>
      <c r="Y233" s="233"/>
      <c r="Z233" s="233"/>
      <c r="AA233" s="230"/>
      <c r="AB233" s="228"/>
      <c r="AC233" s="230"/>
      <c r="AD233" s="229"/>
      <c r="AE233" s="229"/>
    </row>
    <row r="234" spans="1:31" ht="11.25" hidden="1" customHeight="1" x14ac:dyDescent="0.2">
      <c r="A234" s="223"/>
      <c r="B234" s="200"/>
      <c r="C234" s="77"/>
      <c r="D234" s="77"/>
      <c r="E234" s="77"/>
      <c r="F234" s="77"/>
      <c r="G234" s="225">
        <f t="shared" si="14"/>
        <v>0</v>
      </c>
      <c r="H234" s="200"/>
      <c r="I234" s="77"/>
      <c r="J234" s="77"/>
      <c r="K234" s="77"/>
      <c r="L234" s="77">
        <f>SUMIF(Dagbog!$L233:$L246,"x",Dagbog!K233:K246)</f>
        <v>0</v>
      </c>
      <c r="M234" s="200">
        <f t="shared" si="11"/>
        <v>0</v>
      </c>
      <c r="N234" s="200"/>
      <c r="O234" s="77"/>
      <c r="P234" s="77"/>
      <c r="Q234" s="77"/>
      <c r="R234" s="77">
        <f t="shared" si="12"/>
        <v>0</v>
      </c>
      <c r="S234" s="225">
        <f t="shared" si="13"/>
        <v>0</v>
      </c>
      <c r="T234" s="225"/>
      <c r="U234" s="225"/>
      <c r="V234" s="224"/>
      <c r="W234" s="232"/>
      <c r="X234" s="228"/>
      <c r="Y234" s="233"/>
      <c r="Z234" s="233"/>
      <c r="AA234" s="230"/>
      <c r="AB234" s="228"/>
      <c r="AC234" s="230"/>
      <c r="AD234" s="229"/>
      <c r="AE234" s="229"/>
    </row>
    <row r="235" spans="1:31" ht="11.25" hidden="1" customHeight="1" x14ac:dyDescent="0.2">
      <c r="A235" s="223"/>
      <c r="B235" s="200"/>
      <c r="C235" s="77"/>
      <c r="D235" s="77"/>
      <c r="E235" s="77"/>
      <c r="F235" s="77"/>
      <c r="G235" s="225">
        <f t="shared" si="14"/>
        <v>0</v>
      </c>
      <c r="H235" s="200"/>
      <c r="I235" s="77"/>
      <c r="J235" s="77"/>
      <c r="K235" s="77"/>
      <c r="L235" s="77">
        <f>SUMIF(Dagbog!$L234:$L247,"x",Dagbog!K234:K247)</f>
        <v>0</v>
      </c>
      <c r="M235" s="200">
        <f t="shared" si="11"/>
        <v>0</v>
      </c>
      <c r="N235" s="200"/>
      <c r="O235" s="77"/>
      <c r="P235" s="77"/>
      <c r="Q235" s="77"/>
      <c r="R235" s="77">
        <f t="shared" si="12"/>
        <v>0</v>
      </c>
      <c r="S235" s="225">
        <f t="shared" si="13"/>
        <v>0</v>
      </c>
      <c r="T235" s="225"/>
      <c r="U235" s="225"/>
      <c r="V235" s="224"/>
      <c r="W235" s="232"/>
      <c r="X235" s="228"/>
      <c r="Y235" s="233"/>
      <c r="Z235" s="233"/>
      <c r="AA235" s="230"/>
      <c r="AB235" s="228"/>
      <c r="AC235" s="230"/>
      <c r="AD235" s="229"/>
      <c r="AE235" s="229"/>
    </row>
    <row r="236" spans="1:31" ht="11.25" hidden="1" customHeight="1" x14ac:dyDescent="0.2">
      <c r="A236" s="223"/>
      <c r="B236" s="200"/>
      <c r="C236" s="77"/>
      <c r="D236" s="77"/>
      <c r="E236" s="77"/>
      <c r="F236" s="77"/>
      <c r="G236" s="225">
        <f t="shared" si="14"/>
        <v>0</v>
      </c>
      <c r="H236" s="200"/>
      <c r="I236" s="77"/>
      <c r="J236" s="77"/>
      <c r="K236" s="77"/>
      <c r="L236" s="77">
        <f>SUMIF(Dagbog!$L235:$L248,"x",Dagbog!K235:K248)</f>
        <v>0</v>
      </c>
      <c r="M236" s="200">
        <f t="shared" si="11"/>
        <v>0</v>
      </c>
      <c r="N236" s="200"/>
      <c r="O236" s="77"/>
      <c r="P236" s="77"/>
      <c r="Q236" s="77"/>
      <c r="R236" s="77">
        <f t="shared" si="12"/>
        <v>0</v>
      </c>
      <c r="S236" s="225">
        <f t="shared" si="13"/>
        <v>0</v>
      </c>
      <c r="T236" s="225"/>
      <c r="U236" s="225"/>
      <c r="V236" s="224"/>
      <c r="W236" s="232"/>
      <c r="X236" s="228"/>
      <c r="Y236" s="233"/>
      <c r="Z236" s="233"/>
      <c r="AA236" s="230"/>
      <c r="AB236" s="228"/>
      <c r="AC236" s="230"/>
      <c r="AD236" s="229"/>
      <c r="AE236" s="229"/>
    </row>
    <row r="237" spans="1:31" ht="11.25" hidden="1" customHeight="1" x14ac:dyDescent="0.2">
      <c r="A237" s="223"/>
      <c r="B237" s="200"/>
      <c r="C237" s="77"/>
      <c r="D237" s="77"/>
      <c r="E237" s="77"/>
      <c r="F237" s="77"/>
      <c r="G237" s="225">
        <f t="shared" si="14"/>
        <v>0</v>
      </c>
      <c r="H237" s="200"/>
      <c r="I237" s="77"/>
      <c r="J237" s="77"/>
      <c r="K237" s="77"/>
      <c r="L237" s="77">
        <f>SUMIF(Dagbog!$L236:$L249,"x",Dagbog!K236:K249)</f>
        <v>0</v>
      </c>
      <c r="M237" s="200">
        <f t="shared" si="11"/>
        <v>0</v>
      </c>
      <c r="N237" s="200"/>
      <c r="O237" s="77"/>
      <c r="P237" s="77"/>
      <c r="Q237" s="77"/>
      <c r="R237" s="77">
        <f t="shared" si="12"/>
        <v>0</v>
      </c>
      <c r="S237" s="225">
        <f t="shared" si="13"/>
        <v>0</v>
      </c>
      <c r="T237" s="225"/>
      <c r="U237" s="225"/>
      <c r="V237" s="224"/>
      <c r="W237" s="232"/>
      <c r="X237" s="228"/>
      <c r="Y237" s="233"/>
      <c r="Z237" s="233"/>
      <c r="AA237" s="230"/>
      <c r="AB237" s="228"/>
      <c r="AC237" s="230"/>
      <c r="AD237" s="229"/>
      <c r="AE237" s="229"/>
    </row>
    <row r="238" spans="1:31" ht="11.25" hidden="1" customHeight="1" x14ac:dyDescent="0.2">
      <c r="A238" s="223"/>
      <c r="B238" s="200"/>
      <c r="C238" s="77"/>
      <c r="D238" s="77"/>
      <c r="E238" s="77"/>
      <c r="F238" s="77"/>
      <c r="G238" s="225">
        <f t="shared" si="14"/>
        <v>0</v>
      </c>
      <c r="H238" s="200"/>
      <c r="I238" s="77"/>
      <c r="J238" s="77"/>
      <c r="K238" s="77"/>
      <c r="L238" s="77">
        <f>SUMIF(Dagbog!$L237:$L250,"x",Dagbog!K237:K250)</f>
        <v>0</v>
      </c>
      <c r="M238" s="200">
        <f t="shared" si="11"/>
        <v>0</v>
      </c>
      <c r="N238" s="200"/>
      <c r="O238" s="77"/>
      <c r="P238" s="77"/>
      <c r="Q238" s="77"/>
      <c r="R238" s="77">
        <f t="shared" si="12"/>
        <v>0</v>
      </c>
      <c r="S238" s="225">
        <f t="shared" si="13"/>
        <v>0</v>
      </c>
      <c r="T238" s="225"/>
      <c r="U238" s="225"/>
      <c r="V238" s="224"/>
      <c r="W238" s="232"/>
      <c r="X238" s="228"/>
      <c r="Y238" s="233"/>
      <c r="Z238" s="233"/>
      <c r="AA238" s="230"/>
      <c r="AB238" s="228"/>
      <c r="AC238" s="230"/>
      <c r="AD238" s="229"/>
      <c r="AE238" s="229"/>
    </row>
    <row r="239" spans="1:31" ht="11.25" hidden="1" customHeight="1" x14ac:dyDescent="0.2">
      <c r="A239" s="223"/>
      <c r="B239" s="200"/>
      <c r="C239" s="77"/>
      <c r="D239" s="77"/>
      <c r="E239" s="77"/>
      <c r="F239" s="77"/>
      <c r="G239" s="225">
        <f t="shared" si="14"/>
        <v>0</v>
      </c>
      <c r="H239" s="200"/>
      <c r="I239" s="77"/>
      <c r="J239" s="77"/>
      <c r="K239" s="77"/>
      <c r="L239" s="77">
        <f>SUMIF(Dagbog!$L238:$L251,"x",Dagbog!K238:K251)</f>
        <v>0</v>
      </c>
      <c r="M239" s="200">
        <f t="shared" si="11"/>
        <v>0</v>
      </c>
      <c r="N239" s="200"/>
      <c r="O239" s="77"/>
      <c r="P239" s="77"/>
      <c r="Q239" s="77"/>
      <c r="R239" s="77">
        <f t="shared" si="12"/>
        <v>0</v>
      </c>
      <c r="S239" s="225">
        <f t="shared" si="13"/>
        <v>0</v>
      </c>
      <c r="T239" s="225"/>
      <c r="U239" s="225"/>
      <c r="V239" s="224"/>
      <c r="W239" s="232"/>
      <c r="X239" s="228"/>
      <c r="Y239" s="233"/>
      <c r="Z239" s="233"/>
      <c r="AA239" s="230"/>
      <c r="AB239" s="228"/>
      <c r="AC239" s="230"/>
      <c r="AD239" s="229"/>
      <c r="AE239" s="229"/>
    </row>
    <row r="240" spans="1:31" ht="11.25" hidden="1" customHeight="1" x14ac:dyDescent="0.2">
      <c r="A240" s="223"/>
      <c r="B240" s="200"/>
      <c r="C240" s="77"/>
      <c r="D240" s="77"/>
      <c r="E240" s="77"/>
      <c r="F240" s="77"/>
      <c r="G240" s="225">
        <f t="shared" si="14"/>
        <v>0</v>
      </c>
      <c r="H240" s="200"/>
      <c r="I240" s="77"/>
      <c r="J240" s="77"/>
      <c r="K240" s="77"/>
      <c r="L240" s="77">
        <f>SUMIF(Dagbog!$L239:$L252,"x",Dagbog!K239:K252)</f>
        <v>0</v>
      </c>
      <c r="M240" s="200">
        <f t="shared" si="11"/>
        <v>0</v>
      </c>
      <c r="N240" s="200"/>
      <c r="O240" s="77"/>
      <c r="P240" s="77"/>
      <c r="Q240" s="77"/>
      <c r="R240" s="77">
        <f t="shared" si="12"/>
        <v>0</v>
      </c>
      <c r="S240" s="225">
        <f t="shared" si="13"/>
        <v>0</v>
      </c>
      <c r="T240" s="225"/>
      <c r="U240" s="225"/>
      <c r="V240" s="224"/>
      <c r="W240" s="232"/>
      <c r="X240" s="228"/>
      <c r="Y240" s="233"/>
      <c r="Z240" s="233"/>
      <c r="AA240" s="230"/>
      <c r="AB240" s="228"/>
      <c r="AC240" s="230"/>
      <c r="AD240" s="229"/>
      <c r="AE240" s="229"/>
    </row>
    <row r="241" spans="1:31" x14ac:dyDescent="0.2">
      <c r="A241" s="230">
        <f>Dagbog!A240</f>
        <v>8</v>
      </c>
      <c r="B241" s="200">
        <f>SUMIF(Dagbog!$L240:$L253,"",Dagbog!G240:G253)</f>
        <v>0</v>
      </c>
      <c r="C241" s="77">
        <f>SUMIF(Dagbog!$L240:$L253,"",Dagbog!H240:H253)</f>
        <v>0</v>
      </c>
      <c r="D241" s="77">
        <f>SUMIF(Dagbog!$L240:$L253,"",Dagbog!I240:I253)</f>
        <v>0</v>
      </c>
      <c r="E241" s="77">
        <f>SUMIF(Dagbog!$L240:$L253,"",Dagbog!J240:J253)</f>
        <v>0</v>
      </c>
      <c r="F241" s="77">
        <f>SUMIF(Dagbog!$L240:$L253,"",Dagbog!K240:K253)</f>
        <v>0</v>
      </c>
      <c r="G241" s="225">
        <f t="shared" si="14"/>
        <v>0</v>
      </c>
      <c r="H241" s="200">
        <f>SUMIF(Dagbog!$L240:$L253,"x",Dagbog!G240:G253)</f>
        <v>0</v>
      </c>
      <c r="I241" s="77">
        <f>SUMIF(Dagbog!$L240:$L253,"x",Dagbog!H240:H253)</f>
        <v>0</v>
      </c>
      <c r="J241" s="77">
        <f>SUMIF(Dagbog!$L240:$L253,"x",Dagbog!I240:I253)</f>
        <v>0</v>
      </c>
      <c r="K241" s="77">
        <f>SUMIF(Dagbog!$L240:$L253,"x",Dagbog!J240:J253)</f>
        <v>0</v>
      </c>
      <c r="L241" s="77">
        <f>SUMIF(Dagbog!$L240:$L253,"x",Dagbog!K240:K253)</f>
        <v>0</v>
      </c>
      <c r="M241" s="200">
        <f t="shared" si="11"/>
        <v>0</v>
      </c>
      <c r="N241" s="200">
        <f>B241+H241</f>
        <v>0</v>
      </c>
      <c r="O241" s="77">
        <f>C241+I241</f>
        <v>0</v>
      </c>
      <c r="P241" s="77">
        <f>D241+J241</f>
        <v>0</v>
      </c>
      <c r="Q241" s="77">
        <f>E241+K241</f>
        <v>0</v>
      </c>
      <c r="R241" s="77">
        <f t="shared" si="12"/>
        <v>0</v>
      </c>
      <c r="S241" s="225">
        <f t="shared" si="13"/>
        <v>0</v>
      </c>
      <c r="T241" s="225">
        <f>SUM(Dagbog!M240:M253)</f>
        <v>0</v>
      </c>
      <c r="U241" s="225">
        <f>S241+T241</f>
        <v>0</v>
      </c>
      <c r="V241" s="224">
        <f>SUM(Dagbog!Q240:Q253)</f>
        <v>0</v>
      </c>
      <c r="W241" s="232">
        <f>SUM(Dagbog!F240:F253)-X241</f>
        <v>0</v>
      </c>
      <c r="X241" s="228">
        <f>SUMIF(Dagbog!$L240:$L253,"x",Dagbog!F240:F253)</f>
        <v>0</v>
      </c>
      <c r="Y241" s="233">
        <f>IF(SUM(Dagbog!R240:R253)&gt;0,AVERAGE(Dagbog!R240:R253),0)</f>
        <v>0</v>
      </c>
      <c r="Z241" s="272">
        <f>SUM(Dagbog!T240:T253)-AA241</f>
        <v>0</v>
      </c>
      <c r="AA241" s="230">
        <f>SUMIF(Dagbog!$L240:$L253,"x",Dagbog!T240:T253)</f>
        <v>0</v>
      </c>
      <c r="AB241" s="228">
        <f>SUM(Dagbog!P240:P253)</f>
        <v>0</v>
      </c>
      <c r="AC241" s="230">
        <f>SUM(Dagbog!V240:V253)</f>
        <v>0</v>
      </c>
      <c r="AD241" s="231">
        <f>SUM(Dagbog!C240:C253)</f>
        <v>0</v>
      </c>
      <c r="AE241" s="234">
        <f>SUM(Dagbog!E240:E253)</f>
        <v>0</v>
      </c>
    </row>
    <row r="242" spans="1:31" ht="11.25" hidden="1" customHeight="1" x14ac:dyDescent="0.2">
      <c r="A242" s="223"/>
      <c r="B242" s="200"/>
      <c r="C242" s="77"/>
      <c r="D242" s="77"/>
      <c r="E242" s="77"/>
      <c r="F242" s="77"/>
      <c r="G242" s="225">
        <f t="shared" si="14"/>
        <v>0</v>
      </c>
      <c r="H242" s="200"/>
      <c r="I242" s="77"/>
      <c r="J242" s="77"/>
      <c r="K242" s="77"/>
      <c r="L242" s="77">
        <f>SUMIF(Dagbog!$L241:$L254,"x",Dagbog!K241:K254)</f>
        <v>0</v>
      </c>
      <c r="M242" s="200">
        <f t="shared" si="11"/>
        <v>0</v>
      </c>
      <c r="N242" s="200"/>
      <c r="O242" s="77"/>
      <c r="P242" s="77"/>
      <c r="Q242" s="77"/>
      <c r="R242" s="77">
        <f t="shared" si="12"/>
        <v>0</v>
      </c>
      <c r="S242" s="225">
        <f t="shared" si="13"/>
        <v>0</v>
      </c>
      <c r="T242" s="225"/>
      <c r="U242" s="225"/>
      <c r="V242" s="224"/>
      <c r="W242" s="232"/>
      <c r="X242" s="228"/>
      <c r="Y242" s="233"/>
      <c r="Z242" s="233"/>
      <c r="AA242" s="230"/>
      <c r="AB242" s="228"/>
      <c r="AC242" s="230"/>
      <c r="AD242" s="229"/>
      <c r="AE242" s="229"/>
    </row>
    <row r="243" spans="1:31" ht="11.25" hidden="1" customHeight="1" x14ac:dyDescent="0.2">
      <c r="A243" s="223"/>
      <c r="B243" s="200"/>
      <c r="C243" s="77"/>
      <c r="D243" s="77"/>
      <c r="E243" s="77"/>
      <c r="F243" s="77"/>
      <c r="G243" s="225">
        <f t="shared" si="14"/>
        <v>0</v>
      </c>
      <c r="H243" s="200"/>
      <c r="I243" s="77"/>
      <c r="J243" s="77"/>
      <c r="K243" s="77"/>
      <c r="L243" s="77">
        <f>SUMIF(Dagbog!$L242:$L255,"x",Dagbog!K242:K255)</f>
        <v>0</v>
      </c>
      <c r="M243" s="200">
        <f t="shared" si="11"/>
        <v>0</v>
      </c>
      <c r="N243" s="200"/>
      <c r="O243" s="77"/>
      <c r="P243" s="77"/>
      <c r="Q243" s="77"/>
      <c r="R243" s="77">
        <f t="shared" si="12"/>
        <v>0</v>
      </c>
      <c r="S243" s="225">
        <f t="shared" si="13"/>
        <v>0</v>
      </c>
      <c r="T243" s="225"/>
      <c r="U243" s="225"/>
      <c r="V243" s="224"/>
      <c r="W243" s="232"/>
      <c r="X243" s="228"/>
      <c r="Y243" s="233"/>
      <c r="Z243" s="233"/>
      <c r="AA243" s="230"/>
      <c r="AB243" s="228"/>
      <c r="AC243" s="230"/>
      <c r="AD243" s="229"/>
      <c r="AE243" s="229"/>
    </row>
    <row r="244" spans="1:31" ht="11.25" hidden="1" customHeight="1" x14ac:dyDescent="0.2">
      <c r="A244" s="223"/>
      <c r="B244" s="200"/>
      <c r="C244" s="77"/>
      <c r="D244" s="77"/>
      <c r="E244" s="77"/>
      <c r="F244" s="77"/>
      <c r="G244" s="225">
        <f t="shared" si="14"/>
        <v>0</v>
      </c>
      <c r="H244" s="200"/>
      <c r="I244" s="77"/>
      <c r="J244" s="77"/>
      <c r="K244" s="77"/>
      <c r="L244" s="77">
        <f>SUMIF(Dagbog!$L243:$L256,"x",Dagbog!K243:K256)</f>
        <v>0</v>
      </c>
      <c r="M244" s="200">
        <f t="shared" si="11"/>
        <v>0</v>
      </c>
      <c r="N244" s="200"/>
      <c r="O244" s="77"/>
      <c r="P244" s="77"/>
      <c r="Q244" s="77"/>
      <c r="R244" s="77">
        <f t="shared" si="12"/>
        <v>0</v>
      </c>
      <c r="S244" s="225">
        <f t="shared" si="13"/>
        <v>0</v>
      </c>
      <c r="T244" s="225"/>
      <c r="U244" s="225"/>
      <c r="V244" s="224"/>
      <c r="W244" s="232"/>
      <c r="X244" s="228"/>
      <c r="Y244" s="233"/>
      <c r="Z244" s="233"/>
      <c r="AA244" s="230"/>
      <c r="AB244" s="228"/>
      <c r="AC244" s="230"/>
      <c r="AD244" s="229"/>
      <c r="AE244" s="229"/>
    </row>
    <row r="245" spans="1:31" ht="11.25" hidden="1" customHeight="1" x14ac:dyDescent="0.2">
      <c r="A245" s="223"/>
      <c r="B245" s="200"/>
      <c r="C245" s="77"/>
      <c r="D245" s="77"/>
      <c r="E245" s="77"/>
      <c r="F245" s="77"/>
      <c r="G245" s="225">
        <f t="shared" si="14"/>
        <v>0</v>
      </c>
      <c r="H245" s="200"/>
      <c r="I245" s="77"/>
      <c r="J245" s="77"/>
      <c r="K245" s="77"/>
      <c r="L245" s="77">
        <f>SUMIF(Dagbog!$L244:$L257,"x",Dagbog!K244:K257)</f>
        <v>0</v>
      </c>
      <c r="M245" s="200">
        <f t="shared" si="11"/>
        <v>0</v>
      </c>
      <c r="N245" s="200"/>
      <c r="O245" s="77"/>
      <c r="P245" s="77"/>
      <c r="Q245" s="77"/>
      <c r="R245" s="77">
        <f t="shared" si="12"/>
        <v>0</v>
      </c>
      <c r="S245" s="225">
        <f t="shared" si="13"/>
        <v>0</v>
      </c>
      <c r="T245" s="225"/>
      <c r="U245" s="225"/>
      <c r="V245" s="224"/>
      <c r="W245" s="232"/>
      <c r="X245" s="228"/>
      <c r="Y245" s="233"/>
      <c r="Z245" s="233"/>
      <c r="AA245" s="230"/>
      <c r="AB245" s="228"/>
      <c r="AC245" s="230"/>
      <c r="AD245" s="229"/>
      <c r="AE245" s="229"/>
    </row>
    <row r="246" spans="1:31" ht="11.25" hidden="1" customHeight="1" x14ac:dyDescent="0.2">
      <c r="A246" s="223"/>
      <c r="B246" s="200"/>
      <c r="C246" s="77"/>
      <c r="D246" s="77"/>
      <c r="E246" s="77"/>
      <c r="F246" s="77"/>
      <c r="G246" s="225">
        <f t="shared" si="14"/>
        <v>0</v>
      </c>
      <c r="H246" s="200"/>
      <c r="I246" s="77"/>
      <c r="J246" s="77"/>
      <c r="K246" s="77"/>
      <c r="L246" s="77">
        <f>SUMIF(Dagbog!$L245:$L258,"x",Dagbog!K245:K258)</f>
        <v>0</v>
      </c>
      <c r="M246" s="200">
        <f t="shared" si="11"/>
        <v>0</v>
      </c>
      <c r="N246" s="200"/>
      <c r="O246" s="77"/>
      <c r="P246" s="77"/>
      <c r="Q246" s="77"/>
      <c r="R246" s="77">
        <f t="shared" si="12"/>
        <v>0</v>
      </c>
      <c r="S246" s="225">
        <f t="shared" si="13"/>
        <v>0</v>
      </c>
      <c r="T246" s="225"/>
      <c r="U246" s="225"/>
      <c r="V246" s="224"/>
      <c r="W246" s="232"/>
      <c r="X246" s="228"/>
      <c r="Y246" s="233"/>
      <c r="Z246" s="233"/>
      <c r="AA246" s="230"/>
      <c r="AB246" s="228"/>
      <c r="AC246" s="230"/>
      <c r="AD246" s="229"/>
      <c r="AE246" s="229"/>
    </row>
    <row r="247" spans="1:31" ht="11.25" hidden="1" customHeight="1" x14ac:dyDescent="0.2">
      <c r="A247" s="223"/>
      <c r="B247" s="200"/>
      <c r="C247" s="77"/>
      <c r="D247" s="77"/>
      <c r="E247" s="77"/>
      <c r="F247" s="77"/>
      <c r="G247" s="225">
        <f t="shared" si="14"/>
        <v>0</v>
      </c>
      <c r="H247" s="200"/>
      <c r="I247" s="77"/>
      <c r="J247" s="77"/>
      <c r="K247" s="77"/>
      <c r="L247" s="77">
        <f>SUMIF(Dagbog!$L246:$L259,"x",Dagbog!K246:K259)</f>
        <v>0</v>
      </c>
      <c r="M247" s="200">
        <f t="shared" si="11"/>
        <v>0</v>
      </c>
      <c r="N247" s="200"/>
      <c r="O247" s="77"/>
      <c r="P247" s="77"/>
      <c r="Q247" s="77"/>
      <c r="R247" s="77">
        <f t="shared" si="12"/>
        <v>0</v>
      </c>
      <c r="S247" s="225">
        <f t="shared" si="13"/>
        <v>0</v>
      </c>
      <c r="T247" s="225"/>
      <c r="U247" s="225"/>
      <c r="V247" s="224"/>
      <c r="W247" s="232"/>
      <c r="X247" s="228"/>
      <c r="Y247" s="233"/>
      <c r="Z247" s="233"/>
      <c r="AA247" s="230"/>
      <c r="AB247" s="228"/>
      <c r="AC247" s="230"/>
      <c r="AD247" s="229"/>
      <c r="AE247" s="229"/>
    </row>
    <row r="248" spans="1:31" ht="11.25" hidden="1" customHeight="1" x14ac:dyDescent="0.2">
      <c r="A248" s="223"/>
      <c r="B248" s="200"/>
      <c r="C248" s="77"/>
      <c r="D248" s="77"/>
      <c r="E248" s="77"/>
      <c r="F248" s="77"/>
      <c r="G248" s="225">
        <f t="shared" si="14"/>
        <v>0</v>
      </c>
      <c r="H248" s="200"/>
      <c r="I248" s="77"/>
      <c r="J248" s="77"/>
      <c r="K248" s="77"/>
      <c r="L248" s="77">
        <f>SUMIF(Dagbog!$L247:$L260,"x",Dagbog!K247:K260)</f>
        <v>0</v>
      </c>
      <c r="M248" s="200">
        <f t="shared" si="11"/>
        <v>0</v>
      </c>
      <c r="N248" s="200"/>
      <c r="O248" s="77"/>
      <c r="P248" s="77"/>
      <c r="Q248" s="77"/>
      <c r="R248" s="77">
        <f t="shared" si="12"/>
        <v>0</v>
      </c>
      <c r="S248" s="225">
        <f t="shared" si="13"/>
        <v>0</v>
      </c>
      <c r="T248" s="225"/>
      <c r="U248" s="225"/>
      <c r="V248" s="224"/>
      <c r="W248" s="232"/>
      <c r="X248" s="228"/>
      <c r="Y248" s="233"/>
      <c r="Z248" s="233"/>
      <c r="AA248" s="230"/>
      <c r="AB248" s="228"/>
      <c r="AC248" s="230"/>
      <c r="AD248" s="229"/>
      <c r="AE248" s="229"/>
    </row>
    <row r="249" spans="1:31" ht="11.25" hidden="1" customHeight="1" x14ac:dyDescent="0.2">
      <c r="A249" s="223"/>
      <c r="B249" s="200"/>
      <c r="C249" s="77"/>
      <c r="D249" s="77"/>
      <c r="E249" s="77"/>
      <c r="F249" s="77"/>
      <c r="G249" s="225">
        <f t="shared" si="14"/>
        <v>0</v>
      </c>
      <c r="H249" s="200"/>
      <c r="I249" s="77"/>
      <c r="J249" s="77"/>
      <c r="K249" s="77"/>
      <c r="L249" s="77">
        <f>SUMIF(Dagbog!$L248:$L261,"x",Dagbog!K248:K261)</f>
        <v>0</v>
      </c>
      <c r="M249" s="200">
        <f t="shared" si="11"/>
        <v>0</v>
      </c>
      <c r="N249" s="200"/>
      <c r="O249" s="77"/>
      <c r="P249" s="77"/>
      <c r="Q249" s="77"/>
      <c r="R249" s="77">
        <f t="shared" si="12"/>
        <v>0</v>
      </c>
      <c r="S249" s="225">
        <f t="shared" si="13"/>
        <v>0</v>
      </c>
      <c r="T249" s="225"/>
      <c r="U249" s="225"/>
      <c r="V249" s="224"/>
      <c r="W249" s="232"/>
      <c r="X249" s="228"/>
      <c r="Y249" s="233"/>
      <c r="Z249" s="233"/>
      <c r="AA249" s="230"/>
      <c r="AB249" s="228"/>
      <c r="AC249" s="230"/>
      <c r="AD249" s="229"/>
      <c r="AE249" s="229"/>
    </row>
    <row r="250" spans="1:31" ht="11.25" hidden="1" customHeight="1" x14ac:dyDescent="0.2">
      <c r="A250" s="223"/>
      <c r="B250" s="200"/>
      <c r="C250" s="77"/>
      <c r="D250" s="77"/>
      <c r="E250" s="77"/>
      <c r="F250" s="77"/>
      <c r="G250" s="225">
        <f t="shared" si="14"/>
        <v>0</v>
      </c>
      <c r="H250" s="200"/>
      <c r="I250" s="77"/>
      <c r="J250" s="77"/>
      <c r="K250" s="77"/>
      <c r="L250" s="77">
        <f>SUMIF(Dagbog!$L249:$L262,"x",Dagbog!K249:K262)</f>
        <v>0</v>
      </c>
      <c r="M250" s="200">
        <f t="shared" si="11"/>
        <v>0</v>
      </c>
      <c r="N250" s="200"/>
      <c r="O250" s="77"/>
      <c r="P250" s="77"/>
      <c r="Q250" s="77"/>
      <c r="R250" s="77">
        <f t="shared" si="12"/>
        <v>0</v>
      </c>
      <c r="S250" s="225">
        <f t="shared" si="13"/>
        <v>0</v>
      </c>
      <c r="T250" s="225"/>
      <c r="U250" s="225"/>
      <c r="V250" s="224"/>
      <c r="W250" s="232"/>
      <c r="X250" s="228"/>
      <c r="Y250" s="233"/>
      <c r="Z250" s="233"/>
      <c r="AA250" s="230"/>
      <c r="AB250" s="228"/>
      <c r="AC250" s="230"/>
      <c r="AD250" s="229"/>
      <c r="AE250" s="229"/>
    </row>
    <row r="251" spans="1:31" ht="11.25" hidden="1" customHeight="1" x14ac:dyDescent="0.2">
      <c r="A251" s="223"/>
      <c r="B251" s="200"/>
      <c r="C251" s="77"/>
      <c r="D251" s="77"/>
      <c r="E251" s="77"/>
      <c r="F251" s="77"/>
      <c r="G251" s="225">
        <f t="shared" si="14"/>
        <v>0</v>
      </c>
      <c r="H251" s="200"/>
      <c r="I251" s="77"/>
      <c r="J251" s="77"/>
      <c r="K251" s="77"/>
      <c r="L251" s="77">
        <f>SUMIF(Dagbog!$L250:$L263,"x",Dagbog!K250:K263)</f>
        <v>0</v>
      </c>
      <c r="M251" s="200">
        <f t="shared" si="11"/>
        <v>0</v>
      </c>
      <c r="N251" s="200"/>
      <c r="O251" s="77"/>
      <c r="P251" s="77"/>
      <c r="Q251" s="77"/>
      <c r="R251" s="77">
        <f t="shared" si="12"/>
        <v>0</v>
      </c>
      <c r="S251" s="225">
        <f t="shared" si="13"/>
        <v>0</v>
      </c>
      <c r="T251" s="225"/>
      <c r="U251" s="225"/>
      <c r="V251" s="224"/>
      <c r="W251" s="232"/>
      <c r="X251" s="228"/>
      <c r="Y251" s="233"/>
      <c r="Z251" s="233"/>
      <c r="AA251" s="230"/>
      <c r="AB251" s="228"/>
      <c r="AC251" s="230"/>
      <c r="AD251" s="229"/>
      <c r="AE251" s="229"/>
    </row>
    <row r="252" spans="1:31" ht="11.25" hidden="1" customHeight="1" x14ac:dyDescent="0.2">
      <c r="A252" s="223"/>
      <c r="B252" s="200"/>
      <c r="C252" s="77"/>
      <c r="D252" s="77"/>
      <c r="E252" s="77"/>
      <c r="F252" s="77"/>
      <c r="G252" s="225">
        <f t="shared" si="14"/>
        <v>0</v>
      </c>
      <c r="H252" s="200"/>
      <c r="I252" s="77"/>
      <c r="J252" s="77"/>
      <c r="K252" s="77"/>
      <c r="L252" s="77">
        <f>SUMIF(Dagbog!$L251:$L264,"x",Dagbog!K251:K264)</f>
        <v>0</v>
      </c>
      <c r="M252" s="200">
        <f t="shared" si="11"/>
        <v>0</v>
      </c>
      <c r="N252" s="200"/>
      <c r="O252" s="77"/>
      <c r="P252" s="77"/>
      <c r="Q252" s="77"/>
      <c r="R252" s="77">
        <f t="shared" si="12"/>
        <v>0</v>
      </c>
      <c r="S252" s="225">
        <f t="shared" si="13"/>
        <v>0</v>
      </c>
      <c r="T252" s="225"/>
      <c r="U252" s="225"/>
      <c r="V252" s="224"/>
      <c r="W252" s="232"/>
      <c r="X252" s="228"/>
      <c r="Y252" s="233"/>
      <c r="Z252" s="233"/>
      <c r="AA252" s="230"/>
      <c r="AB252" s="228"/>
      <c r="AC252" s="230"/>
      <c r="AD252" s="229"/>
      <c r="AE252" s="229"/>
    </row>
    <row r="253" spans="1:31" ht="11.25" hidden="1" customHeight="1" x14ac:dyDescent="0.2">
      <c r="A253" s="223"/>
      <c r="B253" s="200"/>
      <c r="C253" s="77"/>
      <c r="D253" s="77"/>
      <c r="E253" s="77"/>
      <c r="F253" s="77"/>
      <c r="G253" s="225">
        <f t="shared" si="14"/>
        <v>0</v>
      </c>
      <c r="H253" s="200"/>
      <c r="I253" s="77"/>
      <c r="J253" s="77"/>
      <c r="K253" s="77"/>
      <c r="L253" s="77">
        <f>SUMIF(Dagbog!$L252:$L265,"x",Dagbog!K252:K265)</f>
        <v>0</v>
      </c>
      <c r="M253" s="200">
        <f t="shared" si="11"/>
        <v>0</v>
      </c>
      <c r="N253" s="200"/>
      <c r="O253" s="77"/>
      <c r="P253" s="77"/>
      <c r="Q253" s="77"/>
      <c r="R253" s="77">
        <f t="shared" si="12"/>
        <v>0</v>
      </c>
      <c r="S253" s="225">
        <f t="shared" si="13"/>
        <v>0</v>
      </c>
      <c r="T253" s="225"/>
      <c r="U253" s="225"/>
      <c r="V253" s="224"/>
      <c r="W253" s="232"/>
      <c r="X253" s="228"/>
      <c r="Y253" s="233"/>
      <c r="Z253" s="233"/>
      <c r="AA253" s="230"/>
      <c r="AB253" s="228"/>
      <c r="AC253" s="230"/>
      <c r="AD253" s="229"/>
      <c r="AE253" s="229"/>
    </row>
    <row r="254" spans="1:31" ht="11.25" hidden="1" customHeight="1" x14ac:dyDescent="0.2">
      <c r="A254" s="223"/>
      <c r="B254" s="200"/>
      <c r="C254" s="77"/>
      <c r="D254" s="77"/>
      <c r="E254" s="77"/>
      <c r="F254" s="77"/>
      <c r="G254" s="225">
        <f t="shared" si="14"/>
        <v>0</v>
      </c>
      <c r="H254" s="200"/>
      <c r="I254" s="77"/>
      <c r="J254" s="77"/>
      <c r="K254" s="77"/>
      <c r="L254" s="77">
        <f>SUMIF(Dagbog!$L253:$L266,"x",Dagbog!K253:K266)</f>
        <v>0</v>
      </c>
      <c r="M254" s="200">
        <f t="shared" si="11"/>
        <v>0</v>
      </c>
      <c r="N254" s="200"/>
      <c r="O254" s="77"/>
      <c r="P254" s="77"/>
      <c r="Q254" s="77"/>
      <c r="R254" s="77">
        <f t="shared" si="12"/>
        <v>0</v>
      </c>
      <c r="S254" s="225">
        <f t="shared" si="13"/>
        <v>0</v>
      </c>
      <c r="T254" s="225"/>
      <c r="U254" s="225"/>
      <c r="V254" s="224"/>
      <c r="W254" s="232"/>
      <c r="X254" s="228"/>
      <c r="Y254" s="233"/>
      <c r="Z254" s="233"/>
      <c r="AA254" s="230"/>
      <c r="AB254" s="228"/>
      <c r="AC254" s="230"/>
      <c r="AD254" s="229"/>
      <c r="AE254" s="229"/>
    </row>
    <row r="255" spans="1:31" x14ac:dyDescent="0.2">
      <c r="A255" s="230">
        <f>Dagbog!A254</f>
        <v>9</v>
      </c>
      <c r="B255" s="200">
        <f>SUMIF(Dagbog!$L254:$L267,"",Dagbog!G254:G267)</f>
        <v>0</v>
      </c>
      <c r="C255" s="77">
        <f>SUMIF(Dagbog!$L254:$L267,"",Dagbog!H254:H267)</f>
        <v>0</v>
      </c>
      <c r="D255" s="77">
        <f>SUMIF(Dagbog!$L254:$L267,"",Dagbog!I254:I267)</f>
        <v>0</v>
      </c>
      <c r="E255" s="77">
        <f>SUMIF(Dagbog!$L254:$L267,"",Dagbog!J254:J267)</f>
        <v>0</v>
      </c>
      <c r="F255" s="77">
        <f>SUMIF(Dagbog!$L254:$L267,"",Dagbog!K254:K267)</f>
        <v>0</v>
      </c>
      <c r="G255" s="225">
        <f t="shared" si="14"/>
        <v>0</v>
      </c>
      <c r="H255" s="200">
        <f>SUMIF(Dagbog!$L254:$L267,"x",Dagbog!G254:G267)</f>
        <v>0</v>
      </c>
      <c r="I255" s="77">
        <f>SUMIF(Dagbog!$L254:$L267,"x",Dagbog!H254:H267)</f>
        <v>0</v>
      </c>
      <c r="J255" s="77">
        <f>SUMIF(Dagbog!$L254:$L267,"x",Dagbog!I254:I267)</f>
        <v>0</v>
      </c>
      <c r="K255" s="77">
        <f>SUMIF(Dagbog!$L254:$L267,"x",Dagbog!J254:J267)</f>
        <v>0</v>
      </c>
      <c r="L255" s="77">
        <f>SUMIF(Dagbog!$L254:$L267,"x",Dagbog!K254:K267)</f>
        <v>0</v>
      </c>
      <c r="M255" s="200">
        <f t="shared" si="11"/>
        <v>0</v>
      </c>
      <c r="N255" s="200">
        <f>B255+H255</f>
        <v>0</v>
      </c>
      <c r="O255" s="77">
        <f>C255+I255</f>
        <v>0</v>
      </c>
      <c r="P255" s="77">
        <f>D255+J255</f>
        <v>0</v>
      </c>
      <c r="Q255" s="77">
        <f>E255+K255</f>
        <v>0</v>
      </c>
      <c r="R255" s="77">
        <f t="shared" si="12"/>
        <v>0</v>
      </c>
      <c r="S255" s="225">
        <f t="shared" si="13"/>
        <v>0</v>
      </c>
      <c r="T255" s="225">
        <f>SUM(Dagbog!M254:M267)</f>
        <v>0</v>
      </c>
      <c r="U255" s="225">
        <f>S255+T255</f>
        <v>0</v>
      </c>
      <c r="V255" s="224">
        <f>SUM(Dagbog!Q254:Q267)</f>
        <v>0</v>
      </c>
      <c r="W255" s="232">
        <f>SUM(Dagbog!F254:F267)-X255</f>
        <v>0</v>
      </c>
      <c r="X255" s="228">
        <f>SUMIF(Dagbog!$L254:$L267,"x",Dagbog!F254:F267)</f>
        <v>0</v>
      </c>
      <c r="Y255" s="233">
        <f>IF(SUM(Dagbog!R254:R267)&gt;0,AVERAGE(Dagbog!R254:R267),0)</f>
        <v>0</v>
      </c>
      <c r="Z255" s="272">
        <f>SUM(Dagbog!T254:T267)-AA255</f>
        <v>0</v>
      </c>
      <c r="AA255" s="230">
        <f>SUMIF(Dagbog!$L254:$L267,"x",Dagbog!T254:T267)</f>
        <v>0</v>
      </c>
      <c r="AB255" s="228">
        <f>SUM(Dagbog!P254:P267)</f>
        <v>0</v>
      </c>
      <c r="AC255" s="230">
        <f>SUM(Dagbog!V254:V267)</f>
        <v>0</v>
      </c>
      <c r="AD255" s="231">
        <f>SUM(Dagbog!C254:C267)</f>
        <v>0</v>
      </c>
      <c r="AE255" s="234">
        <f>SUM(Dagbog!E254:E267)</f>
        <v>0</v>
      </c>
    </row>
    <row r="256" spans="1:31" ht="11.25" hidden="1" customHeight="1" x14ac:dyDescent="0.2">
      <c r="A256" s="223"/>
      <c r="B256" s="200"/>
      <c r="C256" s="77"/>
      <c r="D256" s="77"/>
      <c r="E256" s="77"/>
      <c r="F256" s="77"/>
      <c r="G256" s="225">
        <f t="shared" si="14"/>
        <v>0</v>
      </c>
      <c r="H256" s="200"/>
      <c r="I256" s="77"/>
      <c r="J256" s="77"/>
      <c r="K256" s="77"/>
      <c r="L256" s="77">
        <f>SUMIF(Dagbog!$L255:$L268,"x",Dagbog!K255:K268)</f>
        <v>0</v>
      </c>
      <c r="M256" s="200">
        <f t="shared" si="11"/>
        <v>0</v>
      </c>
      <c r="N256" s="200"/>
      <c r="O256" s="77"/>
      <c r="P256" s="77"/>
      <c r="Q256" s="77"/>
      <c r="R256" s="77">
        <f t="shared" si="12"/>
        <v>0</v>
      </c>
      <c r="S256" s="225">
        <f t="shared" si="13"/>
        <v>0</v>
      </c>
      <c r="T256" s="225"/>
      <c r="U256" s="225"/>
      <c r="V256" s="224"/>
      <c r="W256" s="232"/>
      <c r="X256" s="228"/>
      <c r="Y256" s="233"/>
      <c r="Z256" s="233"/>
      <c r="AA256" s="230"/>
      <c r="AB256" s="228"/>
      <c r="AC256" s="230"/>
      <c r="AD256" s="229"/>
      <c r="AE256" s="229"/>
    </row>
    <row r="257" spans="1:31" ht="11.25" hidden="1" customHeight="1" x14ac:dyDescent="0.2">
      <c r="A257" s="223"/>
      <c r="B257" s="200"/>
      <c r="C257" s="77"/>
      <c r="D257" s="77"/>
      <c r="E257" s="77"/>
      <c r="F257" s="77"/>
      <c r="G257" s="225">
        <f t="shared" si="14"/>
        <v>0</v>
      </c>
      <c r="H257" s="200"/>
      <c r="I257" s="77"/>
      <c r="J257" s="77"/>
      <c r="K257" s="77"/>
      <c r="L257" s="77">
        <f>SUMIF(Dagbog!$L256:$L269,"x",Dagbog!K256:K269)</f>
        <v>0</v>
      </c>
      <c r="M257" s="200">
        <f t="shared" si="11"/>
        <v>0</v>
      </c>
      <c r="N257" s="200"/>
      <c r="O257" s="77"/>
      <c r="P257" s="77"/>
      <c r="Q257" s="77"/>
      <c r="R257" s="77">
        <f t="shared" si="12"/>
        <v>0</v>
      </c>
      <c r="S257" s="225">
        <f t="shared" si="13"/>
        <v>0</v>
      </c>
      <c r="T257" s="225"/>
      <c r="U257" s="225"/>
      <c r="V257" s="224"/>
      <c r="W257" s="232"/>
      <c r="X257" s="228"/>
      <c r="Y257" s="233"/>
      <c r="Z257" s="233"/>
      <c r="AA257" s="230"/>
      <c r="AB257" s="228"/>
      <c r="AC257" s="230"/>
      <c r="AD257" s="229"/>
      <c r="AE257" s="229"/>
    </row>
    <row r="258" spans="1:31" ht="11.25" hidden="1" customHeight="1" x14ac:dyDescent="0.2">
      <c r="A258" s="223"/>
      <c r="B258" s="200"/>
      <c r="C258" s="77"/>
      <c r="D258" s="77"/>
      <c r="E258" s="77"/>
      <c r="F258" s="77"/>
      <c r="G258" s="225">
        <f t="shared" si="14"/>
        <v>0</v>
      </c>
      <c r="H258" s="200"/>
      <c r="I258" s="77"/>
      <c r="J258" s="77"/>
      <c r="K258" s="77"/>
      <c r="L258" s="77">
        <f>SUMIF(Dagbog!$L257:$L270,"x",Dagbog!K257:K270)</f>
        <v>0</v>
      </c>
      <c r="M258" s="200">
        <f t="shared" si="11"/>
        <v>0</v>
      </c>
      <c r="N258" s="200"/>
      <c r="O258" s="77"/>
      <c r="P258" s="77"/>
      <c r="Q258" s="77"/>
      <c r="R258" s="77">
        <f t="shared" si="12"/>
        <v>0</v>
      </c>
      <c r="S258" s="225">
        <f t="shared" si="13"/>
        <v>0</v>
      </c>
      <c r="T258" s="225"/>
      <c r="U258" s="225"/>
      <c r="V258" s="224"/>
      <c r="W258" s="232"/>
      <c r="X258" s="228"/>
      <c r="Y258" s="233"/>
      <c r="Z258" s="233"/>
      <c r="AA258" s="230"/>
      <c r="AB258" s="228"/>
      <c r="AC258" s="230"/>
      <c r="AD258" s="229"/>
      <c r="AE258" s="229"/>
    </row>
    <row r="259" spans="1:31" ht="11.25" hidden="1" customHeight="1" x14ac:dyDescent="0.2">
      <c r="A259" s="223"/>
      <c r="B259" s="200"/>
      <c r="C259" s="77"/>
      <c r="D259" s="77"/>
      <c r="E259" s="77"/>
      <c r="F259" s="77"/>
      <c r="G259" s="225">
        <f t="shared" si="14"/>
        <v>0</v>
      </c>
      <c r="H259" s="200"/>
      <c r="I259" s="77"/>
      <c r="J259" s="77"/>
      <c r="K259" s="77"/>
      <c r="L259" s="77">
        <f>SUMIF(Dagbog!$L258:$L271,"x",Dagbog!K258:K271)</f>
        <v>0</v>
      </c>
      <c r="M259" s="200">
        <f t="shared" si="11"/>
        <v>0</v>
      </c>
      <c r="N259" s="200"/>
      <c r="O259" s="77"/>
      <c r="P259" s="77"/>
      <c r="Q259" s="77"/>
      <c r="R259" s="77">
        <f t="shared" si="12"/>
        <v>0</v>
      </c>
      <c r="S259" s="225">
        <f t="shared" si="13"/>
        <v>0</v>
      </c>
      <c r="T259" s="225"/>
      <c r="U259" s="225"/>
      <c r="V259" s="224"/>
      <c r="W259" s="232"/>
      <c r="X259" s="228"/>
      <c r="Y259" s="233"/>
      <c r="Z259" s="233"/>
      <c r="AA259" s="230"/>
      <c r="AB259" s="228"/>
      <c r="AC259" s="230"/>
      <c r="AD259" s="229"/>
      <c r="AE259" s="229"/>
    </row>
    <row r="260" spans="1:31" ht="11.25" hidden="1" customHeight="1" x14ac:dyDescent="0.2">
      <c r="A260" s="223"/>
      <c r="B260" s="200"/>
      <c r="C260" s="77"/>
      <c r="D260" s="77"/>
      <c r="E260" s="77"/>
      <c r="F260" s="77"/>
      <c r="G260" s="225">
        <f t="shared" si="14"/>
        <v>0</v>
      </c>
      <c r="H260" s="200"/>
      <c r="I260" s="77"/>
      <c r="J260" s="77"/>
      <c r="K260" s="77"/>
      <c r="L260" s="77">
        <f>SUMIF(Dagbog!$L259:$L272,"x",Dagbog!K259:K272)</f>
        <v>0</v>
      </c>
      <c r="M260" s="200">
        <f t="shared" si="11"/>
        <v>0</v>
      </c>
      <c r="N260" s="200"/>
      <c r="O260" s="77"/>
      <c r="P260" s="77"/>
      <c r="Q260" s="77"/>
      <c r="R260" s="77">
        <f t="shared" si="12"/>
        <v>0</v>
      </c>
      <c r="S260" s="225">
        <f t="shared" si="13"/>
        <v>0</v>
      </c>
      <c r="T260" s="225"/>
      <c r="U260" s="225"/>
      <c r="V260" s="224"/>
      <c r="W260" s="232"/>
      <c r="X260" s="228"/>
      <c r="Y260" s="233"/>
      <c r="Z260" s="233"/>
      <c r="AA260" s="230"/>
      <c r="AB260" s="228"/>
      <c r="AC260" s="230"/>
      <c r="AD260" s="229"/>
      <c r="AE260" s="229"/>
    </row>
    <row r="261" spans="1:31" ht="11.25" hidden="1" customHeight="1" x14ac:dyDescent="0.2">
      <c r="A261" s="223"/>
      <c r="B261" s="200"/>
      <c r="C261" s="77"/>
      <c r="D261" s="77"/>
      <c r="E261" s="77"/>
      <c r="F261" s="77"/>
      <c r="G261" s="225">
        <f t="shared" si="14"/>
        <v>0</v>
      </c>
      <c r="H261" s="200"/>
      <c r="I261" s="77"/>
      <c r="J261" s="77"/>
      <c r="K261" s="77"/>
      <c r="L261" s="77">
        <f>SUMIF(Dagbog!$L260:$L273,"x",Dagbog!K260:K273)</f>
        <v>0</v>
      </c>
      <c r="M261" s="200">
        <f t="shared" si="11"/>
        <v>0</v>
      </c>
      <c r="N261" s="200"/>
      <c r="O261" s="77"/>
      <c r="P261" s="77"/>
      <c r="Q261" s="77"/>
      <c r="R261" s="77">
        <f t="shared" si="12"/>
        <v>0</v>
      </c>
      <c r="S261" s="225">
        <f t="shared" si="13"/>
        <v>0</v>
      </c>
      <c r="T261" s="225"/>
      <c r="U261" s="225"/>
      <c r="V261" s="224"/>
      <c r="W261" s="232"/>
      <c r="X261" s="228"/>
      <c r="Y261" s="233"/>
      <c r="Z261" s="233"/>
      <c r="AA261" s="230"/>
      <c r="AB261" s="228"/>
      <c r="AC261" s="230"/>
      <c r="AD261" s="229"/>
      <c r="AE261" s="229"/>
    </row>
    <row r="262" spans="1:31" ht="11.25" hidden="1" customHeight="1" x14ac:dyDescent="0.2">
      <c r="A262" s="223"/>
      <c r="B262" s="200"/>
      <c r="C262" s="77"/>
      <c r="D262" s="77"/>
      <c r="E262" s="77"/>
      <c r="F262" s="77"/>
      <c r="G262" s="225">
        <f t="shared" si="14"/>
        <v>0</v>
      </c>
      <c r="H262" s="200"/>
      <c r="I262" s="77"/>
      <c r="J262" s="77"/>
      <c r="K262" s="77"/>
      <c r="L262" s="77">
        <f>SUMIF(Dagbog!$L261:$L274,"x",Dagbog!K261:K274)</f>
        <v>0</v>
      </c>
      <c r="M262" s="200">
        <f t="shared" si="11"/>
        <v>0</v>
      </c>
      <c r="N262" s="200"/>
      <c r="O262" s="77"/>
      <c r="P262" s="77"/>
      <c r="Q262" s="77"/>
      <c r="R262" s="77">
        <f t="shared" si="12"/>
        <v>0</v>
      </c>
      <c r="S262" s="225">
        <f t="shared" si="13"/>
        <v>0</v>
      </c>
      <c r="T262" s="225"/>
      <c r="U262" s="225"/>
      <c r="V262" s="224"/>
      <c r="W262" s="232"/>
      <c r="X262" s="228"/>
      <c r="Y262" s="233"/>
      <c r="Z262" s="233"/>
      <c r="AA262" s="230"/>
      <c r="AB262" s="228"/>
      <c r="AC262" s="230"/>
      <c r="AD262" s="229"/>
      <c r="AE262" s="229"/>
    </row>
    <row r="263" spans="1:31" ht="11.25" hidden="1" customHeight="1" x14ac:dyDescent="0.2">
      <c r="A263" s="223"/>
      <c r="B263" s="200"/>
      <c r="C263" s="77"/>
      <c r="D263" s="77"/>
      <c r="E263" s="77"/>
      <c r="F263" s="77"/>
      <c r="G263" s="225">
        <f t="shared" si="14"/>
        <v>0</v>
      </c>
      <c r="H263" s="200"/>
      <c r="I263" s="77"/>
      <c r="J263" s="77"/>
      <c r="K263" s="77"/>
      <c r="L263" s="77">
        <f>SUMIF(Dagbog!$L262:$L275,"x",Dagbog!K262:K275)</f>
        <v>0</v>
      </c>
      <c r="M263" s="200">
        <f t="shared" si="11"/>
        <v>0</v>
      </c>
      <c r="N263" s="200"/>
      <c r="O263" s="77"/>
      <c r="P263" s="77"/>
      <c r="Q263" s="77"/>
      <c r="R263" s="77">
        <f t="shared" si="12"/>
        <v>0</v>
      </c>
      <c r="S263" s="225">
        <f t="shared" si="13"/>
        <v>0</v>
      </c>
      <c r="T263" s="225"/>
      <c r="U263" s="225"/>
      <c r="V263" s="224"/>
      <c r="W263" s="232"/>
      <c r="X263" s="228"/>
      <c r="Y263" s="233"/>
      <c r="Z263" s="233"/>
      <c r="AA263" s="230"/>
      <c r="AB263" s="228"/>
      <c r="AC263" s="230"/>
      <c r="AD263" s="229"/>
      <c r="AE263" s="229"/>
    </row>
    <row r="264" spans="1:31" ht="11.25" hidden="1" customHeight="1" x14ac:dyDescent="0.2">
      <c r="A264" s="223"/>
      <c r="B264" s="200"/>
      <c r="C264" s="77"/>
      <c r="D264" s="77"/>
      <c r="E264" s="77"/>
      <c r="F264" s="77"/>
      <c r="G264" s="225">
        <f t="shared" si="14"/>
        <v>0</v>
      </c>
      <c r="H264" s="200"/>
      <c r="I264" s="77"/>
      <c r="J264" s="77"/>
      <c r="K264" s="77"/>
      <c r="L264" s="77">
        <f>SUMIF(Dagbog!$L263:$L276,"x",Dagbog!K263:K276)</f>
        <v>0</v>
      </c>
      <c r="M264" s="200">
        <f t="shared" si="11"/>
        <v>0</v>
      </c>
      <c r="N264" s="200"/>
      <c r="O264" s="77"/>
      <c r="P264" s="77"/>
      <c r="Q264" s="77"/>
      <c r="R264" s="77">
        <f t="shared" si="12"/>
        <v>0</v>
      </c>
      <c r="S264" s="225">
        <f t="shared" si="13"/>
        <v>0</v>
      </c>
      <c r="T264" s="225"/>
      <c r="U264" s="225"/>
      <c r="V264" s="224"/>
      <c r="W264" s="232"/>
      <c r="X264" s="228"/>
      <c r="Y264" s="233"/>
      <c r="Z264" s="233"/>
      <c r="AA264" s="230"/>
      <c r="AB264" s="228"/>
      <c r="AC264" s="230"/>
      <c r="AD264" s="229"/>
      <c r="AE264" s="229"/>
    </row>
    <row r="265" spans="1:31" ht="11.25" hidden="1" customHeight="1" x14ac:dyDescent="0.2">
      <c r="A265" s="223"/>
      <c r="B265" s="200"/>
      <c r="C265" s="77"/>
      <c r="D265" s="77"/>
      <c r="E265" s="77"/>
      <c r="F265" s="77"/>
      <c r="G265" s="225">
        <f t="shared" si="14"/>
        <v>0</v>
      </c>
      <c r="H265" s="200"/>
      <c r="I265" s="77"/>
      <c r="J265" s="77"/>
      <c r="K265" s="77"/>
      <c r="L265" s="77">
        <f>SUMIF(Dagbog!$L264:$L277,"x",Dagbog!K264:K277)</f>
        <v>0</v>
      </c>
      <c r="M265" s="200">
        <f t="shared" si="11"/>
        <v>0</v>
      </c>
      <c r="N265" s="200"/>
      <c r="O265" s="77"/>
      <c r="P265" s="77"/>
      <c r="Q265" s="77"/>
      <c r="R265" s="77">
        <f t="shared" si="12"/>
        <v>0</v>
      </c>
      <c r="S265" s="225">
        <f t="shared" si="13"/>
        <v>0</v>
      </c>
      <c r="T265" s="225"/>
      <c r="U265" s="225"/>
      <c r="V265" s="224"/>
      <c r="W265" s="232"/>
      <c r="X265" s="228"/>
      <c r="Y265" s="233"/>
      <c r="Z265" s="233"/>
      <c r="AA265" s="230"/>
      <c r="AB265" s="228"/>
      <c r="AC265" s="230"/>
      <c r="AD265" s="229"/>
      <c r="AE265" s="229"/>
    </row>
    <row r="266" spans="1:31" ht="11.25" hidden="1" customHeight="1" x14ac:dyDescent="0.2">
      <c r="A266" s="223"/>
      <c r="B266" s="200"/>
      <c r="C266" s="77"/>
      <c r="D266" s="77"/>
      <c r="E266" s="77"/>
      <c r="F266" s="77"/>
      <c r="G266" s="225">
        <f t="shared" si="14"/>
        <v>0</v>
      </c>
      <c r="H266" s="200"/>
      <c r="I266" s="77"/>
      <c r="J266" s="77"/>
      <c r="K266" s="77"/>
      <c r="L266" s="77">
        <f>SUMIF(Dagbog!$L265:$L278,"x",Dagbog!K265:K278)</f>
        <v>0</v>
      </c>
      <c r="M266" s="200">
        <f t="shared" si="11"/>
        <v>0</v>
      </c>
      <c r="N266" s="200"/>
      <c r="O266" s="77"/>
      <c r="P266" s="77"/>
      <c r="Q266" s="77"/>
      <c r="R266" s="77">
        <f t="shared" si="12"/>
        <v>0</v>
      </c>
      <c r="S266" s="225">
        <f t="shared" si="13"/>
        <v>0</v>
      </c>
      <c r="T266" s="225"/>
      <c r="U266" s="225"/>
      <c r="V266" s="224"/>
      <c r="W266" s="232"/>
      <c r="X266" s="228"/>
      <c r="Y266" s="233"/>
      <c r="Z266" s="233"/>
      <c r="AA266" s="230"/>
      <c r="AB266" s="228"/>
      <c r="AC266" s="230"/>
      <c r="AD266" s="229"/>
      <c r="AE266" s="229"/>
    </row>
    <row r="267" spans="1:31" ht="11.25" hidden="1" customHeight="1" x14ac:dyDescent="0.2">
      <c r="A267" s="223"/>
      <c r="B267" s="200"/>
      <c r="C267" s="77"/>
      <c r="D267" s="77"/>
      <c r="E267" s="77"/>
      <c r="F267" s="77"/>
      <c r="G267" s="225">
        <f t="shared" si="14"/>
        <v>0</v>
      </c>
      <c r="H267" s="200"/>
      <c r="I267" s="77"/>
      <c r="J267" s="77"/>
      <c r="K267" s="77"/>
      <c r="L267" s="77">
        <f>SUMIF(Dagbog!$L266:$L279,"x",Dagbog!K266:K279)</f>
        <v>0</v>
      </c>
      <c r="M267" s="200">
        <f t="shared" si="11"/>
        <v>0</v>
      </c>
      <c r="N267" s="200"/>
      <c r="O267" s="77"/>
      <c r="P267" s="77"/>
      <c r="Q267" s="77"/>
      <c r="R267" s="77">
        <f t="shared" si="12"/>
        <v>0</v>
      </c>
      <c r="S267" s="225">
        <f t="shared" si="13"/>
        <v>0</v>
      </c>
      <c r="T267" s="225"/>
      <c r="U267" s="225"/>
      <c r="V267" s="224"/>
      <c r="W267" s="232"/>
      <c r="X267" s="228"/>
      <c r="Y267" s="233"/>
      <c r="Z267" s="233"/>
      <c r="AA267" s="230"/>
      <c r="AB267" s="228"/>
      <c r="AC267" s="230"/>
      <c r="AD267" s="229"/>
      <c r="AE267" s="229"/>
    </row>
    <row r="268" spans="1:31" ht="11.25" hidden="1" customHeight="1" x14ac:dyDescent="0.2">
      <c r="A268" s="223"/>
      <c r="B268" s="200"/>
      <c r="C268" s="77"/>
      <c r="D268" s="77"/>
      <c r="E268" s="77"/>
      <c r="F268" s="77"/>
      <c r="G268" s="225">
        <f t="shared" si="14"/>
        <v>0</v>
      </c>
      <c r="H268" s="200"/>
      <c r="I268" s="77"/>
      <c r="J268" s="77"/>
      <c r="K268" s="77"/>
      <c r="L268" s="77">
        <f>SUMIF(Dagbog!$L267:$L280,"x",Dagbog!K267:K280)</f>
        <v>0</v>
      </c>
      <c r="M268" s="200">
        <f t="shared" si="11"/>
        <v>0</v>
      </c>
      <c r="N268" s="200"/>
      <c r="O268" s="77"/>
      <c r="P268" s="77"/>
      <c r="Q268" s="77"/>
      <c r="R268" s="77">
        <f t="shared" si="12"/>
        <v>0</v>
      </c>
      <c r="S268" s="225">
        <f t="shared" si="13"/>
        <v>0</v>
      </c>
      <c r="T268" s="225"/>
      <c r="U268" s="225"/>
      <c r="V268" s="224"/>
      <c r="W268" s="232"/>
      <c r="X268" s="228"/>
      <c r="Y268" s="233"/>
      <c r="Z268" s="233"/>
      <c r="AA268" s="230"/>
      <c r="AB268" s="228"/>
      <c r="AC268" s="230"/>
      <c r="AD268" s="229"/>
      <c r="AE268" s="229"/>
    </row>
    <row r="269" spans="1:31" x14ac:dyDescent="0.2">
      <c r="A269" s="230">
        <f>Dagbog!A268</f>
        <v>10</v>
      </c>
      <c r="B269" s="200">
        <f>SUMIF(Dagbog!$L268:$L281,"",Dagbog!G268:G281)</f>
        <v>0</v>
      </c>
      <c r="C269" s="77">
        <f>SUMIF(Dagbog!$L268:$L281,"",Dagbog!H268:H281)</f>
        <v>0</v>
      </c>
      <c r="D269" s="77">
        <f>SUMIF(Dagbog!$L268:$L281,"",Dagbog!I268:I281)</f>
        <v>0</v>
      </c>
      <c r="E269" s="77">
        <f>SUMIF(Dagbog!$L268:$L281,"",Dagbog!J268:J281)</f>
        <v>0</v>
      </c>
      <c r="F269" s="77">
        <f>SUMIF(Dagbog!$L268:$L281,"",Dagbog!K268:K281)</f>
        <v>0</v>
      </c>
      <c r="G269" s="225">
        <f t="shared" si="14"/>
        <v>0</v>
      </c>
      <c r="H269" s="200">
        <f>SUMIF(Dagbog!$L268:$L281,"x",Dagbog!G268:G281)</f>
        <v>0</v>
      </c>
      <c r="I269" s="77">
        <f>SUMIF(Dagbog!$L268:$L281,"x",Dagbog!H268:H281)</f>
        <v>0</v>
      </c>
      <c r="J269" s="77">
        <f>SUMIF(Dagbog!$L268:$L281,"x",Dagbog!I268:I281)</f>
        <v>0</v>
      </c>
      <c r="K269" s="77">
        <f>SUMIF(Dagbog!$L268:$L281,"x",Dagbog!J268:J281)</f>
        <v>0</v>
      </c>
      <c r="L269" s="77">
        <f>SUMIF(Dagbog!$L268:$L281,"x",Dagbog!K268:K281)</f>
        <v>0</v>
      </c>
      <c r="M269" s="200">
        <f t="shared" si="11"/>
        <v>0</v>
      </c>
      <c r="N269" s="200">
        <f>B269+H269</f>
        <v>0</v>
      </c>
      <c r="O269" s="77">
        <f>C269+I269</f>
        <v>0</v>
      </c>
      <c r="P269" s="77">
        <f>D269+J269</f>
        <v>0</v>
      </c>
      <c r="Q269" s="77">
        <f>E269+K269</f>
        <v>0</v>
      </c>
      <c r="R269" s="77">
        <f t="shared" si="12"/>
        <v>0</v>
      </c>
      <c r="S269" s="225">
        <f t="shared" si="13"/>
        <v>0</v>
      </c>
      <c r="T269" s="225">
        <f>SUM(Dagbog!M268:M281)</f>
        <v>0</v>
      </c>
      <c r="U269" s="225">
        <f>S269+T269</f>
        <v>0</v>
      </c>
      <c r="V269" s="224">
        <f>SUM(Dagbog!Q268:Q281)</f>
        <v>0</v>
      </c>
      <c r="W269" s="232">
        <f>SUM(Dagbog!F268:F281)-X269</f>
        <v>0</v>
      </c>
      <c r="X269" s="228">
        <f>SUMIF(Dagbog!$L268:$L281,"x",Dagbog!F268:F281)</f>
        <v>0</v>
      </c>
      <c r="Y269" s="233">
        <f>IF(SUM(Dagbog!R268:R281)&gt;0,AVERAGE(Dagbog!R268:R281),0)</f>
        <v>0</v>
      </c>
      <c r="Z269" s="272">
        <f>SUM(Dagbog!T268:T281)-AA269</f>
        <v>0</v>
      </c>
      <c r="AA269" s="230">
        <f>SUMIF(Dagbog!$L268:$L281,"x",Dagbog!T268:T281)</f>
        <v>0</v>
      </c>
      <c r="AB269" s="228">
        <f>SUM(Dagbog!P268:P281)</f>
        <v>0</v>
      </c>
      <c r="AC269" s="230">
        <f>SUM(Dagbog!V268:V281)</f>
        <v>0</v>
      </c>
      <c r="AD269" s="231">
        <f>SUM(Dagbog!C268:C281)</f>
        <v>0</v>
      </c>
      <c r="AE269" s="234">
        <f>SUM(Dagbog!E268:E281)</f>
        <v>0</v>
      </c>
    </row>
    <row r="270" spans="1:31" ht="11.25" hidden="1" customHeight="1" x14ac:dyDescent="0.2">
      <c r="A270" s="223"/>
      <c r="B270" s="200"/>
      <c r="C270" s="77"/>
      <c r="D270" s="77"/>
      <c r="E270" s="77"/>
      <c r="F270" s="77"/>
      <c r="G270" s="225">
        <f t="shared" si="14"/>
        <v>0</v>
      </c>
      <c r="H270" s="200"/>
      <c r="I270" s="77"/>
      <c r="J270" s="77"/>
      <c r="K270" s="77"/>
      <c r="L270" s="77">
        <f>SUMIF(Dagbog!$L269:$L282,"x",Dagbog!K269:K282)</f>
        <v>0</v>
      </c>
      <c r="M270" s="200">
        <f t="shared" si="11"/>
        <v>0</v>
      </c>
      <c r="N270" s="200"/>
      <c r="O270" s="77"/>
      <c r="P270" s="77"/>
      <c r="Q270" s="77"/>
      <c r="R270" s="77">
        <f t="shared" si="12"/>
        <v>0</v>
      </c>
      <c r="S270" s="225">
        <f t="shared" si="13"/>
        <v>0</v>
      </c>
      <c r="T270" s="225"/>
      <c r="U270" s="225"/>
      <c r="V270" s="224"/>
      <c r="W270" s="232"/>
      <c r="X270" s="228"/>
      <c r="Y270" s="233"/>
      <c r="Z270" s="233"/>
      <c r="AA270" s="230"/>
      <c r="AB270" s="228"/>
      <c r="AC270" s="230"/>
      <c r="AD270" s="229"/>
      <c r="AE270" s="229"/>
    </row>
    <row r="271" spans="1:31" ht="11.25" hidden="1" customHeight="1" x14ac:dyDescent="0.2">
      <c r="A271" s="223"/>
      <c r="B271" s="200"/>
      <c r="C271" s="77"/>
      <c r="D271" s="77"/>
      <c r="E271" s="77"/>
      <c r="F271" s="77"/>
      <c r="G271" s="225">
        <f t="shared" si="14"/>
        <v>0</v>
      </c>
      <c r="H271" s="200"/>
      <c r="I271" s="77"/>
      <c r="J271" s="77"/>
      <c r="K271" s="77"/>
      <c r="L271" s="77">
        <f>SUMIF(Dagbog!$L270:$L283,"x",Dagbog!K270:K283)</f>
        <v>0</v>
      </c>
      <c r="M271" s="200">
        <f t="shared" si="11"/>
        <v>0</v>
      </c>
      <c r="N271" s="200"/>
      <c r="O271" s="77"/>
      <c r="P271" s="77"/>
      <c r="Q271" s="77"/>
      <c r="R271" s="77">
        <f t="shared" si="12"/>
        <v>0</v>
      </c>
      <c r="S271" s="225">
        <f t="shared" si="13"/>
        <v>0</v>
      </c>
      <c r="T271" s="225"/>
      <c r="U271" s="225"/>
      <c r="V271" s="224"/>
      <c r="W271" s="232"/>
      <c r="X271" s="228"/>
      <c r="Y271" s="233"/>
      <c r="Z271" s="233"/>
      <c r="AA271" s="230"/>
      <c r="AB271" s="228"/>
      <c r="AC271" s="230"/>
      <c r="AD271" s="229"/>
      <c r="AE271" s="229"/>
    </row>
    <row r="272" spans="1:31" ht="11.25" hidden="1" customHeight="1" x14ac:dyDescent="0.2">
      <c r="A272" s="223"/>
      <c r="B272" s="200"/>
      <c r="C272" s="77"/>
      <c r="D272" s="77"/>
      <c r="E272" s="77"/>
      <c r="F272" s="77"/>
      <c r="G272" s="225">
        <f t="shared" si="14"/>
        <v>0</v>
      </c>
      <c r="H272" s="200"/>
      <c r="I272" s="77"/>
      <c r="J272" s="77"/>
      <c r="K272" s="77"/>
      <c r="L272" s="77">
        <f>SUMIF(Dagbog!$L271:$L284,"x",Dagbog!K271:K284)</f>
        <v>0</v>
      </c>
      <c r="M272" s="200">
        <f t="shared" si="11"/>
        <v>0</v>
      </c>
      <c r="N272" s="200"/>
      <c r="O272" s="77"/>
      <c r="P272" s="77"/>
      <c r="Q272" s="77"/>
      <c r="R272" s="77">
        <f t="shared" si="12"/>
        <v>0</v>
      </c>
      <c r="S272" s="225">
        <f t="shared" si="13"/>
        <v>0</v>
      </c>
      <c r="T272" s="225"/>
      <c r="U272" s="225"/>
      <c r="V272" s="224"/>
      <c r="W272" s="232"/>
      <c r="X272" s="228"/>
      <c r="Y272" s="233"/>
      <c r="Z272" s="233"/>
      <c r="AA272" s="230"/>
      <c r="AB272" s="228"/>
      <c r="AC272" s="230"/>
      <c r="AD272" s="229"/>
      <c r="AE272" s="229"/>
    </row>
    <row r="273" spans="1:31" ht="11.25" hidden="1" customHeight="1" x14ac:dyDescent="0.2">
      <c r="A273" s="223"/>
      <c r="B273" s="200"/>
      <c r="C273" s="77"/>
      <c r="D273" s="77"/>
      <c r="E273" s="77"/>
      <c r="F273" s="77"/>
      <c r="G273" s="225">
        <f t="shared" si="14"/>
        <v>0</v>
      </c>
      <c r="H273" s="200"/>
      <c r="I273" s="77"/>
      <c r="J273" s="77"/>
      <c r="K273" s="77"/>
      <c r="L273" s="77">
        <f>SUMIF(Dagbog!$L272:$L285,"x",Dagbog!K272:K285)</f>
        <v>0</v>
      </c>
      <c r="M273" s="200">
        <f t="shared" ref="M273:M336" si="15">SUM(H273:L273)</f>
        <v>0</v>
      </c>
      <c r="N273" s="200"/>
      <c r="O273" s="77"/>
      <c r="P273" s="77"/>
      <c r="Q273" s="77"/>
      <c r="R273" s="77">
        <f t="shared" si="12"/>
        <v>0</v>
      </c>
      <c r="S273" s="225">
        <f t="shared" si="13"/>
        <v>0</v>
      </c>
      <c r="T273" s="225"/>
      <c r="U273" s="225"/>
      <c r="V273" s="224"/>
      <c r="W273" s="232"/>
      <c r="X273" s="228"/>
      <c r="Y273" s="233"/>
      <c r="Z273" s="233"/>
      <c r="AA273" s="230"/>
      <c r="AB273" s="228"/>
      <c r="AC273" s="230"/>
      <c r="AD273" s="229"/>
      <c r="AE273" s="229"/>
    </row>
    <row r="274" spans="1:31" ht="11.25" hidden="1" customHeight="1" x14ac:dyDescent="0.2">
      <c r="A274" s="223"/>
      <c r="B274" s="200"/>
      <c r="C274" s="77"/>
      <c r="D274" s="77"/>
      <c r="E274" s="77"/>
      <c r="F274" s="77"/>
      <c r="G274" s="225">
        <f t="shared" si="14"/>
        <v>0</v>
      </c>
      <c r="H274" s="200"/>
      <c r="I274" s="77"/>
      <c r="J274" s="77"/>
      <c r="K274" s="77"/>
      <c r="L274" s="77">
        <f>SUMIF(Dagbog!$L273:$L286,"x",Dagbog!K273:K286)</f>
        <v>0</v>
      </c>
      <c r="M274" s="200">
        <f t="shared" si="15"/>
        <v>0</v>
      </c>
      <c r="N274" s="200"/>
      <c r="O274" s="77"/>
      <c r="P274" s="77"/>
      <c r="Q274" s="77"/>
      <c r="R274" s="77">
        <f t="shared" si="12"/>
        <v>0</v>
      </c>
      <c r="S274" s="225">
        <f t="shared" si="13"/>
        <v>0</v>
      </c>
      <c r="T274" s="225"/>
      <c r="U274" s="225"/>
      <c r="V274" s="224"/>
      <c r="W274" s="232"/>
      <c r="X274" s="228"/>
      <c r="Y274" s="233"/>
      <c r="Z274" s="233"/>
      <c r="AA274" s="230"/>
      <c r="AB274" s="228"/>
      <c r="AC274" s="230"/>
      <c r="AD274" s="229"/>
      <c r="AE274" s="229"/>
    </row>
    <row r="275" spans="1:31" ht="11.25" hidden="1" customHeight="1" x14ac:dyDescent="0.2">
      <c r="A275" s="223"/>
      <c r="B275" s="200"/>
      <c r="C275" s="77"/>
      <c r="D275" s="77"/>
      <c r="E275" s="77"/>
      <c r="F275" s="77"/>
      <c r="G275" s="225">
        <f t="shared" si="14"/>
        <v>0</v>
      </c>
      <c r="H275" s="200"/>
      <c r="I275" s="77"/>
      <c r="J275" s="77"/>
      <c r="K275" s="77"/>
      <c r="L275" s="77">
        <f>SUMIF(Dagbog!$L274:$L287,"x",Dagbog!K274:K287)</f>
        <v>0</v>
      </c>
      <c r="M275" s="200">
        <f t="shared" si="15"/>
        <v>0</v>
      </c>
      <c r="N275" s="200"/>
      <c r="O275" s="77"/>
      <c r="P275" s="77"/>
      <c r="Q275" s="77"/>
      <c r="R275" s="77">
        <f t="shared" si="12"/>
        <v>0</v>
      </c>
      <c r="S275" s="225">
        <f t="shared" si="13"/>
        <v>0</v>
      </c>
      <c r="T275" s="225"/>
      <c r="U275" s="225"/>
      <c r="V275" s="224"/>
      <c r="W275" s="232"/>
      <c r="X275" s="228"/>
      <c r="Y275" s="233"/>
      <c r="Z275" s="233"/>
      <c r="AA275" s="230"/>
      <c r="AB275" s="228"/>
      <c r="AC275" s="230"/>
      <c r="AD275" s="229"/>
      <c r="AE275" s="229"/>
    </row>
    <row r="276" spans="1:31" ht="11.25" hidden="1" customHeight="1" x14ac:dyDescent="0.2">
      <c r="A276" s="223"/>
      <c r="B276" s="200"/>
      <c r="C276" s="77"/>
      <c r="D276" s="77"/>
      <c r="E276" s="77"/>
      <c r="F276" s="77"/>
      <c r="G276" s="225">
        <f t="shared" si="14"/>
        <v>0</v>
      </c>
      <c r="H276" s="200"/>
      <c r="I276" s="77"/>
      <c r="J276" s="77"/>
      <c r="K276" s="77"/>
      <c r="L276" s="77">
        <f>SUMIF(Dagbog!$L275:$L288,"x",Dagbog!K275:K288)</f>
        <v>0</v>
      </c>
      <c r="M276" s="200">
        <f t="shared" si="15"/>
        <v>0</v>
      </c>
      <c r="N276" s="200"/>
      <c r="O276" s="77"/>
      <c r="P276" s="77"/>
      <c r="Q276" s="77"/>
      <c r="R276" s="77">
        <f t="shared" si="12"/>
        <v>0</v>
      </c>
      <c r="S276" s="225">
        <f t="shared" si="13"/>
        <v>0</v>
      </c>
      <c r="T276" s="225"/>
      <c r="U276" s="225"/>
      <c r="V276" s="224"/>
      <c r="W276" s="232"/>
      <c r="X276" s="228"/>
      <c r="Y276" s="233"/>
      <c r="Z276" s="233"/>
      <c r="AA276" s="230"/>
      <c r="AB276" s="228"/>
      <c r="AC276" s="230"/>
      <c r="AD276" s="229"/>
      <c r="AE276" s="229"/>
    </row>
    <row r="277" spans="1:31" ht="11.25" hidden="1" customHeight="1" x14ac:dyDescent="0.2">
      <c r="A277" s="223"/>
      <c r="B277" s="200"/>
      <c r="C277" s="77"/>
      <c r="D277" s="77"/>
      <c r="E277" s="77"/>
      <c r="F277" s="77"/>
      <c r="G277" s="225">
        <f t="shared" si="14"/>
        <v>0</v>
      </c>
      <c r="H277" s="200"/>
      <c r="I277" s="77"/>
      <c r="J277" s="77"/>
      <c r="K277" s="77"/>
      <c r="L277" s="77">
        <f>SUMIF(Dagbog!$L276:$L289,"x",Dagbog!K276:K289)</f>
        <v>0</v>
      </c>
      <c r="M277" s="200">
        <f t="shared" si="15"/>
        <v>0</v>
      </c>
      <c r="N277" s="200"/>
      <c r="O277" s="77"/>
      <c r="P277" s="77"/>
      <c r="Q277" s="77"/>
      <c r="R277" s="77">
        <f t="shared" si="12"/>
        <v>0</v>
      </c>
      <c r="S277" s="225">
        <f t="shared" si="13"/>
        <v>0</v>
      </c>
      <c r="T277" s="225"/>
      <c r="U277" s="225"/>
      <c r="V277" s="224"/>
      <c r="W277" s="232"/>
      <c r="X277" s="228"/>
      <c r="Y277" s="233"/>
      <c r="Z277" s="233"/>
      <c r="AA277" s="230"/>
      <c r="AB277" s="228"/>
      <c r="AC277" s="230"/>
      <c r="AD277" s="229"/>
      <c r="AE277" s="229"/>
    </row>
    <row r="278" spans="1:31" ht="11.25" hidden="1" customHeight="1" x14ac:dyDescent="0.2">
      <c r="A278" s="223"/>
      <c r="B278" s="200"/>
      <c r="C278" s="77"/>
      <c r="D278" s="77"/>
      <c r="E278" s="77"/>
      <c r="F278" s="77"/>
      <c r="G278" s="225">
        <f t="shared" si="14"/>
        <v>0</v>
      </c>
      <c r="H278" s="200"/>
      <c r="I278" s="77"/>
      <c r="J278" s="77"/>
      <c r="K278" s="77"/>
      <c r="L278" s="77">
        <f>SUMIF(Dagbog!$L277:$L290,"x",Dagbog!K277:K290)</f>
        <v>0</v>
      </c>
      <c r="M278" s="200">
        <f t="shared" si="15"/>
        <v>0</v>
      </c>
      <c r="N278" s="200"/>
      <c r="O278" s="77"/>
      <c r="P278" s="77"/>
      <c r="Q278" s="77"/>
      <c r="R278" s="77">
        <f t="shared" si="12"/>
        <v>0</v>
      </c>
      <c r="S278" s="225">
        <f t="shared" si="13"/>
        <v>0</v>
      </c>
      <c r="T278" s="225"/>
      <c r="U278" s="225"/>
      <c r="V278" s="224"/>
      <c r="W278" s="232"/>
      <c r="X278" s="228"/>
      <c r="Y278" s="233"/>
      <c r="Z278" s="233"/>
      <c r="AA278" s="230"/>
      <c r="AB278" s="228"/>
      <c r="AC278" s="230"/>
      <c r="AD278" s="229"/>
      <c r="AE278" s="229"/>
    </row>
    <row r="279" spans="1:31" ht="11.25" hidden="1" customHeight="1" x14ac:dyDescent="0.2">
      <c r="A279" s="223"/>
      <c r="B279" s="200"/>
      <c r="C279" s="77"/>
      <c r="D279" s="77"/>
      <c r="E279" s="77"/>
      <c r="F279" s="77"/>
      <c r="G279" s="225">
        <f t="shared" si="14"/>
        <v>0</v>
      </c>
      <c r="H279" s="200"/>
      <c r="I279" s="77"/>
      <c r="J279" s="77"/>
      <c r="K279" s="77"/>
      <c r="L279" s="77">
        <f>SUMIF(Dagbog!$L278:$L291,"x",Dagbog!K278:K291)</f>
        <v>0</v>
      </c>
      <c r="M279" s="200">
        <f t="shared" si="15"/>
        <v>0</v>
      </c>
      <c r="N279" s="200"/>
      <c r="O279" s="77"/>
      <c r="P279" s="77"/>
      <c r="Q279" s="77"/>
      <c r="R279" s="77">
        <f t="shared" si="12"/>
        <v>0</v>
      </c>
      <c r="S279" s="225">
        <f t="shared" si="13"/>
        <v>0</v>
      </c>
      <c r="T279" s="225"/>
      <c r="U279" s="225"/>
      <c r="V279" s="224"/>
      <c r="W279" s="232"/>
      <c r="X279" s="228"/>
      <c r="Y279" s="233"/>
      <c r="Z279" s="233"/>
      <c r="AA279" s="230"/>
      <c r="AB279" s="228"/>
      <c r="AC279" s="230"/>
      <c r="AD279" s="229"/>
      <c r="AE279" s="229"/>
    </row>
    <row r="280" spans="1:31" ht="11.25" hidden="1" customHeight="1" x14ac:dyDescent="0.2">
      <c r="A280" s="223"/>
      <c r="B280" s="200"/>
      <c r="C280" s="77"/>
      <c r="D280" s="77"/>
      <c r="E280" s="77"/>
      <c r="F280" s="77"/>
      <c r="G280" s="225">
        <f t="shared" si="14"/>
        <v>0</v>
      </c>
      <c r="H280" s="200"/>
      <c r="I280" s="77"/>
      <c r="J280" s="77"/>
      <c r="K280" s="77"/>
      <c r="L280" s="77">
        <f>SUMIF(Dagbog!$L279:$L292,"x",Dagbog!K279:K292)</f>
        <v>0</v>
      </c>
      <c r="M280" s="200">
        <f t="shared" si="15"/>
        <v>0</v>
      </c>
      <c r="N280" s="200"/>
      <c r="O280" s="77"/>
      <c r="P280" s="77"/>
      <c r="Q280" s="77"/>
      <c r="R280" s="77">
        <f t="shared" si="12"/>
        <v>0</v>
      </c>
      <c r="S280" s="225">
        <f t="shared" si="13"/>
        <v>0</v>
      </c>
      <c r="T280" s="225"/>
      <c r="U280" s="225"/>
      <c r="V280" s="224"/>
      <c r="W280" s="232"/>
      <c r="X280" s="228"/>
      <c r="Y280" s="233"/>
      <c r="Z280" s="233"/>
      <c r="AA280" s="230"/>
      <c r="AB280" s="228"/>
      <c r="AC280" s="230"/>
      <c r="AD280" s="229"/>
      <c r="AE280" s="229"/>
    </row>
    <row r="281" spans="1:31" ht="11.25" hidden="1" customHeight="1" x14ac:dyDescent="0.2">
      <c r="A281" s="223"/>
      <c r="B281" s="200"/>
      <c r="C281" s="77"/>
      <c r="D281" s="77"/>
      <c r="E281" s="77"/>
      <c r="F281" s="77"/>
      <c r="G281" s="225">
        <f t="shared" si="14"/>
        <v>0</v>
      </c>
      <c r="H281" s="200"/>
      <c r="I281" s="77"/>
      <c r="J281" s="77"/>
      <c r="K281" s="77"/>
      <c r="L281" s="77">
        <f>SUMIF(Dagbog!$L280:$L293,"x",Dagbog!K280:K293)</f>
        <v>0</v>
      </c>
      <c r="M281" s="200">
        <f t="shared" si="15"/>
        <v>0</v>
      </c>
      <c r="N281" s="200"/>
      <c r="O281" s="77"/>
      <c r="P281" s="77"/>
      <c r="Q281" s="77"/>
      <c r="R281" s="77">
        <f t="shared" si="12"/>
        <v>0</v>
      </c>
      <c r="S281" s="225">
        <f t="shared" si="13"/>
        <v>0</v>
      </c>
      <c r="T281" s="225"/>
      <c r="U281" s="225"/>
      <c r="V281" s="224"/>
      <c r="W281" s="232"/>
      <c r="X281" s="228"/>
      <c r="Y281" s="233"/>
      <c r="Z281" s="233"/>
      <c r="AA281" s="230"/>
      <c r="AB281" s="228"/>
      <c r="AC281" s="230"/>
      <c r="AD281" s="229"/>
      <c r="AE281" s="229"/>
    </row>
    <row r="282" spans="1:31" ht="11.25" hidden="1" customHeight="1" x14ac:dyDescent="0.2">
      <c r="A282" s="223"/>
      <c r="B282" s="200"/>
      <c r="C282" s="77"/>
      <c r="D282" s="77"/>
      <c r="E282" s="77"/>
      <c r="F282" s="77"/>
      <c r="G282" s="225">
        <f t="shared" si="14"/>
        <v>0</v>
      </c>
      <c r="H282" s="200"/>
      <c r="I282" s="77"/>
      <c r="J282" s="77"/>
      <c r="K282" s="77"/>
      <c r="L282" s="77">
        <f>SUMIF(Dagbog!$L281:$L294,"x",Dagbog!K281:K294)</f>
        <v>0</v>
      </c>
      <c r="M282" s="200">
        <f t="shared" si="15"/>
        <v>0</v>
      </c>
      <c r="N282" s="200"/>
      <c r="O282" s="77"/>
      <c r="P282" s="77"/>
      <c r="Q282" s="77"/>
      <c r="R282" s="77">
        <f t="shared" si="12"/>
        <v>0</v>
      </c>
      <c r="S282" s="225">
        <f t="shared" si="13"/>
        <v>0</v>
      </c>
      <c r="T282" s="225"/>
      <c r="U282" s="225"/>
      <c r="V282" s="224"/>
      <c r="W282" s="232"/>
      <c r="X282" s="228"/>
      <c r="Y282" s="233"/>
      <c r="Z282" s="233"/>
      <c r="AA282" s="230"/>
      <c r="AB282" s="228"/>
      <c r="AC282" s="230"/>
      <c r="AD282" s="229"/>
      <c r="AE282" s="229"/>
    </row>
    <row r="283" spans="1:31" x14ac:dyDescent="0.2">
      <c r="A283" s="230">
        <f>Dagbog!A282</f>
        <v>11</v>
      </c>
      <c r="B283" s="200">
        <f>SUMIF(Dagbog!$L282:$L295,"",Dagbog!G282:G295)</f>
        <v>0</v>
      </c>
      <c r="C283" s="77">
        <f>SUMIF(Dagbog!$L282:$L295,"",Dagbog!H282:H295)</f>
        <v>0</v>
      </c>
      <c r="D283" s="77">
        <f>SUMIF(Dagbog!$L282:$L295,"",Dagbog!I282:I295)</f>
        <v>0</v>
      </c>
      <c r="E283" s="77">
        <f>SUMIF(Dagbog!$L282:$L295,"",Dagbog!J282:J295)</f>
        <v>0</v>
      </c>
      <c r="F283" s="77">
        <f>SUMIF(Dagbog!$L282:$L295,"",Dagbog!K282:K295)</f>
        <v>0</v>
      </c>
      <c r="G283" s="225">
        <f t="shared" si="14"/>
        <v>0</v>
      </c>
      <c r="H283" s="200">
        <f>SUMIF(Dagbog!$L282:$L295,"x",Dagbog!G282:G295)</f>
        <v>0</v>
      </c>
      <c r="I283" s="77">
        <f>SUMIF(Dagbog!$L282:$L295,"x",Dagbog!H282:H295)</f>
        <v>0</v>
      </c>
      <c r="J283" s="77">
        <f>SUMIF(Dagbog!$L282:$L295,"x",Dagbog!I282:I295)</f>
        <v>0</v>
      </c>
      <c r="K283" s="77">
        <f>SUMIF(Dagbog!$L282:$L295,"x",Dagbog!J282:J295)</f>
        <v>0</v>
      </c>
      <c r="L283" s="77">
        <f>SUMIF(Dagbog!$L282:$L295,"x",Dagbog!K282:K295)</f>
        <v>0</v>
      </c>
      <c r="M283" s="200">
        <f t="shared" si="15"/>
        <v>0</v>
      </c>
      <c r="N283" s="200">
        <f>B283+H283</f>
        <v>0</v>
      </c>
      <c r="O283" s="77">
        <f>C283+I283</f>
        <v>0</v>
      </c>
      <c r="P283" s="77">
        <f>D283+J283</f>
        <v>0</v>
      </c>
      <c r="Q283" s="77">
        <f>E283+K283</f>
        <v>0</v>
      </c>
      <c r="R283" s="77">
        <f t="shared" si="12"/>
        <v>0</v>
      </c>
      <c r="S283" s="225">
        <f t="shared" si="13"/>
        <v>0</v>
      </c>
      <c r="T283" s="225">
        <f>SUM(Dagbog!M282:M295)</f>
        <v>0</v>
      </c>
      <c r="U283" s="225">
        <f>S283+T283</f>
        <v>0</v>
      </c>
      <c r="V283" s="224">
        <f>SUM(Dagbog!Q282:Q295)</f>
        <v>0</v>
      </c>
      <c r="W283" s="232">
        <f>SUM(Dagbog!F282:F295)-X283</f>
        <v>0</v>
      </c>
      <c r="X283" s="228">
        <f>SUMIF(Dagbog!$L282:$L295,"x",Dagbog!F282:F295)</f>
        <v>0</v>
      </c>
      <c r="Y283" s="233">
        <f>IF(SUM(Dagbog!R282:R295)&gt;0,AVERAGE(Dagbog!R282:R295),0)</f>
        <v>0</v>
      </c>
      <c r="Z283" s="272">
        <f>SUM(Dagbog!T282:T295)-AA283</f>
        <v>0</v>
      </c>
      <c r="AA283" s="230">
        <f>SUMIF(Dagbog!$L282:$L295,"x",Dagbog!T282:T295)</f>
        <v>0</v>
      </c>
      <c r="AB283" s="228">
        <f>SUM(Dagbog!P282:P295)</f>
        <v>0</v>
      </c>
      <c r="AC283" s="230">
        <f>SUM(Dagbog!V282:V295)</f>
        <v>0</v>
      </c>
      <c r="AD283" s="231">
        <f>SUM(Dagbog!C282:C295)</f>
        <v>0</v>
      </c>
      <c r="AE283" s="234">
        <f>SUM(Dagbog!E282:E295)</f>
        <v>0</v>
      </c>
    </row>
    <row r="284" spans="1:31" ht="11.25" hidden="1" customHeight="1" x14ac:dyDescent="0.2">
      <c r="A284" s="223"/>
      <c r="B284" s="200"/>
      <c r="C284" s="77"/>
      <c r="D284" s="77"/>
      <c r="E284" s="77"/>
      <c r="F284" s="77"/>
      <c r="G284" s="225">
        <f t="shared" si="14"/>
        <v>0</v>
      </c>
      <c r="H284" s="200"/>
      <c r="I284" s="77"/>
      <c r="J284" s="77"/>
      <c r="K284" s="77"/>
      <c r="L284" s="77">
        <f>SUMIF(Dagbog!$L283:$L296,"x",Dagbog!K283:K296)</f>
        <v>0</v>
      </c>
      <c r="M284" s="200">
        <f t="shared" si="15"/>
        <v>0</v>
      </c>
      <c r="N284" s="200"/>
      <c r="O284" s="77"/>
      <c r="P284" s="77"/>
      <c r="Q284" s="77"/>
      <c r="R284" s="77">
        <f t="shared" si="12"/>
        <v>0</v>
      </c>
      <c r="S284" s="225">
        <f t="shared" si="13"/>
        <v>0</v>
      </c>
      <c r="T284" s="225"/>
      <c r="U284" s="225"/>
      <c r="V284" s="224"/>
      <c r="W284" s="232"/>
      <c r="X284" s="228"/>
      <c r="Y284" s="233"/>
      <c r="Z284" s="233"/>
      <c r="AA284" s="230"/>
      <c r="AB284" s="228"/>
      <c r="AC284" s="230"/>
      <c r="AD284" s="229"/>
      <c r="AE284" s="229"/>
    </row>
    <row r="285" spans="1:31" ht="11.25" hidden="1" customHeight="1" x14ac:dyDescent="0.2">
      <c r="A285" s="223"/>
      <c r="B285" s="200"/>
      <c r="C285" s="77"/>
      <c r="D285" s="77"/>
      <c r="E285" s="77"/>
      <c r="F285" s="77"/>
      <c r="G285" s="225">
        <f t="shared" si="14"/>
        <v>0</v>
      </c>
      <c r="H285" s="200"/>
      <c r="I285" s="77"/>
      <c r="J285" s="77"/>
      <c r="K285" s="77"/>
      <c r="L285" s="77">
        <f>SUMIF(Dagbog!$L284:$L297,"x",Dagbog!K284:K297)</f>
        <v>0</v>
      </c>
      <c r="M285" s="200">
        <f t="shared" si="15"/>
        <v>0</v>
      </c>
      <c r="N285" s="200"/>
      <c r="O285" s="77"/>
      <c r="P285" s="77"/>
      <c r="Q285" s="77"/>
      <c r="R285" s="77">
        <f t="shared" si="12"/>
        <v>0</v>
      </c>
      <c r="S285" s="225">
        <f t="shared" si="13"/>
        <v>0</v>
      </c>
      <c r="T285" s="225"/>
      <c r="U285" s="225"/>
      <c r="V285" s="224"/>
      <c r="W285" s="232"/>
      <c r="X285" s="228"/>
      <c r="Y285" s="233"/>
      <c r="Z285" s="233"/>
      <c r="AA285" s="230"/>
      <c r="AB285" s="228"/>
      <c r="AC285" s="230"/>
      <c r="AD285" s="229"/>
      <c r="AE285" s="229"/>
    </row>
    <row r="286" spans="1:31" ht="11.25" hidden="1" customHeight="1" x14ac:dyDescent="0.2">
      <c r="A286" s="223"/>
      <c r="B286" s="200"/>
      <c r="C286" s="77"/>
      <c r="D286" s="77"/>
      <c r="E286" s="77"/>
      <c r="F286" s="77"/>
      <c r="G286" s="225">
        <f t="shared" si="14"/>
        <v>0</v>
      </c>
      <c r="H286" s="200"/>
      <c r="I286" s="77"/>
      <c r="J286" s="77"/>
      <c r="K286" s="77"/>
      <c r="L286" s="77">
        <f>SUMIF(Dagbog!$L285:$L298,"x",Dagbog!K285:K298)</f>
        <v>0</v>
      </c>
      <c r="M286" s="200">
        <f t="shared" si="15"/>
        <v>0</v>
      </c>
      <c r="N286" s="200"/>
      <c r="O286" s="77"/>
      <c r="P286" s="77"/>
      <c r="Q286" s="77"/>
      <c r="R286" s="77">
        <f t="shared" si="12"/>
        <v>0</v>
      </c>
      <c r="S286" s="225">
        <f t="shared" si="13"/>
        <v>0</v>
      </c>
      <c r="T286" s="225"/>
      <c r="U286" s="225"/>
      <c r="V286" s="224"/>
      <c r="W286" s="232"/>
      <c r="X286" s="228"/>
      <c r="Y286" s="233"/>
      <c r="Z286" s="233"/>
      <c r="AA286" s="230"/>
      <c r="AB286" s="228"/>
      <c r="AC286" s="230"/>
      <c r="AD286" s="229"/>
      <c r="AE286" s="229"/>
    </row>
    <row r="287" spans="1:31" ht="11.25" hidden="1" customHeight="1" x14ac:dyDescent="0.2">
      <c r="A287" s="223"/>
      <c r="B287" s="200"/>
      <c r="C287" s="77"/>
      <c r="D287" s="77"/>
      <c r="E287" s="77"/>
      <c r="F287" s="77"/>
      <c r="G287" s="225">
        <f t="shared" si="14"/>
        <v>0</v>
      </c>
      <c r="H287" s="200"/>
      <c r="I287" s="77"/>
      <c r="J287" s="77"/>
      <c r="K287" s="77"/>
      <c r="L287" s="77">
        <f>SUMIF(Dagbog!$L286:$L299,"x",Dagbog!K286:K299)</f>
        <v>0</v>
      </c>
      <c r="M287" s="200">
        <f t="shared" si="15"/>
        <v>0</v>
      </c>
      <c r="N287" s="200"/>
      <c r="O287" s="77"/>
      <c r="P287" s="77"/>
      <c r="Q287" s="77"/>
      <c r="R287" s="77">
        <f t="shared" ref="R287:R350" si="16">F287+L287</f>
        <v>0</v>
      </c>
      <c r="S287" s="225">
        <f t="shared" ref="S287:S350" si="17">SUM(N287:R287)</f>
        <v>0</v>
      </c>
      <c r="T287" s="225"/>
      <c r="U287" s="225"/>
      <c r="V287" s="224"/>
      <c r="W287" s="232"/>
      <c r="X287" s="228"/>
      <c r="Y287" s="233"/>
      <c r="Z287" s="233"/>
      <c r="AA287" s="230"/>
      <c r="AB287" s="228"/>
      <c r="AC287" s="230"/>
      <c r="AD287" s="229"/>
      <c r="AE287" s="229"/>
    </row>
    <row r="288" spans="1:31" ht="11.25" hidden="1" customHeight="1" x14ac:dyDescent="0.2">
      <c r="A288" s="223"/>
      <c r="B288" s="200"/>
      <c r="C288" s="77"/>
      <c r="D288" s="77"/>
      <c r="E288" s="77"/>
      <c r="F288" s="77"/>
      <c r="G288" s="225">
        <f t="shared" si="14"/>
        <v>0</v>
      </c>
      <c r="H288" s="200"/>
      <c r="I288" s="77"/>
      <c r="J288" s="77"/>
      <c r="K288" s="77"/>
      <c r="L288" s="77">
        <f>SUMIF(Dagbog!$L287:$L300,"x",Dagbog!K287:K300)</f>
        <v>0</v>
      </c>
      <c r="M288" s="200">
        <f t="shared" si="15"/>
        <v>0</v>
      </c>
      <c r="N288" s="200"/>
      <c r="O288" s="77"/>
      <c r="P288" s="77"/>
      <c r="Q288" s="77"/>
      <c r="R288" s="77">
        <f t="shared" si="16"/>
        <v>0</v>
      </c>
      <c r="S288" s="225">
        <f t="shared" si="17"/>
        <v>0</v>
      </c>
      <c r="T288" s="225"/>
      <c r="U288" s="225"/>
      <c r="V288" s="224"/>
      <c r="W288" s="232"/>
      <c r="X288" s="228"/>
      <c r="Y288" s="233"/>
      <c r="Z288" s="233"/>
      <c r="AA288" s="230"/>
      <c r="AB288" s="228"/>
      <c r="AC288" s="230"/>
      <c r="AD288" s="229"/>
      <c r="AE288" s="229"/>
    </row>
    <row r="289" spans="1:31" ht="11.25" hidden="1" customHeight="1" x14ac:dyDescent="0.2">
      <c r="A289" s="223"/>
      <c r="B289" s="200"/>
      <c r="C289" s="77"/>
      <c r="D289" s="77"/>
      <c r="E289" s="77"/>
      <c r="F289" s="77"/>
      <c r="G289" s="225">
        <f t="shared" si="14"/>
        <v>0</v>
      </c>
      <c r="H289" s="200"/>
      <c r="I289" s="77"/>
      <c r="J289" s="77"/>
      <c r="K289" s="77"/>
      <c r="L289" s="77">
        <f>SUMIF(Dagbog!$L288:$L301,"x",Dagbog!K288:K301)</f>
        <v>0</v>
      </c>
      <c r="M289" s="200">
        <f t="shared" si="15"/>
        <v>0</v>
      </c>
      <c r="N289" s="200"/>
      <c r="O289" s="77"/>
      <c r="P289" s="77"/>
      <c r="Q289" s="77"/>
      <c r="R289" s="77">
        <f t="shared" si="16"/>
        <v>0</v>
      </c>
      <c r="S289" s="225">
        <f t="shared" si="17"/>
        <v>0</v>
      </c>
      <c r="T289" s="225"/>
      <c r="U289" s="225"/>
      <c r="V289" s="224"/>
      <c r="W289" s="232"/>
      <c r="X289" s="228"/>
      <c r="Y289" s="233"/>
      <c r="Z289" s="233"/>
      <c r="AA289" s="230"/>
      <c r="AB289" s="228"/>
      <c r="AC289" s="230"/>
      <c r="AD289" s="229"/>
      <c r="AE289" s="229"/>
    </row>
    <row r="290" spans="1:31" ht="11.25" hidden="1" customHeight="1" x14ac:dyDescent="0.2">
      <c r="A290" s="223"/>
      <c r="B290" s="200"/>
      <c r="C290" s="77"/>
      <c r="D290" s="77"/>
      <c r="E290" s="77"/>
      <c r="F290" s="77"/>
      <c r="G290" s="225">
        <f t="shared" si="14"/>
        <v>0</v>
      </c>
      <c r="H290" s="200"/>
      <c r="I290" s="77"/>
      <c r="J290" s="77"/>
      <c r="K290" s="77"/>
      <c r="L290" s="77">
        <f>SUMIF(Dagbog!$L289:$L302,"x",Dagbog!K289:K302)</f>
        <v>0</v>
      </c>
      <c r="M290" s="200">
        <f t="shared" si="15"/>
        <v>0</v>
      </c>
      <c r="N290" s="200"/>
      <c r="O290" s="77"/>
      <c r="P290" s="77"/>
      <c r="Q290" s="77"/>
      <c r="R290" s="77">
        <f t="shared" si="16"/>
        <v>0</v>
      </c>
      <c r="S290" s="225">
        <f t="shared" si="17"/>
        <v>0</v>
      </c>
      <c r="T290" s="225"/>
      <c r="U290" s="225"/>
      <c r="V290" s="224"/>
      <c r="W290" s="232"/>
      <c r="X290" s="228"/>
      <c r="Y290" s="233"/>
      <c r="Z290" s="233"/>
      <c r="AA290" s="230"/>
      <c r="AB290" s="228"/>
      <c r="AC290" s="230"/>
      <c r="AD290" s="229"/>
      <c r="AE290" s="229"/>
    </row>
    <row r="291" spans="1:31" ht="11.25" hidden="1" customHeight="1" x14ac:dyDescent="0.2">
      <c r="A291" s="223"/>
      <c r="B291" s="200"/>
      <c r="C291" s="77"/>
      <c r="D291" s="77"/>
      <c r="E291" s="77"/>
      <c r="F291" s="77"/>
      <c r="G291" s="225">
        <f t="shared" si="14"/>
        <v>0</v>
      </c>
      <c r="H291" s="200"/>
      <c r="I291" s="77"/>
      <c r="J291" s="77"/>
      <c r="K291" s="77"/>
      <c r="L291" s="77">
        <f>SUMIF(Dagbog!$L290:$L303,"x",Dagbog!K290:K303)</f>
        <v>0</v>
      </c>
      <c r="M291" s="200">
        <f t="shared" si="15"/>
        <v>0</v>
      </c>
      <c r="N291" s="200"/>
      <c r="O291" s="77"/>
      <c r="P291" s="77"/>
      <c r="Q291" s="77"/>
      <c r="R291" s="77">
        <f t="shared" si="16"/>
        <v>0</v>
      </c>
      <c r="S291" s="225">
        <f t="shared" si="17"/>
        <v>0</v>
      </c>
      <c r="T291" s="225"/>
      <c r="U291" s="225"/>
      <c r="V291" s="224"/>
      <c r="W291" s="232"/>
      <c r="X291" s="228"/>
      <c r="Y291" s="233"/>
      <c r="Z291" s="233"/>
      <c r="AA291" s="230"/>
      <c r="AB291" s="228"/>
      <c r="AC291" s="230"/>
      <c r="AD291" s="229"/>
      <c r="AE291" s="229"/>
    </row>
    <row r="292" spans="1:31" ht="11.25" hidden="1" customHeight="1" x14ac:dyDescent="0.2">
      <c r="A292" s="223"/>
      <c r="B292" s="200"/>
      <c r="C292" s="77"/>
      <c r="D292" s="77"/>
      <c r="E292" s="77"/>
      <c r="F292" s="77"/>
      <c r="G292" s="225">
        <f t="shared" si="14"/>
        <v>0</v>
      </c>
      <c r="H292" s="200"/>
      <c r="I292" s="77"/>
      <c r="J292" s="77"/>
      <c r="K292" s="77"/>
      <c r="L292" s="77">
        <f>SUMIF(Dagbog!$L291:$L304,"x",Dagbog!K291:K304)</f>
        <v>0</v>
      </c>
      <c r="M292" s="200">
        <f t="shared" si="15"/>
        <v>0</v>
      </c>
      <c r="N292" s="200"/>
      <c r="O292" s="77"/>
      <c r="P292" s="77"/>
      <c r="Q292" s="77"/>
      <c r="R292" s="77">
        <f t="shared" si="16"/>
        <v>0</v>
      </c>
      <c r="S292" s="225">
        <f t="shared" si="17"/>
        <v>0</v>
      </c>
      <c r="T292" s="225"/>
      <c r="U292" s="225"/>
      <c r="V292" s="224"/>
      <c r="W292" s="232"/>
      <c r="X292" s="228"/>
      <c r="Y292" s="233"/>
      <c r="Z292" s="233"/>
      <c r="AA292" s="230"/>
      <c r="AB292" s="228"/>
      <c r="AC292" s="230"/>
      <c r="AD292" s="229"/>
      <c r="AE292" s="229"/>
    </row>
    <row r="293" spans="1:31" ht="11.25" hidden="1" customHeight="1" x14ac:dyDescent="0.2">
      <c r="A293" s="223"/>
      <c r="B293" s="200"/>
      <c r="C293" s="77"/>
      <c r="D293" s="77"/>
      <c r="E293" s="77"/>
      <c r="F293" s="77"/>
      <c r="G293" s="225">
        <f t="shared" ref="G293:G356" si="18">SUM(B293:F293)</f>
        <v>0</v>
      </c>
      <c r="H293" s="200"/>
      <c r="I293" s="77"/>
      <c r="J293" s="77"/>
      <c r="K293" s="77"/>
      <c r="L293" s="77">
        <f>SUMIF(Dagbog!$L292:$L305,"x",Dagbog!K292:K305)</f>
        <v>0</v>
      </c>
      <c r="M293" s="200">
        <f t="shared" si="15"/>
        <v>0</v>
      </c>
      <c r="N293" s="200"/>
      <c r="O293" s="77"/>
      <c r="P293" s="77"/>
      <c r="Q293" s="77"/>
      <c r="R293" s="77">
        <f t="shared" si="16"/>
        <v>0</v>
      </c>
      <c r="S293" s="225">
        <f t="shared" si="17"/>
        <v>0</v>
      </c>
      <c r="T293" s="225"/>
      <c r="U293" s="225"/>
      <c r="V293" s="224"/>
      <c r="W293" s="232"/>
      <c r="X293" s="228"/>
      <c r="Y293" s="233"/>
      <c r="Z293" s="233"/>
      <c r="AA293" s="230"/>
      <c r="AB293" s="228"/>
      <c r="AC293" s="230"/>
      <c r="AD293" s="229"/>
      <c r="AE293" s="229"/>
    </row>
    <row r="294" spans="1:31" ht="11.25" hidden="1" customHeight="1" x14ac:dyDescent="0.2">
      <c r="A294" s="223"/>
      <c r="B294" s="200"/>
      <c r="C294" s="77"/>
      <c r="D294" s="77"/>
      <c r="E294" s="77"/>
      <c r="F294" s="77"/>
      <c r="G294" s="225">
        <f t="shared" si="18"/>
        <v>0</v>
      </c>
      <c r="H294" s="200"/>
      <c r="I294" s="77"/>
      <c r="J294" s="77"/>
      <c r="K294" s="77"/>
      <c r="L294" s="77">
        <f>SUMIF(Dagbog!$L293:$L306,"x",Dagbog!K293:K306)</f>
        <v>0</v>
      </c>
      <c r="M294" s="200">
        <f t="shared" si="15"/>
        <v>0</v>
      </c>
      <c r="N294" s="200"/>
      <c r="O294" s="77"/>
      <c r="P294" s="77"/>
      <c r="Q294" s="77"/>
      <c r="R294" s="77">
        <f t="shared" si="16"/>
        <v>0</v>
      </c>
      <c r="S294" s="225">
        <f t="shared" si="17"/>
        <v>0</v>
      </c>
      <c r="T294" s="225"/>
      <c r="U294" s="225"/>
      <c r="V294" s="224"/>
      <c r="W294" s="232"/>
      <c r="X294" s="228"/>
      <c r="Y294" s="233"/>
      <c r="Z294" s="233"/>
      <c r="AA294" s="230"/>
      <c r="AB294" s="228"/>
      <c r="AC294" s="230"/>
      <c r="AD294" s="229"/>
      <c r="AE294" s="229"/>
    </row>
    <row r="295" spans="1:31" ht="11.25" hidden="1" customHeight="1" x14ac:dyDescent="0.2">
      <c r="A295" s="223"/>
      <c r="B295" s="200"/>
      <c r="C295" s="77"/>
      <c r="D295" s="77"/>
      <c r="E295" s="77"/>
      <c r="F295" s="77"/>
      <c r="G295" s="225">
        <f t="shared" si="18"/>
        <v>0</v>
      </c>
      <c r="H295" s="200"/>
      <c r="I295" s="77"/>
      <c r="J295" s="77"/>
      <c r="K295" s="77"/>
      <c r="L295" s="77">
        <f>SUMIF(Dagbog!$L294:$L307,"x",Dagbog!K294:K307)</f>
        <v>0</v>
      </c>
      <c r="M295" s="200">
        <f t="shared" si="15"/>
        <v>0</v>
      </c>
      <c r="N295" s="200"/>
      <c r="O295" s="77"/>
      <c r="P295" s="77"/>
      <c r="Q295" s="77"/>
      <c r="R295" s="77">
        <f t="shared" si="16"/>
        <v>0</v>
      </c>
      <c r="S295" s="225">
        <f t="shared" si="17"/>
        <v>0</v>
      </c>
      <c r="T295" s="225"/>
      <c r="U295" s="225"/>
      <c r="V295" s="224"/>
      <c r="W295" s="232"/>
      <c r="X295" s="228"/>
      <c r="Y295" s="233"/>
      <c r="Z295" s="233"/>
      <c r="AA295" s="230"/>
      <c r="AB295" s="228"/>
      <c r="AC295" s="230"/>
      <c r="AD295" s="229"/>
      <c r="AE295" s="229"/>
    </row>
    <row r="296" spans="1:31" ht="11.25" hidden="1" customHeight="1" x14ac:dyDescent="0.2">
      <c r="A296" s="223"/>
      <c r="B296" s="200"/>
      <c r="C296" s="77"/>
      <c r="D296" s="77"/>
      <c r="E296" s="77"/>
      <c r="F296" s="77"/>
      <c r="G296" s="225">
        <f t="shared" si="18"/>
        <v>0</v>
      </c>
      <c r="H296" s="200"/>
      <c r="I296" s="77"/>
      <c r="J296" s="77"/>
      <c r="K296" s="77"/>
      <c r="L296" s="77">
        <f>SUMIF(Dagbog!$L295:$L308,"x",Dagbog!K295:K308)</f>
        <v>0</v>
      </c>
      <c r="M296" s="200">
        <f t="shared" si="15"/>
        <v>0</v>
      </c>
      <c r="N296" s="200"/>
      <c r="O296" s="77"/>
      <c r="P296" s="77"/>
      <c r="Q296" s="77"/>
      <c r="R296" s="77">
        <f t="shared" si="16"/>
        <v>0</v>
      </c>
      <c r="S296" s="225">
        <f t="shared" si="17"/>
        <v>0</v>
      </c>
      <c r="T296" s="225"/>
      <c r="U296" s="225"/>
      <c r="V296" s="224"/>
      <c r="W296" s="232"/>
      <c r="X296" s="228"/>
      <c r="Y296" s="233"/>
      <c r="Z296" s="233"/>
      <c r="AA296" s="230"/>
      <c r="AB296" s="228"/>
      <c r="AC296" s="230"/>
      <c r="AD296" s="229"/>
      <c r="AE296" s="229"/>
    </row>
    <row r="297" spans="1:31" x14ac:dyDescent="0.2">
      <c r="A297" s="230">
        <f>Dagbog!A296</f>
        <v>12</v>
      </c>
      <c r="B297" s="200">
        <f>SUMIF(Dagbog!$L296:$L309,"",Dagbog!G296:G309)</f>
        <v>0</v>
      </c>
      <c r="C297" s="77">
        <f>SUMIF(Dagbog!$L296:$L309,"",Dagbog!H296:H309)</f>
        <v>0</v>
      </c>
      <c r="D297" s="77">
        <f>SUMIF(Dagbog!$L296:$L309,"",Dagbog!I296:I309)</f>
        <v>0</v>
      </c>
      <c r="E297" s="77">
        <f>SUMIF(Dagbog!$L296:$L309,"",Dagbog!J296:J309)</f>
        <v>0</v>
      </c>
      <c r="F297" s="77">
        <f>SUMIF(Dagbog!$L296:$L309,"",Dagbog!K296:K309)</f>
        <v>0</v>
      </c>
      <c r="G297" s="225">
        <f t="shared" si="18"/>
        <v>0</v>
      </c>
      <c r="H297" s="200">
        <f>SUMIF(Dagbog!$L296:$L309,"x",Dagbog!G296:G309)</f>
        <v>0</v>
      </c>
      <c r="I297" s="77">
        <f>SUMIF(Dagbog!$L296:$L309,"x",Dagbog!H296:H309)</f>
        <v>0</v>
      </c>
      <c r="J297" s="77">
        <f>SUMIF(Dagbog!$L296:$L309,"x",Dagbog!I296:I309)</f>
        <v>0</v>
      </c>
      <c r="K297" s="77">
        <f>SUMIF(Dagbog!$L296:$L309,"x",Dagbog!J296:J309)</f>
        <v>0</v>
      </c>
      <c r="L297" s="77">
        <f>SUMIF(Dagbog!$L296:$L309,"x",Dagbog!K296:K309)</f>
        <v>0</v>
      </c>
      <c r="M297" s="200">
        <f t="shared" si="15"/>
        <v>0</v>
      </c>
      <c r="N297" s="200">
        <f>B297+H297</f>
        <v>0</v>
      </c>
      <c r="O297" s="77">
        <f>C297+I297</f>
        <v>0</v>
      </c>
      <c r="P297" s="77">
        <f>D297+J297</f>
        <v>0</v>
      </c>
      <c r="Q297" s="77">
        <f>E297+K297</f>
        <v>0</v>
      </c>
      <c r="R297" s="77">
        <f t="shared" si="16"/>
        <v>0</v>
      </c>
      <c r="S297" s="225">
        <f t="shared" si="17"/>
        <v>0</v>
      </c>
      <c r="T297" s="225">
        <f>SUM(Dagbog!M296:M309)</f>
        <v>0</v>
      </c>
      <c r="U297" s="225">
        <f>S297+T297</f>
        <v>0</v>
      </c>
      <c r="V297" s="224">
        <f>SUM(Dagbog!Q296:Q309)</f>
        <v>0</v>
      </c>
      <c r="W297" s="232">
        <f>SUM(Dagbog!F296:F309)-X297</f>
        <v>0</v>
      </c>
      <c r="X297" s="228">
        <f>SUMIF(Dagbog!$L296:$L309,"x",Dagbog!F296:F309)</f>
        <v>0</v>
      </c>
      <c r="Y297" s="233">
        <f>IF(SUM(Dagbog!R296:R309)&gt;0,AVERAGE(Dagbog!R296:R309),0)</f>
        <v>0</v>
      </c>
      <c r="Z297" s="272">
        <f>SUM(Dagbog!T296:T309)-AA297</f>
        <v>0</v>
      </c>
      <c r="AA297" s="230">
        <f>SUMIF(Dagbog!$L296:$L309,"x",Dagbog!T296:T309)</f>
        <v>0</v>
      </c>
      <c r="AB297" s="228">
        <f>SUM(Dagbog!P296:P309)</f>
        <v>0</v>
      </c>
      <c r="AC297" s="230">
        <f>SUM(Dagbog!V296:V309)</f>
        <v>0</v>
      </c>
      <c r="AD297" s="231">
        <f>SUM(Dagbog!C296:C309)</f>
        <v>0</v>
      </c>
      <c r="AE297" s="234">
        <f>SUM(Dagbog!E296:E309)</f>
        <v>0</v>
      </c>
    </row>
    <row r="298" spans="1:31" ht="11.25" hidden="1" customHeight="1" x14ac:dyDescent="0.2">
      <c r="A298" s="223"/>
      <c r="B298" s="200"/>
      <c r="C298" s="77"/>
      <c r="D298" s="77"/>
      <c r="E298" s="77"/>
      <c r="F298" s="77"/>
      <c r="G298" s="225">
        <f t="shared" si="18"/>
        <v>0</v>
      </c>
      <c r="H298" s="200"/>
      <c r="I298" s="77"/>
      <c r="J298" s="77"/>
      <c r="K298" s="77"/>
      <c r="L298" s="77">
        <f>SUMIF(Dagbog!$L297:$L310,"x",Dagbog!K297:K310)</f>
        <v>0</v>
      </c>
      <c r="M298" s="200">
        <f t="shared" si="15"/>
        <v>0</v>
      </c>
      <c r="N298" s="200"/>
      <c r="O298" s="77"/>
      <c r="P298" s="77"/>
      <c r="Q298" s="77"/>
      <c r="R298" s="77">
        <f t="shared" si="16"/>
        <v>0</v>
      </c>
      <c r="S298" s="225">
        <f t="shared" si="17"/>
        <v>0</v>
      </c>
      <c r="T298" s="225"/>
      <c r="U298" s="225"/>
      <c r="V298" s="224"/>
      <c r="W298" s="232"/>
      <c r="X298" s="228"/>
      <c r="Y298" s="233"/>
      <c r="Z298" s="233"/>
      <c r="AA298" s="230"/>
      <c r="AB298" s="228"/>
      <c r="AC298" s="230"/>
      <c r="AD298" s="229"/>
      <c r="AE298" s="229"/>
    </row>
    <row r="299" spans="1:31" ht="11.25" hidden="1" customHeight="1" x14ac:dyDescent="0.2">
      <c r="A299" s="223"/>
      <c r="B299" s="200"/>
      <c r="C299" s="77"/>
      <c r="D299" s="77"/>
      <c r="E299" s="77"/>
      <c r="F299" s="77"/>
      <c r="G299" s="225">
        <f t="shared" si="18"/>
        <v>0</v>
      </c>
      <c r="H299" s="200"/>
      <c r="I299" s="77"/>
      <c r="J299" s="77"/>
      <c r="K299" s="77"/>
      <c r="L299" s="77">
        <f>SUMIF(Dagbog!$L298:$L311,"x",Dagbog!K298:K311)</f>
        <v>0</v>
      </c>
      <c r="M299" s="200">
        <f t="shared" si="15"/>
        <v>0</v>
      </c>
      <c r="N299" s="200"/>
      <c r="O299" s="77"/>
      <c r="P299" s="77"/>
      <c r="Q299" s="77"/>
      <c r="R299" s="77">
        <f t="shared" si="16"/>
        <v>0</v>
      </c>
      <c r="S299" s="225">
        <f t="shared" si="17"/>
        <v>0</v>
      </c>
      <c r="T299" s="225"/>
      <c r="U299" s="225"/>
      <c r="V299" s="224"/>
      <c r="W299" s="232"/>
      <c r="X299" s="228"/>
      <c r="Y299" s="233"/>
      <c r="Z299" s="233"/>
      <c r="AA299" s="230"/>
      <c r="AB299" s="228"/>
      <c r="AC299" s="230"/>
      <c r="AD299" s="229"/>
      <c r="AE299" s="229"/>
    </row>
    <row r="300" spans="1:31" ht="11.25" hidden="1" customHeight="1" x14ac:dyDescent="0.2">
      <c r="A300" s="223"/>
      <c r="B300" s="200"/>
      <c r="C300" s="77"/>
      <c r="D300" s="77"/>
      <c r="E300" s="77"/>
      <c r="F300" s="77"/>
      <c r="G300" s="225">
        <f t="shared" si="18"/>
        <v>0</v>
      </c>
      <c r="H300" s="200"/>
      <c r="I300" s="77"/>
      <c r="J300" s="77"/>
      <c r="K300" s="77"/>
      <c r="L300" s="77">
        <f>SUMIF(Dagbog!$L299:$L312,"x",Dagbog!K299:K312)</f>
        <v>0</v>
      </c>
      <c r="M300" s="200">
        <f t="shared" si="15"/>
        <v>0</v>
      </c>
      <c r="N300" s="200"/>
      <c r="O300" s="77"/>
      <c r="P300" s="77"/>
      <c r="Q300" s="77"/>
      <c r="R300" s="77">
        <f t="shared" si="16"/>
        <v>0</v>
      </c>
      <c r="S300" s="225">
        <f t="shared" si="17"/>
        <v>0</v>
      </c>
      <c r="T300" s="225"/>
      <c r="U300" s="225"/>
      <c r="V300" s="224"/>
      <c r="W300" s="232"/>
      <c r="X300" s="228"/>
      <c r="Y300" s="233"/>
      <c r="Z300" s="233"/>
      <c r="AA300" s="230"/>
      <c r="AB300" s="228"/>
      <c r="AC300" s="230"/>
      <c r="AD300" s="229"/>
      <c r="AE300" s="229"/>
    </row>
    <row r="301" spans="1:31" ht="11.25" hidden="1" customHeight="1" x14ac:dyDescent="0.2">
      <c r="A301" s="223"/>
      <c r="B301" s="200"/>
      <c r="C301" s="77"/>
      <c r="D301" s="77"/>
      <c r="E301" s="77"/>
      <c r="F301" s="77"/>
      <c r="G301" s="225">
        <f t="shared" si="18"/>
        <v>0</v>
      </c>
      <c r="H301" s="200"/>
      <c r="I301" s="77"/>
      <c r="J301" s="77"/>
      <c r="K301" s="77"/>
      <c r="L301" s="77">
        <f>SUMIF(Dagbog!$L300:$L313,"x",Dagbog!K300:K313)</f>
        <v>0</v>
      </c>
      <c r="M301" s="200">
        <f t="shared" si="15"/>
        <v>0</v>
      </c>
      <c r="N301" s="200"/>
      <c r="O301" s="77"/>
      <c r="P301" s="77"/>
      <c r="Q301" s="77"/>
      <c r="R301" s="77">
        <f t="shared" si="16"/>
        <v>0</v>
      </c>
      <c r="S301" s="225">
        <f t="shared" si="17"/>
        <v>0</v>
      </c>
      <c r="T301" s="225"/>
      <c r="U301" s="225"/>
      <c r="V301" s="224"/>
      <c r="W301" s="232"/>
      <c r="X301" s="228"/>
      <c r="Y301" s="233"/>
      <c r="Z301" s="233"/>
      <c r="AA301" s="230"/>
      <c r="AB301" s="228"/>
      <c r="AC301" s="230"/>
      <c r="AD301" s="229"/>
      <c r="AE301" s="229"/>
    </row>
    <row r="302" spans="1:31" ht="11.25" hidden="1" customHeight="1" x14ac:dyDescent="0.2">
      <c r="A302" s="223"/>
      <c r="B302" s="200"/>
      <c r="C302" s="77"/>
      <c r="D302" s="77"/>
      <c r="E302" s="77"/>
      <c r="F302" s="77"/>
      <c r="G302" s="225">
        <f t="shared" si="18"/>
        <v>0</v>
      </c>
      <c r="H302" s="200"/>
      <c r="I302" s="77"/>
      <c r="J302" s="77"/>
      <c r="K302" s="77"/>
      <c r="L302" s="77">
        <f>SUMIF(Dagbog!$L301:$L314,"x",Dagbog!K301:K314)</f>
        <v>0</v>
      </c>
      <c r="M302" s="200">
        <f t="shared" si="15"/>
        <v>0</v>
      </c>
      <c r="N302" s="200"/>
      <c r="O302" s="77"/>
      <c r="P302" s="77"/>
      <c r="Q302" s="77"/>
      <c r="R302" s="77">
        <f t="shared" si="16"/>
        <v>0</v>
      </c>
      <c r="S302" s="225">
        <f t="shared" si="17"/>
        <v>0</v>
      </c>
      <c r="T302" s="225"/>
      <c r="U302" s="225"/>
      <c r="V302" s="224"/>
      <c r="W302" s="232"/>
      <c r="X302" s="228"/>
      <c r="Y302" s="233"/>
      <c r="Z302" s="233"/>
      <c r="AA302" s="230"/>
      <c r="AB302" s="228"/>
      <c r="AC302" s="230"/>
      <c r="AD302" s="229"/>
      <c r="AE302" s="229"/>
    </row>
    <row r="303" spans="1:31" ht="11.25" hidden="1" customHeight="1" x14ac:dyDescent="0.2">
      <c r="A303" s="223"/>
      <c r="B303" s="200"/>
      <c r="C303" s="77"/>
      <c r="D303" s="77"/>
      <c r="E303" s="77"/>
      <c r="F303" s="77"/>
      <c r="G303" s="225">
        <f t="shared" si="18"/>
        <v>0</v>
      </c>
      <c r="H303" s="200"/>
      <c r="I303" s="77"/>
      <c r="J303" s="77"/>
      <c r="K303" s="77"/>
      <c r="L303" s="77">
        <f>SUMIF(Dagbog!$L302:$L315,"x",Dagbog!K302:K315)</f>
        <v>0</v>
      </c>
      <c r="M303" s="200">
        <f t="shared" si="15"/>
        <v>0</v>
      </c>
      <c r="N303" s="200"/>
      <c r="O303" s="77"/>
      <c r="P303" s="77"/>
      <c r="Q303" s="77"/>
      <c r="R303" s="77">
        <f t="shared" si="16"/>
        <v>0</v>
      </c>
      <c r="S303" s="225">
        <f t="shared" si="17"/>
        <v>0</v>
      </c>
      <c r="T303" s="225"/>
      <c r="U303" s="225"/>
      <c r="V303" s="224"/>
      <c r="W303" s="232"/>
      <c r="X303" s="228"/>
      <c r="Y303" s="233"/>
      <c r="Z303" s="233"/>
      <c r="AA303" s="230"/>
      <c r="AB303" s="228"/>
      <c r="AC303" s="230"/>
      <c r="AD303" s="229"/>
      <c r="AE303" s="229"/>
    </row>
    <row r="304" spans="1:31" ht="11.25" hidden="1" customHeight="1" x14ac:dyDescent="0.2">
      <c r="A304" s="223"/>
      <c r="B304" s="200"/>
      <c r="C304" s="77"/>
      <c r="D304" s="77"/>
      <c r="E304" s="77"/>
      <c r="F304" s="77"/>
      <c r="G304" s="225">
        <f t="shared" si="18"/>
        <v>0</v>
      </c>
      <c r="H304" s="200"/>
      <c r="I304" s="77"/>
      <c r="J304" s="77"/>
      <c r="K304" s="77"/>
      <c r="L304" s="77">
        <f>SUMIF(Dagbog!$L303:$L316,"x",Dagbog!K303:K316)</f>
        <v>0</v>
      </c>
      <c r="M304" s="200">
        <f t="shared" si="15"/>
        <v>0</v>
      </c>
      <c r="N304" s="200"/>
      <c r="O304" s="77"/>
      <c r="P304" s="77"/>
      <c r="Q304" s="77"/>
      <c r="R304" s="77">
        <f t="shared" si="16"/>
        <v>0</v>
      </c>
      <c r="S304" s="225">
        <f t="shared" si="17"/>
        <v>0</v>
      </c>
      <c r="T304" s="225"/>
      <c r="U304" s="225"/>
      <c r="V304" s="224"/>
      <c r="W304" s="232"/>
      <c r="X304" s="228"/>
      <c r="Y304" s="233"/>
      <c r="Z304" s="233"/>
      <c r="AA304" s="230"/>
      <c r="AB304" s="228"/>
      <c r="AC304" s="230"/>
      <c r="AD304" s="229"/>
      <c r="AE304" s="229"/>
    </row>
    <row r="305" spans="1:31" ht="11.25" hidden="1" customHeight="1" x14ac:dyDescent="0.2">
      <c r="A305" s="223"/>
      <c r="B305" s="200"/>
      <c r="C305" s="77"/>
      <c r="D305" s="77"/>
      <c r="E305" s="77"/>
      <c r="F305" s="77"/>
      <c r="G305" s="225">
        <f t="shared" si="18"/>
        <v>0</v>
      </c>
      <c r="H305" s="200"/>
      <c r="I305" s="77"/>
      <c r="J305" s="77"/>
      <c r="K305" s="77"/>
      <c r="L305" s="77">
        <f>SUMIF(Dagbog!$L304:$L317,"x",Dagbog!K304:K317)</f>
        <v>0</v>
      </c>
      <c r="M305" s="200">
        <f t="shared" si="15"/>
        <v>0</v>
      </c>
      <c r="N305" s="200"/>
      <c r="O305" s="77"/>
      <c r="P305" s="77"/>
      <c r="Q305" s="77"/>
      <c r="R305" s="77">
        <f t="shared" si="16"/>
        <v>0</v>
      </c>
      <c r="S305" s="225">
        <f t="shared" si="17"/>
        <v>0</v>
      </c>
      <c r="T305" s="225"/>
      <c r="U305" s="225"/>
      <c r="V305" s="224"/>
      <c r="W305" s="232"/>
      <c r="X305" s="228"/>
      <c r="Y305" s="233"/>
      <c r="Z305" s="233"/>
      <c r="AA305" s="230"/>
      <c r="AB305" s="228"/>
      <c r="AC305" s="230"/>
      <c r="AD305" s="229"/>
      <c r="AE305" s="229"/>
    </row>
    <row r="306" spans="1:31" ht="11.25" hidden="1" customHeight="1" x14ac:dyDescent="0.2">
      <c r="A306" s="223"/>
      <c r="B306" s="200"/>
      <c r="C306" s="77"/>
      <c r="D306" s="77"/>
      <c r="E306" s="77"/>
      <c r="F306" s="77"/>
      <c r="G306" s="225">
        <f t="shared" si="18"/>
        <v>0</v>
      </c>
      <c r="H306" s="200"/>
      <c r="I306" s="77"/>
      <c r="J306" s="77"/>
      <c r="K306" s="77"/>
      <c r="L306" s="77">
        <f>SUMIF(Dagbog!$L305:$L318,"x",Dagbog!K305:K318)</f>
        <v>0</v>
      </c>
      <c r="M306" s="200">
        <f t="shared" si="15"/>
        <v>0</v>
      </c>
      <c r="N306" s="200"/>
      <c r="O306" s="77"/>
      <c r="P306" s="77"/>
      <c r="Q306" s="77"/>
      <c r="R306" s="77">
        <f t="shared" si="16"/>
        <v>0</v>
      </c>
      <c r="S306" s="225">
        <f t="shared" si="17"/>
        <v>0</v>
      </c>
      <c r="T306" s="225"/>
      <c r="U306" s="225"/>
      <c r="V306" s="224"/>
      <c r="W306" s="232"/>
      <c r="X306" s="228"/>
      <c r="Y306" s="233"/>
      <c r="Z306" s="233"/>
      <c r="AA306" s="230"/>
      <c r="AB306" s="228"/>
      <c r="AC306" s="230"/>
      <c r="AD306" s="229"/>
      <c r="AE306" s="229"/>
    </row>
    <row r="307" spans="1:31" ht="11.25" hidden="1" customHeight="1" x14ac:dyDescent="0.2">
      <c r="A307" s="223"/>
      <c r="B307" s="200"/>
      <c r="C307" s="77"/>
      <c r="D307" s="77"/>
      <c r="E307" s="77"/>
      <c r="F307" s="77"/>
      <c r="G307" s="225">
        <f t="shared" si="18"/>
        <v>0</v>
      </c>
      <c r="H307" s="200"/>
      <c r="I307" s="77"/>
      <c r="J307" s="77"/>
      <c r="K307" s="77"/>
      <c r="L307" s="77">
        <f>SUMIF(Dagbog!$L306:$L319,"x",Dagbog!K306:K319)</f>
        <v>0</v>
      </c>
      <c r="M307" s="200">
        <f t="shared" si="15"/>
        <v>0</v>
      </c>
      <c r="N307" s="200"/>
      <c r="O307" s="77"/>
      <c r="P307" s="77"/>
      <c r="Q307" s="77"/>
      <c r="R307" s="77">
        <f t="shared" si="16"/>
        <v>0</v>
      </c>
      <c r="S307" s="225">
        <f t="shared" si="17"/>
        <v>0</v>
      </c>
      <c r="T307" s="225"/>
      <c r="U307" s="225"/>
      <c r="V307" s="224"/>
      <c r="W307" s="232"/>
      <c r="X307" s="228"/>
      <c r="Y307" s="233"/>
      <c r="Z307" s="233"/>
      <c r="AA307" s="230"/>
      <c r="AB307" s="228"/>
      <c r="AC307" s="230"/>
      <c r="AD307" s="229"/>
      <c r="AE307" s="229"/>
    </row>
    <row r="308" spans="1:31" ht="11.25" hidden="1" customHeight="1" x14ac:dyDescent="0.2">
      <c r="A308" s="223"/>
      <c r="B308" s="200"/>
      <c r="C308" s="77"/>
      <c r="D308" s="77"/>
      <c r="E308" s="77"/>
      <c r="F308" s="77"/>
      <c r="G308" s="225">
        <f t="shared" si="18"/>
        <v>0</v>
      </c>
      <c r="H308" s="200"/>
      <c r="I308" s="77"/>
      <c r="J308" s="77"/>
      <c r="K308" s="77"/>
      <c r="L308" s="77">
        <f>SUMIF(Dagbog!$L307:$L320,"x",Dagbog!K307:K320)</f>
        <v>0</v>
      </c>
      <c r="M308" s="200">
        <f t="shared" si="15"/>
        <v>0</v>
      </c>
      <c r="N308" s="200"/>
      <c r="O308" s="77"/>
      <c r="P308" s="77"/>
      <c r="Q308" s="77"/>
      <c r="R308" s="77">
        <f t="shared" si="16"/>
        <v>0</v>
      </c>
      <c r="S308" s="225">
        <f t="shared" si="17"/>
        <v>0</v>
      </c>
      <c r="T308" s="225"/>
      <c r="U308" s="225"/>
      <c r="V308" s="224"/>
      <c r="W308" s="232"/>
      <c r="X308" s="228"/>
      <c r="Y308" s="233"/>
      <c r="Z308" s="233"/>
      <c r="AA308" s="230"/>
      <c r="AB308" s="228"/>
      <c r="AC308" s="230"/>
      <c r="AD308" s="229"/>
      <c r="AE308" s="229"/>
    </row>
    <row r="309" spans="1:31" ht="11.25" hidden="1" customHeight="1" x14ac:dyDescent="0.2">
      <c r="A309" s="223"/>
      <c r="B309" s="200"/>
      <c r="C309" s="77"/>
      <c r="D309" s="77"/>
      <c r="E309" s="77"/>
      <c r="F309" s="77"/>
      <c r="G309" s="225">
        <f t="shared" si="18"/>
        <v>0</v>
      </c>
      <c r="H309" s="200"/>
      <c r="I309" s="77"/>
      <c r="J309" s="77"/>
      <c r="K309" s="77"/>
      <c r="L309" s="77">
        <f>SUMIF(Dagbog!$L308:$L321,"x",Dagbog!K308:K321)</f>
        <v>0</v>
      </c>
      <c r="M309" s="200">
        <f t="shared" si="15"/>
        <v>0</v>
      </c>
      <c r="N309" s="200"/>
      <c r="O309" s="77"/>
      <c r="P309" s="77"/>
      <c r="Q309" s="77"/>
      <c r="R309" s="77">
        <f t="shared" si="16"/>
        <v>0</v>
      </c>
      <c r="S309" s="225">
        <f t="shared" si="17"/>
        <v>0</v>
      </c>
      <c r="T309" s="225"/>
      <c r="U309" s="225"/>
      <c r="V309" s="224"/>
      <c r="W309" s="232"/>
      <c r="X309" s="228"/>
      <c r="Y309" s="233"/>
      <c r="Z309" s="233"/>
      <c r="AA309" s="230"/>
      <c r="AB309" s="228"/>
      <c r="AC309" s="230"/>
      <c r="AD309" s="229"/>
      <c r="AE309" s="229"/>
    </row>
    <row r="310" spans="1:31" ht="11.25" hidden="1" customHeight="1" x14ac:dyDescent="0.2">
      <c r="A310" s="223"/>
      <c r="B310" s="200"/>
      <c r="C310" s="77"/>
      <c r="D310" s="77"/>
      <c r="E310" s="77"/>
      <c r="F310" s="77"/>
      <c r="G310" s="225">
        <f t="shared" si="18"/>
        <v>0</v>
      </c>
      <c r="H310" s="200"/>
      <c r="I310" s="77"/>
      <c r="J310" s="77"/>
      <c r="K310" s="77"/>
      <c r="L310" s="77">
        <f>SUMIF(Dagbog!$L309:$L322,"x",Dagbog!K309:K322)</f>
        <v>0</v>
      </c>
      <c r="M310" s="200">
        <f t="shared" si="15"/>
        <v>0</v>
      </c>
      <c r="N310" s="200"/>
      <c r="O310" s="77"/>
      <c r="P310" s="77"/>
      <c r="Q310" s="77"/>
      <c r="R310" s="77">
        <f t="shared" si="16"/>
        <v>0</v>
      </c>
      <c r="S310" s="225">
        <f t="shared" si="17"/>
        <v>0</v>
      </c>
      <c r="T310" s="225"/>
      <c r="U310" s="225"/>
      <c r="V310" s="224"/>
      <c r="W310" s="232"/>
      <c r="X310" s="228"/>
      <c r="Y310" s="233"/>
      <c r="Z310" s="233"/>
      <c r="AA310" s="230"/>
      <c r="AB310" s="228"/>
      <c r="AC310" s="230"/>
      <c r="AD310" s="229"/>
      <c r="AE310" s="229"/>
    </row>
    <row r="311" spans="1:31" x14ac:dyDescent="0.2">
      <c r="A311" s="230">
        <f>Dagbog!A310</f>
        <v>13</v>
      </c>
      <c r="B311" s="200">
        <f>SUMIF(Dagbog!$L310:$L323,"",Dagbog!G310:G323)</f>
        <v>0</v>
      </c>
      <c r="C311" s="77">
        <f>SUMIF(Dagbog!$L310:$L323,"",Dagbog!H310:H323)</f>
        <v>0</v>
      </c>
      <c r="D311" s="77">
        <f>SUMIF(Dagbog!$L310:$L323,"",Dagbog!I310:I323)</f>
        <v>0</v>
      </c>
      <c r="E311" s="77">
        <f>SUMIF(Dagbog!$L310:$L323,"",Dagbog!J310:J323)</f>
        <v>0</v>
      </c>
      <c r="F311" s="77">
        <f>SUMIF(Dagbog!$L310:$L323,"",Dagbog!K310:K323)</f>
        <v>0</v>
      </c>
      <c r="G311" s="225">
        <f t="shared" si="18"/>
        <v>0</v>
      </c>
      <c r="H311" s="200">
        <f>SUMIF(Dagbog!$L310:$L323,"x",Dagbog!G310:G323)</f>
        <v>0</v>
      </c>
      <c r="I311" s="77">
        <f>SUMIF(Dagbog!$L310:$L323,"x",Dagbog!H310:H323)</f>
        <v>0</v>
      </c>
      <c r="J311" s="77">
        <f>SUMIF(Dagbog!$L310:$L323,"x",Dagbog!I310:I323)</f>
        <v>0</v>
      </c>
      <c r="K311" s="77">
        <f>SUMIF(Dagbog!$L310:$L323,"x",Dagbog!J310:J323)</f>
        <v>0</v>
      </c>
      <c r="L311" s="77">
        <f>SUMIF(Dagbog!$L310:$L323,"x",Dagbog!K310:K323)</f>
        <v>0</v>
      </c>
      <c r="M311" s="200">
        <f t="shared" si="15"/>
        <v>0</v>
      </c>
      <c r="N311" s="200">
        <f>B311+H311</f>
        <v>0</v>
      </c>
      <c r="O311" s="77">
        <f>C311+I311</f>
        <v>0</v>
      </c>
      <c r="P311" s="77">
        <f>D311+J311</f>
        <v>0</v>
      </c>
      <c r="Q311" s="77">
        <f>E311+K311</f>
        <v>0</v>
      </c>
      <c r="R311" s="77">
        <f t="shared" si="16"/>
        <v>0</v>
      </c>
      <c r="S311" s="225">
        <f t="shared" si="17"/>
        <v>0</v>
      </c>
      <c r="T311" s="225">
        <f>SUM(Dagbog!M310:M323)</f>
        <v>0</v>
      </c>
      <c r="U311" s="225">
        <f>S311+T311</f>
        <v>0</v>
      </c>
      <c r="V311" s="224">
        <f>SUM(Dagbog!Q310:Q323)</f>
        <v>0</v>
      </c>
      <c r="W311" s="232">
        <f>SUM(Dagbog!F310:F323)-X311</f>
        <v>0</v>
      </c>
      <c r="X311" s="228">
        <f>SUMIF(Dagbog!$L310:$L323,"x",Dagbog!F310:F323)</f>
        <v>0</v>
      </c>
      <c r="Y311" s="233">
        <f>IF(SUM(Dagbog!R310:R323)&gt;0,AVERAGE(Dagbog!R310:R323),0)</f>
        <v>0</v>
      </c>
      <c r="Z311" s="272">
        <f>SUM(Dagbog!T310:T323)-AA311</f>
        <v>0</v>
      </c>
      <c r="AA311" s="230">
        <f>SUMIF(Dagbog!$L310:$L323,"x",Dagbog!T310:T323)</f>
        <v>0</v>
      </c>
      <c r="AB311" s="228">
        <f>SUM(Dagbog!P310:P323)</f>
        <v>0</v>
      </c>
      <c r="AC311" s="230">
        <f>SUM(Dagbog!V310:V323)</f>
        <v>0</v>
      </c>
      <c r="AD311" s="231">
        <f>SUM(Dagbog!C310:C323)</f>
        <v>0</v>
      </c>
      <c r="AE311" s="234">
        <f>SUM(Dagbog!E310:E323)</f>
        <v>0</v>
      </c>
    </row>
    <row r="312" spans="1:31" ht="11.25" hidden="1" customHeight="1" x14ac:dyDescent="0.2">
      <c r="A312" s="223"/>
      <c r="B312" s="200"/>
      <c r="C312" s="77"/>
      <c r="D312" s="77"/>
      <c r="E312" s="77"/>
      <c r="F312" s="77"/>
      <c r="G312" s="225">
        <f t="shared" si="18"/>
        <v>0</v>
      </c>
      <c r="H312" s="200"/>
      <c r="I312" s="77"/>
      <c r="J312" s="77"/>
      <c r="K312" s="77"/>
      <c r="L312" s="77">
        <f>SUMIF(Dagbog!$L311:$L324,"x",Dagbog!K311:K324)</f>
        <v>0</v>
      </c>
      <c r="M312" s="200">
        <f t="shared" si="15"/>
        <v>0</v>
      </c>
      <c r="N312" s="200"/>
      <c r="O312" s="77"/>
      <c r="P312" s="77"/>
      <c r="Q312" s="77"/>
      <c r="R312" s="77">
        <f t="shared" si="16"/>
        <v>0</v>
      </c>
      <c r="S312" s="225">
        <f t="shared" si="17"/>
        <v>0</v>
      </c>
      <c r="T312" s="225"/>
      <c r="U312" s="225"/>
      <c r="V312" s="224"/>
      <c r="W312" s="232"/>
      <c r="X312" s="228"/>
      <c r="Y312" s="233"/>
      <c r="Z312" s="233"/>
      <c r="AA312" s="230"/>
      <c r="AB312" s="228"/>
      <c r="AC312" s="230"/>
      <c r="AD312" s="229"/>
      <c r="AE312" s="229"/>
    </row>
    <row r="313" spans="1:31" ht="11.25" hidden="1" customHeight="1" x14ac:dyDescent="0.2">
      <c r="A313" s="223"/>
      <c r="B313" s="200"/>
      <c r="C313" s="77"/>
      <c r="D313" s="77"/>
      <c r="E313" s="77"/>
      <c r="F313" s="77"/>
      <c r="G313" s="225">
        <f t="shared" si="18"/>
        <v>0</v>
      </c>
      <c r="H313" s="200"/>
      <c r="I313" s="77"/>
      <c r="J313" s="77"/>
      <c r="K313" s="77"/>
      <c r="L313" s="77">
        <f>SUMIF(Dagbog!$L312:$L325,"x",Dagbog!K312:K325)</f>
        <v>0</v>
      </c>
      <c r="M313" s="200">
        <f t="shared" si="15"/>
        <v>0</v>
      </c>
      <c r="N313" s="200"/>
      <c r="O313" s="77"/>
      <c r="P313" s="77"/>
      <c r="Q313" s="77"/>
      <c r="R313" s="77">
        <f t="shared" si="16"/>
        <v>0</v>
      </c>
      <c r="S313" s="225">
        <f t="shared" si="17"/>
        <v>0</v>
      </c>
      <c r="T313" s="225"/>
      <c r="U313" s="225"/>
      <c r="V313" s="224"/>
      <c r="W313" s="232"/>
      <c r="X313" s="228"/>
      <c r="Y313" s="233"/>
      <c r="Z313" s="233"/>
      <c r="AA313" s="230"/>
      <c r="AB313" s="228"/>
      <c r="AC313" s="230"/>
      <c r="AD313" s="229"/>
      <c r="AE313" s="229"/>
    </row>
    <row r="314" spans="1:31" ht="11.25" hidden="1" customHeight="1" x14ac:dyDescent="0.2">
      <c r="A314" s="223"/>
      <c r="B314" s="200"/>
      <c r="C314" s="77"/>
      <c r="D314" s="77"/>
      <c r="E314" s="77"/>
      <c r="F314" s="77"/>
      <c r="G314" s="225">
        <f t="shared" si="18"/>
        <v>0</v>
      </c>
      <c r="H314" s="200"/>
      <c r="I314" s="77"/>
      <c r="J314" s="77"/>
      <c r="K314" s="77"/>
      <c r="L314" s="77">
        <f>SUMIF(Dagbog!$L313:$L326,"x",Dagbog!K313:K326)</f>
        <v>0</v>
      </c>
      <c r="M314" s="200">
        <f t="shared" si="15"/>
        <v>0</v>
      </c>
      <c r="N314" s="200"/>
      <c r="O314" s="77"/>
      <c r="P314" s="77"/>
      <c r="Q314" s="77"/>
      <c r="R314" s="77">
        <f t="shared" si="16"/>
        <v>0</v>
      </c>
      <c r="S314" s="225">
        <f t="shared" si="17"/>
        <v>0</v>
      </c>
      <c r="T314" s="225"/>
      <c r="U314" s="225"/>
      <c r="V314" s="224"/>
      <c r="W314" s="232"/>
      <c r="X314" s="228"/>
      <c r="Y314" s="233"/>
      <c r="Z314" s="233"/>
      <c r="AA314" s="230"/>
      <c r="AB314" s="228"/>
      <c r="AC314" s="230"/>
      <c r="AD314" s="229"/>
      <c r="AE314" s="229"/>
    </row>
    <row r="315" spans="1:31" ht="11.25" hidden="1" customHeight="1" x14ac:dyDescent="0.2">
      <c r="A315" s="223"/>
      <c r="B315" s="200"/>
      <c r="C315" s="77"/>
      <c r="D315" s="77"/>
      <c r="E315" s="77"/>
      <c r="F315" s="77"/>
      <c r="G315" s="225">
        <f t="shared" si="18"/>
        <v>0</v>
      </c>
      <c r="H315" s="200"/>
      <c r="I315" s="77"/>
      <c r="J315" s="77"/>
      <c r="K315" s="77"/>
      <c r="L315" s="77">
        <f>SUMIF(Dagbog!$L314:$L327,"x",Dagbog!K314:K327)</f>
        <v>0</v>
      </c>
      <c r="M315" s="200">
        <f t="shared" si="15"/>
        <v>0</v>
      </c>
      <c r="N315" s="200"/>
      <c r="O315" s="77"/>
      <c r="P315" s="77"/>
      <c r="Q315" s="77"/>
      <c r="R315" s="77">
        <f t="shared" si="16"/>
        <v>0</v>
      </c>
      <c r="S315" s="225">
        <f t="shared" si="17"/>
        <v>0</v>
      </c>
      <c r="T315" s="225"/>
      <c r="U315" s="225"/>
      <c r="V315" s="224"/>
      <c r="W315" s="232"/>
      <c r="X315" s="228"/>
      <c r="Y315" s="233"/>
      <c r="Z315" s="233"/>
      <c r="AA315" s="230"/>
      <c r="AB315" s="228"/>
      <c r="AC315" s="230"/>
      <c r="AD315" s="229"/>
      <c r="AE315" s="229"/>
    </row>
    <row r="316" spans="1:31" ht="11.25" hidden="1" customHeight="1" x14ac:dyDescent="0.2">
      <c r="A316" s="223"/>
      <c r="B316" s="200"/>
      <c r="C316" s="77"/>
      <c r="D316" s="77"/>
      <c r="E316" s="77"/>
      <c r="F316" s="77"/>
      <c r="G316" s="225">
        <f t="shared" si="18"/>
        <v>0</v>
      </c>
      <c r="H316" s="200"/>
      <c r="I316" s="77"/>
      <c r="J316" s="77"/>
      <c r="K316" s="77"/>
      <c r="L316" s="77">
        <f>SUMIF(Dagbog!$L315:$L328,"x",Dagbog!K315:K328)</f>
        <v>0</v>
      </c>
      <c r="M316" s="200">
        <f t="shared" si="15"/>
        <v>0</v>
      </c>
      <c r="N316" s="200"/>
      <c r="O316" s="77"/>
      <c r="P316" s="77"/>
      <c r="Q316" s="77"/>
      <c r="R316" s="77">
        <f t="shared" si="16"/>
        <v>0</v>
      </c>
      <c r="S316" s="225">
        <f t="shared" si="17"/>
        <v>0</v>
      </c>
      <c r="T316" s="225"/>
      <c r="U316" s="225"/>
      <c r="V316" s="224"/>
      <c r="W316" s="232"/>
      <c r="X316" s="228"/>
      <c r="Y316" s="233"/>
      <c r="Z316" s="233"/>
      <c r="AA316" s="230"/>
      <c r="AB316" s="228"/>
      <c r="AC316" s="230"/>
      <c r="AD316" s="229"/>
      <c r="AE316" s="229"/>
    </row>
    <row r="317" spans="1:31" ht="11.25" hidden="1" customHeight="1" x14ac:dyDescent="0.2">
      <c r="A317" s="223"/>
      <c r="B317" s="200"/>
      <c r="C317" s="77"/>
      <c r="D317" s="77"/>
      <c r="E317" s="77"/>
      <c r="F317" s="77"/>
      <c r="G317" s="225">
        <f t="shared" si="18"/>
        <v>0</v>
      </c>
      <c r="H317" s="200"/>
      <c r="I317" s="77"/>
      <c r="J317" s="77"/>
      <c r="K317" s="77"/>
      <c r="L317" s="77">
        <f>SUMIF(Dagbog!$L316:$L329,"x",Dagbog!K316:K329)</f>
        <v>0</v>
      </c>
      <c r="M317" s="200">
        <f t="shared" si="15"/>
        <v>0</v>
      </c>
      <c r="N317" s="200"/>
      <c r="O317" s="77"/>
      <c r="P317" s="77"/>
      <c r="Q317" s="77"/>
      <c r="R317" s="77">
        <f t="shared" si="16"/>
        <v>0</v>
      </c>
      <c r="S317" s="225">
        <f t="shared" si="17"/>
        <v>0</v>
      </c>
      <c r="T317" s="225"/>
      <c r="U317" s="225"/>
      <c r="V317" s="224"/>
      <c r="W317" s="232"/>
      <c r="X317" s="228"/>
      <c r="Y317" s="233"/>
      <c r="Z317" s="233"/>
      <c r="AA317" s="230"/>
      <c r="AB317" s="228"/>
      <c r="AC317" s="230"/>
      <c r="AD317" s="229"/>
      <c r="AE317" s="229"/>
    </row>
    <row r="318" spans="1:31" ht="11.25" hidden="1" customHeight="1" x14ac:dyDescent="0.2">
      <c r="A318" s="223"/>
      <c r="B318" s="200"/>
      <c r="C318" s="77"/>
      <c r="D318" s="77"/>
      <c r="E318" s="77"/>
      <c r="F318" s="77"/>
      <c r="G318" s="225">
        <f t="shared" si="18"/>
        <v>0</v>
      </c>
      <c r="H318" s="200"/>
      <c r="I318" s="77"/>
      <c r="J318" s="77"/>
      <c r="K318" s="77"/>
      <c r="L318" s="77">
        <f>SUMIF(Dagbog!$L317:$L330,"x",Dagbog!K317:K330)</f>
        <v>0</v>
      </c>
      <c r="M318" s="200">
        <f t="shared" si="15"/>
        <v>0</v>
      </c>
      <c r="N318" s="200"/>
      <c r="O318" s="77"/>
      <c r="P318" s="77"/>
      <c r="Q318" s="77"/>
      <c r="R318" s="77">
        <f t="shared" si="16"/>
        <v>0</v>
      </c>
      <c r="S318" s="225">
        <f t="shared" si="17"/>
        <v>0</v>
      </c>
      <c r="T318" s="225"/>
      <c r="U318" s="225"/>
      <c r="V318" s="224"/>
      <c r="W318" s="232"/>
      <c r="X318" s="228"/>
      <c r="Y318" s="233"/>
      <c r="Z318" s="233"/>
      <c r="AA318" s="230"/>
      <c r="AB318" s="228"/>
      <c r="AC318" s="230"/>
      <c r="AD318" s="229"/>
      <c r="AE318" s="229"/>
    </row>
    <row r="319" spans="1:31" ht="11.25" hidden="1" customHeight="1" x14ac:dyDescent="0.2">
      <c r="A319" s="223"/>
      <c r="B319" s="200"/>
      <c r="C319" s="77"/>
      <c r="D319" s="77"/>
      <c r="E319" s="77"/>
      <c r="F319" s="77"/>
      <c r="G319" s="225">
        <f t="shared" si="18"/>
        <v>0</v>
      </c>
      <c r="H319" s="200"/>
      <c r="I319" s="77"/>
      <c r="J319" s="77"/>
      <c r="K319" s="77"/>
      <c r="L319" s="77">
        <f>SUMIF(Dagbog!$L318:$L331,"x",Dagbog!K318:K331)</f>
        <v>0</v>
      </c>
      <c r="M319" s="200">
        <f t="shared" si="15"/>
        <v>0</v>
      </c>
      <c r="N319" s="200"/>
      <c r="O319" s="77"/>
      <c r="P319" s="77"/>
      <c r="Q319" s="77"/>
      <c r="R319" s="77">
        <f t="shared" si="16"/>
        <v>0</v>
      </c>
      <c r="S319" s="225">
        <f t="shared" si="17"/>
        <v>0</v>
      </c>
      <c r="T319" s="225"/>
      <c r="U319" s="225"/>
      <c r="V319" s="224"/>
      <c r="W319" s="232"/>
      <c r="X319" s="228"/>
      <c r="Y319" s="233"/>
      <c r="Z319" s="233"/>
      <c r="AA319" s="230"/>
      <c r="AB319" s="228"/>
      <c r="AC319" s="230"/>
      <c r="AD319" s="229"/>
      <c r="AE319" s="229"/>
    </row>
    <row r="320" spans="1:31" ht="11.25" hidden="1" customHeight="1" x14ac:dyDescent="0.2">
      <c r="A320" s="223"/>
      <c r="B320" s="200"/>
      <c r="C320" s="77"/>
      <c r="D320" s="77"/>
      <c r="E320" s="77"/>
      <c r="F320" s="77"/>
      <c r="G320" s="225">
        <f t="shared" si="18"/>
        <v>0</v>
      </c>
      <c r="H320" s="200"/>
      <c r="I320" s="77"/>
      <c r="J320" s="77"/>
      <c r="K320" s="77"/>
      <c r="L320" s="77">
        <f>SUMIF(Dagbog!$L319:$L332,"x",Dagbog!K319:K332)</f>
        <v>0</v>
      </c>
      <c r="M320" s="200">
        <f t="shared" si="15"/>
        <v>0</v>
      </c>
      <c r="N320" s="200"/>
      <c r="O320" s="77"/>
      <c r="P320" s="77"/>
      <c r="Q320" s="77"/>
      <c r="R320" s="77">
        <f t="shared" si="16"/>
        <v>0</v>
      </c>
      <c r="S320" s="225">
        <f t="shared" si="17"/>
        <v>0</v>
      </c>
      <c r="T320" s="225"/>
      <c r="U320" s="225"/>
      <c r="V320" s="224"/>
      <c r="W320" s="232"/>
      <c r="X320" s="228"/>
      <c r="Y320" s="233"/>
      <c r="Z320" s="233"/>
      <c r="AA320" s="230"/>
      <c r="AB320" s="228"/>
      <c r="AC320" s="230"/>
      <c r="AD320" s="229"/>
      <c r="AE320" s="229"/>
    </row>
    <row r="321" spans="1:31" ht="11.25" hidden="1" customHeight="1" x14ac:dyDescent="0.2">
      <c r="A321" s="223"/>
      <c r="B321" s="200"/>
      <c r="C321" s="77"/>
      <c r="D321" s="77"/>
      <c r="E321" s="77"/>
      <c r="F321" s="77"/>
      <c r="G321" s="225">
        <f t="shared" si="18"/>
        <v>0</v>
      </c>
      <c r="H321" s="200"/>
      <c r="I321" s="77"/>
      <c r="J321" s="77"/>
      <c r="K321" s="77"/>
      <c r="L321" s="77">
        <f>SUMIF(Dagbog!$L320:$L333,"x",Dagbog!K320:K333)</f>
        <v>0</v>
      </c>
      <c r="M321" s="200">
        <f t="shared" si="15"/>
        <v>0</v>
      </c>
      <c r="N321" s="200"/>
      <c r="O321" s="77"/>
      <c r="P321" s="77"/>
      <c r="Q321" s="77"/>
      <c r="R321" s="77">
        <f t="shared" si="16"/>
        <v>0</v>
      </c>
      <c r="S321" s="225">
        <f t="shared" si="17"/>
        <v>0</v>
      </c>
      <c r="T321" s="225"/>
      <c r="U321" s="225"/>
      <c r="V321" s="224"/>
      <c r="W321" s="232"/>
      <c r="X321" s="228"/>
      <c r="Y321" s="233"/>
      <c r="Z321" s="233"/>
      <c r="AA321" s="230"/>
      <c r="AB321" s="228"/>
      <c r="AC321" s="230"/>
      <c r="AD321" s="229"/>
      <c r="AE321" s="229"/>
    </row>
    <row r="322" spans="1:31" ht="11.25" hidden="1" customHeight="1" x14ac:dyDescent="0.2">
      <c r="A322" s="223"/>
      <c r="B322" s="200"/>
      <c r="C322" s="77"/>
      <c r="D322" s="77"/>
      <c r="E322" s="77"/>
      <c r="F322" s="77"/>
      <c r="G322" s="225">
        <f t="shared" si="18"/>
        <v>0</v>
      </c>
      <c r="H322" s="200"/>
      <c r="I322" s="77"/>
      <c r="J322" s="77"/>
      <c r="K322" s="77"/>
      <c r="L322" s="77">
        <f>SUMIF(Dagbog!$L321:$L334,"x",Dagbog!K321:K334)</f>
        <v>0</v>
      </c>
      <c r="M322" s="200">
        <f t="shared" si="15"/>
        <v>0</v>
      </c>
      <c r="N322" s="200"/>
      <c r="O322" s="77"/>
      <c r="P322" s="77"/>
      <c r="Q322" s="77"/>
      <c r="R322" s="77">
        <f t="shared" si="16"/>
        <v>0</v>
      </c>
      <c r="S322" s="225">
        <f t="shared" si="17"/>
        <v>0</v>
      </c>
      <c r="T322" s="225"/>
      <c r="U322" s="225"/>
      <c r="V322" s="224"/>
      <c r="W322" s="232"/>
      <c r="X322" s="228"/>
      <c r="Y322" s="233"/>
      <c r="Z322" s="233"/>
      <c r="AA322" s="230"/>
      <c r="AB322" s="228"/>
      <c r="AC322" s="230"/>
      <c r="AD322" s="229"/>
      <c r="AE322" s="229"/>
    </row>
    <row r="323" spans="1:31" ht="11.25" hidden="1" customHeight="1" x14ac:dyDescent="0.2">
      <c r="A323" s="223"/>
      <c r="B323" s="200"/>
      <c r="C323" s="77"/>
      <c r="D323" s="77"/>
      <c r="E323" s="77"/>
      <c r="F323" s="77"/>
      <c r="G323" s="225">
        <f t="shared" si="18"/>
        <v>0</v>
      </c>
      <c r="H323" s="200"/>
      <c r="I323" s="77"/>
      <c r="J323" s="77"/>
      <c r="K323" s="77"/>
      <c r="L323" s="77">
        <f>SUMIF(Dagbog!$L322:$L335,"x",Dagbog!K322:K335)</f>
        <v>0</v>
      </c>
      <c r="M323" s="200">
        <f t="shared" si="15"/>
        <v>0</v>
      </c>
      <c r="N323" s="200"/>
      <c r="O323" s="77"/>
      <c r="P323" s="77"/>
      <c r="Q323" s="77"/>
      <c r="R323" s="77">
        <f t="shared" si="16"/>
        <v>0</v>
      </c>
      <c r="S323" s="225">
        <f t="shared" si="17"/>
        <v>0</v>
      </c>
      <c r="T323" s="225"/>
      <c r="U323" s="225"/>
      <c r="V323" s="224"/>
      <c r="W323" s="232"/>
      <c r="X323" s="228"/>
      <c r="Y323" s="233"/>
      <c r="Z323" s="233"/>
      <c r="AA323" s="230"/>
      <c r="AB323" s="228"/>
      <c r="AC323" s="230"/>
      <c r="AD323" s="229"/>
      <c r="AE323" s="229"/>
    </row>
    <row r="324" spans="1:31" ht="11.25" hidden="1" customHeight="1" x14ac:dyDescent="0.2">
      <c r="A324" s="223"/>
      <c r="B324" s="200"/>
      <c r="C324" s="77"/>
      <c r="D324" s="77"/>
      <c r="E324" s="77"/>
      <c r="F324" s="77"/>
      <c r="G324" s="225">
        <f t="shared" si="18"/>
        <v>0</v>
      </c>
      <c r="H324" s="200"/>
      <c r="I324" s="77"/>
      <c r="J324" s="77"/>
      <c r="K324" s="77"/>
      <c r="L324" s="77">
        <f>SUMIF(Dagbog!$L323:$L336,"x",Dagbog!K323:K336)</f>
        <v>0</v>
      </c>
      <c r="M324" s="200">
        <f t="shared" si="15"/>
        <v>0</v>
      </c>
      <c r="N324" s="200"/>
      <c r="O324" s="77"/>
      <c r="P324" s="77"/>
      <c r="Q324" s="77"/>
      <c r="R324" s="77">
        <f t="shared" si="16"/>
        <v>0</v>
      </c>
      <c r="S324" s="225">
        <f t="shared" si="17"/>
        <v>0</v>
      </c>
      <c r="T324" s="225"/>
      <c r="U324" s="225"/>
      <c r="V324" s="224"/>
      <c r="W324" s="232"/>
      <c r="X324" s="228"/>
      <c r="Y324" s="233"/>
      <c r="Z324" s="233"/>
      <c r="AA324" s="230"/>
      <c r="AB324" s="228"/>
      <c r="AC324" s="230"/>
      <c r="AD324" s="229"/>
      <c r="AE324" s="229"/>
    </row>
    <row r="325" spans="1:31" x14ac:dyDescent="0.2">
      <c r="A325" s="230">
        <f>Dagbog!A324</f>
        <v>14</v>
      </c>
      <c r="B325" s="200">
        <f>SUMIF(Dagbog!$L324:$L337,"",Dagbog!G324:G337)</f>
        <v>0</v>
      </c>
      <c r="C325" s="77">
        <f>SUMIF(Dagbog!$L324:$L337,"",Dagbog!H324:H337)</f>
        <v>0</v>
      </c>
      <c r="D325" s="77">
        <f>SUMIF(Dagbog!$L324:$L337,"",Dagbog!I324:I337)</f>
        <v>0</v>
      </c>
      <c r="E325" s="77">
        <f>SUMIF(Dagbog!$L324:$L337,"",Dagbog!J324:J337)</f>
        <v>0</v>
      </c>
      <c r="F325" s="77">
        <f>SUMIF(Dagbog!$L324:$L337,"",Dagbog!K324:K337)</f>
        <v>0</v>
      </c>
      <c r="G325" s="225">
        <f t="shared" si="18"/>
        <v>0</v>
      </c>
      <c r="H325" s="200">
        <f>SUMIF(Dagbog!$L324:$L337,"x",Dagbog!G324:G337)</f>
        <v>0</v>
      </c>
      <c r="I325" s="77">
        <f>SUMIF(Dagbog!$L324:$L337,"x",Dagbog!H324:H337)</f>
        <v>0</v>
      </c>
      <c r="J325" s="77">
        <f>SUMIF(Dagbog!$L324:$L337,"x",Dagbog!I324:I337)</f>
        <v>0</v>
      </c>
      <c r="K325" s="77">
        <f>SUMIF(Dagbog!$L324:$L337,"x",Dagbog!J324:J337)</f>
        <v>0</v>
      </c>
      <c r="L325" s="77">
        <f>SUMIF(Dagbog!$L324:$L337,"x",Dagbog!K324:K337)</f>
        <v>0</v>
      </c>
      <c r="M325" s="200">
        <f t="shared" si="15"/>
        <v>0</v>
      </c>
      <c r="N325" s="200">
        <f>B325+H325</f>
        <v>0</v>
      </c>
      <c r="O325" s="77">
        <f>C325+I325</f>
        <v>0</v>
      </c>
      <c r="P325" s="77">
        <f>D325+J325</f>
        <v>0</v>
      </c>
      <c r="Q325" s="77">
        <f>E325+K325</f>
        <v>0</v>
      </c>
      <c r="R325" s="77">
        <f t="shared" si="16"/>
        <v>0</v>
      </c>
      <c r="S325" s="225">
        <f t="shared" si="17"/>
        <v>0</v>
      </c>
      <c r="T325" s="225">
        <f>SUM(Dagbog!M324:M337)</f>
        <v>0</v>
      </c>
      <c r="U325" s="225">
        <f>S325+T325</f>
        <v>0</v>
      </c>
      <c r="V325" s="224">
        <f>SUM(Dagbog!Q324:Q337)</f>
        <v>0</v>
      </c>
      <c r="W325" s="232">
        <f>SUM(Dagbog!F324:F337)-X325</f>
        <v>0</v>
      </c>
      <c r="X325" s="228">
        <f>SUMIF(Dagbog!$L324:$L337,"x",Dagbog!F324:F337)</f>
        <v>0</v>
      </c>
      <c r="Y325" s="233">
        <f>IF(SUM(Dagbog!R324:R337)&gt;0,AVERAGE(Dagbog!R324:R337),0)</f>
        <v>0</v>
      </c>
      <c r="Z325" s="272">
        <f>SUM(Dagbog!T324:T337)-AA325</f>
        <v>0</v>
      </c>
      <c r="AA325" s="230">
        <f>SUMIF(Dagbog!$L324:$L337,"x",Dagbog!T324:T337)</f>
        <v>0</v>
      </c>
      <c r="AB325" s="228">
        <f>SUM(Dagbog!P324:P337)</f>
        <v>0</v>
      </c>
      <c r="AC325" s="230">
        <f>SUM(Dagbog!V324:V337)</f>
        <v>0</v>
      </c>
      <c r="AD325" s="231">
        <f>SUM(Dagbog!C324:C337)</f>
        <v>0</v>
      </c>
      <c r="AE325" s="234">
        <f>SUM(Dagbog!E324:E337)</f>
        <v>0</v>
      </c>
    </row>
    <row r="326" spans="1:31" ht="11.25" hidden="1" customHeight="1" x14ac:dyDescent="0.2">
      <c r="A326" s="223"/>
      <c r="B326" s="200"/>
      <c r="C326" s="77"/>
      <c r="D326" s="77"/>
      <c r="E326" s="77"/>
      <c r="F326" s="77"/>
      <c r="G326" s="225">
        <f t="shared" si="18"/>
        <v>0</v>
      </c>
      <c r="H326" s="200"/>
      <c r="I326" s="77"/>
      <c r="J326" s="77"/>
      <c r="K326" s="77"/>
      <c r="L326" s="77">
        <f>SUMIF(Dagbog!$L325:$L338,"x",Dagbog!K325:K338)</f>
        <v>0</v>
      </c>
      <c r="M326" s="200">
        <f t="shared" si="15"/>
        <v>0</v>
      </c>
      <c r="N326" s="200"/>
      <c r="O326" s="77"/>
      <c r="P326" s="77"/>
      <c r="Q326" s="77"/>
      <c r="R326" s="77">
        <f t="shared" si="16"/>
        <v>0</v>
      </c>
      <c r="S326" s="225">
        <f t="shared" si="17"/>
        <v>0</v>
      </c>
      <c r="T326" s="225"/>
      <c r="U326" s="225"/>
      <c r="V326" s="224"/>
      <c r="W326" s="232"/>
      <c r="X326" s="228"/>
      <c r="Y326" s="233"/>
      <c r="Z326" s="233"/>
      <c r="AA326" s="230"/>
      <c r="AB326" s="228"/>
      <c r="AC326" s="230"/>
      <c r="AD326" s="229"/>
      <c r="AE326" s="229"/>
    </row>
    <row r="327" spans="1:31" ht="11.25" hidden="1" customHeight="1" x14ac:dyDescent="0.2">
      <c r="A327" s="223"/>
      <c r="B327" s="200"/>
      <c r="C327" s="77"/>
      <c r="D327" s="77"/>
      <c r="E327" s="77"/>
      <c r="F327" s="77"/>
      <c r="G327" s="225">
        <f t="shared" si="18"/>
        <v>0</v>
      </c>
      <c r="H327" s="200"/>
      <c r="I327" s="77"/>
      <c r="J327" s="77"/>
      <c r="K327" s="77"/>
      <c r="L327" s="77">
        <f>SUMIF(Dagbog!$L326:$L339,"x",Dagbog!K326:K339)</f>
        <v>0</v>
      </c>
      <c r="M327" s="200">
        <f t="shared" si="15"/>
        <v>0</v>
      </c>
      <c r="N327" s="200"/>
      <c r="O327" s="77"/>
      <c r="P327" s="77"/>
      <c r="Q327" s="77"/>
      <c r="R327" s="77">
        <f t="shared" si="16"/>
        <v>0</v>
      </c>
      <c r="S327" s="225">
        <f t="shared" si="17"/>
        <v>0</v>
      </c>
      <c r="T327" s="225"/>
      <c r="U327" s="225"/>
      <c r="V327" s="224"/>
      <c r="W327" s="232"/>
      <c r="X327" s="228"/>
      <c r="Y327" s="233"/>
      <c r="Z327" s="233"/>
      <c r="AA327" s="230"/>
      <c r="AB327" s="228"/>
      <c r="AC327" s="230"/>
      <c r="AD327" s="229"/>
      <c r="AE327" s="229"/>
    </row>
    <row r="328" spans="1:31" ht="11.25" hidden="1" customHeight="1" x14ac:dyDescent="0.2">
      <c r="A328" s="223"/>
      <c r="B328" s="200"/>
      <c r="C328" s="77"/>
      <c r="D328" s="77"/>
      <c r="E328" s="77"/>
      <c r="F328" s="77"/>
      <c r="G328" s="225">
        <f t="shared" si="18"/>
        <v>0</v>
      </c>
      <c r="H328" s="200"/>
      <c r="I328" s="77"/>
      <c r="J328" s="77"/>
      <c r="K328" s="77"/>
      <c r="L328" s="77">
        <f>SUMIF(Dagbog!$L327:$L340,"x",Dagbog!K327:K340)</f>
        <v>0</v>
      </c>
      <c r="M328" s="200">
        <f t="shared" si="15"/>
        <v>0</v>
      </c>
      <c r="N328" s="200"/>
      <c r="O328" s="77"/>
      <c r="P328" s="77"/>
      <c r="Q328" s="77"/>
      <c r="R328" s="77">
        <f t="shared" si="16"/>
        <v>0</v>
      </c>
      <c r="S328" s="225">
        <f t="shared" si="17"/>
        <v>0</v>
      </c>
      <c r="T328" s="225"/>
      <c r="U328" s="225"/>
      <c r="V328" s="224"/>
      <c r="W328" s="232"/>
      <c r="X328" s="228"/>
      <c r="Y328" s="233"/>
      <c r="Z328" s="233"/>
      <c r="AA328" s="230"/>
      <c r="AB328" s="228"/>
      <c r="AC328" s="230"/>
      <c r="AD328" s="229"/>
      <c r="AE328" s="229"/>
    </row>
    <row r="329" spans="1:31" ht="11.25" hidden="1" customHeight="1" x14ac:dyDescent="0.2">
      <c r="A329" s="223"/>
      <c r="B329" s="200"/>
      <c r="C329" s="77"/>
      <c r="D329" s="77"/>
      <c r="E329" s="77"/>
      <c r="F329" s="77"/>
      <c r="G329" s="225">
        <f t="shared" si="18"/>
        <v>0</v>
      </c>
      <c r="H329" s="200"/>
      <c r="I329" s="77"/>
      <c r="J329" s="77"/>
      <c r="K329" s="77"/>
      <c r="L329" s="77">
        <f>SUMIF(Dagbog!$L328:$L341,"x",Dagbog!K328:K341)</f>
        <v>0</v>
      </c>
      <c r="M329" s="200">
        <f t="shared" si="15"/>
        <v>0</v>
      </c>
      <c r="N329" s="200"/>
      <c r="O329" s="77"/>
      <c r="P329" s="77"/>
      <c r="Q329" s="77"/>
      <c r="R329" s="77">
        <f t="shared" si="16"/>
        <v>0</v>
      </c>
      <c r="S329" s="225">
        <f t="shared" si="17"/>
        <v>0</v>
      </c>
      <c r="T329" s="225"/>
      <c r="U329" s="225"/>
      <c r="V329" s="224"/>
      <c r="W329" s="232"/>
      <c r="X329" s="228"/>
      <c r="Y329" s="233"/>
      <c r="Z329" s="233"/>
      <c r="AA329" s="230"/>
      <c r="AB329" s="228"/>
      <c r="AC329" s="230"/>
      <c r="AD329" s="229"/>
      <c r="AE329" s="229"/>
    </row>
    <row r="330" spans="1:31" ht="11.25" hidden="1" customHeight="1" x14ac:dyDescent="0.2">
      <c r="A330" s="223"/>
      <c r="B330" s="200"/>
      <c r="C330" s="77"/>
      <c r="D330" s="77"/>
      <c r="E330" s="77"/>
      <c r="F330" s="77"/>
      <c r="G330" s="225">
        <f t="shared" si="18"/>
        <v>0</v>
      </c>
      <c r="H330" s="200"/>
      <c r="I330" s="77"/>
      <c r="J330" s="77"/>
      <c r="K330" s="77"/>
      <c r="L330" s="77">
        <f>SUMIF(Dagbog!$L329:$L342,"x",Dagbog!K329:K342)</f>
        <v>0</v>
      </c>
      <c r="M330" s="200">
        <f t="shared" si="15"/>
        <v>0</v>
      </c>
      <c r="N330" s="200"/>
      <c r="O330" s="77"/>
      <c r="P330" s="77"/>
      <c r="Q330" s="77"/>
      <c r="R330" s="77">
        <f t="shared" si="16"/>
        <v>0</v>
      </c>
      <c r="S330" s="225">
        <f t="shared" si="17"/>
        <v>0</v>
      </c>
      <c r="T330" s="225"/>
      <c r="U330" s="225"/>
      <c r="V330" s="224"/>
      <c r="W330" s="232"/>
      <c r="X330" s="228"/>
      <c r="Y330" s="233"/>
      <c r="Z330" s="233"/>
      <c r="AA330" s="230"/>
      <c r="AB330" s="228"/>
      <c r="AC330" s="230"/>
      <c r="AD330" s="229"/>
      <c r="AE330" s="229"/>
    </row>
    <row r="331" spans="1:31" ht="11.25" hidden="1" customHeight="1" x14ac:dyDescent="0.2">
      <c r="A331" s="223"/>
      <c r="B331" s="200"/>
      <c r="C331" s="77"/>
      <c r="D331" s="77"/>
      <c r="E331" s="77"/>
      <c r="F331" s="77"/>
      <c r="G331" s="225">
        <f t="shared" si="18"/>
        <v>0</v>
      </c>
      <c r="H331" s="200"/>
      <c r="I331" s="77"/>
      <c r="J331" s="77"/>
      <c r="K331" s="77"/>
      <c r="L331" s="77">
        <f>SUMIF(Dagbog!$L330:$L343,"x",Dagbog!K330:K343)</f>
        <v>0</v>
      </c>
      <c r="M331" s="200">
        <f t="shared" si="15"/>
        <v>0</v>
      </c>
      <c r="N331" s="200"/>
      <c r="O331" s="77"/>
      <c r="P331" s="77"/>
      <c r="Q331" s="77"/>
      <c r="R331" s="77">
        <f t="shared" si="16"/>
        <v>0</v>
      </c>
      <c r="S331" s="225">
        <f t="shared" si="17"/>
        <v>0</v>
      </c>
      <c r="T331" s="225"/>
      <c r="U331" s="225"/>
      <c r="V331" s="224"/>
      <c r="W331" s="232"/>
      <c r="X331" s="228"/>
      <c r="Y331" s="233"/>
      <c r="Z331" s="233"/>
      <c r="AA331" s="230"/>
      <c r="AB331" s="228"/>
      <c r="AC331" s="230"/>
      <c r="AD331" s="229"/>
      <c r="AE331" s="229"/>
    </row>
    <row r="332" spans="1:31" ht="11.25" hidden="1" customHeight="1" x14ac:dyDescent="0.2">
      <c r="A332" s="223"/>
      <c r="B332" s="200"/>
      <c r="C332" s="77"/>
      <c r="D332" s="77"/>
      <c r="E332" s="77"/>
      <c r="F332" s="77"/>
      <c r="G332" s="225">
        <f t="shared" si="18"/>
        <v>0</v>
      </c>
      <c r="H332" s="200"/>
      <c r="I332" s="77"/>
      <c r="J332" s="77"/>
      <c r="K332" s="77"/>
      <c r="L332" s="77">
        <f>SUMIF(Dagbog!$L331:$L344,"x",Dagbog!K331:K344)</f>
        <v>0</v>
      </c>
      <c r="M332" s="200">
        <f t="shared" si="15"/>
        <v>0</v>
      </c>
      <c r="N332" s="200"/>
      <c r="O332" s="77"/>
      <c r="P332" s="77"/>
      <c r="Q332" s="77"/>
      <c r="R332" s="77">
        <f t="shared" si="16"/>
        <v>0</v>
      </c>
      <c r="S332" s="225">
        <f t="shared" si="17"/>
        <v>0</v>
      </c>
      <c r="T332" s="225"/>
      <c r="U332" s="225"/>
      <c r="V332" s="224"/>
      <c r="W332" s="232"/>
      <c r="X332" s="228"/>
      <c r="Y332" s="233"/>
      <c r="Z332" s="233"/>
      <c r="AA332" s="230"/>
      <c r="AB332" s="228"/>
      <c r="AC332" s="230"/>
      <c r="AD332" s="229"/>
      <c r="AE332" s="229"/>
    </row>
    <row r="333" spans="1:31" ht="11.25" hidden="1" customHeight="1" x14ac:dyDescent="0.2">
      <c r="A333" s="223"/>
      <c r="B333" s="200"/>
      <c r="C333" s="77"/>
      <c r="D333" s="77"/>
      <c r="E333" s="77"/>
      <c r="F333" s="77"/>
      <c r="G333" s="225">
        <f t="shared" si="18"/>
        <v>0</v>
      </c>
      <c r="H333" s="200"/>
      <c r="I333" s="77"/>
      <c r="J333" s="77"/>
      <c r="K333" s="77"/>
      <c r="L333" s="77">
        <f>SUMIF(Dagbog!$L332:$L345,"x",Dagbog!K332:K345)</f>
        <v>0</v>
      </c>
      <c r="M333" s="200">
        <f t="shared" si="15"/>
        <v>0</v>
      </c>
      <c r="N333" s="200"/>
      <c r="O333" s="77"/>
      <c r="P333" s="77"/>
      <c r="Q333" s="77"/>
      <c r="R333" s="77">
        <f t="shared" si="16"/>
        <v>0</v>
      </c>
      <c r="S333" s="225">
        <f t="shared" si="17"/>
        <v>0</v>
      </c>
      <c r="T333" s="225"/>
      <c r="U333" s="225"/>
      <c r="V333" s="224"/>
      <c r="W333" s="232"/>
      <c r="X333" s="228"/>
      <c r="Y333" s="233"/>
      <c r="Z333" s="233"/>
      <c r="AA333" s="230"/>
      <c r="AB333" s="228"/>
      <c r="AC333" s="230"/>
      <c r="AD333" s="229"/>
      <c r="AE333" s="229"/>
    </row>
    <row r="334" spans="1:31" ht="11.25" hidden="1" customHeight="1" x14ac:dyDescent="0.2">
      <c r="A334" s="223"/>
      <c r="B334" s="200"/>
      <c r="C334" s="77"/>
      <c r="D334" s="77"/>
      <c r="E334" s="77"/>
      <c r="F334" s="77"/>
      <c r="G334" s="225">
        <f t="shared" si="18"/>
        <v>0</v>
      </c>
      <c r="H334" s="200"/>
      <c r="I334" s="77"/>
      <c r="J334" s="77"/>
      <c r="K334" s="77"/>
      <c r="L334" s="77">
        <f>SUMIF(Dagbog!$L333:$L346,"x",Dagbog!K333:K346)</f>
        <v>0</v>
      </c>
      <c r="M334" s="200">
        <f t="shared" si="15"/>
        <v>0</v>
      </c>
      <c r="N334" s="200"/>
      <c r="O334" s="77"/>
      <c r="P334" s="77"/>
      <c r="Q334" s="77"/>
      <c r="R334" s="77">
        <f t="shared" si="16"/>
        <v>0</v>
      </c>
      <c r="S334" s="225">
        <f t="shared" si="17"/>
        <v>0</v>
      </c>
      <c r="T334" s="225"/>
      <c r="U334" s="225"/>
      <c r="V334" s="224"/>
      <c r="W334" s="232"/>
      <c r="X334" s="228"/>
      <c r="Y334" s="233"/>
      <c r="Z334" s="233"/>
      <c r="AA334" s="230"/>
      <c r="AB334" s="228"/>
      <c r="AC334" s="230"/>
      <c r="AD334" s="229"/>
      <c r="AE334" s="229"/>
    </row>
    <row r="335" spans="1:31" ht="11.25" hidden="1" customHeight="1" x14ac:dyDescent="0.2">
      <c r="A335" s="223"/>
      <c r="B335" s="200"/>
      <c r="C335" s="77"/>
      <c r="D335" s="77"/>
      <c r="E335" s="77"/>
      <c r="F335" s="77"/>
      <c r="G335" s="225">
        <f t="shared" si="18"/>
        <v>0</v>
      </c>
      <c r="H335" s="200"/>
      <c r="I335" s="77"/>
      <c r="J335" s="77"/>
      <c r="K335" s="77"/>
      <c r="L335" s="77">
        <f>SUMIF(Dagbog!$L334:$L347,"x",Dagbog!K334:K347)</f>
        <v>0</v>
      </c>
      <c r="M335" s="200">
        <f t="shared" si="15"/>
        <v>0</v>
      </c>
      <c r="N335" s="200"/>
      <c r="O335" s="77"/>
      <c r="P335" s="77"/>
      <c r="Q335" s="77"/>
      <c r="R335" s="77">
        <f t="shared" si="16"/>
        <v>0</v>
      </c>
      <c r="S335" s="225">
        <f t="shared" si="17"/>
        <v>0</v>
      </c>
      <c r="T335" s="225"/>
      <c r="U335" s="225"/>
      <c r="V335" s="224"/>
      <c r="W335" s="232"/>
      <c r="X335" s="228"/>
      <c r="Y335" s="233"/>
      <c r="Z335" s="233"/>
      <c r="AA335" s="230"/>
      <c r="AB335" s="228"/>
      <c r="AC335" s="230"/>
      <c r="AD335" s="229"/>
      <c r="AE335" s="229"/>
    </row>
    <row r="336" spans="1:31" ht="11.25" hidden="1" customHeight="1" x14ac:dyDescent="0.2">
      <c r="A336" s="223"/>
      <c r="B336" s="200"/>
      <c r="C336" s="77"/>
      <c r="D336" s="77"/>
      <c r="E336" s="77"/>
      <c r="F336" s="77"/>
      <c r="G336" s="225">
        <f t="shared" si="18"/>
        <v>0</v>
      </c>
      <c r="H336" s="200"/>
      <c r="I336" s="77"/>
      <c r="J336" s="77"/>
      <c r="K336" s="77"/>
      <c r="L336" s="77">
        <f>SUMIF(Dagbog!$L335:$L348,"x",Dagbog!K335:K348)</f>
        <v>0</v>
      </c>
      <c r="M336" s="200">
        <f t="shared" si="15"/>
        <v>0</v>
      </c>
      <c r="N336" s="200"/>
      <c r="O336" s="77"/>
      <c r="P336" s="77"/>
      <c r="Q336" s="77"/>
      <c r="R336" s="77">
        <f t="shared" si="16"/>
        <v>0</v>
      </c>
      <c r="S336" s="225">
        <f t="shared" si="17"/>
        <v>0</v>
      </c>
      <c r="T336" s="225"/>
      <c r="U336" s="225"/>
      <c r="V336" s="224"/>
      <c r="W336" s="232"/>
      <c r="X336" s="228"/>
      <c r="Y336" s="233"/>
      <c r="Z336" s="233"/>
      <c r="AA336" s="230"/>
      <c r="AB336" s="228"/>
      <c r="AC336" s="230"/>
      <c r="AD336" s="229"/>
      <c r="AE336" s="229"/>
    </row>
    <row r="337" spans="1:31" ht="11.25" hidden="1" customHeight="1" x14ac:dyDescent="0.2">
      <c r="A337" s="223"/>
      <c r="B337" s="200"/>
      <c r="C337" s="77"/>
      <c r="D337" s="77"/>
      <c r="E337" s="77"/>
      <c r="F337" s="77"/>
      <c r="G337" s="225">
        <f t="shared" si="18"/>
        <v>0</v>
      </c>
      <c r="H337" s="200"/>
      <c r="I337" s="77"/>
      <c r="J337" s="77"/>
      <c r="K337" s="77"/>
      <c r="L337" s="77">
        <f>SUMIF(Dagbog!$L336:$L349,"x",Dagbog!K336:K349)</f>
        <v>0</v>
      </c>
      <c r="M337" s="200">
        <f t="shared" ref="M337:M400" si="19">SUM(H337:L337)</f>
        <v>0</v>
      </c>
      <c r="N337" s="200"/>
      <c r="O337" s="77"/>
      <c r="P337" s="77"/>
      <c r="Q337" s="77"/>
      <c r="R337" s="77">
        <f t="shared" si="16"/>
        <v>0</v>
      </c>
      <c r="S337" s="225">
        <f t="shared" si="17"/>
        <v>0</v>
      </c>
      <c r="T337" s="225"/>
      <c r="U337" s="225"/>
      <c r="V337" s="224"/>
      <c r="W337" s="232"/>
      <c r="X337" s="228"/>
      <c r="Y337" s="233"/>
      <c r="Z337" s="233"/>
      <c r="AA337" s="230"/>
      <c r="AB337" s="228"/>
      <c r="AC337" s="230"/>
      <c r="AD337" s="229"/>
      <c r="AE337" s="229"/>
    </row>
    <row r="338" spans="1:31" ht="11.25" hidden="1" customHeight="1" x14ac:dyDescent="0.2">
      <c r="A338" s="223"/>
      <c r="B338" s="200"/>
      <c r="C338" s="77"/>
      <c r="D338" s="77"/>
      <c r="E338" s="77"/>
      <c r="F338" s="77"/>
      <c r="G338" s="225">
        <f t="shared" si="18"/>
        <v>0</v>
      </c>
      <c r="H338" s="200"/>
      <c r="I338" s="77"/>
      <c r="J338" s="77"/>
      <c r="K338" s="77"/>
      <c r="L338" s="77">
        <f>SUMIF(Dagbog!$L337:$L350,"x",Dagbog!K337:K350)</f>
        <v>0</v>
      </c>
      <c r="M338" s="200">
        <f t="shared" si="19"/>
        <v>0</v>
      </c>
      <c r="N338" s="200"/>
      <c r="O338" s="77"/>
      <c r="P338" s="77"/>
      <c r="Q338" s="77"/>
      <c r="R338" s="77">
        <f t="shared" si="16"/>
        <v>0</v>
      </c>
      <c r="S338" s="225">
        <f t="shared" si="17"/>
        <v>0</v>
      </c>
      <c r="T338" s="225"/>
      <c r="U338" s="225"/>
      <c r="V338" s="224"/>
      <c r="W338" s="232"/>
      <c r="X338" s="228"/>
      <c r="Y338" s="233"/>
      <c r="Z338" s="233"/>
      <c r="AA338" s="230"/>
      <c r="AB338" s="228"/>
      <c r="AC338" s="230"/>
      <c r="AD338" s="229"/>
      <c r="AE338" s="229"/>
    </row>
    <row r="339" spans="1:31" x14ac:dyDescent="0.2">
      <c r="A339" s="230">
        <f>Dagbog!A338</f>
        <v>15</v>
      </c>
      <c r="B339" s="200">
        <f>SUMIF(Dagbog!$L338:$L351,"",Dagbog!G338:G351)</f>
        <v>0</v>
      </c>
      <c r="C339" s="77">
        <f>SUMIF(Dagbog!$L338:$L351,"",Dagbog!H338:H351)</f>
        <v>0</v>
      </c>
      <c r="D339" s="77">
        <f>SUMIF(Dagbog!$L338:$L351,"",Dagbog!I338:I351)</f>
        <v>0</v>
      </c>
      <c r="E339" s="77">
        <f>SUMIF(Dagbog!$L338:$L351,"",Dagbog!J338:J351)</f>
        <v>0</v>
      </c>
      <c r="F339" s="77">
        <f>SUMIF(Dagbog!$L338:$L351,"",Dagbog!K338:K351)</f>
        <v>0</v>
      </c>
      <c r="G339" s="225">
        <f t="shared" si="18"/>
        <v>0</v>
      </c>
      <c r="H339" s="200">
        <f>SUMIF(Dagbog!$L338:$L351,"x",Dagbog!G338:G351)</f>
        <v>0</v>
      </c>
      <c r="I339" s="77">
        <f>SUMIF(Dagbog!$L338:$L351,"x",Dagbog!H338:H351)</f>
        <v>0</v>
      </c>
      <c r="J339" s="77">
        <f>SUMIF(Dagbog!$L338:$L351,"x",Dagbog!I338:I351)</f>
        <v>0</v>
      </c>
      <c r="K339" s="77">
        <f>SUMIF(Dagbog!$L338:$L351,"x",Dagbog!J338:J351)</f>
        <v>0</v>
      </c>
      <c r="L339" s="77">
        <f>SUMIF(Dagbog!$L338:$L351,"x",Dagbog!K338:K351)</f>
        <v>0</v>
      </c>
      <c r="M339" s="200">
        <f t="shared" si="19"/>
        <v>0</v>
      </c>
      <c r="N339" s="200">
        <f>B339+H339</f>
        <v>0</v>
      </c>
      <c r="O339" s="77">
        <f>C339+I339</f>
        <v>0</v>
      </c>
      <c r="P339" s="77">
        <f>D339+J339</f>
        <v>0</v>
      </c>
      <c r="Q339" s="77">
        <f>E339+K339</f>
        <v>0</v>
      </c>
      <c r="R339" s="77">
        <f t="shared" si="16"/>
        <v>0</v>
      </c>
      <c r="S339" s="225">
        <f t="shared" si="17"/>
        <v>0</v>
      </c>
      <c r="T339" s="225">
        <f>SUM(Dagbog!M338:M351)</f>
        <v>0</v>
      </c>
      <c r="U339" s="225">
        <f>S339+T339</f>
        <v>0</v>
      </c>
      <c r="V339" s="224">
        <f>SUM(Dagbog!Q338:Q351)</f>
        <v>0</v>
      </c>
      <c r="W339" s="232">
        <f>SUM(Dagbog!F338:F351)-X339</f>
        <v>0</v>
      </c>
      <c r="X339" s="228">
        <f>SUMIF(Dagbog!$L338:$L351,"x",Dagbog!F338:F351)</f>
        <v>0</v>
      </c>
      <c r="Y339" s="233">
        <f>IF(SUM(Dagbog!R338:R351)&gt;0,AVERAGE(Dagbog!R338:R351),0)</f>
        <v>0</v>
      </c>
      <c r="Z339" s="272">
        <f>SUM(Dagbog!T338:T351)-AA339</f>
        <v>0</v>
      </c>
      <c r="AA339" s="230">
        <f>SUMIF(Dagbog!$L338:$L351,"x",Dagbog!T338:T351)</f>
        <v>0</v>
      </c>
      <c r="AB339" s="228">
        <f>SUM(Dagbog!P338:P351)</f>
        <v>0</v>
      </c>
      <c r="AC339" s="230">
        <f>SUM(Dagbog!V338:V351)</f>
        <v>0</v>
      </c>
      <c r="AD339" s="231">
        <f>SUM(Dagbog!C338:C351)</f>
        <v>0</v>
      </c>
      <c r="AE339" s="234">
        <f>SUM(Dagbog!E338:E351)</f>
        <v>0</v>
      </c>
    </row>
    <row r="340" spans="1:31" ht="12.75" hidden="1" customHeight="1" x14ac:dyDescent="0.2">
      <c r="A340" s="223"/>
      <c r="B340" s="200"/>
      <c r="C340" s="77"/>
      <c r="D340" s="77"/>
      <c r="E340" s="77"/>
      <c r="F340" s="77"/>
      <c r="G340" s="225">
        <f t="shared" si="18"/>
        <v>0</v>
      </c>
      <c r="H340" s="200"/>
      <c r="I340" s="77"/>
      <c r="J340" s="77"/>
      <c r="K340" s="77"/>
      <c r="L340" s="77">
        <f>SUMIF(Dagbog!$L339:$L352,"x",Dagbog!K339:K352)</f>
        <v>0</v>
      </c>
      <c r="M340" s="200">
        <f t="shared" si="19"/>
        <v>0</v>
      </c>
      <c r="N340" s="200"/>
      <c r="O340" s="77"/>
      <c r="P340" s="77"/>
      <c r="Q340" s="77"/>
      <c r="R340" s="77">
        <f t="shared" si="16"/>
        <v>0</v>
      </c>
      <c r="S340" s="225">
        <f t="shared" si="17"/>
        <v>0</v>
      </c>
      <c r="T340" s="225"/>
      <c r="U340" s="225"/>
      <c r="V340" s="224"/>
      <c r="W340" s="232"/>
      <c r="X340" s="228"/>
      <c r="Y340" s="233"/>
      <c r="Z340" s="233"/>
      <c r="AA340" s="230"/>
      <c r="AB340" s="228"/>
      <c r="AC340" s="230"/>
      <c r="AD340" s="229"/>
      <c r="AE340" s="229"/>
    </row>
    <row r="341" spans="1:31" ht="12.75" hidden="1" customHeight="1" x14ac:dyDescent="0.2">
      <c r="A341" s="223"/>
      <c r="B341" s="200"/>
      <c r="C341" s="77"/>
      <c r="D341" s="77"/>
      <c r="E341" s="77"/>
      <c r="F341" s="77"/>
      <c r="G341" s="225">
        <f t="shared" si="18"/>
        <v>0</v>
      </c>
      <c r="H341" s="200"/>
      <c r="I341" s="77"/>
      <c r="J341" s="77"/>
      <c r="K341" s="77"/>
      <c r="L341" s="77">
        <f>SUMIF(Dagbog!$L340:$L353,"x",Dagbog!K340:K353)</f>
        <v>0</v>
      </c>
      <c r="M341" s="200">
        <f t="shared" si="19"/>
        <v>0</v>
      </c>
      <c r="N341" s="200"/>
      <c r="O341" s="77"/>
      <c r="P341" s="77"/>
      <c r="Q341" s="77"/>
      <c r="R341" s="77">
        <f t="shared" si="16"/>
        <v>0</v>
      </c>
      <c r="S341" s="225">
        <f t="shared" si="17"/>
        <v>0</v>
      </c>
      <c r="T341" s="225"/>
      <c r="U341" s="225"/>
      <c r="V341" s="224"/>
      <c r="W341" s="232"/>
      <c r="X341" s="228"/>
      <c r="Y341" s="233"/>
      <c r="Z341" s="233"/>
      <c r="AA341" s="230"/>
      <c r="AB341" s="228"/>
      <c r="AC341" s="230"/>
      <c r="AD341" s="229"/>
      <c r="AE341" s="229"/>
    </row>
    <row r="342" spans="1:31" ht="11.25" hidden="1" customHeight="1" x14ac:dyDescent="0.2">
      <c r="A342" s="223"/>
      <c r="B342" s="200"/>
      <c r="C342" s="77"/>
      <c r="D342" s="77"/>
      <c r="E342" s="77"/>
      <c r="F342" s="77"/>
      <c r="G342" s="225">
        <f t="shared" si="18"/>
        <v>0</v>
      </c>
      <c r="H342" s="200"/>
      <c r="I342" s="77"/>
      <c r="J342" s="77"/>
      <c r="K342" s="77"/>
      <c r="L342" s="77">
        <f>SUMIF(Dagbog!$L341:$L354,"x",Dagbog!K341:K354)</f>
        <v>0</v>
      </c>
      <c r="M342" s="200">
        <f t="shared" si="19"/>
        <v>0</v>
      </c>
      <c r="N342" s="200"/>
      <c r="O342" s="77"/>
      <c r="P342" s="77"/>
      <c r="Q342" s="77"/>
      <c r="R342" s="77">
        <f t="shared" si="16"/>
        <v>0</v>
      </c>
      <c r="S342" s="225">
        <f t="shared" si="17"/>
        <v>0</v>
      </c>
      <c r="T342" s="225"/>
      <c r="U342" s="225"/>
      <c r="V342" s="224"/>
      <c r="W342" s="232"/>
      <c r="X342" s="228"/>
      <c r="Y342" s="233"/>
      <c r="Z342" s="233"/>
      <c r="AA342" s="230"/>
      <c r="AB342" s="228"/>
      <c r="AC342" s="230"/>
      <c r="AD342" s="229"/>
      <c r="AE342" s="229"/>
    </row>
    <row r="343" spans="1:31" ht="11.25" hidden="1" customHeight="1" x14ac:dyDescent="0.2">
      <c r="A343" s="223"/>
      <c r="B343" s="200"/>
      <c r="C343" s="77"/>
      <c r="D343" s="77"/>
      <c r="E343" s="77"/>
      <c r="F343" s="77"/>
      <c r="G343" s="225">
        <f t="shared" si="18"/>
        <v>0</v>
      </c>
      <c r="H343" s="200"/>
      <c r="I343" s="77"/>
      <c r="J343" s="77"/>
      <c r="K343" s="77"/>
      <c r="L343" s="77">
        <f>SUMIF(Dagbog!$L342:$L355,"x",Dagbog!K342:K355)</f>
        <v>0</v>
      </c>
      <c r="M343" s="200">
        <f t="shared" si="19"/>
        <v>0</v>
      </c>
      <c r="N343" s="200"/>
      <c r="O343" s="77"/>
      <c r="P343" s="77"/>
      <c r="Q343" s="77"/>
      <c r="R343" s="77">
        <f t="shared" si="16"/>
        <v>0</v>
      </c>
      <c r="S343" s="225">
        <f t="shared" si="17"/>
        <v>0</v>
      </c>
      <c r="T343" s="225"/>
      <c r="U343" s="225"/>
      <c r="V343" s="224"/>
      <c r="W343" s="232"/>
      <c r="X343" s="228"/>
      <c r="Y343" s="233"/>
      <c r="Z343" s="233"/>
      <c r="AA343" s="230"/>
      <c r="AB343" s="228"/>
      <c r="AC343" s="230"/>
      <c r="AD343" s="229"/>
      <c r="AE343" s="229"/>
    </row>
    <row r="344" spans="1:31" ht="11.25" hidden="1" customHeight="1" x14ac:dyDescent="0.2">
      <c r="A344" s="223"/>
      <c r="B344" s="200"/>
      <c r="C344" s="77"/>
      <c r="D344" s="77"/>
      <c r="E344" s="77"/>
      <c r="F344" s="77"/>
      <c r="G344" s="225">
        <f t="shared" si="18"/>
        <v>0</v>
      </c>
      <c r="H344" s="200"/>
      <c r="I344" s="77"/>
      <c r="J344" s="77"/>
      <c r="K344" s="77"/>
      <c r="L344" s="77">
        <f>SUMIF(Dagbog!$L343:$L356,"x",Dagbog!K343:K356)</f>
        <v>0</v>
      </c>
      <c r="M344" s="200">
        <f t="shared" si="19"/>
        <v>0</v>
      </c>
      <c r="N344" s="200"/>
      <c r="O344" s="77"/>
      <c r="P344" s="77"/>
      <c r="Q344" s="77"/>
      <c r="R344" s="77">
        <f t="shared" si="16"/>
        <v>0</v>
      </c>
      <c r="S344" s="225">
        <f t="shared" si="17"/>
        <v>0</v>
      </c>
      <c r="T344" s="225"/>
      <c r="U344" s="225"/>
      <c r="V344" s="224"/>
      <c r="W344" s="232"/>
      <c r="X344" s="228"/>
      <c r="Y344" s="233"/>
      <c r="Z344" s="233"/>
      <c r="AA344" s="230"/>
      <c r="AB344" s="228"/>
      <c r="AC344" s="230"/>
      <c r="AD344" s="229"/>
      <c r="AE344" s="229"/>
    </row>
    <row r="345" spans="1:31" ht="11.25" hidden="1" customHeight="1" x14ac:dyDescent="0.2">
      <c r="A345" s="223"/>
      <c r="B345" s="200"/>
      <c r="C345" s="77"/>
      <c r="D345" s="77"/>
      <c r="E345" s="77"/>
      <c r="F345" s="77"/>
      <c r="G345" s="225">
        <f t="shared" si="18"/>
        <v>0</v>
      </c>
      <c r="H345" s="200"/>
      <c r="I345" s="77"/>
      <c r="J345" s="77"/>
      <c r="K345" s="77"/>
      <c r="L345" s="77">
        <f>SUMIF(Dagbog!$L344:$L357,"x",Dagbog!K344:K357)</f>
        <v>0</v>
      </c>
      <c r="M345" s="200">
        <f t="shared" si="19"/>
        <v>0</v>
      </c>
      <c r="N345" s="200"/>
      <c r="O345" s="77"/>
      <c r="P345" s="77"/>
      <c r="Q345" s="77"/>
      <c r="R345" s="77">
        <f t="shared" si="16"/>
        <v>0</v>
      </c>
      <c r="S345" s="225">
        <f t="shared" si="17"/>
        <v>0</v>
      </c>
      <c r="T345" s="225"/>
      <c r="U345" s="225"/>
      <c r="V345" s="224"/>
      <c r="W345" s="232"/>
      <c r="X345" s="228"/>
      <c r="Y345" s="233"/>
      <c r="Z345" s="233"/>
      <c r="AA345" s="230"/>
      <c r="AB345" s="228"/>
      <c r="AC345" s="230"/>
      <c r="AD345" s="229"/>
      <c r="AE345" s="229"/>
    </row>
    <row r="346" spans="1:31" ht="11.25" hidden="1" customHeight="1" x14ac:dyDescent="0.2">
      <c r="A346" s="223"/>
      <c r="B346" s="200"/>
      <c r="C346" s="77"/>
      <c r="D346" s="77"/>
      <c r="E346" s="77"/>
      <c r="F346" s="77"/>
      <c r="G346" s="225">
        <f t="shared" si="18"/>
        <v>0</v>
      </c>
      <c r="H346" s="200"/>
      <c r="I346" s="77"/>
      <c r="J346" s="77"/>
      <c r="K346" s="77"/>
      <c r="L346" s="77">
        <f>SUMIF(Dagbog!$L345:$L358,"x",Dagbog!K345:K358)</f>
        <v>0</v>
      </c>
      <c r="M346" s="200">
        <f t="shared" si="19"/>
        <v>0</v>
      </c>
      <c r="N346" s="200"/>
      <c r="O346" s="77"/>
      <c r="P346" s="77"/>
      <c r="Q346" s="77"/>
      <c r="R346" s="77">
        <f t="shared" si="16"/>
        <v>0</v>
      </c>
      <c r="S346" s="225">
        <f t="shared" si="17"/>
        <v>0</v>
      </c>
      <c r="T346" s="225"/>
      <c r="U346" s="225"/>
      <c r="V346" s="224"/>
      <c r="W346" s="232"/>
      <c r="X346" s="228"/>
      <c r="Y346" s="233"/>
      <c r="Z346" s="233"/>
      <c r="AA346" s="230"/>
      <c r="AB346" s="228"/>
      <c r="AC346" s="230"/>
      <c r="AD346" s="229"/>
      <c r="AE346" s="229"/>
    </row>
    <row r="347" spans="1:31" ht="11.25" hidden="1" customHeight="1" x14ac:dyDescent="0.2">
      <c r="A347" s="223"/>
      <c r="B347" s="200"/>
      <c r="C347" s="77"/>
      <c r="D347" s="77"/>
      <c r="E347" s="77"/>
      <c r="F347" s="77"/>
      <c r="G347" s="225">
        <f t="shared" si="18"/>
        <v>0</v>
      </c>
      <c r="H347" s="200"/>
      <c r="I347" s="77"/>
      <c r="J347" s="77"/>
      <c r="K347" s="77"/>
      <c r="L347" s="77">
        <f>SUMIF(Dagbog!$L346:$L359,"x",Dagbog!K346:K359)</f>
        <v>0</v>
      </c>
      <c r="M347" s="200">
        <f t="shared" si="19"/>
        <v>0</v>
      </c>
      <c r="N347" s="200"/>
      <c r="O347" s="77"/>
      <c r="P347" s="77"/>
      <c r="Q347" s="77"/>
      <c r="R347" s="77">
        <f t="shared" si="16"/>
        <v>0</v>
      </c>
      <c r="S347" s="225">
        <f t="shared" si="17"/>
        <v>0</v>
      </c>
      <c r="T347" s="225"/>
      <c r="U347" s="225"/>
      <c r="V347" s="224"/>
      <c r="W347" s="232"/>
      <c r="X347" s="228"/>
      <c r="Y347" s="233"/>
      <c r="Z347" s="233"/>
      <c r="AA347" s="230"/>
      <c r="AB347" s="228"/>
      <c r="AC347" s="230"/>
      <c r="AD347" s="229"/>
      <c r="AE347" s="229"/>
    </row>
    <row r="348" spans="1:31" ht="11.25" hidden="1" customHeight="1" x14ac:dyDescent="0.2">
      <c r="A348" s="223"/>
      <c r="B348" s="200"/>
      <c r="C348" s="77"/>
      <c r="D348" s="77"/>
      <c r="E348" s="77"/>
      <c r="F348" s="77"/>
      <c r="G348" s="225">
        <f t="shared" si="18"/>
        <v>0</v>
      </c>
      <c r="H348" s="200"/>
      <c r="I348" s="77"/>
      <c r="J348" s="77"/>
      <c r="K348" s="77"/>
      <c r="L348" s="77">
        <f>SUMIF(Dagbog!$L347:$L360,"x",Dagbog!K347:K360)</f>
        <v>0</v>
      </c>
      <c r="M348" s="200">
        <f t="shared" si="19"/>
        <v>0</v>
      </c>
      <c r="N348" s="200"/>
      <c r="O348" s="77"/>
      <c r="P348" s="77"/>
      <c r="Q348" s="77"/>
      <c r="R348" s="77">
        <f t="shared" si="16"/>
        <v>0</v>
      </c>
      <c r="S348" s="225">
        <f t="shared" si="17"/>
        <v>0</v>
      </c>
      <c r="T348" s="225"/>
      <c r="U348" s="225"/>
      <c r="V348" s="224"/>
      <c r="W348" s="232"/>
      <c r="X348" s="228"/>
      <c r="Y348" s="233"/>
      <c r="Z348" s="233"/>
      <c r="AA348" s="230"/>
      <c r="AB348" s="228"/>
      <c r="AC348" s="230"/>
      <c r="AD348" s="229"/>
      <c r="AE348" s="229"/>
    </row>
    <row r="349" spans="1:31" ht="11.25" hidden="1" customHeight="1" x14ac:dyDescent="0.2">
      <c r="A349" s="223"/>
      <c r="B349" s="200"/>
      <c r="C349" s="77"/>
      <c r="D349" s="77"/>
      <c r="E349" s="77"/>
      <c r="F349" s="77"/>
      <c r="G349" s="225">
        <f t="shared" si="18"/>
        <v>0</v>
      </c>
      <c r="H349" s="200"/>
      <c r="I349" s="77"/>
      <c r="J349" s="77"/>
      <c r="K349" s="77"/>
      <c r="L349" s="77">
        <f>SUMIF(Dagbog!$L348:$L361,"x",Dagbog!K348:K361)</f>
        <v>0</v>
      </c>
      <c r="M349" s="200">
        <f t="shared" si="19"/>
        <v>0</v>
      </c>
      <c r="N349" s="200"/>
      <c r="O349" s="77"/>
      <c r="P349" s="77"/>
      <c r="Q349" s="77"/>
      <c r="R349" s="77">
        <f t="shared" si="16"/>
        <v>0</v>
      </c>
      <c r="S349" s="225">
        <f t="shared" si="17"/>
        <v>0</v>
      </c>
      <c r="T349" s="225"/>
      <c r="U349" s="225"/>
      <c r="V349" s="224"/>
      <c r="W349" s="232"/>
      <c r="X349" s="228"/>
      <c r="Y349" s="233"/>
      <c r="Z349" s="233"/>
      <c r="AA349" s="230"/>
      <c r="AB349" s="228"/>
      <c r="AC349" s="230"/>
      <c r="AD349" s="229"/>
      <c r="AE349" s="229"/>
    </row>
    <row r="350" spans="1:31" ht="11.25" hidden="1" customHeight="1" x14ac:dyDescent="0.2">
      <c r="A350" s="223"/>
      <c r="B350" s="200"/>
      <c r="C350" s="77"/>
      <c r="D350" s="77"/>
      <c r="E350" s="77"/>
      <c r="F350" s="77"/>
      <c r="G350" s="225">
        <f t="shared" si="18"/>
        <v>0</v>
      </c>
      <c r="H350" s="200"/>
      <c r="I350" s="77"/>
      <c r="J350" s="77"/>
      <c r="K350" s="77"/>
      <c r="L350" s="77">
        <f>SUMIF(Dagbog!$L349:$L362,"x",Dagbog!K349:K362)</f>
        <v>0</v>
      </c>
      <c r="M350" s="200">
        <f t="shared" si="19"/>
        <v>0</v>
      </c>
      <c r="N350" s="200"/>
      <c r="O350" s="77"/>
      <c r="P350" s="77"/>
      <c r="Q350" s="77"/>
      <c r="R350" s="77">
        <f t="shared" si="16"/>
        <v>0</v>
      </c>
      <c r="S350" s="225">
        <f t="shared" si="17"/>
        <v>0</v>
      </c>
      <c r="T350" s="225"/>
      <c r="U350" s="225"/>
      <c r="V350" s="224"/>
      <c r="W350" s="232"/>
      <c r="X350" s="228"/>
      <c r="Y350" s="233"/>
      <c r="Z350" s="233"/>
      <c r="AA350" s="230"/>
      <c r="AB350" s="228"/>
      <c r="AC350" s="230"/>
      <c r="AD350" s="229"/>
      <c r="AE350" s="229"/>
    </row>
    <row r="351" spans="1:31" ht="11.25" hidden="1" customHeight="1" x14ac:dyDescent="0.2">
      <c r="A351" s="223"/>
      <c r="B351" s="200"/>
      <c r="C351" s="77"/>
      <c r="D351" s="77"/>
      <c r="E351" s="77"/>
      <c r="F351" s="77"/>
      <c r="G351" s="225">
        <f t="shared" si="18"/>
        <v>0</v>
      </c>
      <c r="H351" s="200"/>
      <c r="I351" s="77"/>
      <c r="J351" s="77"/>
      <c r="K351" s="77"/>
      <c r="L351" s="77">
        <f>SUMIF(Dagbog!$L350:$L363,"x",Dagbog!K350:K363)</f>
        <v>0</v>
      </c>
      <c r="M351" s="200">
        <f t="shared" si="19"/>
        <v>0</v>
      </c>
      <c r="N351" s="200"/>
      <c r="O351" s="77"/>
      <c r="P351" s="77"/>
      <c r="Q351" s="77"/>
      <c r="R351" s="77">
        <f t="shared" ref="R351:R414" si="20">F351+L351</f>
        <v>0</v>
      </c>
      <c r="S351" s="225">
        <f t="shared" ref="S351:S414" si="21">SUM(N351:R351)</f>
        <v>0</v>
      </c>
      <c r="T351" s="225"/>
      <c r="U351" s="225"/>
      <c r="V351" s="224"/>
      <c r="W351" s="232"/>
      <c r="X351" s="228"/>
      <c r="Y351" s="233"/>
      <c r="Z351" s="233"/>
      <c r="AA351" s="230"/>
      <c r="AB351" s="228"/>
      <c r="AC351" s="230"/>
      <c r="AD351" s="229"/>
      <c r="AE351" s="229"/>
    </row>
    <row r="352" spans="1:31" ht="11.25" hidden="1" customHeight="1" x14ac:dyDescent="0.2">
      <c r="A352" s="223"/>
      <c r="B352" s="200"/>
      <c r="C352" s="77"/>
      <c r="D352" s="77"/>
      <c r="E352" s="77"/>
      <c r="F352" s="77"/>
      <c r="G352" s="225">
        <f t="shared" si="18"/>
        <v>0</v>
      </c>
      <c r="H352" s="200"/>
      <c r="I352" s="77"/>
      <c r="J352" s="77"/>
      <c r="K352" s="77"/>
      <c r="L352" s="77">
        <f>SUMIF(Dagbog!$L351:$L364,"x",Dagbog!K351:K364)</f>
        <v>0</v>
      </c>
      <c r="M352" s="200">
        <f t="shared" si="19"/>
        <v>0</v>
      </c>
      <c r="N352" s="200"/>
      <c r="O352" s="77"/>
      <c r="P352" s="77"/>
      <c r="Q352" s="77"/>
      <c r="R352" s="77">
        <f t="shared" si="20"/>
        <v>0</v>
      </c>
      <c r="S352" s="225">
        <f t="shared" si="21"/>
        <v>0</v>
      </c>
      <c r="T352" s="225"/>
      <c r="U352" s="225"/>
      <c r="V352" s="224"/>
      <c r="W352" s="232"/>
      <c r="X352" s="228"/>
      <c r="Y352" s="233"/>
      <c r="Z352" s="233"/>
      <c r="AA352" s="230"/>
      <c r="AB352" s="228"/>
      <c r="AC352" s="230"/>
      <c r="AD352" s="229"/>
      <c r="AE352" s="229"/>
    </row>
    <row r="353" spans="1:31" x14ac:dyDescent="0.2">
      <c r="A353" s="230">
        <f>Dagbog!A352</f>
        <v>16</v>
      </c>
      <c r="B353" s="200">
        <f>SUMIF(Dagbog!$L352:$L365,"",Dagbog!G352:G365)</f>
        <v>0</v>
      </c>
      <c r="C353" s="77">
        <f>SUMIF(Dagbog!$L352:$L365,"",Dagbog!H352:H365)</f>
        <v>0</v>
      </c>
      <c r="D353" s="77">
        <f>SUMIF(Dagbog!$L352:$L365,"",Dagbog!I352:I365)</f>
        <v>0</v>
      </c>
      <c r="E353" s="77">
        <f>SUMIF(Dagbog!$L352:$L365,"",Dagbog!J352:J365)</f>
        <v>0</v>
      </c>
      <c r="F353" s="77">
        <f>SUMIF(Dagbog!$L352:$L365,"",Dagbog!K352:K365)</f>
        <v>0</v>
      </c>
      <c r="G353" s="225">
        <f t="shared" si="18"/>
        <v>0</v>
      </c>
      <c r="H353" s="200">
        <f>SUMIF(Dagbog!$L352:$L365,"x",Dagbog!G352:G365)</f>
        <v>0</v>
      </c>
      <c r="I353" s="77">
        <f>SUMIF(Dagbog!$L352:$L365,"x",Dagbog!H352:H365)</f>
        <v>0</v>
      </c>
      <c r="J353" s="77">
        <f>SUMIF(Dagbog!$L352:$L365,"x",Dagbog!I352:I365)</f>
        <v>0</v>
      </c>
      <c r="K353" s="77">
        <f>SUMIF(Dagbog!$L352:$L365,"x",Dagbog!J352:J365)</f>
        <v>0</v>
      </c>
      <c r="L353" s="77">
        <f>SUMIF(Dagbog!$L352:$L365,"x",Dagbog!K352:K365)</f>
        <v>0</v>
      </c>
      <c r="M353" s="200">
        <f t="shared" si="19"/>
        <v>0</v>
      </c>
      <c r="N353" s="200">
        <f>B353+H353</f>
        <v>0</v>
      </c>
      <c r="O353" s="77">
        <f>C353+I353</f>
        <v>0</v>
      </c>
      <c r="P353" s="77">
        <f>D353+J353</f>
        <v>0</v>
      </c>
      <c r="Q353" s="77">
        <f>E353+K353</f>
        <v>0</v>
      </c>
      <c r="R353" s="77">
        <f t="shared" si="20"/>
        <v>0</v>
      </c>
      <c r="S353" s="225">
        <f t="shared" si="21"/>
        <v>0</v>
      </c>
      <c r="T353" s="225">
        <f>SUM(Dagbog!M352:M365)</f>
        <v>0</v>
      </c>
      <c r="U353" s="225">
        <f>S353+T353</f>
        <v>0</v>
      </c>
      <c r="V353" s="224">
        <f>SUM(Dagbog!Q352:Q365)</f>
        <v>0</v>
      </c>
      <c r="W353" s="232">
        <f>SUM(Dagbog!F352:F365)-X353</f>
        <v>0</v>
      </c>
      <c r="X353" s="228">
        <f>SUMIF(Dagbog!$L352:$L365,"x",Dagbog!F352:F365)</f>
        <v>0</v>
      </c>
      <c r="Y353" s="233">
        <f>IF(SUM(Dagbog!R352:R365)&gt;0,AVERAGE(Dagbog!R352:R365),0)</f>
        <v>0</v>
      </c>
      <c r="Z353" s="272">
        <f>SUM(Dagbog!T352:T365)-AA353</f>
        <v>0</v>
      </c>
      <c r="AA353" s="230">
        <f>SUMIF(Dagbog!$L352:$L365,"x",Dagbog!T352:T365)</f>
        <v>0</v>
      </c>
      <c r="AB353" s="228">
        <f>SUM(Dagbog!P352:P365)</f>
        <v>0</v>
      </c>
      <c r="AC353" s="230">
        <f>SUM(Dagbog!V352:V365)</f>
        <v>0</v>
      </c>
      <c r="AD353" s="231">
        <f>SUM(Dagbog!C352:C365)</f>
        <v>0</v>
      </c>
      <c r="AE353" s="234">
        <f>SUM(Dagbog!E352:E365)</f>
        <v>0</v>
      </c>
    </row>
    <row r="354" spans="1:31" ht="11.25" hidden="1" customHeight="1" x14ac:dyDescent="0.2">
      <c r="A354" s="223"/>
      <c r="B354" s="200"/>
      <c r="C354" s="77"/>
      <c r="D354" s="77"/>
      <c r="E354" s="77"/>
      <c r="F354" s="77"/>
      <c r="G354" s="225">
        <f t="shared" si="18"/>
        <v>0</v>
      </c>
      <c r="H354" s="200"/>
      <c r="I354" s="77"/>
      <c r="J354" s="77"/>
      <c r="K354" s="77"/>
      <c r="L354" s="77">
        <f>SUMIF(Dagbog!$L353:$L366,"x",Dagbog!K353:K366)</f>
        <v>0</v>
      </c>
      <c r="M354" s="200">
        <f t="shared" si="19"/>
        <v>0</v>
      </c>
      <c r="N354" s="200"/>
      <c r="O354" s="77"/>
      <c r="P354" s="77"/>
      <c r="Q354" s="77"/>
      <c r="R354" s="77">
        <f t="shared" si="20"/>
        <v>0</v>
      </c>
      <c r="S354" s="225">
        <f t="shared" si="21"/>
        <v>0</v>
      </c>
      <c r="T354" s="225"/>
      <c r="U354" s="225"/>
      <c r="V354" s="224"/>
      <c r="W354" s="232"/>
      <c r="X354" s="228"/>
      <c r="Y354" s="233"/>
      <c r="Z354" s="233"/>
      <c r="AA354" s="230"/>
      <c r="AB354" s="228"/>
      <c r="AC354" s="230"/>
      <c r="AD354" s="229"/>
      <c r="AE354" s="229"/>
    </row>
    <row r="355" spans="1:31" ht="11.25" hidden="1" customHeight="1" x14ac:dyDescent="0.2">
      <c r="A355" s="223"/>
      <c r="B355" s="200"/>
      <c r="C355" s="77"/>
      <c r="D355" s="77"/>
      <c r="E355" s="77"/>
      <c r="F355" s="77"/>
      <c r="G355" s="225">
        <f t="shared" si="18"/>
        <v>0</v>
      </c>
      <c r="H355" s="200"/>
      <c r="I355" s="77"/>
      <c r="J355" s="77"/>
      <c r="K355" s="77"/>
      <c r="L355" s="77">
        <f>SUMIF(Dagbog!$L354:$L367,"x",Dagbog!K354:K367)</f>
        <v>0</v>
      </c>
      <c r="M355" s="200">
        <f t="shared" si="19"/>
        <v>0</v>
      </c>
      <c r="N355" s="200"/>
      <c r="O355" s="77"/>
      <c r="P355" s="77"/>
      <c r="Q355" s="77"/>
      <c r="R355" s="77">
        <f t="shared" si="20"/>
        <v>0</v>
      </c>
      <c r="S355" s="225">
        <f t="shared" si="21"/>
        <v>0</v>
      </c>
      <c r="T355" s="225"/>
      <c r="U355" s="225"/>
      <c r="V355" s="224"/>
      <c r="W355" s="232"/>
      <c r="X355" s="228"/>
      <c r="Y355" s="233"/>
      <c r="Z355" s="233"/>
      <c r="AA355" s="230"/>
      <c r="AB355" s="228"/>
      <c r="AC355" s="230"/>
      <c r="AD355" s="229"/>
      <c r="AE355" s="229"/>
    </row>
    <row r="356" spans="1:31" ht="11.25" hidden="1" customHeight="1" x14ac:dyDescent="0.2">
      <c r="A356" s="223"/>
      <c r="B356" s="200"/>
      <c r="C356" s="77"/>
      <c r="D356" s="77"/>
      <c r="E356" s="77"/>
      <c r="F356" s="77"/>
      <c r="G356" s="225">
        <f t="shared" si="18"/>
        <v>0</v>
      </c>
      <c r="H356" s="200"/>
      <c r="I356" s="77"/>
      <c r="J356" s="77"/>
      <c r="K356" s="77"/>
      <c r="L356" s="77">
        <f>SUMIF(Dagbog!$L355:$L368,"x",Dagbog!K355:K368)</f>
        <v>0</v>
      </c>
      <c r="M356" s="200">
        <f t="shared" si="19"/>
        <v>0</v>
      </c>
      <c r="N356" s="200"/>
      <c r="O356" s="77"/>
      <c r="P356" s="77"/>
      <c r="Q356" s="77"/>
      <c r="R356" s="77">
        <f t="shared" si="20"/>
        <v>0</v>
      </c>
      <c r="S356" s="225">
        <f t="shared" si="21"/>
        <v>0</v>
      </c>
      <c r="T356" s="225"/>
      <c r="U356" s="225"/>
      <c r="V356" s="224"/>
      <c r="W356" s="232"/>
      <c r="X356" s="228"/>
      <c r="Y356" s="233"/>
      <c r="Z356" s="233"/>
      <c r="AA356" s="230"/>
      <c r="AB356" s="228"/>
      <c r="AC356" s="230"/>
      <c r="AD356" s="229"/>
      <c r="AE356" s="229"/>
    </row>
    <row r="357" spans="1:31" ht="11.25" hidden="1" customHeight="1" x14ac:dyDescent="0.2">
      <c r="A357" s="223"/>
      <c r="B357" s="200"/>
      <c r="C357" s="77"/>
      <c r="D357" s="77"/>
      <c r="E357" s="77"/>
      <c r="F357" s="77"/>
      <c r="G357" s="225">
        <f t="shared" ref="G357:G420" si="22">SUM(B357:F357)</f>
        <v>0</v>
      </c>
      <c r="H357" s="200"/>
      <c r="I357" s="77"/>
      <c r="J357" s="77"/>
      <c r="K357" s="77"/>
      <c r="L357" s="77">
        <f>SUMIF(Dagbog!$L356:$L369,"x",Dagbog!K356:K369)</f>
        <v>0</v>
      </c>
      <c r="M357" s="200">
        <f t="shared" si="19"/>
        <v>0</v>
      </c>
      <c r="N357" s="200"/>
      <c r="O357" s="77"/>
      <c r="P357" s="77"/>
      <c r="Q357" s="77"/>
      <c r="R357" s="77">
        <f t="shared" si="20"/>
        <v>0</v>
      </c>
      <c r="S357" s="225">
        <f t="shared" si="21"/>
        <v>0</v>
      </c>
      <c r="T357" s="225"/>
      <c r="U357" s="225"/>
      <c r="V357" s="224"/>
      <c r="W357" s="232"/>
      <c r="X357" s="228"/>
      <c r="Y357" s="233"/>
      <c r="Z357" s="233"/>
      <c r="AA357" s="230"/>
      <c r="AB357" s="228"/>
      <c r="AC357" s="230"/>
      <c r="AD357" s="229"/>
      <c r="AE357" s="229"/>
    </row>
    <row r="358" spans="1:31" ht="11.25" hidden="1" customHeight="1" x14ac:dyDescent="0.2">
      <c r="A358" s="223"/>
      <c r="B358" s="200"/>
      <c r="C358" s="77"/>
      <c r="D358" s="77"/>
      <c r="E358" s="77"/>
      <c r="F358" s="77"/>
      <c r="G358" s="225">
        <f t="shared" si="22"/>
        <v>0</v>
      </c>
      <c r="H358" s="200"/>
      <c r="I358" s="77"/>
      <c r="J358" s="77"/>
      <c r="K358" s="77"/>
      <c r="L358" s="77">
        <f>SUMIF(Dagbog!$L357:$L370,"x",Dagbog!K357:K370)</f>
        <v>0</v>
      </c>
      <c r="M358" s="200">
        <f t="shared" si="19"/>
        <v>0</v>
      </c>
      <c r="N358" s="200"/>
      <c r="O358" s="77"/>
      <c r="P358" s="77"/>
      <c r="Q358" s="77"/>
      <c r="R358" s="77">
        <f t="shared" si="20"/>
        <v>0</v>
      </c>
      <c r="S358" s="225">
        <f t="shared" si="21"/>
        <v>0</v>
      </c>
      <c r="T358" s="225"/>
      <c r="U358" s="225"/>
      <c r="V358" s="224"/>
      <c r="W358" s="232"/>
      <c r="X358" s="228"/>
      <c r="Y358" s="233"/>
      <c r="Z358" s="233"/>
      <c r="AA358" s="230"/>
      <c r="AB358" s="228"/>
      <c r="AC358" s="230"/>
      <c r="AD358" s="229"/>
      <c r="AE358" s="229"/>
    </row>
    <row r="359" spans="1:31" ht="11.25" hidden="1" customHeight="1" x14ac:dyDescent="0.2">
      <c r="A359" s="223"/>
      <c r="B359" s="200"/>
      <c r="C359" s="77"/>
      <c r="D359" s="77"/>
      <c r="E359" s="77"/>
      <c r="F359" s="77"/>
      <c r="G359" s="225">
        <f t="shared" si="22"/>
        <v>0</v>
      </c>
      <c r="H359" s="200"/>
      <c r="I359" s="77"/>
      <c r="J359" s="77"/>
      <c r="K359" s="77"/>
      <c r="L359" s="77">
        <f>SUMIF(Dagbog!$L358:$L371,"x",Dagbog!K358:K371)</f>
        <v>0</v>
      </c>
      <c r="M359" s="200">
        <f t="shared" si="19"/>
        <v>0</v>
      </c>
      <c r="N359" s="200"/>
      <c r="O359" s="77"/>
      <c r="P359" s="77"/>
      <c r="Q359" s="77"/>
      <c r="R359" s="77">
        <f t="shared" si="20"/>
        <v>0</v>
      </c>
      <c r="S359" s="225">
        <f t="shared" si="21"/>
        <v>0</v>
      </c>
      <c r="T359" s="225"/>
      <c r="U359" s="225"/>
      <c r="V359" s="224"/>
      <c r="W359" s="232"/>
      <c r="X359" s="228"/>
      <c r="Y359" s="233"/>
      <c r="Z359" s="233"/>
      <c r="AA359" s="230"/>
      <c r="AB359" s="228"/>
      <c r="AC359" s="230"/>
      <c r="AD359" s="229"/>
      <c r="AE359" s="229"/>
    </row>
    <row r="360" spans="1:31" ht="11.25" hidden="1" customHeight="1" x14ac:dyDescent="0.2">
      <c r="A360" s="223"/>
      <c r="B360" s="200"/>
      <c r="C360" s="77"/>
      <c r="D360" s="77"/>
      <c r="E360" s="77"/>
      <c r="F360" s="77"/>
      <c r="G360" s="225">
        <f t="shared" si="22"/>
        <v>0</v>
      </c>
      <c r="H360" s="200"/>
      <c r="I360" s="77"/>
      <c r="J360" s="77"/>
      <c r="K360" s="77"/>
      <c r="L360" s="77">
        <f>SUMIF(Dagbog!$L359:$L372,"x",Dagbog!K359:K372)</f>
        <v>0</v>
      </c>
      <c r="M360" s="200">
        <f t="shared" si="19"/>
        <v>0</v>
      </c>
      <c r="N360" s="200"/>
      <c r="O360" s="77"/>
      <c r="P360" s="77"/>
      <c r="Q360" s="77"/>
      <c r="R360" s="77">
        <f t="shared" si="20"/>
        <v>0</v>
      </c>
      <c r="S360" s="225">
        <f t="shared" si="21"/>
        <v>0</v>
      </c>
      <c r="T360" s="225"/>
      <c r="U360" s="225"/>
      <c r="V360" s="224"/>
      <c r="W360" s="232"/>
      <c r="X360" s="228"/>
      <c r="Y360" s="233"/>
      <c r="Z360" s="233"/>
      <c r="AA360" s="230"/>
      <c r="AB360" s="228"/>
      <c r="AC360" s="230"/>
      <c r="AD360" s="229"/>
      <c r="AE360" s="229"/>
    </row>
    <row r="361" spans="1:31" ht="11.25" hidden="1" customHeight="1" x14ac:dyDescent="0.2">
      <c r="A361" s="223"/>
      <c r="B361" s="200"/>
      <c r="C361" s="77"/>
      <c r="D361" s="77"/>
      <c r="E361" s="77"/>
      <c r="F361" s="77"/>
      <c r="G361" s="225">
        <f t="shared" si="22"/>
        <v>0</v>
      </c>
      <c r="H361" s="200"/>
      <c r="I361" s="77"/>
      <c r="J361" s="77"/>
      <c r="K361" s="77"/>
      <c r="L361" s="77">
        <f>SUMIF(Dagbog!$L360:$L373,"x",Dagbog!K360:K373)</f>
        <v>0</v>
      </c>
      <c r="M361" s="200">
        <f t="shared" si="19"/>
        <v>0</v>
      </c>
      <c r="N361" s="200"/>
      <c r="O361" s="77"/>
      <c r="P361" s="77"/>
      <c r="Q361" s="77"/>
      <c r="R361" s="77">
        <f t="shared" si="20"/>
        <v>0</v>
      </c>
      <c r="S361" s="225">
        <f t="shared" si="21"/>
        <v>0</v>
      </c>
      <c r="T361" s="225"/>
      <c r="U361" s="225"/>
      <c r="V361" s="224"/>
      <c r="W361" s="232"/>
      <c r="X361" s="228"/>
      <c r="Y361" s="233"/>
      <c r="Z361" s="233"/>
      <c r="AA361" s="230"/>
      <c r="AB361" s="228"/>
      <c r="AC361" s="230"/>
      <c r="AD361" s="229"/>
      <c r="AE361" s="229"/>
    </row>
    <row r="362" spans="1:31" ht="11.25" hidden="1" customHeight="1" x14ac:dyDescent="0.2">
      <c r="A362" s="223"/>
      <c r="B362" s="200"/>
      <c r="C362" s="77"/>
      <c r="D362" s="77"/>
      <c r="E362" s="77"/>
      <c r="F362" s="77"/>
      <c r="G362" s="225">
        <f t="shared" si="22"/>
        <v>0</v>
      </c>
      <c r="H362" s="200"/>
      <c r="I362" s="77"/>
      <c r="J362" s="77"/>
      <c r="K362" s="77"/>
      <c r="L362" s="77">
        <f>SUMIF(Dagbog!$L361:$L374,"x",Dagbog!K361:K374)</f>
        <v>0</v>
      </c>
      <c r="M362" s="200">
        <f t="shared" si="19"/>
        <v>0</v>
      </c>
      <c r="N362" s="200"/>
      <c r="O362" s="77"/>
      <c r="P362" s="77"/>
      <c r="Q362" s="77"/>
      <c r="R362" s="77">
        <f t="shared" si="20"/>
        <v>0</v>
      </c>
      <c r="S362" s="225">
        <f t="shared" si="21"/>
        <v>0</v>
      </c>
      <c r="T362" s="225"/>
      <c r="U362" s="225"/>
      <c r="V362" s="224"/>
      <c r="W362" s="232"/>
      <c r="X362" s="228"/>
      <c r="Y362" s="233"/>
      <c r="Z362" s="233"/>
      <c r="AA362" s="230"/>
      <c r="AB362" s="228"/>
      <c r="AC362" s="230"/>
      <c r="AD362" s="229"/>
      <c r="AE362" s="229"/>
    </row>
    <row r="363" spans="1:31" ht="11.25" hidden="1" customHeight="1" x14ac:dyDescent="0.2">
      <c r="A363" s="223"/>
      <c r="B363" s="200"/>
      <c r="C363" s="77"/>
      <c r="D363" s="77"/>
      <c r="E363" s="77"/>
      <c r="F363" s="77"/>
      <c r="G363" s="225">
        <f t="shared" si="22"/>
        <v>0</v>
      </c>
      <c r="H363" s="200"/>
      <c r="I363" s="77"/>
      <c r="J363" s="77"/>
      <c r="K363" s="77"/>
      <c r="L363" s="77">
        <f>SUMIF(Dagbog!$L362:$L375,"x",Dagbog!K362:K375)</f>
        <v>0</v>
      </c>
      <c r="M363" s="200">
        <f t="shared" si="19"/>
        <v>0</v>
      </c>
      <c r="N363" s="200"/>
      <c r="O363" s="77"/>
      <c r="P363" s="77"/>
      <c r="Q363" s="77"/>
      <c r="R363" s="77">
        <f t="shared" si="20"/>
        <v>0</v>
      </c>
      <c r="S363" s="225">
        <f t="shared" si="21"/>
        <v>0</v>
      </c>
      <c r="T363" s="225"/>
      <c r="U363" s="225"/>
      <c r="V363" s="224"/>
      <c r="W363" s="232"/>
      <c r="X363" s="228"/>
      <c r="Y363" s="233"/>
      <c r="Z363" s="233"/>
      <c r="AA363" s="230"/>
      <c r="AB363" s="228"/>
      <c r="AC363" s="230"/>
      <c r="AD363" s="229"/>
      <c r="AE363" s="229"/>
    </row>
    <row r="364" spans="1:31" ht="11.25" hidden="1" customHeight="1" x14ac:dyDescent="0.2">
      <c r="A364" s="223"/>
      <c r="B364" s="200"/>
      <c r="C364" s="77"/>
      <c r="D364" s="77"/>
      <c r="E364" s="77"/>
      <c r="F364" s="77"/>
      <c r="G364" s="225">
        <f t="shared" si="22"/>
        <v>0</v>
      </c>
      <c r="H364" s="200"/>
      <c r="I364" s="77"/>
      <c r="J364" s="77"/>
      <c r="K364" s="77"/>
      <c r="L364" s="77">
        <f>SUMIF(Dagbog!$L363:$L376,"x",Dagbog!K363:K376)</f>
        <v>0</v>
      </c>
      <c r="M364" s="200">
        <f t="shared" si="19"/>
        <v>0</v>
      </c>
      <c r="N364" s="200"/>
      <c r="O364" s="77"/>
      <c r="P364" s="77"/>
      <c r="Q364" s="77"/>
      <c r="R364" s="77">
        <f t="shared" si="20"/>
        <v>0</v>
      </c>
      <c r="S364" s="225">
        <f t="shared" si="21"/>
        <v>0</v>
      </c>
      <c r="T364" s="225"/>
      <c r="U364" s="225"/>
      <c r="V364" s="224"/>
      <c r="W364" s="232"/>
      <c r="X364" s="228"/>
      <c r="Y364" s="233"/>
      <c r="Z364" s="233"/>
      <c r="AA364" s="230"/>
      <c r="AB364" s="228"/>
      <c r="AC364" s="230"/>
      <c r="AD364" s="229"/>
      <c r="AE364" s="229"/>
    </row>
    <row r="365" spans="1:31" ht="11.25" hidden="1" customHeight="1" x14ac:dyDescent="0.2">
      <c r="A365" s="223"/>
      <c r="B365" s="200"/>
      <c r="C365" s="77"/>
      <c r="D365" s="77"/>
      <c r="E365" s="77"/>
      <c r="F365" s="77"/>
      <c r="G365" s="225">
        <f t="shared" si="22"/>
        <v>0</v>
      </c>
      <c r="H365" s="200"/>
      <c r="I365" s="77"/>
      <c r="J365" s="77"/>
      <c r="K365" s="77"/>
      <c r="L365" s="77">
        <f>SUMIF(Dagbog!$L364:$L377,"x",Dagbog!K364:K377)</f>
        <v>0</v>
      </c>
      <c r="M365" s="200">
        <f t="shared" si="19"/>
        <v>0</v>
      </c>
      <c r="N365" s="200"/>
      <c r="O365" s="77"/>
      <c r="P365" s="77"/>
      <c r="Q365" s="77"/>
      <c r="R365" s="77">
        <f t="shared" si="20"/>
        <v>0</v>
      </c>
      <c r="S365" s="225">
        <f t="shared" si="21"/>
        <v>0</v>
      </c>
      <c r="T365" s="225"/>
      <c r="U365" s="225"/>
      <c r="V365" s="224"/>
      <c r="W365" s="232"/>
      <c r="X365" s="228"/>
      <c r="Y365" s="233"/>
      <c r="Z365" s="233"/>
      <c r="AA365" s="230"/>
      <c r="AB365" s="228"/>
      <c r="AC365" s="230"/>
      <c r="AD365" s="229"/>
      <c r="AE365" s="229"/>
    </row>
    <row r="366" spans="1:31" ht="11.25" hidden="1" customHeight="1" x14ac:dyDescent="0.2">
      <c r="A366" s="223"/>
      <c r="B366" s="200"/>
      <c r="C366" s="77"/>
      <c r="D366" s="77"/>
      <c r="E366" s="77"/>
      <c r="F366" s="77"/>
      <c r="G366" s="225">
        <f t="shared" si="22"/>
        <v>0</v>
      </c>
      <c r="H366" s="200"/>
      <c r="I366" s="77"/>
      <c r="J366" s="77"/>
      <c r="K366" s="77"/>
      <c r="L366" s="77">
        <f>SUMIF(Dagbog!$L365:$L378,"x",Dagbog!K365:K378)</f>
        <v>0</v>
      </c>
      <c r="M366" s="200">
        <f t="shared" si="19"/>
        <v>0</v>
      </c>
      <c r="N366" s="200"/>
      <c r="O366" s="77"/>
      <c r="P366" s="77"/>
      <c r="Q366" s="77"/>
      <c r="R366" s="77">
        <f t="shared" si="20"/>
        <v>0</v>
      </c>
      <c r="S366" s="225">
        <f t="shared" si="21"/>
        <v>0</v>
      </c>
      <c r="T366" s="225"/>
      <c r="U366" s="225"/>
      <c r="V366" s="224"/>
      <c r="W366" s="232"/>
      <c r="X366" s="228"/>
      <c r="Y366" s="233"/>
      <c r="Z366" s="233"/>
      <c r="AA366" s="230"/>
      <c r="AB366" s="228"/>
      <c r="AC366" s="230"/>
      <c r="AD366" s="229"/>
      <c r="AE366" s="229"/>
    </row>
    <row r="367" spans="1:31" x14ac:dyDescent="0.2">
      <c r="A367" s="230">
        <f>Dagbog!A366</f>
        <v>17</v>
      </c>
      <c r="B367" s="200">
        <f>SUMIF(Dagbog!$L366:$L379,"",Dagbog!G366:G379)</f>
        <v>0</v>
      </c>
      <c r="C367" s="77">
        <f>SUMIF(Dagbog!$L366:$L379,"",Dagbog!H366:H379)</f>
        <v>0</v>
      </c>
      <c r="D367" s="77">
        <f>SUMIF(Dagbog!$L366:$L379,"",Dagbog!I366:I379)</f>
        <v>0</v>
      </c>
      <c r="E367" s="77">
        <f>SUMIF(Dagbog!$L366:$L379,"",Dagbog!J366:J379)</f>
        <v>0</v>
      </c>
      <c r="F367" s="77">
        <f>SUMIF(Dagbog!$L366:$L379,"",Dagbog!K366:K379)</f>
        <v>0</v>
      </c>
      <c r="G367" s="225">
        <f t="shared" si="22"/>
        <v>0</v>
      </c>
      <c r="H367" s="200">
        <f>SUMIF(Dagbog!$L366:$L379,"x",Dagbog!G366:G379)</f>
        <v>0</v>
      </c>
      <c r="I367" s="77">
        <f>SUMIF(Dagbog!$L366:$L379,"x",Dagbog!H366:H379)</f>
        <v>0</v>
      </c>
      <c r="J367" s="77">
        <f>SUMIF(Dagbog!$L366:$L379,"x",Dagbog!I366:I379)</f>
        <v>0</v>
      </c>
      <c r="K367" s="77">
        <f>SUMIF(Dagbog!$L366:$L379,"x",Dagbog!J366:J379)</f>
        <v>0</v>
      </c>
      <c r="L367" s="77">
        <f>SUMIF(Dagbog!$L366:$L379,"x",Dagbog!K366:K379)</f>
        <v>0</v>
      </c>
      <c r="M367" s="200">
        <f t="shared" si="19"/>
        <v>0</v>
      </c>
      <c r="N367" s="200">
        <f>B367+H367</f>
        <v>0</v>
      </c>
      <c r="O367" s="77">
        <f>C367+I367</f>
        <v>0</v>
      </c>
      <c r="P367" s="77">
        <f>D367+J367</f>
        <v>0</v>
      </c>
      <c r="Q367" s="77">
        <f>E367+K367</f>
        <v>0</v>
      </c>
      <c r="R367" s="77">
        <f t="shared" si="20"/>
        <v>0</v>
      </c>
      <c r="S367" s="225">
        <f t="shared" si="21"/>
        <v>0</v>
      </c>
      <c r="T367" s="225">
        <f>SUM(Dagbog!M366:M379)</f>
        <v>0</v>
      </c>
      <c r="U367" s="225">
        <f>S367+T367</f>
        <v>0</v>
      </c>
      <c r="V367" s="224">
        <f>SUM(Dagbog!Q366:Q379)</f>
        <v>0</v>
      </c>
      <c r="W367" s="232">
        <f>SUM(Dagbog!F366:F379)-X367</f>
        <v>0</v>
      </c>
      <c r="X367" s="228">
        <f>SUMIF(Dagbog!$L366:$L379,"x",Dagbog!F366:F379)</f>
        <v>0</v>
      </c>
      <c r="Y367" s="233">
        <f>IF(SUM(Dagbog!R366:R379)&gt;0,AVERAGE(Dagbog!R366:R379),0)</f>
        <v>0</v>
      </c>
      <c r="Z367" s="272">
        <f>SUM(Dagbog!T366:T379)-AA367</f>
        <v>0</v>
      </c>
      <c r="AA367" s="230">
        <f>SUMIF(Dagbog!$L366:$L379,"x",Dagbog!T366:T379)</f>
        <v>0</v>
      </c>
      <c r="AB367" s="228">
        <f>SUM(Dagbog!P366:P379)</f>
        <v>0</v>
      </c>
      <c r="AC367" s="230">
        <f>SUM(Dagbog!V366:V379)</f>
        <v>0</v>
      </c>
      <c r="AD367" s="231">
        <f>SUM(Dagbog!C366:C379)</f>
        <v>0</v>
      </c>
      <c r="AE367" s="234">
        <f>SUM(Dagbog!E366:E379)</f>
        <v>0</v>
      </c>
    </row>
    <row r="368" spans="1:31" ht="11.25" hidden="1" customHeight="1" x14ac:dyDescent="0.2">
      <c r="A368" s="223"/>
      <c r="B368" s="200"/>
      <c r="C368" s="77"/>
      <c r="D368" s="77"/>
      <c r="E368" s="77"/>
      <c r="F368" s="77"/>
      <c r="G368" s="225">
        <f t="shared" si="22"/>
        <v>0</v>
      </c>
      <c r="H368" s="200"/>
      <c r="I368" s="77"/>
      <c r="J368" s="77"/>
      <c r="K368" s="77"/>
      <c r="L368" s="77">
        <f>SUMIF(Dagbog!$L367:$L380,"x",Dagbog!K367:K380)</f>
        <v>0</v>
      </c>
      <c r="M368" s="200">
        <f t="shared" si="19"/>
        <v>0</v>
      </c>
      <c r="N368" s="200"/>
      <c r="O368" s="77"/>
      <c r="P368" s="77"/>
      <c r="Q368" s="77"/>
      <c r="R368" s="77">
        <f t="shared" si="20"/>
        <v>0</v>
      </c>
      <c r="S368" s="225">
        <f t="shared" si="21"/>
        <v>0</v>
      </c>
      <c r="T368" s="225"/>
      <c r="U368" s="225"/>
      <c r="V368" s="224"/>
      <c r="W368" s="232"/>
      <c r="X368" s="228"/>
      <c r="Y368" s="233"/>
      <c r="Z368" s="233"/>
      <c r="AA368" s="230"/>
      <c r="AB368" s="228"/>
      <c r="AC368" s="230"/>
      <c r="AD368" s="229"/>
      <c r="AE368" s="229"/>
    </row>
    <row r="369" spans="1:31" ht="11.25" hidden="1" customHeight="1" x14ac:dyDescent="0.2">
      <c r="A369" s="223"/>
      <c r="B369" s="200"/>
      <c r="C369" s="77"/>
      <c r="D369" s="77"/>
      <c r="E369" s="77"/>
      <c r="F369" s="77"/>
      <c r="G369" s="225">
        <f t="shared" si="22"/>
        <v>0</v>
      </c>
      <c r="H369" s="200"/>
      <c r="I369" s="77"/>
      <c r="J369" s="77"/>
      <c r="K369" s="77"/>
      <c r="L369" s="77">
        <f>SUMIF(Dagbog!$L368:$L381,"x",Dagbog!K368:K381)</f>
        <v>0</v>
      </c>
      <c r="M369" s="200">
        <f t="shared" si="19"/>
        <v>0</v>
      </c>
      <c r="N369" s="200"/>
      <c r="O369" s="77"/>
      <c r="P369" s="77"/>
      <c r="Q369" s="77"/>
      <c r="R369" s="77">
        <f t="shared" si="20"/>
        <v>0</v>
      </c>
      <c r="S369" s="225">
        <f t="shared" si="21"/>
        <v>0</v>
      </c>
      <c r="T369" s="225"/>
      <c r="U369" s="225"/>
      <c r="V369" s="224"/>
      <c r="W369" s="232"/>
      <c r="X369" s="228"/>
      <c r="Y369" s="233"/>
      <c r="Z369" s="233"/>
      <c r="AA369" s="230"/>
      <c r="AB369" s="228"/>
      <c r="AC369" s="230"/>
      <c r="AD369" s="229"/>
      <c r="AE369" s="229"/>
    </row>
    <row r="370" spans="1:31" ht="11.25" hidden="1" customHeight="1" x14ac:dyDescent="0.2">
      <c r="A370" s="223"/>
      <c r="B370" s="200"/>
      <c r="C370" s="77"/>
      <c r="D370" s="77"/>
      <c r="E370" s="77"/>
      <c r="F370" s="77"/>
      <c r="G370" s="225">
        <f t="shared" si="22"/>
        <v>0</v>
      </c>
      <c r="H370" s="200"/>
      <c r="I370" s="77"/>
      <c r="J370" s="77"/>
      <c r="K370" s="77"/>
      <c r="L370" s="77">
        <f>SUMIF(Dagbog!$L369:$L382,"x",Dagbog!K369:K382)</f>
        <v>0</v>
      </c>
      <c r="M370" s="200">
        <f t="shared" si="19"/>
        <v>0</v>
      </c>
      <c r="N370" s="200"/>
      <c r="O370" s="77"/>
      <c r="P370" s="77"/>
      <c r="Q370" s="77"/>
      <c r="R370" s="77">
        <f t="shared" si="20"/>
        <v>0</v>
      </c>
      <c r="S370" s="225">
        <f t="shared" si="21"/>
        <v>0</v>
      </c>
      <c r="T370" s="225"/>
      <c r="U370" s="225"/>
      <c r="V370" s="224"/>
      <c r="W370" s="232"/>
      <c r="X370" s="228"/>
      <c r="Y370" s="233"/>
      <c r="Z370" s="233"/>
      <c r="AA370" s="230"/>
      <c r="AB370" s="228"/>
      <c r="AC370" s="230"/>
      <c r="AD370" s="229"/>
      <c r="AE370" s="229"/>
    </row>
    <row r="371" spans="1:31" ht="11.25" hidden="1" customHeight="1" x14ac:dyDescent="0.2">
      <c r="A371" s="223"/>
      <c r="B371" s="200"/>
      <c r="C371" s="77"/>
      <c r="D371" s="77"/>
      <c r="E371" s="77"/>
      <c r="F371" s="77"/>
      <c r="G371" s="225">
        <f t="shared" si="22"/>
        <v>0</v>
      </c>
      <c r="H371" s="200"/>
      <c r="I371" s="77"/>
      <c r="J371" s="77"/>
      <c r="K371" s="77"/>
      <c r="L371" s="77">
        <f>SUMIF(Dagbog!$L370:$L383,"x",Dagbog!K370:K383)</f>
        <v>0</v>
      </c>
      <c r="M371" s="200">
        <f t="shared" si="19"/>
        <v>0</v>
      </c>
      <c r="N371" s="200"/>
      <c r="O371" s="77"/>
      <c r="P371" s="77"/>
      <c r="Q371" s="77"/>
      <c r="R371" s="77">
        <f t="shared" si="20"/>
        <v>0</v>
      </c>
      <c r="S371" s="225">
        <f t="shared" si="21"/>
        <v>0</v>
      </c>
      <c r="T371" s="225"/>
      <c r="U371" s="225"/>
      <c r="V371" s="224"/>
      <c r="W371" s="232"/>
      <c r="X371" s="228"/>
      <c r="Y371" s="233"/>
      <c r="Z371" s="233"/>
      <c r="AA371" s="230"/>
      <c r="AB371" s="228"/>
      <c r="AC371" s="230"/>
      <c r="AD371" s="229"/>
      <c r="AE371" s="229"/>
    </row>
    <row r="372" spans="1:31" ht="11.25" hidden="1" customHeight="1" x14ac:dyDescent="0.2">
      <c r="A372" s="223"/>
      <c r="B372" s="200"/>
      <c r="C372" s="77"/>
      <c r="D372" s="77"/>
      <c r="E372" s="77"/>
      <c r="F372" s="77"/>
      <c r="G372" s="225">
        <f t="shared" si="22"/>
        <v>0</v>
      </c>
      <c r="H372" s="200"/>
      <c r="I372" s="77"/>
      <c r="J372" s="77"/>
      <c r="K372" s="77"/>
      <c r="L372" s="77">
        <f>SUMIF(Dagbog!$L371:$L384,"x",Dagbog!K371:K384)</f>
        <v>0</v>
      </c>
      <c r="M372" s="200">
        <f t="shared" si="19"/>
        <v>0</v>
      </c>
      <c r="N372" s="200"/>
      <c r="O372" s="77"/>
      <c r="P372" s="77"/>
      <c r="Q372" s="77"/>
      <c r="R372" s="77">
        <f t="shared" si="20"/>
        <v>0</v>
      </c>
      <c r="S372" s="225">
        <f t="shared" si="21"/>
        <v>0</v>
      </c>
      <c r="T372" s="225"/>
      <c r="U372" s="225"/>
      <c r="V372" s="224"/>
      <c r="W372" s="232"/>
      <c r="X372" s="228"/>
      <c r="Y372" s="233"/>
      <c r="Z372" s="233"/>
      <c r="AA372" s="230"/>
      <c r="AB372" s="228"/>
      <c r="AC372" s="230"/>
      <c r="AD372" s="229"/>
      <c r="AE372" s="229"/>
    </row>
    <row r="373" spans="1:31" ht="11.25" hidden="1" customHeight="1" x14ac:dyDescent="0.2">
      <c r="A373" s="223"/>
      <c r="B373" s="200"/>
      <c r="C373" s="77"/>
      <c r="D373" s="77"/>
      <c r="E373" s="77"/>
      <c r="F373" s="77"/>
      <c r="G373" s="225">
        <f t="shared" si="22"/>
        <v>0</v>
      </c>
      <c r="H373" s="200"/>
      <c r="I373" s="77"/>
      <c r="J373" s="77"/>
      <c r="K373" s="77"/>
      <c r="L373" s="77">
        <f>SUMIF(Dagbog!$L372:$L385,"x",Dagbog!K372:K385)</f>
        <v>0</v>
      </c>
      <c r="M373" s="200">
        <f t="shared" si="19"/>
        <v>0</v>
      </c>
      <c r="N373" s="200"/>
      <c r="O373" s="77"/>
      <c r="P373" s="77"/>
      <c r="Q373" s="77"/>
      <c r="R373" s="77">
        <f t="shared" si="20"/>
        <v>0</v>
      </c>
      <c r="S373" s="225">
        <f t="shared" si="21"/>
        <v>0</v>
      </c>
      <c r="T373" s="225"/>
      <c r="U373" s="225"/>
      <c r="V373" s="224"/>
      <c r="W373" s="232"/>
      <c r="X373" s="228"/>
      <c r="Y373" s="233"/>
      <c r="Z373" s="233"/>
      <c r="AA373" s="230"/>
      <c r="AB373" s="228"/>
      <c r="AC373" s="230"/>
      <c r="AD373" s="229"/>
      <c r="AE373" s="229"/>
    </row>
    <row r="374" spans="1:31" ht="11.25" hidden="1" customHeight="1" x14ac:dyDescent="0.2">
      <c r="A374" s="223"/>
      <c r="B374" s="200"/>
      <c r="C374" s="77"/>
      <c r="D374" s="77"/>
      <c r="E374" s="77"/>
      <c r="F374" s="77"/>
      <c r="G374" s="225">
        <f t="shared" si="22"/>
        <v>0</v>
      </c>
      <c r="H374" s="200"/>
      <c r="I374" s="77"/>
      <c r="J374" s="77"/>
      <c r="K374" s="77"/>
      <c r="L374" s="77">
        <f>SUMIF(Dagbog!$L373:$L386,"x",Dagbog!K373:K386)</f>
        <v>0</v>
      </c>
      <c r="M374" s="200">
        <f t="shared" si="19"/>
        <v>0</v>
      </c>
      <c r="N374" s="200"/>
      <c r="O374" s="77"/>
      <c r="P374" s="77"/>
      <c r="Q374" s="77"/>
      <c r="R374" s="77">
        <f t="shared" si="20"/>
        <v>0</v>
      </c>
      <c r="S374" s="225">
        <f t="shared" si="21"/>
        <v>0</v>
      </c>
      <c r="T374" s="225"/>
      <c r="U374" s="225"/>
      <c r="V374" s="224"/>
      <c r="W374" s="232"/>
      <c r="X374" s="228"/>
      <c r="Y374" s="233"/>
      <c r="Z374" s="233"/>
      <c r="AA374" s="230"/>
      <c r="AB374" s="228"/>
      <c r="AC374" s="230"/>
      <c r="AD374" s="229"/>
      <c r="AE374" s="229"/>
    </row>
    <row r="375" spans="1:31" ht="11.25" hidden="1" customHeight="1" x14ac:dyDescent="0.2">
      <c r="A375" s="223"/>
      <c r="B375" s="200"/>
      <c r="C375" s="77"/>
      <c r="D375" s="77"/>
      <c r="E375" s="77"/>
      <c r="F375" s="77"/>
      <c r="G375" s="225">
        <f t="shared" si="22"/>
        <v>0</v>
      </c>
      <c r="H375" s="200"/>
      <c r="I375" s="77"/>
      <c r="J375" s="77"/>
      <c r="K375" s="77"/>
      <c r="L375" s="77">
        <f>SUMIF(Dagbog!$L374:$L387,"x",Dagbog!K374:K387)</f>
        <v>0</v>
      </c>
      <c r="M375" s="200">
        <f t="shared" si="19"/>
        <v>0</v>
      </c>
      <c r="N375" s="200"/>
      <c r="O375" s="77"/>
      <c r="P375" s="77"/>
      <c r="Q375" s="77"/>
      <c r="R375" s="77">
        <f t="shared" si="20"/>
        <v>0</v>
      </c>
      <c r="S375" s="225">
        <f t="shared" si="21"/>
        <v>0</v>
      </c>
      <c r="T375" s="225"/>
      <c r="U375" s="225"/>
      <c r="V375" s="224"/>
      <c r="W375" s="232"/>
      <c r="X375" s="228"/>
      <c r="Y375" s="233"/>
      <c r="Z375" s="233"/>
      <c r="AA375" s="230"/>
      <c r="AB375" s="228"/>
      <c r="AC375" s="230"/>
      <c r="AD375" s="229"/>
      <c r="AE375" s="229"/>
    </row>
    <row r="376" spans="1:31" ht="11.25" hidden="1" customHeight="1" x14ac:dyDescent="0.2">
      <c r="A376" s="223"/>
      <c r="B376" s="200"/>
      <c r="C376" s="77"/>
      <c r="D376" s="77"/>
      <c r="E376" s="77"/>
      <c r="F376" s="77"/>
      <c r="G376" s="225">
        <f t="shared" si="22"/>
        <v>0</v>
      </c>
      <c r="H376" s="200"/>
      <c r="I376" s="77"/>
      <c r="J376" s="77"/>
      <c r="K376" s="77"/>
      <c r="L376" s="77">
        <f>SUMIF(Dagbog!$L375:$L388,"x",Dagbog!K375:K388)</f>
        <v>0</v>
      </c>
      <c r="M376" s="200">
        <f t="shared" si="19"/>
        <v>0</v>
      </c>
      <c r="N376" s="200"/>
      <c r="O376" s="77"/>
      <c r="P376" s="77"/>
      <c r="Q376" s="77"/>
      <c r="R376" s="77">
        <f t="shared" si="20"/>
        <v>0</v>
      </c>
      <c r="S376" s="225">
        <f t="shared" si="21"/>
        <v>0</v>
      </c>
      <c r="T376" s="225"/>
      <c r="U376" s="225"/>
      <c r="V376" s="224"/>
      <c r="W376" s="232"/>
      <c r="X376" s="228"/>
      <c r="Y376" s="233"/>
      <c r="Z376" s="233"/>
      <c r="AA376" s="230"/>
      <c r="AB376" s="228"/>
      <c r="AC376" s="230"/>
      <c r="AD376" s="229"/>
      <c r="AE376" s="229"/>
    </row>
    <row r="377" spans="1:31" ht="11.25" hidden="1" customHeight="1" x14ac:dyDescent="0.2">
      <c r="A377" s="223"/>
      <c r="B377" s="200"/>
      <c r="C377" s="77"/>
      <c r="D377" s="77"/>
      <c r="E377" s="77"/>
      <c r="F377" s="77"/>
      <c r="G377" s="225">
        <f t="shared" si="22"/>
        <v>0</v>
      </c>
      <c r="H377" s="200"/>
      <c r="I377" s="77"/>
      <c r="J377" s="77"/>
      <c r="K377" s="77"/>
      <c r="L377" s="77">
        <f>SUMIF(Dagbog!$L376:$L389,"x",Dagbog!K376:K389)</f>
        <v>0</v>
      </c>
      <c r="M377" s="200">
        <f t="shared" si="19"/>
        <v>0</v>
      </c>
      <c r="N377" s="200"/>
      <c r="O377" s="77"/>
      <c r="P377" s="77"/>
      <c r="Q377" s="77"/>
      <c r="R377" s="77">
        <f t="shared" si="20"/>
        <v>0</v>
      </c>
      <c r="S377" s="225">
        <f t="shared" si="21"/>
        <v>0</v>
      </c>
      <c r="T377" s="225"/>
      <c r="U377" s="225"/>
      <c r="V377" s="224"/>
      <c r="W377" s="232"/>
      <c r="X377" s="228"/>
      <c r="Y377" s="233"/>
      <c r="Z377" s="233"/>
      <c r="AA377" s="230"/>
      <c r="AB377" s="228"/>
      <c r="AC377" s="230"/>
      <c r="AD377" s="229"/>
      <c r="AE377" s="229"/>
    </row>
    <row r="378" spans="1:31" ht="11.25" hidden="1" customHeight="1" x14ac:dyDescent="0.2">
      <c r="A378" s="223"/>
      <c r="B378" s="200"/>
      <c r="C378" s="77"/>
      <c r="D378" s="77"/>
      <c r="E378" s="77"/>
      <c r="F378" s="77"/>
      <c r="G378" s="225">
        <f t="shared" si="22"/>
        <v>0</v>
      </c>
      <c r="H378" s="200"/>
      <c r="I378" s="77"/>
      <c r="J378" s="77"/>
      <c r="K378" s="77"/>
      <c r="L378" s="77">
        <f>SUMIF(Dagbog!$L377:$L390,"x",Dagbog!K377:K390)</f>
        <v>0</v>
      </c>
      <c r="M378" s="200">
        <f t="shared" si="19"/>
        <v>0</v>
      </c>
      <c r="N378" s="200"/>
      <c r="O378" s="77"/>
      <c r="P378" s="77"/>
      <c r="Q378" s="77"/>
      <c r="R378" s="77">
        <f t="shared" si="20"/>
        <v>0</v>
      </c>
      <c r="S378" s="225">
        <f t="shared" si="21"/>
        <v>0</v>
      </c>
      <c r="T378" s="225"/>
      <c r="U378" s="225"/>
      <c r="V378" s="224"/>
      <c r="W378" s="232"/>
      <c r="X378" s="228"/>
      <c r="Y378" s="233"/>
      <c r="Z378" s="233"/>
      <c r="AA378" s="230"/>
      <c r="AB378" s="228"/>
      <c r="AC378" s="230"/>
      <c r="AD378" s="229"/>
      <c r="AE378" s="229"/>
    </row>
    <row r="379" spans="1:31" ht="11.25" hidden="1" customHeight="1" x14ac:dyDescent="0.2">
      <c r="A379" s="223"/>
      <c r="B379" s="200"/>
      <c r="C379" s="77"/>
      <c r="D379" s="77"/>
      <c r="E379" s="77"/>
      <c r="F379" s="77"/>
      <c r="G379" s="225">
        <f t="shared" si="22"/>
        <v>0</v>
      </c>
      <c r="H379" s="200"/>
      <c r="I379" s="77"/>
      <c r="J379" s="77"/>
      <c r="K379" s="77"/>
      <c r="L379" s="77">
        <f>SUMIF(Dagbog!$L378:$L391,"x",Dagbog!K378:K391)</f>
        <v>0</v>
      </c>
      <c r="M379" s="200">
        <f t="shared" si="19"/>
        <v>0</v>
      </c>
      <c r="N379" s="200"/>
      <c r="O379" s="77"/>
      <c r="P379" s="77"/>
      <c r="Q379" s="77"/>
      <c r="R379" s="77">
        <f t="shared" si="20"/>
        <v>0</v>
      </c>
      <c r="S379" s="225">
        <f t="shared" si="21"/>
        <v>0</v>
      </c>
      <c r="T379" s="225"/>
      <c r="U379" s="225"/>
      <c r="V379" s="224"/>
      <c r="W379" s="232"/>
      <c r="X379" s="228"/>
      <c r="Y379" s="233"/>
      <c r="Z379" s="233"/>
      <c r="AA379" s="230"/>
      <c r="AB379" s="228"/>
      <c r="AC379" s="230"/>
      <c r="AD379" s="229"/>
      <c r="AE379" s="229"/>
    </row>
    <row r="380" spans="1:31" ht="11.25" hidden="1" customHeight="1" x14ac:dyDescent="0.2">
      <c r="A380" s="223"/>
      <c r="B380" s="200"/>
      <c r="C380" s="77"/>
      <c r="D380" s="77"/>
      <c r="E380" s="77"/>
      <c r="F380" s="77"/>
      <c r="G380" s="225">
        <f t="shared" si="22"/>
        <v>0</v>
      </c>
      <c r="H380" s="200"/>
      <c r="I380" s="77"/>
      <c r="J380" s="77"/>
      <c r="K380" s="77"/>
      <c r="L380" s="77">
        <f>SUMIF(Dagbog!$L379:$L392,"x",Dagbog!K379:K392)</f>
        <v>0</v>
      </c>
      <c r="M380" s="200">
        <f t="shared" si="19"/>
        <v>0</v>
      </c>
      <c r="N380" s="200"/>
      <c r="O380" s="77"/>
      <c r="P380" s="77"/>
      <c r="Q380" s="77"/>
      <c r="R380" s="77">
        <f t="shared" si="20"/>
        <v>0</v>
      </c>
      <c r="S380" s="225">
        <f t="shared" si="21"/>
        <v>0</v>
      </c>
      <c r="T380" s="225"/>
      <c r="U380" s="225"/>
      <c r="V380" s="224"/>
      <c r="W380" s="232"/>
      <c r="X380" s="228"/>
      <c r="Y380" s="233"/>
      <c r="Z380" s="233"/>
      <c r="AA380" s="230"/>
      <c r="AB380" s="228"/>
      <c r="AC380" s="230"/>
      <c r="AD380" s="229"/>
      <c r="AE380" s="229"/>
    </row>
    <row r="381" spans="1:31" x14ac:dyDescent="0.2">
      <c r="A381" s="230">
        <f>Dagbog!A380</f>
        <v>18</v>
      </c>
      <c r="B381" s="200">
        <f>SUMIF(Dagbog!$L380:$L393,"",Dagbog!G380:G393)</f>
        <v>0</v>
      </c>
      <c r="C381" s="77">
        <f>SUMIF(Dagbog!$L380:$L393,"",Dagbog!H380:H393)</f>
        <v>0</v>
      </c>
      <c r="D381" s="77">
        <f>SUMIF(Dagbog!$L380:$L393,"",Dagbog!I380:I393)</f>
        <v>0</v>
      </c>
      <c r="E381" s="77">
        <f>SUMIF(Dagbog!$L380:$L393,"",Dagbog!J380:J393)</f>
        <v>0</v>
      </c>
      <c r="F381" s="77">
        <f>SUMIF(Dagbog!$L380:$L393,"",Dagbog!K380:K393)</f>
        <v>0</v>
      </c>
      <c r="G381" s="225">
        <f t="shared" si="22"/>
        <v>0</v>
      </c>
      <c r="H381" s="200">
        <f>SUMIF(Dagbog!$L380:$L393,"x",Dagbog!G380:G393)</f>
        <v>0</v>
      </c>
      <c r="I381" s="77">
        <f>SUMIF(Dagbog!$L380:$L393,"x",Dagbog!H380:H393)</f>
        <v>0</v>
      </c>
      <c r="J381" s="77">
        <f>SUMIF(Dagbog!$L380:$L393,"x",Dagbog!I380:I393)</f>
        <v>0</v>
      </c>
      <c r="K381" s="77">
        <f>SUMIF(Dagbog!$L380:$L393,"x",Dagbog!J380:J393)</f>
        <v>0</v>
      </c>
      <c r="L381" s="77">
        <f>SUMIF(Dagbog!$L380:$L393,"x",Dagbog!K380:K393)</f>
        <v>0</v>
      </c>
      <c r="M381" s="200">
        <f t="shared" si="19"/>
        <v>0</v>
      </c>
      <c r="N381" s="200">
        <f>B381+H381</f>
        <v>0</v>
      </c>
      <c r="O381" s="77">
        <f>C381+I381</f>
        <v>0</v>
      </c>
      <c r="P381" s="77">
        <f>D381+J381</f>
        <v>0</v>
      </c>
      <c r="Q381" s="77">
        <f>E381+K381</f>
        <v>0</v>
      </c>
      <c r="R381" s="77">
        <f t="shared" si="20"/>
        <v>0</v>
      </c>
      <c r="S381" s="225">
        <f t="shared" si="21"/>
        <v>0</v>
      </c>
      <c r="T381" s="225">
        <f>SUM(Dagbog!M380:M393)</f>
        <v>0</v>
      </c>
      <c r="U381" s="225">
        <f>S381+T381</f>
        <v>0</v>
      </c>
      <c r="V381" s="224">
        <f>SUM(Dagbog!Q380:Q393)</f>
        <v>0</v>
      </c>
      <c r="W381" s="232">
        <f>SUM(Dagbog!F380:F393)-X381</f>
        <v>0</v>
      </c>
      <c r="X381" s="228">
        <f>SUMIF(Dagbog!$L380:$L393,"x",Dagbog!F380:F393)</f>
        <v>0</v>
      </c>
      <c r="Y381" s="233">
        <f>IF(SUM(Dagbog!R380:R393)&gt;0,AVERAGE(Dagbog!R380:R393),0)</f>
        <v>0</v>
      </c>
      <c r="Z381" s="272">
        <f>SUM(Dagbog!T380:T393)-AA381</f>
        <v>0</v>
      </c>
      <c r="AA381" s="230">
        <f>SUMIF(Dagbog!$L380:$L393,"x",Dagbog!T380:T393)</f>
        <v>0</v>
      </c>
      <c r="AB381" s="228">
        <f>SUM(Dagbog!P380:P393)</f>
        <v>0</v>
      </c>
      <c r="AC381" s="230">
        <f>SUM(Dagbog!V380:V393)</f>
        <v>0</v>
      </c>
      <c r="AD381" s="231">
        <f>SUM(Dagbog!C380:C393)</f>
        <v>0</v>
      </c>
      <c r="AE381" s="234">
        <f>SUM(Dagbog!E380:E393)</f>
        <v>0</v>
      </c>
    </row>
    <row r="382" spans="1:31" ht="11.25" hidden="1" customHeight="1" x14ac:dyDescent="0.2">
      <c r="A382" s="223"/>
      <c r="B382" s="200"/>
      <c r="C382" s="77"/>
      <c r="D382" s="77"/>
      <c r="E382" s="77"/>
      <c r="F382" s="77"/>
      <c r="G382" s="225">
        <f t="shared" si="22"/>
        <v>0</v>
      </c>
      <c r="H382" s="200"/>
      <c r="I382" s="77"/>
      <c r="J382" s="77"/>
      <c r="K382" s="77"/>
      <c r="L382" s="77">
        <f>SUMIF(Dagbog!$L381:$L394,"x",Dagbog!K381:K394)</f>
        <v>0</v>
      </c>
      <c r="M382" s="200">
        <f t="shared" si="19"/>
        <v>0</v>
      </c>
      <c r="N382" s="200"/>
      <c r="O382" s="77"/>
      <c r="P382" s="77"/>
      <c r="Q382" s="77"/>
      <c r="R382" s="77">
        <f t="shared" si="20"/>
        <v>0</v>
      </c>
      <c r="S382" s="225">
        <f t="shared" si="21"/>
        <v>0</v>
      </c>
      <c r="T382" s="225"/>
      <c r="U382" s="225"/>
      <c r="V382" s="224"/>
      <c r="W382" s="232"/>
      <c r="X382" s="228"/>
      <c r="Y382" s="233"/>
      <c r="Z382" s="233"/>
      <c r="AA382" s="230"/>
      <c r="AB382" s="228"/>
      <c r="AC382" s="230"/>
      <c r="AD382" s="229"/>
      <c r="AE382" s="229"/>
    </row>
    <row r="383" spans="1:31" ht="11.25" hidden="1" customHeight="1" x14ac:dyDescent="0.2">
      <c r="A383" s="223"/>
      <c r="B383" s="200"/>
      <c r="C383" s="77"/>
      <c r="D383" s="77"/>
      <c r="E383" s="77"/>
      <c r="F383" s="77"/>
      <c r="G383" s="225">
        <f t="shared" si="22"/>
        <v>0</v>
      </c>
      <c r="H383" s="200"/>
      <c r="I383" s="77"/>
      <c r="J383" s="77"/>
      <c r="K383" s="77"/>
      <c r="L383" s="77">
        <f>SUMIF(Dagbog!$L382:$L395,"x",Dagbog!K382:K395)</f>
        <v>0</v>
      </c>
      <c r="M383" s="200">
        <f t="shared" si="19"/>
        <v>0</v>
      </c>
      <c r="N383" s="200"/>
      <c r="O383" s="77"/>
      <c r="P383" s="77"/>
      <c r="Q383" s="77"/>
      <c r="R383" s="77">
        <f t="shared" si="20"/>
        <v>0</v>
      </c>
      <c r="S383" s="225">
        <f t="shared" si="21"/>
        <v>0</v>
      </c>
      <c r="T383" s="225"/>
      <c r="U383" s="225"/>
      <c r="V383" s="224"/>
      <c r="W383" s="232"/>
      <c r="X383" s="228"/>
      <c r="Y383" s="233"/>
      <c r="Z383" s="233"/>
      <c r="AA383" s="230"/>
      <c r="AB383" s="228"/>
      <c r="AC383" s="230"/>
      <c r="AD383" s="229"/>
      <c r="AE383" s="229"/>
    </row>
    <row r="384" spans="1:31" ht="11.25" hidden="1" customHeight="1" x14ac:dyDescent="0.2">
      <c r="A384" s="223"/>
      <c r="B384" s="200"/>
      <c r="C384" s="77"/>
      <c r="D384" s="77"/>
      <c r="E384" s="77"/>
      <c r="F384" s="77"/>
      <c r="G384" s="225">
        <f t="shared" si="22"/>
        <v>0</v>
      </c>
      <c r="H384" s="200"/>
      <c r="I384" s="77"/>
      <c r="J384" s="77"/>
      <c r="K384" s="77"/>
      <c r="L384" s="77">
        <f>SUMIF(Dagbog!$L383:$L396,"x",Dagbog!K383:K396)</f>
        <v>0</v>
      </c>
      <c r="M384" s="200">
        <f t="shared" si="19"/>
        <v>0</v>
      </c>
      <c r="N384" s="200"/>
      <c r="O384" s="77"/>
      <c r="P384" s="77"/>
      <c r="Q384" s="77"/>
      <c r="R384" s="77">
        <f t="shared" si="20"/>
        <v>0</v>
      </c>
      <c r="S384" s="225">
        <f t="shared" si="21"/>
        <v>0</v>
      </c>
      <c r="T384" s="225"/>
      <c r="U384" s="225"/>
      <c r="V384" s="224"/>
      <c r="W384" s="232"/>
      <c r="X384" s="228"/>
      <c r="Y384" s="233"/>
      <c r="Z384" s="233"/>
      <c r="AA384" s="230"/>
      <c r="AB384" s="228"/>
      <c r="AC384" s="230"/>
      <c r="AD384" s="229"/>
      <c r="AE384" s="229"/>
    </row>
    <row r="385" spans="1:31" ht="11.25" hidden="1" customHeight="1" x14ac:dyDescent="0.2">
      <c r="A385" s="223"/>
      <c r="B385" s="200"/>
      <c r="C385" s="77"/>
      <c r="D385" s="77"/>
      <c r="E385" s="77"/>
      <c r="F385" s="77"/>
      <c r="G385" s="225">
        <f t="shared" si="22"/>
        <v>0</v>
      </c>
      <c r="H385" s="200"/>
      <c r="I385" s="77"/>
      <c r="J385" s="77"/>
      <c r="K385" s="77"/>
      <c r="L385" s="77">
        <f>SUMIF(Dagbog!$L384:$L397,"x",Dagbog!K384:K397)</f>
        <v>0</v>
      </c>
      <c r="M385" s="200">
        <f t="shared" si="19"/>
        <v>0</v>
      </c>
      <c r="N385" s="200"/>
      <c r="O385" s="77"/>
      <c r="P385" s="77"/>
      <c r="Q385" s="77"/>
      <c r="R385" s="77">
        <f t="shared" si="20"/>
        <v>0</v>
      </c>
      <c r="S385" s="225">
        <f t="shared" si="21"/>
        <v>0</v>
      </c>
      <c r="T385" s="225"/>
      <c r="U385" s="225"/>
      <c r="V385" s="224"/>
      <c r="W385" s="232"/>
      <c r="X385" s="228"/>
      <c r="Y385" s="233"/>
      <c r="Z385" s="233"/>
      <c r="AA385" s="230"/>
      <c r="AB385" s="228"/>
      <c r="AC385" s="230"/>
      <c r="AD385" s="229"/>
      <c r="AE385" s="229"/>
    </row>
    <row r="386" spans="1:31" ht="11.25" hidden="1" customHeight="1" x14ac:dyDescent="0.2">
      <c r="A386" s="223"/>
      <c r="B386" s="200"/>
      <c r="C386" s="77"/>
      <c r="D386" s="77"/>
      <c r="E386" s="77"/>
      <c r="F386" s="77"/>
      <c r="G386" s="225">
        <f t="shared" si="22"/>
        <v>0</v>
      </c>
      <c r="H386" s="200"/>
      <c r="I386" s="77"/>
      <c r="J386" s="77"/>
      <c r="K386" s="77"/>
      <c r="L386" s="77">
        <f>SUMIF(Dagbog!$L385:$L398,"x",Dagbog!K385:K398)</f>
        <v>0</v>
      </c>
      <c r="M386" s="200">
        <f t="shared" si="19"/>
        <v>0</v>
      </c>
      <c r="N386" s="200"/>
      <c r="O386" s="77"/>
      <c r="P386" s="77"/>
      <c r="Q386" s="77"/>
      <c r="R386" s="77">
        <f t="shared" si="20"/>
        <v>0</v>
      </c>
      <c r="S386" s="225">
        <f t="shared" si="21"/>
        <v>0</v>
      </c>
      <c r="T386" s="225"/>
      <c r="U386" s="225"/>
      <c r="V386" s="224"/>
      <c r="W386" s="232"/>
      <c r="X386" s="228"/>
      <c r="Y386" s="233"/>
      <c r="Z386" s="233"/>
      <c r="AA386" s="230"/>
      <c r="AB386" s="228"/>
      <c r="AC386" s="230"/>
      <c r="AD386" s="229"/>
      <c r="AE386" s="229"/>
    </row>
    <row r="387" spans="1:31" ht="11.25" hidden="1" customHeight="1" x14ac:dyDescent="0.2">
      <c r="A387" s="223"/>
      <c r="B387" s="200"/>
      <c r="C387" s="77"/>
      <c r="D387" s="77"/>
      <c r="E387" s="77"/>
      <c r="F387" s="77"/>
      <c r="G387" s="225">
        <f t="shared" si="22"/>
        <v>0</v>
      </c>
      <c r="H387" s="200"/>
      <c r="I387" s="77"/>
      <c r="J387" s="77"/>
      <c r="K387" s="77"/>
      <c r="L387" s="77">
        <f>SUMIF(Dagbog!$L386:$L399,"x",Dagbog!K386:K399)</f>
        <v>0</v>
      </c>
      <c r="M387" s="200">
        <f t="shared" si="19"/>
        <v>0</v>
      </c>
      <c r="N387" s="200"/>
      <c r="O387" s="77"/>
      <c r="P387" s="77"/>
      <c r="Q387" s="77"/>
      <c r="R387" s="77">
        <f t="shared" si="20"/>
        <v>0</v>
      </c>
      <c r="S387" s="225">
        <f t="shared" si="21"/>
        <v>0</v>
      </c>
      <c r="T387" s="225"/>
      <c r="U387" s="225"/>
      <c r="V387" s="224"/>
      <c r="W387" s="232"/>
      <c r="X387" s="228"/>
      <c r="Y387" s="233"/>
      <c r="Z387" s="233"/>
      <c r="AA387" s="230"/>
      <c r="AB387" s="228"/>
      <c r="AC387" s="230"/>
      <c r="AD387" s="229"/>
      <c r="AE387" s="229"/>
    </row>
    <row r="388" spans="1:31" ht="11.25" hidden="1" customHeight="1" x14ac:dyDescent="0.2">
      <c r="A388" s="223"/>
      <c r="B388" s="200"/>
      <c r="C388" s="77"/>
      <c r="D388" s="77"/>
      <c r="E388" s="77"/>
      <c r="F388" s="77"/>
      <c r="G388" s="225">
        <f t="shared" si="22"/>
        <v>0</v>
      </c>
      <c r="H388" s="200"/>
      <c r="I388" s="77"/>
      <c r="J388" s="77"/>
      <c r="K388" s="77"/>
      <c r="L388" s="77">
        <f>SUMIF(Dagbog!$L387:$L400,"x",Dagbog!K387:K400)</f>
        <v>0</v>
      </c>
      <c r="M388" s="200">
        <f t="shared" si="19"/>
        <v>0</v>
      </c>
      <c r="N388" s="200"/>
      <c r="O388" s="77"/>
      <c r="P388" s="77"/>
      <c r="Q388" s="77"/>
      <c r="R388" s="77">
        <f t="shared" si="20"/>
        <v>0</v>
      </c>
      <c r="S388" s="225">
        <f t="shared" si="21"/>
        <v>0</v>
      </c>
      <c r="T388" s="225"/>
      <c r="U388" s="225"/>
      <c r="V388" s="224"/>
      <c r="W388" s="232"/>
      <c r="X388" s="228"/>
      <c r="Y388" s="233"/>
      <c r="Z388" s="233"/>
      <c r="AA388" s="230"/>
      <c r="AB388" s="228"/>
      <c r="AC388" s="230"/>
      <c r="AD388" s="229"/>
      <c r="AE388" s="229"/>
    </row>
    <row r="389" spans="1:31" ht="11.25" hidden="1" customHeight="1" x14ac:dyDescent="0.2">
      <c r="A389" s="223"/>
      <c r="B389" s="200"/>
      <c r="C389" s="77"/>
      <c r="D389" s="77"/>
      <c r="E389" s="77"/>
      <c r="F389" s="77"/>
      <c r="G389" s="225">
        <f t="shared" si="22"/>
        <v>0</v>
      </c>
      <c r="H389" s="200"/>
      <c r="I389" s="77"/>
      <c r="J389" s="77"/>
      <c r="K389" s="77"/>
      <c r="L389" s="77">
        <f>SUMIF(Dagbog!$L388:$L401,"x",Dagbog!K388:K401)</f>
        <v>0</v>
      </c>
      <c r="M389" s="200">
        <f t="shared" si="19"/>
        <v>0</v>
      </c>
      <c r="N389" s="200"/>
      <c r="O389" s="77"/>
      <c r="P389" s="77"/>
      <c r="Q389" s="77"/>
      <c r="R389" s="77">
        <f t="shared" si="20"/>
        <v>0</v>
      </c>
      <c r="S389" s="225">
        <f t="shared" si="21"/>
        <v>0</v>
      </c>
      <c r="T389" s="225"/>
      <c r="U389" s="225"/>
      <c r="V389" s="224"/>
      <c r="W389" s="232"/>
      <c r="X389" s="228"/>
      <c r="Y389" s="233"/>
      <c r="Z389" s="233"/>
      <c r="AA389" s="230"/>
      <c r="AB389" s="228"/>
      <c r="AC389" s="230"/>
      <c r="AD389" s="229"/>
      <c r="AE389" s="229"/>
    </row>
    <row r="390" spans="1:31" ht="11.25" hidden="1" customHeight="1" x14ac:dyDescent="0.2">
      <c r="A390" s="223"/>
      <c r="B390" s="200"/>
      <c r="C390" s="77"/>
      <c r="D390" s="77"/>
      <c r="E390" s="77"/>
      <c r="F390" s="77"/>
      <c r="G390" s="225">
        <f t="shared" si="22"/>
        <v>0</v>
      </c>
      <c r="H390" s="200"/>
      <c r="I390" s="77"/>
      <c r="J390" s="77"/>
      <c r="K390" s="77"/>
      <c r="L390" s="77">
        <f>SUMIF(Dagbog!$L389:$L402,"x",Dagbog!K389:K402)</f>
        <v>0</v>
      </c>
      <c r="M390" s="200">
        <f t="shared" si="19"/>
        <v>0</v>
      </c>
      <c r="N390" s="200"/>
      <c r="O390" s="77"/>
      <c r="P390" s="77"/>
      <c r="Q390" s="77"/>
      <c r="R390" s="77">
        <f t="shared" si="20"/>
        <v>0</v>
      </c>
      <c r="S390" s="225">
        <f t="shared" si="21"/>
        <v>0</v>
      </c>
      <c r="T390" s="225"/>
      <c r="U390" s="225"/>
      <c r="V390" s="224"/>
      <c r="W390" s="232"/>
      <c r="X390" s="228"/>
      <c r="Y390" s="233"/>
      <c r="Z390" s="233"/>
      <c r="AA390" s="230"/>
      <c r="AB390" s="228"/>
      <c r="AC390" s="230"/>
      <c r="AD390" s="229"/>
      <c r="AE390" s="229"/>
    </row>
    <row r="391" spans="1:31" ht="11.25" hidden="1" customHeight="1" x14ac:dyDescent="0.2">
      <c r="A391" s="223"/>
      <c r="B391" s="200"/>
      <c r="C391" s="77"/>
      <c r="D391" s="77"/>
      <c r="E391" s="77"/>
      <c r="F391" s="77"/>
      <c r="G391" s="225">
        <f t="shared" si="22"/>
        <v>0</v>
      </c>
      <c r="H391" s="200"/>
      <c r="I391" s="77"/>
      <c r="J391" s="77"/>
      <c r="K391" s="77"/>
      <c r="L391" s="77">
        <f>SUMIF(Dagbog!$L390:$L403,"x",Dagbog!K390:K403)</f>
        <v>0</v>
      </c>
      <c r="M391" s="200">
        <f t="shared" si="19"/>
        <v>0</v>
      </c>
      <c r="N391" s="200"/>
      <c r="O391" s="77"/>
      <c r="P391" s="77"/>
      <c r="Q391" s="77"/>
      <c r="R391" s="77">
        <f t="shared" si="20"/>
        <v>0</v>
      </c>
      <c r="S391" s="225">
        <f t="shared" si="21"/>
        <v>0</v>
      </c>
      <c r="T391" s="225"/>
      <c r="U391" s="225"/>
      <c r="V391" s="224"/>
      <c r="W391" s="232"/>
      <c r="X391" s="228"/>
      <c r="Y391" s="233"/>
      <c r="Z391" s="233"/>
      <c r="AA391" s="230"/>
      <c r="AB391" s="228"/>
      <c r="AC391" s="230"/>
      <c r="AD391" s="229"/>
      <c r="AE391" s="229"/>
    </row>
    <row r="392" spans="1:31" ht="11.25" hidden="1" customHeight="1" x14ac:dyDescent="0.2">
      <c r="A392" s="223"/>
      <c r="B392" s="200"/>
      <c r="C392" s="77"/>
      <c r="D392" s="77"/>
      <c r="E392" s="77"/>
      <c r="F392" s="77"/>
      <c r="G392" s="225">
        <f t="shared" si="22"/>
        <v>0</v>
      </c>
      <c r="H392" s="200"/>
      <c r="I392" s="77"/>
      <c r="J392" s="77"/>
      <c r="K392" s="77"/>
      <c r="L392" s="77">
        <f>SUMIF(Dagbog!$L391:$L404,"x",Dagbog!K391:K404)</f>
        <v>0</v>
      </c>
      <c r="M392" s="200">
        <f t="shared" si="19"/>
        <v>0</v>
      </c>
      <c r="N392" s="200"/>
      <c r="O392" s="77"/>
      <c r="P392" s="77"/>
      <c r="Q392" s="77"/>
      <c r="R392" s="77">
        <f t="shared" si="20"/>
        <v>0</v>
      </c>
      <c r="S392" s="225">
        <f t="shared" si="21"/>
        <v>0</v>
      </c>
      <c r="T392" s="225"/>
      <c r="U392" s="225"/>
      <c r="V392" s="224"/>
      <c r="W392" s="232"/>
      <c r="X392" s="228"/>
      <c r="Y392" s="233"/>
      <c r="Z392" s="233"/>
      <c r="AA392" s="230"/>
      <c r="AB392" s="228"/>
      <c r="AC392" s="230"/>
      <c r="AD392" s="229"/>
      <c r="AE392" s="229"/>
    </row>
    <row r="393" spans="1:31" ht="11.25" hidden="1" customHeight="1" x14ac:dyDescent="0.2">
      <c r="A393" s="223"/>
      <c r="B393" s="200"/>
      <c r="C393" s="77"/>
      <c r="D393" s="77"/>
      <c r="E393" s="77"/>
      <c r="F393" s="77"/>
      <c r="G393" s="225">
        <f t="shared" si="22"/>
        <v>0</v>
      </c>
      <c r="H393" s="200"/>
      <c r="I393" s="77"/>
      <c r="J393" s="77"/>
      <c r="K393" s="77"/>
      <c r="L393" s="77">
        <f>SUMIF(Dagbog!$L392:$L405,"x",Dagbog!K392:K405)</f>
        <v>0</v>
      </c>
      <c r="M393" s="200">
        <f t="shared" si="19"/>
        <v>0</v>
      </c>
      <c r="N393" s="200"/>
      <c r="O393" s="77"/>
      <c r="P393" s="77"/>
      <c r="Q393" s="77"/>
      <c r="R393" s="77">
        <f t="shared" si="20"/>
        <v>0</v>
      </c>
      <c r="S393" s="225">
        <f t="shared" si="21"/>
        <v>0</v>
      </c>
      <c r="T393" s="225"/>
      <c r="U393" s="225"/>
      <c r="V393" s="224"/>
      <c r="W393" s="232"/>
      <c r="X393" s="228"/>
      <c r="Y393" s="233"/>
      <c r="Z393" s="233"/>
      <c r="AA393" s="230"/>
      <c r="AB393" s="228"/>
      <c r="AC393" s="230"/>
      <c r="AD393" s="229"/>
      <c r="AE393" s="229"/>
    </row>
    <row r="394" spans="1:31" ht="11.25" hidden="1" customHeight="1" x14ac:dyDescent="0.2">
      <c r="A394" s="223"/>
      <c r="B394" s="200"/>
      <c r="C394" s="77"/>
      <c r="D394" s="77"/>
      <c r="E394" s="77"/>
      <c r="F394" s="77"/>
      <c r="G394" s="225">
        <f t="shared" si="22"/>
        <v>0</v>
      </c>
      <c r="H394" s="200"/>
      <c r="I394" s="77"/>
      <c r="J394" s="77"/>
      <c r="K394" s="77"/>
      <c r="L394" s="77">
        <f>SUMIF(Dagbog!$L393:$L406,"x",Dagbog!K393:K406)</f>
        <v>0</v>
      </c>
      <c r="M394" s="200">
        <f t="shared" si="19"/>
        <v>0</v>
      </c>
      <c r="N394" s="200"/>
      <c r="O394" s="77"/>
      <c r="P394" s="77"/>
      <c r="Q394" s="77"/>
      <c r="R394" s="77">
        <f t="shared" si="20"/>
        <v>0</v>
      </c>
      <c r="S394" s="225">
        <f t="shared" si="21"/>
        <v>0</v>
      </c>
      <c r="T394" s="225"/>
      <c r="U394" s="225"/>
      <c r="V394" s="224"/>
      <c r="W394" s="232"/>
      <c r="X394" s="228"/>
      <c r="Y394" s="233"/>
      <c r="Z394" s="233"/>
      <c r="AA394" s="230"/>
      <c r="AB394" s="228"/>
      <c r="AC394" s="230"/>
      <c r="AD394" s="229"/>
      <c r="AE394" s="229"/>
    </row>
    <row r="395" spans="1:31" x14ac:dyDescent="0.2">
      <c r="A395" s="230">
        <f>Dagbog!A394</f>
        <v>19</v>
      </c>
      <c r="B395" s="200">
        <f>SUMIF(Dagbog!$L394:$L407,"",Dagbog!G394:G407)</f>
        <v>0</v>
      </c>
      <c r="C395" s="77">
        <f>SUMIF(Dagbog!$L394:$L407,"",Dagbog!H394:H407)</f>
        <v>0</v>
      </c>
      <c r="D395" s="77">
        <f>SUMIF(Dagbog!$L394:$L407,"",Dagbog!I394:I407)</f>
        <v>0</v>
      </c>
      <c r="E395" s="77">
        <f>SUMIF(Dagbog!$L394:$L407,"",Dagbog!J394:J407)</f>
        <v>0</v>
      </c>
      <c r="F395" s="77">
        <f>SUMIF(Dagbog!$L394:$L407,"",Dagbog!K394:K407)</f>
        <v>0</v>
      </c>
      <c r="G395" s="225">
        <f t="shared" si="22"/>
        <v>0</v>
      </c>
      <c r="H395" s="200">
        <f>SUMIF(Dagbog!$L394:$L407,"x",Dagbog!G394:G407)</f>
        <v>0</v>
      </c>
      <c r="I395" s="77">
        <f>SUMIF(Dagbog!$L394:$L407,"x",Dagbog!H394:H407)</f>
        <v>0</v>
      </c>
      <c r="J395" s="77">
        <f>SUMIF(Dagbog!$L394:$L407,"x",Dagbog!I394:I407)</f>
        <v>0</v>
      </c>
      <c r="K395" s="77">
        <f>SUMIF(Dagbog!$L394:$L407,"x",Dagbog!J394:J407)</f>
        <v>0</v>
      </c>
      <c r="L395" s="77">
        <f>SUMIF(Dagbog!$L394:$L407,"x",Dagbog!K394:K407)</f>
        <v>0</v>
      </c>
      <c r="M395" s="200">
        <f t="shared" si="19"/>
        <v>0</v>
      </c>
      <c r="N395" s="200">
        <f>B395+H395</f>
        <v>0</v>
      </c>
      <c r="O395" s="77">
        <f>C395+I395</f>
        <v>0</v>
      </c>
      <c r="P395" s="77">
        <f>D395+J395</f>
        <v>0</v>
      </c>
      <c r="Q395" s="77">
        <f>E395+K395</f>
        <v>0</v>
      </c>
      <c r="R395" s="77">
        <f t="shared" si="20"/>
        <v>0</v>
      </c>
      <c r="S395" s="225">
        <f t="shared" si="21"/>
        <v>0</v>
      </c>
      <c r="T395" s="225">
        <f>SUM(Dagbog!M394:M407)</f>
        <v>0</v>
      </c>
      <c r="U395" s="225">
        <f>S395+T395</f>
        <v>0</v>
      </c>
      <c r="V395" s="224">
        <f>SUM(Dagbog!Q394:Q407)</f>
        <v>0</v>
      </c>
      <c r="W395" s="232">
        <f>SUM(Dagbog!F394:F407)-X395</f>
        <v>0</v>
      </c>
      <c r="X395" s="228">
        <f>SUMIF(Dagbog!$L394:$L407,"x",Dagbog!F394:F407)</f>
        <v>0</v>
      </c>
      <c r="Y395" s="233">
        <f>IF(SUM(Dagbog!R394:R407)&gt;0,AVERAGE(Dagbog!R394:R407),0)</f>
        <v>0</v>
      </c>
      <c r="Z395" s="272">
        <f>SUM(Dagbog!T394:T407)-AA395</f>
        <v>0</v>
      </c>
      <c r="AA395" s="230">
        <f>SUMIF(Dagbog!$L394:$L407,"x",Dagbog!T394:T407)</f>
        <v>0</v>
      </c>
      <c r="AB395" s="228">
        <f>SUM(Dagbog!P394:P407)</f>
        <v>0</v>
      </c>
      <c r="AC395" s="230">
        <f>SUM(Dagbog!V394:V407)</f>
        <v>0</v>
      </c>
      <c r="AD395" s="231">
        <f>SUM(Dagbog!C394:C407)</f>
        <v>0</v>
      </c>
      <c r="AE395" s="234">
        <f>SUM(Dagbog!E394:E407)</f>
        <v>0</v>
      </c>
    </row>
    <row r="396" spans="1:31" ht="11.25" hidden="1" customHeight="1" x14ac:dyDescent="0.2">
      <c r="A396" s="223"/>
      <c r="B396" s="200"/>
      <c r="C396" s="77"/>
      <c r="D396" s="77"/>
      <c r="E396" s="77"/>
      <c r="F396" s="77"/>
      <c r="G396" s="225">
        <f t="shared" si="22"/>
        <v>0</v>
      </c>
      <c r="H396" s="200"/>
      <c r="I396" s="77"/>
      <c r="J396" s="77"/>
      <c r="K396" s="77"/>
      <c r="L396" s="77">
        <f>SUMIF(Dagbog!$L395:$L408,"x",Dagbog!K395:K408)</f>
        <v>0</v>
      </c>
      <c r="M396" s="200">
        <f t="shared" si="19"/>
        <v>0</v>
      </c>
      <c r="N396" s="200"/>
      <c r="O396" s="77"/>
      <c r="P396" s="77"/>
      <c r="Q396" s="77"/>
      <c r="R396" s="77">
        <f t="shared" si="20"/>
        <v>0</v>
      </c>
      <c r="S396" s="225">
        <f t="shared" si="21"/>
        <v>0</v>
      </c>
      <c r="T396" s="225"/>
      <c r="U396" s="225"/>
      <c r="V396" s="224"/>
      <c r="W396" s="232"/>
      <c r="X396" s="228"/>
      <c r="Y396" s="233"/>
      <c r="Z396" s="233"/>
      <c r="AA396" s="230"/>
      <c r="AB396" s="228"/>
      <c r="AC396" s="230"/>
      <c r="AD396" s="229"/>
      <c r="AE396" s="229"/>
    </row>
    <row r="397" spans="1:31" ht="11.25" hidden="1" customHeight="1" x14ac:dyDescent="0.2">
      <c r="A397" s="223"/>
      <c r="B397" s="200"/>
      <c r="C397" s="77"/>
      <c r="D397" s="77"/>
      <c r="E397" s="77"/>
      <c r="F397" s="77"/>
      <c r="G397" s="225">
        <f t="shared" si="22"/>
        <v>0</v>
      </c>
      <c r="H397" s="200"/>
      <c r="I397" s="77"/>
      <c r="J397" s="77"/>
      <c r="K397" s="77"/>
      <c r="L397" s="77">
        <f>SUMIF(Dagbog!$L396:$L409,"x",Dagbog!K396:K409)</f>
        <v>0</v>
      </c>
      <c r="M397" s="200">
        <f t="shared" si="19"/>
        <v>0</v>
      </c>
      <c r="N397" s="200"/>
      <c r="O397" s="77"/>
      <c r="P397" s="77"/>
      <c r="Q397" s="77"/>
      <c r="R397" s="77">
        <f t="shared" si="20"/>
        <v>0</v>
      </c>
      <c r="S397" s="225">
        <f t="shared" si="21"/>
        <v>0</v>
      </c>
      <c r="T397" s="225"/>
      <c r="U397" s="225"/>
      <c r="V397" s="224"/>
      <c r="W397" s="232"/>
      <c r="X397" s="228"/>
      <c r="Y397" s="233"/>
      <c r="Z397" s="233"/>
      <c r="AA397" s="230"/>
      <c r="AB397" s="228"/>
      <c r="AC397" s="230"/>
      <c r="AD397" s="229"/>
      <c r="AE397" s="229"/>
    </row>
    <row r="398" spans="1:31" ht="11.25" hidden="1" customHeight="1" x14ac:dyDescent="0.2">
      <c r="A398" s="223"/>
      <c r="B398" s="200"/>
      <c r="C398" s="77"/>
      <c r="D398" s="77"/>
      <c r="E398" s="77"/>
      <c r="F398" s="77"/>
      <c r="G398" s="225">
        <f t="shared" si="22"/>
        <v>0</v>
      </c>
      <c r="H398" s="200"/>
      <c r="I398" s="77"/>
      <c r="J398" s="77"/>
      <c r="K398" s="77"/>
      <c r="L398" s="77">
        <f>SUMIF(Dagbog!$L397:$L410,"x",Dagbog!K397:K410)</f>
        <v>0</v>
      </c>
      <c r="M398" s="200">
        <f t="shared" si="19"/>
        <v>0</v>
      </c>
      <c r="N398" s="200"/>
      <c r="O398" s="77"/>
      <c r="P398" s="77"/>
      <c r="Q398" s="77"/>
      <c r="R398" s="77">
        <f t="shared" si="20"/>
        <v>0</v>
      </c>
      <c r="S398" s="225">
        <f t="shared" si="21"/>
        <v>0</v>
      </c>
      <c r="T398" s="225"/>
      <c r="U398" s="225"/>
      <c r="V398" s="224"/>
      <c r="W398" s="232"/>
      <c r="X398" s="228"/>
      <c r="Y398" s="233"/>
      <c r="Z398" s="233"/>
      <c r="AA398" s="230"/>
      <c r="AB398" s="228"/>
      <c r="AC398" s="230"/>
      <c r="AD398" s="229"/>
      <c r="AE398" s="229"/>
    </row>
    <row r="399" spans="1:31" ht="11.25" hidden="1" customHeight="1" x14ac:dyDescent="0.2">
      <c r="A399" s="223"/>
      <c r="B399" s="200"/>
      <c r="C399" s="77"/>
      <c r="D399" s="77"/>
      <c r="E399" s="77"/>
      <c r="F399" s="77"/>
      <c r="G399" s="225">
        <f t="shared" si="22"/>
        <v>0</v>
      </c>
      <c r="H399" s="200"/>
      <c r="I399" s="77"/>
      <c r="J399" s="77"/>
      <c r="K399" s="77"/>
      <c r="L399" s="77">
        <f>SUMIF(Dagbog!$L398:$L411,"x",Dagbog!K398:K411)</f>
        <v>0</v>
      </c>
      <c r="M399" s="200">
        <f t="shared" si="19"/>
        <v>0</v>
      </c>
      <c r="N399" s="200"/>
      <c r="O399" s="77"/>
      <c r="P399" s="77"/>
      <c r="Q399" s="77"/>
      <c r="R399" s="77">
        <f t="shared" si="20"/>
        <v>0</v>
      </c>
      <c r="S399" s="225">
        <f t="shared" si="21"/>
        <v>0</v>
      </c>
      <c r="T399" s="225"/>
      <c r="U399" s="225"/>
      <c r="V399" s="224"/>
      <c r="W399" s="232"/>
      <c r="X399" s="228"/>
      <c r="Y399" s="233"/>
      <c r="Z399" s="233"/>
      <c r="AA399" s="230"/>
      <c r="AB399" s="228"/>
      <c r="AC399" s="230"/>
      <c r="AD399" s="229"/>
      <c r="AE399" s="229"/>
    </row>
    <row r="400" spans="1:31" ht="11.25" hidden="1" customHeight="1" x14ac:dyDescent="0.2">
      <c r="A400" s="223"/>
      <c r="B400" s="200"/>
      <c r="C400" s="77"/>
      <c r="D400" s="77"/>
      <c r="E400" s="77"/>
      <c r="F400" s="77"/>
      <c r="G400" s="225">
        <f t="shared" si="22"/>
        <v>0</v>
      </c>
      <c r="H400" s="200"/>
      <c r="I400" s="77"/>
      <c r="J400" s="77"/>
      <c r="K400" s="77"/>
      <c r="L400" s="77">
        <f>SUMIF(Dagbog!$L399:$L412,"x",Dagbog!K399:K412)</f>
        <v>0</v>
      </c>
      <c r="M400" s="200">
        <f t="shared" si="19"/>
        <v>0</v>
      </c>
      <c r="N400" s="200"/>
      <c r="O400" s="77"/>
      <c r="P400" s="77"/>
      <c r="Q400" s="77"/>
      <c r="R400" s="77">
        <f t="shared" si="20"/>
        <v>0</v>
      </c>
      <c r="S400" s="225">
        <f t="shared" si="21"/>
        <v>0</v>
      </c>
      <c r="T400" s="225"/>
      <c r="U400" s="225"/>
      <c r="V400" s="224"/>
      <c r="W400" s="232"/>
      <c r="X400" s="228"/>
      <c r="Y400" s="233"/>
      <c r="Z400" s="233"/>
      <c r="AA400" s="230"/>
      <c r="AB400" s="228"/>
      <c r="AC400" s="230"/>
      <c r="AD400" s="229"/>
      <c r="AE400" s="229"/>
    </row>
    <row r="401" spans="1:31" ht="11.25" hidden="1" customHeight="1" x14ac:dyDescent="0.2">
      <c r="A401" s="223"/>
      <c r="B401" s="200"/>
      <c r="C401" s="77"/>
      <c r="D401" s="77"/>
      <c r="E401" s="77"/>
      <c r="F401" s="77"/>
      <c r="G401" s="225">
        <f t="shared" si="22"/>
        <v>0</v>
      </c>
      <c r="H401" s="200"/>
      <c r="I401" s="77"/>
      <c r="J401" s="77"/>
      <c r="K401" s="77"/>
      <c r="L401" s="77">
        <f>SUMIF(Dagbog!$L400:$L413,"x",Dagbog!K400:K413)</f>
        <v>0</v>
      </c>
      <c r="M401" s="200">
        <f t="shared" ref="M401:M464" si="23">SUM(H401:L401)</f>
        <v>0</v>
      </c>
      <c r="N401" s="200"/>
      <c r="O401" s="77"/>
      <c r="P401" s="77"/>
      <c r="Q401" s="77"/>
      <c r="R401" s="77">
        <f t="shared" si="20"/>
        <v>0</v>
      </c>
      <c r="S401" s="225">
        <f t="shared" si="21"/>
        <v>0</v>
      </c>
      <c r="T401" s="225"/>
      <c r="U401" s="225"/>
      <c r="V401" s="224"/>
      <c r="W401" s="232"/>
      <c r="X401" s="228"/>
      <c r="Y401" s="233"/>
      <c r="Z401" s="233"/>
      <c r="AA401" s="230"/>
      <c r="AB401" s="228"/>
      <c r="AC401" s="230"/>
      <c r="AD401" s="229"/>
      <c r="AE401" s="229"/>
    </row>
    <row r="402" spans="1:31" ht="11.25" hidden="1" customHeight="1" x14ac:dyDescent="0.2">
      <c r="A402" s="223"/>
      <c r="B402" s="200"/>
      <c r="C402" s="77"/>
      <c r="D402" s="77"/>
      <c r="E402" s="77"/>
      <c r="F402" s="77"/>
      <c r="G402" s="225">
        <f t="shared" si="22"/>
        <v>0</v>
      </c>
      <c r="H402" s="200"/>
      <c r="I402" s="77"/>
      <c r="J402" s="77"/>
      <c r="K402" s="77"/>
      <c r="L402" s="77">
        <f>SUMIF(Dagbog!$L401:$L414,"x",Dagbog!K401:K414)</f>
        <v>0</v>
      </c>
      <c r="M402" s="200">
        <f t="shared" si="23"/>
        <v>0</v>
      </c>
      <c r="N402" s="200"/>
      <c r="O402" s="77"/>
      <c r="P402" s="77"/>
      <c r="Q402" s="77"/>
      <c r="R402" s="77">
        <f t="shared" si="20"/>
        <v>0</v>
      </c>
      <c r="S402" s="225">
        <f t="shared" si="21"/>
        <v>0</v>
      </c>
      <c r="T402" s="225"/>
      <c r="U402" s="225"/>
      <c r="V402" s="224"/>
      <c r="W402" s="232"/>
      <c r="X402" s="228"/>
      <c r="Y402" s="233"/>
      <c r="Z402" s="233"/>
      <c r="AA402" s="230"/>
      <c r="AB402" s="228"/>
      <c r="AC402" s="230"/>
      <c r="AD402" s="229"/>
      <c r="AE402" s="229"/>
    </row>
    <row r="403" spans="1:31" ht="11.25" hidden="1" customHeight="1" x14ac:dyDescent="0.2">
      <c r="A403" s="223"/>
      <c r="B403" s="200"/>
      <c r="C403" s="77"/>
      <c r="D403" s="77"/>
      <c r="E403" s="77"/>
      <c r="F403" s="77"/>
      <c r="G403" s="225">
        <f t="shared" si="22"/>
        <v>0</v>
      </c>
      <c r="H403" s="200"/>
      <c r="I403" s="77"/>
      <c r="J403" s="77"/>
      <c r="K403" s="77"/>
      <c r="L403" s="77">
        <f>SUMIF(Dagbog!$L402:$L415,"x",Dagbog!K402:K415)</f>
        <v>0</v>
      </c>
      <c r="M403" s="200">
        <f t="shared" si="23"/>
        <v>0</v>
      </c>
      <c r="N403" s="200"/>
      <c r="O403" s="77"/>
      <c r="P403" s="77"/>
      <c r="Q403" s="77"/>
      <c r="R403" s="77">
        <f t="shared" si="20"/>
        <v>0</v>
      </c>
      <c r="S403" s="225">
        <f t="shared" si="21"/>
        <v>0</v>
      </c>
      <c r="T403" s="225"/>
      <c r="U403" s="225"/>
      <c r="V403" s="224"/>
      <c r="W403" s="232"/>
      <c r="X403" s="228"/>
      <c r="Y403" s="233"/>
      <c r="Z403" s="233"/>
      <c r="AA403" s="230"/>
      <c r="AB403" s="228"/>
      <c r="AC403" s="230"/>
      <c r="AD403" s="229"/>
      <c r="AE403" s="229"/>
    </row>
    <row r="404" spans="1:31" ht="11.25" hidden="1" customHeight="1" x14ac:dyDescent="0.2">
      <c r="A404" s="223"/>
      <c r="B404" s="200"/>
      <c r="C404" s="77"/>
      <c r="D404" s="77"/>
      <c r="E404" s="77"/>
      <c r="F404" s="77"/>
      <c r="G404" s="225">
        <f t="shared" si="22"/>
        <v>0</v>
      </c>
      <c r="H404" s="200"/>
      <c r="I404" s="77"/>
      <c r="J404" s="77"/>
      <c r="K404" s="77"/>
      <c r="L404" s="77">
        <f>SUMIF(Dagbog!$L403:$L416,"x",Dagbog!K403:K416)</f>
        <v>0</v>
      </c>
      <c r="M404" s="200">
        <f t="shared" si="23"/>
        <v>0</v>
      </c>
      <c r="N404" s="200"/>
      <c r="O404" s="77"/>
      <c r="P404" s="77"/>
      <c r="Q404" s="77"/>
      <c r="R404" s="77">
        <f t="shared" si="20"/>
        <v>0</v>
      </c>
      <c r="S404" s="225">
        <f t="shared" si="21"/>
        <v>0</v>
      </c>
      <c r="T404" s="225"/>
      <c r="U404" s="225"/>
      <c r="V404" s="224"/>
      <c r="W404" s="232"/>
      <c r="X404" s="228"/>
      <c r="Y404" s="233"/>
      <c r="Z404" s="233"/>
      <c r="AA404" s="230"/>
      <c r="AB404" s="228"/>
      <c r="AC404" s="230"/>
      <c r="AD404" s="229"/>
      <c r="AE404" s="229"/>
    </row>
    <row r="405" spans="1:31" ht="11.25" hidden="1" customHeight="1" x14ac:dyDescent="0.2">
      <c r="A405" s="223"/>
      <c r="B405" s="200"/>
      <c r="C405" s="77"/>
      <c r="D405" s="77"/>
      <c r="E405" s="77"/>
      <c r="F405" s="77"/>
      <c r="G405" s="225">
        <f t="shared" si="22"/>
        <v>0</v>
      </c>
      <c r="H405" s="200"/>
      <c r="I405" s="77"/>
      <c r="J405" s="77"/>
      <c r="K405" s="77"/>
      <c r="L405" s="77">
        <f>SUMIF(Dagbog!$L404:$L417,"x",Dagbog!K404:K417)</f>
        <v>0</v>
      </c>
      <c r="M405" s="200">
        <f t="shared" si="23"/>
        <v>0</v>
      </c>
      <c r="N405" s="200"/>
      <c r="O405" s="77"/>
      <c r="P405" s="77"/>
      <c r="Q405" s="77"/>
      <c r="R405" s="77">
        <f t="shared" si="20"/>
        <v>0</v>
      </c>
      <c r="S405" s="225">
        <f t="shared" si="21"/>
        <v>0</v>
      </c>
      <c r="T405" s="225"/>
      <c r="U405" s="225"/>
      <c r="V405" s="224"/>
      <c r="W405" s="232"/>
      <c r="X405" s="228"/>
      <c r="Y405" s="233"/>
      <c r="Z405" s="233"/>
      <c r="AA405" s="230"/>
      <c r="AB405" s="228"/>
      <c r="AC405" s="230"/>
      <c r="AD405" s="229"/>
      <c r="AE405" s="229"/>
    </row>
    <row r="406" spans="1:31" ht="11.25" hidden="1" customHeight="1" x14ac:dyDescent="0.2">
      <c r="A406" s="223"/>
      <c r="B406" s="200"/>
      <c r="C406" s="77"/>
      <c r="D406" s="77"/>
      <c r="E406" s="77"/>
      <c r="F406" s="77"/>
      <c r="G406" s="225">
        <f t="shared" si="22"/>
        <v>0</v>
      </c>
      <c r="H406" s="200"/>
      <c r="I406" s="77"/>
      <c r="J406" s="77"/>
      <c r="K406" s="77"/>
      <c r="L406" s="77">
        <f>SUMIF(Dagbog!$L405:$L418,"x",Dagbog!K405:K418)</f>
        <v>0</v>
      </c>
      <c r="M406" s="200">
        <f t="shared" si="23"/>
        <v>0</v>
      </c>
      <c r="N406" s="200"/>
      <c r="O406" s="77"/>
      <c r="P406" s="77"/>
      <c r="Q406" s="77"/>
      <c r="R406" s="77">
        <f t="shared" si="20"/>
        <v>0</v>
      </c>
      <c r="S406" s="225">
        <f t="shared" si="21"/>
        <v>0</v>
      </c>
      <c r="T406" s="225"/>
      <c r="U406" s="225"/>
      <c r="V406" s="224"/>
      <c r="W406" s="232"/>
      <c r="X406" s="228"/>
      <c r="Y406" s="233"/>
      <c r="Z406" s="233"/>
      <c r="AA406" s="230"/>
      <c r="AB406" s="228"/>
      <c r="AC406" s="230"/>
      <c r="AD406" s="229"/>
      <c r="AE406" s="229"/>
    </row>
    <row r="407" spans="1:31" ht="11.25" hidden="1" customHeight="1" x14ac:dyDescent="0.2">
      <c r="A407" s="223"/>
      <c r="B407" s="200"/>
      <c r="C407" s="77"/>
      <c r="D407" s="77"/>
      <c r="E407" s="77"/>
      <c r="F407" s="77"/>
      <c r="G407" s="225">
        <f t="shared" si="22"/>
        <v>0</v>
      </c>
      <c r="H407" s="200"/>
      <c r="I407" s="77"/>
      <c r="J407" s="77"/>
      <c r="K407" s="77"/>
      <c r="L407" s="77">
        <f>SUMIF(Dagbog!$L406:$L419,"x",Dagbog!K406:K419)</f>
        <v>0</v>
      </c>
      <c r="M407" s="200">
        <f t="shared" si="23"/>
        <v>0</v>
      </c>
      <c r="N407" s="200"/>
      <c r="O407" s="77"/>
      <c r="P407" s="77"/>
      <c r="Q407" s="77"/>
      <c r="R407" s="77">
        <f t="shared" si="20"/>
        <v>0</v>
      </c>
      <c r="S407" s="225">
        <f t="shared" si="21"/>
        <v>0</v>
      </c>
      <c r="T407" s="225"/>
      <c r="U407" s="225"/>
      <c r="V407" s="224"/>
      <c r="W407" s="232"/>
      <c r="X407" s="228"/>
      <c r="Y407" s="233"/>
      <c r="Z407" s="233"/>
      <c r="AA407" s="230"/>
      <c r="AB407" s="228"/>
      <c r="AC407" s="230"/>
      <c r="AD407" s="229"/>
      <c r="AE407" s="229"/>
    </row>
    <row r="408" spans="1:31" ht="11.25" hidden="1" customHeight="1" x14ac:dyDescent="0.2">
      <c r="A408" s="223"/>
      <c r="B408" s="200"/>
      <c r="C408" s="77"/>
      <c r="D408" s="77"/>
      <c r="E408" s="77"/>
      <c r="F408" s="77"/>
      <c r="G408" s="225">
        <f t="shared" si="22"/>
        <v>0</v>
      </c>
      <c r="H408" s="200"/>
      <c r="I408" s="77"/>
      <c r="J408" s="77"/>
      <c r="K408" s="77"/>
      <c r="L408" s="77">
        <f>SUMIF(Dagbog!$L407:$L420,"x",Dagbog!K407:K420)</f>
        <v>0</v>
      </c>
      <c r="M408" s="200">
        <f t="shared" si="23"/>
        <v>0</v>
      </c>
      <c r="N408" s="200"/>
      <c r="O408" s="77"/>
      <c r="P408" s="77"/>
      <c r="Q408" s="77"/>
      <c r="R408" s="77">
        <f t="shared" si="20"/>
        <v>0</v>
      </c>
      <c r="S408" s="225">
        <f t="shared" si="21"/>
        <v>0</v>
      </c>
      <c r="T408" s="225"/>
      <c r="U408" s="225"/>
      <c r="V408" s="224"/>
      <c r="W408" s="232"/>
      <c r="X408" s="228"/>
      <c r="Y408" s="233"/>
      <c r="Z408" s="233"/>
      <c r="AA408" s="230"/>
      <c r="AB408" s="228"/>
      <c r="AC408" s="230"/>
      <c r="AD408" s="229"/>
      <c r="AE408" s="229"/>
    </row>
    <row r="409" spans="1:31" x14ac:dyDescent="0.2">
      <c r="A409" s="230">
        <f>Dagbog!A408</f>
        <v>20</v>
      </c>
      <c r="B409" s="200">
        <f>SUMIF(Dagbog!$L408:$L421,"",Dagbog!G408:G421)</f>
        <v>0</v>
      </c>
      <c r="C409" s="77">
        <f>SUMIF(Dagbog!$L408:$L421,"",Dagbog!H408:H421)</f>
        <v>0</v>
      </c>
      <c r="D409" s="77">
        <f>SUMIF(Dagbog!$L408:$L421,"",Dagbog!I408:I421)</f>
        <v>0</v>
      </c>
      <c r="E409" s="77">
        <f>SUMIF(Dagbog!$L408:$L421,"",Dagbog!J408:J421)</f>
        <v>0</v>
      </c>
      <c r="F409" s="77">
        <f>SUMIF(Dagbog!$L408:$L421,"",Dagbog!K408:K421)</f>
        <v>0</v>
      </c>
      <c r="G409" s="225">
        <f t="shared" si="22"/>
        <v>0</v>
      </c>
      <c r="H409" s="200">
        <f>SUMIF(Dagbog!$L408:$L421,"x",Dagbog!G408:G421)</f>
        <v>0</v>
      </c>
      <c r="I409" s="77">
        <f>SUMIF(Dagbog!$L408:$L421,"x",Dagbog!H408:H421)</f>
        <v>0</v>
      </c>
      <c r="J409" s="77">
        <f>SUMIF(Dagbog!$L408:$L421,"x",Dagbog!I408:I421)</f>
        <v>0</v>
      </c>
      <c r="K409" s="77">
        <f>SUMIF(Dagbog!$L408:$L421,"x",Dagbog!J408:J421)</f>
        <v>0</v>
      </c>
      <c r="L409" s="77">
        <f>SUMIF(Dagbog!$L408:$L421,"x",Dagbog!K408:K421)</f>
        <v>0</v>
      </c>
      <c r="M409" s="200">
        <f t="shared" si="23"/>
        <v>0</v>
      </c>
      <c r="N409" s="200">
        <f>B409+H409</f>
        <v>0</v>
      </c>
      <c r="O409" s="77">
        <f>C409+I409</f>
        <v>0</v>
      </c>
      <c r="P409" s="77">
        <f>D409+J409</f>
        <v>0</v>
      </c>
      <c r="Q409" s="77">
        <f>E409+K409</f>
        <v>0</v>
      </c>
      <c r="R409" s="77">
        <f t="shared" si="20"/>
        <v>0</v>
      </c>
      <c r="S409" s="225">
        <f t="shared" si="21"/>
        <v>0</v>
      </c>
      <c r="T409" s="225">
        <f>SUM(Dagbog!M408:M421)</f>
        <v>0</v>
      </c>
      <c r="U409" s="225">
        <f>S409+T409</f>
        <v>0</v>
      </c>
      <c r="V409" s="224">
        <f>SUM(Dagbog!Q408:Q421)</f>
        <v>0</v>
      </c>
      <c r="W409" s="232">
        <f>SUM(Dagbog!F408:F421)-X409</f>
        <v>0</v>
      </c>
      <c r="X409" s="228">
        <f>SUMIF(Dagbog!$L408:$L421,"x",Dagbog!F408:F421)</f>
        <v>0</v>
      </c>
      <c r="Y409" s="233">
        <f>IF(SUM(Dagbog!R408:R421)&gt;0,AVERAGE(Dagbog!R408:R421),0)</f>
        <v>0</v>
      </c>
      <c r="Z409" s="272">
        <f>SUM(Dagbog!T408:T421)-AA409</f>
        <v>0</v>
      </c>
      <c r="AA409" s="230">
        <f>SUMIF(Dagbog!$L408:$L421,"x",Dagbog!T408:T421)</f>
        <v>0</v>
      </c>
      <c r="AB409" s="228">
        <f>SUM(Dagbog!P408:P421)</f>
        <v>0</v>
      </c>
      <c r="AC409" s="230">
        <f>SUM(Dagbog!V408:V421)</f>
        <v>0</v>
      </c>
      <c r="AD409" s="231">
        <f>SUM(Dagbog!C408:C421)</f>
        <v>0</v>
      </c>
      <c r="AE409" s="234">
        <f>SUM(Dagbog!E408:E421)</f>
        <v>0</v>
      </c>
    </row>
    <row r="410" spans="1:31" ht="11.25" hidden="1" customHeight="1" x14ac:dyDescent="0.2">
      <c r="A410" s="223"/>
      <c r="B410" s="200"/>
      <c r="C410" s="77"/>
      <c r="D410" s="77"/>
      <c r="E410" s="77"/>
      <c r="F410" s="77"/>
      <c r="G410" s="225">
        <f t="shared" si="22"/>
        <v>0</v>
      </c>
      <c r="H410" s="200"/>
      <c r="I410" s="77"/>
      <c r="J410" s="77"/>
      <c r="K410" s="77"/>
      <c r="L410" s="77">
        <f>SUMIF(Dagbog!$L409:$L422,"x",Dagbog!K409:K422)</f>
        <v>0</v>
      </c>
      <c r="M410" s="200">
        <f t="shared" si="23"/>
        <v>0</v>
      </c>
      <c r="N410" s="200"/>
      <c r="O410" s="77"/>
      <c r="P410" s="77"/>
      <c r="Q410" s="77"/>
      <c r="R410" s="77">
        <f t="shared" si="20"/>
        <v>0</v>
      </c>
      <c r="S410" s="225">
        <f t="shared" si="21"/>
        <v>0</v>
      </c>
      <c r="T410" s="225"/>
      <c r="U410" s="225"/>
      <c r="V410" s="224"/>
      <c r="W410" s="232"/>
      <c r="X410" s="228"/>
      <c r="Y410" s="233"/>
      <c r="Z410" s="233"/>
      <c r="AA410" s="230"/>
      <c r="AB410" s="228"/>
      <c r="AC410" s="230"/>
      <c r="AD410" s="229"/>
      <c r="AE410" s="229"/>
    </row>
    <row r="411" spans="1:31" ht="11.25" hidden="1" customHeight="1" x14ac:dyDescent="0.2">
      <c r="A411" s="223"/>
      <c r="B411" s="200"/>
      <c r="C411" s="77"/>
      <c r="D411" s="77"/>
      <c r="E411" s="77"/>
      <c r="F411" s="77"/>
      <c r="G411" s="225">
        <f t="shared" si="22"/>
        <v>0</v>
      </c>
      <c r="H411" s="200"/>
      <c r="I411" s="77"/>
      <c r="J411" s="77"/>
      <c r="K411" s="77"/>
      <c r="L411" s="77">
        <f>SUMIF(Dagbog!$L410:$L423,"x",Dagbog!K410:K423)</f>
        <v>0</v>
      </c>
      <c r="M411" s="200">
        <f t="shared" si="23"/>
        <v>0</v>
      </c>
      <c r="N411" s="200"/>
      <c r="O411" s="77"/>
      <c r="P411" s="77"/>
      <c r="Q411" s="77"/>
      <c r="R411" s="77">
        <f t="shared" si="20"/>
        <v>0</v>
      </c>
      <c r="S411" s="225">
        <f t="shared" si="21"/>
        <v>0</v>
      </c>
      <c r="T411" s="225"/>
      <c r="U411" s="225"/>
      <c r="V411" s="224"/>
      <c r="W411" s="232"/>
      <c r="X411" s="228"/>
      <c r="Y411" s="233"/>
      <c r="Z411" s="233"/>
      <c r="AA411" s="230"/>
      <c r="AB411" s="228"/>
      <c r="AC411" s="230"/>
      <c r="AD411" s="229"/>
      <c r="AE411" s="229"/>
    </row>
    <row r="412" spans="1:31" ht="11.25" hidden="1" customHeight="1" x14ac:dyDescent="0.2">
      <c r="A412" s="223"/>
      <c r="B412" s="200"/>
      <c r="C412" s="77"/>
      <c r="D412" s="77"/>
      <c r="E412" s="77"/>
      <c r="F412" s="77"/>
      <c r="G412" s="225">
        <f t="shared" si="22"/>
        <v>0</v>
      </c>
      <c r="H412" s="200"/>
      <c r="I412" s="77"/>
      <c r="J412" s="77"/>
      <c r="K412" s="77"/>
      <c r="L412" s="77">
        <f>SUMIF(Dagbog!$L411:$L424,"x",Dagbog!K411:K424)</f>
        <v>0</v>
      </c>
      <c r="M412" s="200">
        <f t="shared" si="23"/>
        <v>0</v>
      </c>
      <c r="N412" s="200"/>
      <c r="O412" s="77"/>
      <c r="P412" s="77"/>
      <c r="Q412" s="77"/>
      <c r="R412" s="77">
        <f t="shared" si="20"/>
        <v>0</v>
      </c>
      <c r="S412" s="225">
        <f t="shared" si="21"/>
        <v>0</v>
      </c>
      <c r="T412" s="225"/>
      <c r="U412" s="225"/>
      <c r="V412" s="224"/>
      <c r="W412" s="232"/>
      <c r="X412" s="228"/>
      <c r="Y412" s="233"/>
      <c r="Z412" s="233"/>
      <c r="AA412" s="230"/>
      <c r="AB412" s="228"/>
      <c r="AC412" s="230"/>
      <c r="AD412" s="229"/>
      <c r="AE412" s="229"/>
    </row>
    <row r="413" spans="1:31" ht="11.25" hidden="1" customHeight="1" x14ac:dyDescent="0.2">
      <c r="A413" s="223"/>
      <c r="B413" s="200"/>
      <c r="C413" s="77"/>
      <c r="D413" s="77"/>
      <c r="E413" s="77"/>
      <c r="F413" s="77"/>
      <c r="G413" s="225">
        <f t="shared" si="22"/>
        <v>0</v>
      </c>
      <c r="H413" s="200"/>
      <c r="I413" s="77"/>
      <c r="J413" s="77"/>
      <c r="K413" s="77"/>
      <c r="L413" s="77">
        <f>SUMIF(Dagbog!$L412:$L425,"x",Dagbog!K412:K425)</f>
        <v>0</v>
      </c>
      <c r="M413" s="200">
        <f t="shared" si="23"/>
        <v>0</v>
      </c>
      <c r="N413" s="200"/>
      <c r="O413" s="77"/>
      <c r="P413" s="77"/>
      <c r="Q413" s="77"/>
      <c r="R413" s="77">
        <f t="shared" si="20"/>
        <v>0</v>
      </c>
      <c r="S413" s="225">
        <f t="shared" si="21"/>
        <v>0</v>
      </c>
      <c r="T413" s="225"/>
      <c r="U413" s="225"/>
      <c r="V413" s="224"/>
      <c r="W413" s="232"/>
      <c r="X413" s="228"/>
      <c r="Y413" s="233"/>
      <c r="Z413" s="233"/>
      <c r="AA413" s="230"/>
      <c r="AB413" s="228"/>
      <c r="AC413" s="230"/>
      <c r="AD413" s="229"/>
      <c r="AE413" s="229"/>
    </row>
    <row r="414" spans="1:31" ht="11.25" hidden="1" customHeight="1" x14ac:dyDescent="0.2">
      <c r="A414" s="223"/>
      <c r="B414" s="200"/>
      <c r="C414" s="77"/>
      <c r="D414" s="77"/>
      <c r="E414" s="77"/>
      <c r="F414" s="77"/>
      <c r="G414" s="225">
        <f t="shared" si="22"/>
        <v>0</v>
      </c>
      <c r="H414" s="200"/>
      <c r="I414" s="77"/>
      <c r="J414" s="77"/>
      <c r="K414" s="77"/>
      <c r="L414" s="77">
        <f>SUMIF(Dagbog!$L413:$L426,"x",Dagbog!K413:K426)</f>
        <v>0</v>
      </c>
      <c r="M414" s="200">
        <f t="shared" si="23"/>
        <v>0</v>
      </c>
      <c r="N414" s="200"/>
      <c r="O414" s="77"/>
      <c r="P414" s="77"/>
      <c r="Q414" s="77"/>
      <c r="R414" s="77">
        <f t="shared" si="20"/>
        <v>0</v>
      </c>
      <c r="S414" s="225">
        <f t="shared" si="21"/>
        <v>0</v>
      </c>
      <c r="T414" s="225"/>
      <c r="U414" s="225"/>
      <c r="V414" s="224"/>
      <c r="W414" s="232"/>
      <c r="X414" s="228"/>
      <c r="Y414" s="233"/>
      <c r="Z414" s="233"/>
      <c r="AA414" s="230"/>
      <c r="AB414" s="228"/>
      <c r="AC414" s="230"/>
      <c r="AD414" s="229"/>
      <c r="AE414" s="229"/>
    </row>
    <row r="415" spans="1:31" ht="11.25" hidden="1" customHeight="1" x14ac:dyDescent="0.2">
      <c r="A415" s="223"/>
      <c r="B415" s="200"/>
      <c r="C415" s="77"/>
      <c r="D415" s="77"/>
      <c r="E415" s="77"/>
      <c r="F415" s="77"/>
      <c r="G415" s="225">
        <f t="shared" si="22"/>
        <v>0</v>
      </c>
      <c r="H415" s="200"/>
      <c r="I415" s="77"/>
      <c r="J415" s="77"/>
      <c r="K415" s="77"/>
      <c r="L415" s="77">
        <f>SUMIF(Dagbog!$L414:$L427,"x",Dagbog!K414:K427)</f>
        <v>0</v>
      </c>
      <c r="M415" s="200">
        <f t="shared" si="23"/>
        <v>0</v>
      </c>
      <c r="N415" s="200"/>
      <c r="O415" s="77"/>
      <c r="P415" s="77"/>
      <c r="Q415" s="77"/>
      <c r="R415" s="77">
        <f t="shared" ref="R415:R478" si="24">F415+L415</f>
        <v>0</v>
      </c>
      <c r="S415" s="225">
        <f t="shared" ref="S415:S478" si="25">SUM(N415:R415)</f>
        <v>0</v>
      </c>
      <c r="T415" s="225"/>
      <c r="U415" s="225"/>
      <c r="V415" s="224"/>
      <c r="W415" s="232"/>
      <c r="X415" s="228"/>
      <c r="Y415" s="233"/>
      <c r="Z415" s="233"/>
      <c r="AA415" s="230"/>
      <c r="AB415" s="228"/>
      <c r="AC415" s="230"/>
      <c r="AD415" s="229"/>
      <c r="AE415" s="229"/>
    </row>
    <row r="416" spans="1:31" ht="11.25" hidden="1" customHeight="1" x14ac:dyDescent="0.2">
      <c r="A416" s="223"/>
      <c r="B416" s="200"/>
      <c r="C416" s="77"/>
      <c r="D416" s="77"/>
      <c r="E416" s="77"/>
      <c r="F416" s="77"/>
      <c r="G416" s="225">
        <f t="shared" si="22"/>
        <v>0</v>
      </c>
      <c r="H416" s="200"/>
      <c r="I416" s="77"/>
      <c r="J416" s="77"/>
      <c r="K416" s="77"/>
      <c r="L416" s="77">
        <f>SUMIF(Dagbog!$L415:$L428,"x",Dagbog!K415:K428)</f>
        <v>0</v>
      </c>
      <c r="M416" s="200">
        <f t="shared" si="23"/>
        <v>0</v>
      </c>
      <c r="N416" s="200"/>
      <c r="O416" s="77"/>
      <c r="P416" s="77"/>
      <c r="Q416" s="77"/>
      <c r="R416" s="77">
        <f t="shared" si="24"/>
        <v>0</v>
      </c>
      <c r="S416" s="225">
        <f t="shared" si="25"/>
        <v>0</v>
      </c>
      <c r="T416" s="225"/>
      <c r="U416" s="225"/>
      <c r="V416" s="224"/>
      <c r="W416" s="232"/>
      <c r="X416" s="228"/>
      <c r="Y416" s="233"/>
      <c r="Z416" s="233"/>
      <c r="AA416" s="230"/>
      <c r="AB416" s="228"/>
      <c r="AC416" s="230"/>
      <c r="AD416" s="229"/>
      <c r="AE416" s="229"/>
    </row>
    <row r="417" spans="1:31" ht="11.25" hidden="1" customHeight="1" x14ac:dyDescent="0.2">
      <c r="A417" s="223"/>
      <c r="B417" s="200"/>
      <c r="C417" s="77"/>
      <c r="D417" s="77"/>
      <c r="E417" s="77"/>
      <c r="F417" s="77"/>
      <c r="G417" s="225">
        <f t="shared" si="22"/>
        <v>0</v>
      </c>
      <c r="H417" s="200"/>
      <c r="I417" s="77"/>
      <c r="J417" s="77"/>
      <c r="K417" s="77"/>
      <c r="L417" s="77">
        <f>SUMIF(Dagbog!$L416:$L429,"x",Dagbog!K416:K429)</f>
        <v>0</v>
      </c>
      <c r="M417" s="200">
        <f t="shared" si="23"/>
        <v>0</v>
      </c>
      <c r="N417" s="200"/>
      <c r="O417" s="77"/>
      <c r="P417" s="77"/>
      <c r="Q417" s="77"/>
      <c r="R417" s="77">
        <f t="shared" si="24"/>
        <v>0</v>
      </c>
      <c r="S417" s="225">
        <f t="shared" si="25"/>
        <v>0</v>
      </c>
      <c r="T417" s="225"/>
      <c r="U417" s="225"/>
      <c r="V417" s="224"/>
      <c r="W417" s="232"/>
      <c r="X417" s="228"/>
      <c r="Y417" s="233"/>
      <c r="Z417" s="233"/>
      <c r="AA417" s="230"/>
      <c r="AB417" s="228"/>
      <c r="AC417" s="230"/>
      <c r="AD417" s="229"/>
      <c r="AE417" s="229"/>
    </row>
    <row r="418" spans="1:31" ht="11.25" hidden="1" customHeight="1" x14ac:dyDescent="0.2">
      <c r="A418" s="223"/>
      <c r="B418" s="200"/>
      <c r="C418" s="77"/>
      <c r="D418" s="77"/>
      <c r="E418" s="77"/>
      <c r="F418" s="77"/>
      <c r="G418" s="225">
        <f t="shared" si="22"/>
        <v>0</v>
      </c>
      <c r="H418" s="200"/>
      <c r="I418" s="77"/>
      <c r="J418" s="77"/>
      <c r="K418" s="77"/>
      <c r="L418" s="77">
        <f>SUMIF(Dagbog!$L417:$L430,"x",Dagbog!K417:K430)</f>
        <v>0</v>
      </c>
      <c r="M418" s="200">
        <f t="shared" si="23"/>
        <v>0</v>
      </c>
      <c r="N418" s="200"/>
      <c r="O418" s="77"/>
      <c r="P418" s="77"/>
      <c r="Q418" s="77"/>
      <c r="R418" s="77">
        <f t="shared" si="24"/>
        <v>0</v>
      </c>
      <c r="S418" s="225">
        <f t="shared" si="25"/>
        <v>0</v>
      </c>
      <c r="T418" s="225"/>
      <c r="U418" s="225"/>
      <c r="V418" s="224"/>
      <c r="W418" s="232"/>
      <c r="X418" s="228"/>
      <c r="Y418" s="233"/>
      <c r="Z418" s="233"/>
      <c r="AA418" s="230"/>
      <c r="AB418" s="228"/>
      <c r="AC418" s="230"/>
      <c r="AD418" s="229"/>
      <c r="AE418" s="229"/>
    </row>
    <row r="419" spans="1:31" ht="11.25" hidden="1" customHeight="1" x14ac:dyDescent="0.2">
      <c r="A419" s="223"/>
      <c r="B419" s="200"/>
      <c r="C419" s="77"/>
      <c r="D419" s="77"/>
      <c r="E419" s="77"/>
      <c r="F419" s="77"/>
      <c r="G419" s="225">
        <f t="shared" si="22"/>
        <v>0</v>
      </c>
      <c r="H419" s="200"/>
      <c r="I419" s="77"/>
      <c r="J419" s="77"/>
      <c r="K419" s="77"/>
      <c r="L419" s="77">
        <f>SUMIF(Dagbog!$L418:$L431,"x",Dagbog!K418:K431)</f>
        <v>0</v>
      </c>
      <c r="M419" s="200">
        <f t="shared" si="23"/>
        <v>0</v>
      </c>
      <c r="N419" s="200"/>
      <c r="O419" s="77"/>
      <c r="P419" s="77"/>
      <c r="Q419" s="77"/>
      <c r="R419" s="77">
        <f t="shared" si="24"/>
        <v>0</v>
      </c>
      <c r="S419" s="225">
        <f t="shared" si="25"/>
        <v>0</v>
      </c>
      <c r="T419" s="225"/>
      <c r="U419" s="225"/>
      <c r="V419" s="224"/>
      <c r="W419" s="232"/>
      <c r="X419" s="228"/>
      <c r="Y419" s="233"/>
      <c r="Z419" s="233"/>
      <c r="AA419" s="230"/>
      <c r="AB419" s="228"/>
      <c r="AC419" s="230"/>
      <c r="AD419" s="229"/>
      <c r="AE419" s="229"/>
    </row>
    <row r="420" spans="1:31" ht="11.25" hidden="1" customHeight="1" x14ac:dyDescent="0.2">
      <c r="A420" s="223"/>
      <c r="B420" s="200"/>
      <c r="C420" s="77"/>
      <c r="D420" s="77"/>
      <c r="E420" s="77"/>
      <c r="F420" s="77"/>
      <c r="G420" s="225">
        <f t="shared" si="22"/>
        <v>0</v>
      </c>
      <c r="H420" s="200"/>
      <c r="I420" s="77"/>
      <c r="J420" s="77"/>
      <c r="K420" s="77"/>
      <c r="L420" s="77">
        <f>SUMIF(Dagbog!$L419:$L432,"x",Dagbog!K419:K432)</f>
        <v>0</v>
      </c>
      <c r="M420" s="200">
        <f t="shared" si="23"/>
        <v>0</v>
      </c>
      <c r="N420" s="200"/>
      <c r="O420" s="77"/>
      <c r="P420" s="77"/>
      <c r="Q420" s="77"/>
      <c r="R420" s="77">
        <f t="shared" si="24"/>
        <v>0</v>
      </c>
      <c r="S420" s="225">
        <f t="shared" si="25"/>
        <v>0</v>
      </c>
      <c r="T420" s="225"/>
      <c r="U420" s="225"/>
      <c r="V420" s="224"/>
      <c r="W420" s="232"/>
      <c r="X420" s="228"/>
      <c r="Y420" s="233"/>
      <c r="Z420" s="233"/>
      <c r="AA420" s="230"/>
      <c r="AB420" s="228"/>
      <c r="AC420" s="230"/>
      <c r="AD420" s="229"/>
      <c r="AE420" s="229"/>
    </row>
    <row r="421" spans="1:31" ht="11.25" hidden="1" customHeight="1" x14ac:dyDescent="0.2">
      <c r="A421" s="223"/>
      <c r="B421" s="200"/>
      <c r="C421" s="77"/>
      <c r="D421" s="77"/>
      <c r="E421" s="77"/>
      <c r="F421" s="77"/>
      <c r="G421" s="225">
        <f t="shared" ref="G421:G484" si="26">SUM(B421:F421)</f>
        <v>0</v>
      </c>
      <c r="H421" s="200"/>
      <c r="I421" s="77"/>
      <c r="J421" s="77"/>
      <c r="K421" s="77"/>
      <c r="L421" s="77">
        <f>SUMIF(Dagbog!$L420:$L433,"x",Dagbog!K420:K433)</f>
        <v>0</v>
      </c>
      <c r="M421" s="200">
        <f t="shared" si="23"/>
        <v>0</v>
      </c>
      <c r="N421" s="200"/>
      <c r="O421" s="77"/>
      <c r="P421" s="77"/>
      <c r="Q421" s="77"/>
      <c r="R421" s="77">
        <f t="shared" si="24"/>
        <v>0</v>
      </c>
      <c r="S421" s="225">
        <f t="shared" si="25"/>
        <v>0</v>
      </c>
      <c r="T421" s="225"/>
      <c r="U421" s="225"/>
      <c r="V421" s="224"/>
      <c r="W421" s="232"/>
      <c r="X421" s="228"/>
      <c r="Y421" s="233"/>
      <c r="Z421" s="233"/>
      <c r="AA421" s="230"/>
      <c r="AB421" s="228"/>
      <c r="AC421" s="230"/>
      <c r="AD421" s="229"/>
      <c r="AE421" s="229"/>
    </row>
    <row r="422" spans="1:31" ht="11.25" hidden="1" customHeight="1" x14ac:dyDescent="0.2">
      <c r="A422" s="223"/>
      <c r="B422" s="200"/>
      <c r="C422" s="77"/>
      <c r="D422" s="77"/>
      <c r="E422" s="77"/>
      <c r="F422" s="77"/>
      <c r="G422" s="225">
        <f t="shared" si="26"/>
        <v>0</v>
      </c>
      <c r="H422" s="200"/>
      <c r="I422" s="77"/>
      <c r="J422" s="77"/>
      <c r="K422" s="77"/>
      <c r="L422" s="77">
        <f>SUMIF(Dagbog!$L421:$L434,"x",Dagbog!K421:K434)</f>
        <v>0</v>
      </c>
      <c r="M422" s="200">
        <f t="shared" si="23"/>
        <v>0</v>
      </c>
      <c r="N422" s="200"/>
      <c r="O422" s="77"/>
      <c r="P422" s="77"/>
      <c r="Q422" s="77"/>
      <c r="R422" s="77">
        <f t="shared" si="24"/>
        <v>0</v>
      </c>
      <c r="S422" s="225">
        <f t="shared" si="25"/>
        <v>0</v>
      </c>
      <c r="T422" s="225"/>
      <c r="U422" s="225"/>
      <c r="V422" s="224"/>
      <c r="W422" s="232"/>
      <c r="X422" s="228"/>
      <c r="Y422" s="233"/>
      <c r="Z422" s="233"/>
      <c r="AA422" s="230"/>
      <c r="AB422" s="228"/>
      <c r="AC422" s="230"/>
      <c r="AD422" s="229"/>
      <c r="AE422" s="229"/>
    </row>
    <row r="423" spans="1:31" x14ac:dyDescent="0.2">
      <c r="A423" s="230">
        <f>Dagbog!A422</f>
        <v>21</v>
      </c>
      <c r="B423" s="200">
        <f>SUMIF(Dagbog!$L422:$L435,"",Dagbog!G422:G435)</f>
        <v>0</v>
      </c>
      <c r="C423" s="77">
        <f>SUMIF(Dagbog!$L422:$L435,"",Dagbog!H422:H435)</f>
        <v>0</v>
      </c>
      <c r="D423" s="77">
        <f>SUMIF(Dagbog!$L422:$L435,"",Dagbog!I422:I435)</f>
        <v>0</v>
      </c>
      <c r="E423" s="77">
        <f>SUMIF(Dagbog!$L422:$L435,"",Dagbog!J422:J435)</f>
        <v>0</v>
      </c>
      <c r="F423" s="77">
        <f>SUMIF(Dagbog!$L422:$L435,"",Dagbog!K422:K435)</f>
        <v>0</v>
      </c>
      <c r="G423" s="225">
        <f t="shared" si="26"/>
        <v>0</v>
      </c>
      <c r="H423" s="200">
        <f>SUMIF(Dagbog!$L422:$L435,"x",Dagbog!G422:G435)</f>
        <v>0</v>
      </c>
      <c r="I423" s="77">
        <f>SUMIF(Dagbog!$L422:$L435,"x",Dagbog!H422:H435)</f>
        <v>0</v>
      </c>
      <c r="J423" s="77">
        <f>SUMIF(Dagbog!$L422:$L435,"x",Dagbog!I422:I435)</f>
        <v>0</v>
      </c>
      <c r="K423" s="77">
        <f>SUMIF(Dagbog!$L422:$L435,"x",Dagbog!J422:J435)</f>
        <v>0</v>
      </c>
      <c r="L423" s="77">
        <f>SUMIF(Dagbog!$L422:$L435,"x",Dagbog!K422:K435)</f>
        <v>0</v>
      </c>
      <c r="M423" s="200">
        <f t="shared" si="23"/>
        <v>0</v>
      </c>
      <c r="N423" s="200">
        <f>B423+H423</f>
        <v>0</v>
      </c>
      <c r="O423" s="77">
        <f>C423+I423</f>
        <v>0</v>
      </c>
      <c r="P423" s="77">
        <f>D423+J423</f>
        <v>0</v>
      </c>
      <c r="Q423" s="77">
        <f>E423+K423</f>
        <v>0</v>
      </c>
      <c r="R423" s="77">
        <f t="shared" si="24"/>
        <v>0</v>
      </c>
      <c r="S423" s="225">
        <f t="shared" si="25"/>
        <v>0</v>
      </c>
      <c r="T423" s="225">
        <f>SUM(Dagbog!M422:M435)</f>
        <v>0</v>
      </c>
      <c r="U423" s="225">
        <f>S423+T423</f>
        <v>0</v>
      </c>
      <c r="V423" s="224">
        <f>SUM(Dagbog!Q422:Q435)</f>
        <v>0</v>
      </c>
      <c r="W423" s="232">
        <f>SUM(Dagbog!F422:F435)-X423</f>
        <v>0</v>
      </c>
      <c r="X423" s="228">
        <f>SUMIF(Dagbog!$L422:$L435,"x",Dagbog!F422:F435)</f>
        <v>0</v>
      </c>
      <c r="Y423" s="233">
        <f>IF(SUM(Dagbog!R422:R435)&gt;0,AVERAGE(Dagbog!R422:R435),0)</f>
        <v>0</v>
      </c>
      <c r="Z423" s="272">
        <f>SUM(Dagbog!T422:T435)-AA423</f>
        <v>0</v>
      </c>
      <c r="AA423" s="230">
        <f>SUMIF(Dagbog!$L422:$L435,"x",Dagbog!T422:T435)</f>
        <v>0</v>
      </c>
      <c r="AB423" s="228">
        <f>SUM(Dagbog!P422:P435)</f>
        <v>0</v>
      </c>
      <c r="AC423" s="230">
        <f>SUM(Dagbog!V422:V435)</f>
        <v>0</v>
      </c>
      <c r="AD423" s="231">
        <f>SUM(Dagbog!C422:C435)</f>
        <v>0</v>
      </c>
      <c r="AE423" s="234">
        <f>SUM(Dagbog!E422:E435)</f>
        <v>0</v>
      </c>
    </row>
    <row r="424" spans="1:31" ht="11.25" hidden="1" customHeight="1" x14ac:dyDescent="0.2">
      <c r="A424" s="223"/>
      <c r="B424" s="200"/>
      <c r="C424" s="77"/>
      <c r="D424" s="77"/>
      <c r="E424" s="77"/>
      <c r="F424" s="77"/>
      <c r="G424" s="225">
        <f t="shared" si="26"/>
        <v>0</v>
      </c>
      <c r="H424" s="200"/>
      <c r="I424" s="77"/>
      <c r="J424" s="77"/>
      <c r="K424" s="77"/>
      <c r="L424" s="77">
        <f>SUMIF(Dagbog!$L423:$L436,"x",Dagbog!K423:K436)</f>
        <v>0</v>
      </c>
      <c r="M424" s="200">
        <f t="shared" si="23"/>
        <v>0</v>
      </c>
      <c r="N424" s="200"/>
      <c r="O424" s="77"/>
      <c r="P424" s="77"/>
      <c r="Q424" s="77"/>
      <c r="R424" s="77">
        <f t="shared" si="24"/>
        <v>0</v>
      </c>
      <c r="S424" s="225">
        <f t="shared" si="25"/>
        <v>0</v>
      </c>
      <c r="T424" s="225"/>
      <c r="U424" s="225"/>
      <c r="V424" s="224"/>
      <c r="W424" s="232"/>
      <c r="X424" s="228"/>
      <c r="Y424" s="233"/>
      <c r="Z424" s="233"/>
      <c r="AA424" s="230"/>
      <c r="AB424" s="228"/>
      <c r="AC424" s="230"/>
      <c r="AD424" s="229"/>
      <c r="AE424" s="229"/>
    </row>
    <row r="425" spans="1:31" ht="11.25" hidden="1" customHeight="1" x14ac:dyDescent="0.2">
      <c r="A425" s="223"/>
      <c r="B425" s="200"/>
      <c r="C425" s="77"/>
      <c r="D425" s="77"/>
      <c r="E425" s="77"/>
      <c r="F425" s="77"/>
      <c r="G425" s="225">
        <f t="shared" si="26"/>
        <v>0</v>
      </c>
      <c r="H425" s="200"/>
      <c r="I425" s="77"/>
      <c r="J425" s="77"/>
      <c r="K425" s="77"/>
      <c r="L425" s="77">
        <f>SUMIF(Dagbog!$L424:$L437,"x",Dagbog!K424:K437)</f>
        <v>0</v>
      </c>
      <c r="M425" s="200">
        <f t="shared" si="23"/>
        <v>0</v>
      </c>
      <c r="N425" s="200"/>
      <c r="O425" s="77"/>
      <c r="P425" s="77"/>
      <c r="Q425" s="77"/>
      <c r="R425" s="77">
        <f t="shared" si="24"/>
        <v>0</v>
      </c>
      <c r="S425" s="225">
        <f t="shared" si="25"/>
        <v>0</v>
      </c>
      <c r="T425" s="225"/>
      <c r="U425" s="225"/>
      <c r="V425" s="224"/>
      <c r="W425" s="232"/>
      <c r="X425" s="228"/>
      <c r="Y425" s="233"/>
      <c r="Z425" s="233"/>
      <c r="AA425" s="230"/>
      <c r="AB425" s="228"/>
      <c r="AC425" s="230"/>
      <c r="AD425" s="229"/>
      <c r="AE425" s="229"/>
    </row>
    <row r="426" spans="1:31" ht="11.25" hidden="1" customHeight="1" x14ac:dyDescent="0.2">
      <c r="A426" s="223"/>
      <c r="B426" s="200"/>
      <c r="C426" s="77"/>
      <c r="D426" s="77"/>
      <c r="E426" s="77"/>
      <c r="F426" s="77"/>
      <c r="G426" s="225">
        <f t="shared" si="26"/>
        <v>0</v>
      </c>
      <c r="H426" s="200"/>
      <c r="I426" s="77"/>
      <c r="J426" s="77"/>
      <c r="K426" s="77"/>
      <c r="L426" s="77">
        <f>SUMIF(Dagbog!$L425:$L438,"x",Dagbog!K425:K438)</f>
        <v>0</v>
      </c>
      <c r="M426" s="200">
        <f t="shared" si="23"/>
        <v>0</v>
      </c>
      <c r="N426" s="200"/>
      <c r="O426" s="77"/>
      <c r="P426" s="77"/>
      <c r="Q426" s="77"/>
      <c r="R426" s="77">
        <f t="shared" si="24"/>
        <v>0</v>
      </c>
      <c r="S426" s="225">
        <f t="shared" si="25"/>
        <v>0</v>
      </c>
      <c r="T426" s="225"/>
      <c r="U426" s="225"/>
      <c r="V426" s="224"/>
      <c r="W426" s="232"/>
      <c r="X426" s="228"/>
      <c r="Y426" s="233"/>
      <c r="Z426" s="233"/>
      <c r="AA426" s="230"/>
      <c r="AB426" s="228"/>
      <c r="AC426" s="230"/>
      <c r="AD426" s="229"/>
      <c r="AE426" s="229"/>
    </row>
    <row r="427" spans="1:31" ht="11.25" hidden="1" customHeight="1" x14ac:dyDescent="0.2">
      <c r="A427" s="223"/>
      <c r="B427" s="200"/>
      <c r="C427" s="77"/>
      <c r="D427" s="77"/>
      <c r="E427" s="77"/>
      <c r="F427" s="77"/>
      <c r="G427" s="225">
        <f t="shared" si="26"/>
        <v>0</v>
      </c>
      <c r="H427" s="200"/>
      <c r="I427" s="77"/>
      <c r="J427" s="77"/>
      <c r="K427" s="77"/>
      <c r="L427" s="77">
        <f>SUMIF(Dagbog!$L426:$L439,"x",Dagbog!K426:K439)</f>
        <v>0</v>
      </c>
      <c r="M427" s="200">
        <f t="shared" si="23"/>
        <v>0</v>
      </c>
      <c r="N427" s="200"/>
      <c r="O427" s="77"/>
      <c r="P427" s="77"/>
      <c r="Q427" s="77"/>
      <c r="R427" s="77">
        <f t="shared" si="24"/>
        <v>0</v>
      </c>
      <c r="S427" s="225">
        <f t="shared" si="25"/>
        <v>0</v>
      </c>
      <c r="T427" s="225"/>
      <c r="U427" s="225"/>
      <c r="V427" s="224"/>
      <c r="W427" s="232"/>
      <c r="X427" s="228"/>
      <c r="Y427" s="233"/>
      <c r="Z427" s="233"/>
      <c r="AA427" s="230"/>
      <c r="AB427" s="228"/>
      <c r="AC427" s="230"/>
      <c r="AD427" s="229"/>
      <c r="AE427" s="229"/>
    </row>
    <row r="428" spans="1:31" ht="11.25" hidden="1" customHeight="1" x14ac:dyDescent="0.2">
      <c r="A428" s="223"/>
      <c r="B428" s="200"/>
      <c r="C428" s="77"/>
      <c r="D428" s="77"/>
      <c r="E428" s="77"/>
      <c r="F428" s="77"/>
      <c r="G428" s="225">
        <f t="shared" si="26"/>
        <v>0</v>
      </c>
      <c r="H428" s="200"/>
      <c r="I428" s="77"/>
      <c r="J428" s="77"/>
      <c r="K428" s="77"/>
      <c r="L428" s="77">
        <f>SUMIF(Dagbog!$L427:$L440,"x",Dagbog!K427:K440)</f>
        <v>0</v>
      </c>
      <c r="M428" s="200">
        <f t="shared" si="23"/>
        <v>0</v>
      </c>
      <c r="N428" s="200"/>
      <c r="O428" s="77"/>
      <c r="P428" s="77"/>
      <c r="Q428" s="77"/>
      <c r="R428" s="77">
        <f t="shared" si="24"/>
        <v>0</v>
      </c>
      <c r="S428" s="225">
        <f t="shared" si="25"/>
        <v>0</v>
      </c>
      <c r="T428" s="225"/>
      <c r="U428" s="225"/>
      <c r="V428" s="224"/>
      <c r="W428" s="232"/>
      <c r="X428" s="228"/>
      <c r="Y428" s="233"/>
      <c r="Z428" s="233"/>
      <c r="AA428" s="230"/>
      <c r="AB428" s="228"/>
      <c r="AC428" s="230"/>
      <c r="AD428" s="229"/>
      <c r="AE428" s="229"/>
    </row>
    <row r="429" spans="1:31" ht="11.25" hidden="1" customHeight="1" x14ac:dyDescent="0.2">
      <c r="A429" s="223"/>
      <c r="B429" s="200"/>
      <c r="C429" s="77"/>
      <c r="D429" s="77"/>
      <c r="E429" s="77"/>
      <c r="F429" s="77"/>
      <c r="G429" s="225">
        <f t="shared" si="26"/>
        <v>0</v>
      </c>
      <c r="H429" s="200"/>
      <c r="I429" s="77"/>
      <c r="J429" s="77"/>
      <c r="K429" s="77"/>
      <c r="L429" s="77">
        <f>SUMIF(Dagbog!$L428:$L441,"x",Dagbog!K428:K441)</f>
        <v>0</v>
      </c>
      <c r="M429" s="200">
        <f t="shared" si="23"/>
        <v>0</v>
      </c>
      <c r="N429" s="200"/>
      <c r="O429" s="77"/>
      <c r="P429" s="77"/>
      <c r="Q429" s="77"/>
      <c r="R429" s="77">
        <f t="shared" si="24"/>
        <v>0</v>
      </c>
      <c r="S429" s="225">
        <f t="shared" si="25"/>
        <v>0</v>
      </c>
      <c r="T429" s="225"/>
      <c r="U429" s="225"/>
      <c r="V429" s="224"/>
      <c r="W429" s="232"/>
      <c r="X429" s="228"/>
      <c r="Y429" s="233"/>
      <c r="Z429" s="233"/>
      <c r="AA429" s="230"/>
      <c r="AB429" s="228"/>
      <c r="AC429" s="230"/>
      <c r="AD429" s="229"/>
      <c r="AE429" s="229"/>
    </row>
    <row r="430" spans="1:31" ht="11.25" hidden="1" customHeight="1" x14ac:dyDescent="0.2">
      <c r="A430" s="223"/>
      <c r="B430" s="200"/>
      <c r="C430" s="77"/>
      <c r="D430" s="77"/>
      <c r="E430" s="77"/>
      <c r="F430" s="77"/>
      <c r="G430" s="225">
        <f t="shared" si="26"/>
        <v>0</v>
      </c>
      <c r="H430" s="200"/>
      <c r="I430" s="77"/>
      <c r="J430" s="77"/>
      <c r="K430" s="77"/>
      <c r="L430" s="77">
        <f>SUMIF(Dagbog!$L429:$L442,"x",Dagbog!K429:K442)</f>
        <v>0</v>
      </c>
      <c r="M430" s="200">
        <f t="shared" si="23"/>
        <v>0</v>
      </c>
      <c r="N430" s="200"/>
      <c r="O430" s="77"/>
      <c r="P430" s="77"/>
      <c r="Q430" s="77"/>
      <c r="R430" s="77">
        <f t="shared" si="24"/>
        <v>0</v>
      </c>
      <c r="S430" s="225">
        <f t="shared" si="25"/>
        <v>0</v>
      </c>
      <c r="T430" s="225"/>
      <c r="U430" s="225"/>
      <c r="V430" s="224"/>
      <c r="W430" s="232"/>
      <c r="X430" s="228"/>
      <c r="Y430" s="233"/>
      <c r="Z430" s="233"/>
      <c r="AA430" s="230"/>
      <c r="AB430" s="228"/>
      <c r="AC430" s="230"/>
      <c r="AD430" s="229"/>
      <c r="AE430" s="229"/>
    </row>
    <row r="431" spans="1:31" ht="11.25" hidden="1" customHeight="1" x14ac:dyDescent="0.2">
      <c r="A431" s="223"/>
      <c r="B431" s="200"/>
      <c r="C431" s="77"/>
      <c r="D431" s="77"/>
      <c r="E431" s="77"/>
      <c r="F431" s="77"/>
      <c r="G431" s="225">
        <f t="shared" si="26"/>
        <v>0</v>
      </c>
      <c r="H431" s="200"/>
      <c r="I431" s="77"/>
      <c r="J431" s="77"/>
      <c r="K431" s="77"/>
      <c r="L431" s="77">
        <f>SUMIF(Dagbog!$L430:$L443,"x",Dagbog!K430:K443)</f>
        <v>0</v>
      </c>
      <c r="M431" s="200">
        <f t="shared" si="23"/>
        <v>0</v>
      </c>
      <c r="N431" s="200"/>
      <c r="O431" s="77"/>
      <c r="P431" s="77"/>
      <c r="Q431" s="77"/>
      <c r="R431" s="77">
        <f t="shared" si="24"/>
        <v>0</v>
      </c>
      <c r="S431" s="225">
        <f t="shared" si="25"/>
        <v>0</v>
      </c>
      <c r="T431" s="225"/>
      <c r="U431" s="225"/>
      <c r="V431" s="224"/>
      <c r="W431" s="232"/>
      <c r="X431" s="228"/>
      <c r="Y431" s="233"/>
      <c r="Z431" s="233"/>
      <c r="AA431" s="230"/>
      <c r="AB431" s="228"/>
      <c r="AC431" s="230"/>
      <c r="AD431" s="229"/>
      <c r="AE431" s="229"/>
    </row>
    <row r="432" spans="1:31" ht="11.25" hidden="1" customHeight="1" x14ac:dyDescent="0.2">
      <c r="A432" s="223"/>
      <c r="B432" s="200"/>
      <c r="C432" s="77"/>
      <c r="D432" s="77"/>
      <c r="E432" s="77"/>
      <c r="F432" s="77"/>
      <c r="G432" s="225">
        <f t="shared" si="26"/>
        <v>0</v>
      </c>
      <c r="H432" s="200"/>
      <c r="I432" s="77"/>
      <c r="J432" s="77"/>
      <c r="K432" s="77"/>
      <c r="L432" s="77">
        <f>SUMIF(Dagbog!$L431:$L444,"x",Dagbog!K431:K444)</f>
        <v>0</v>
      </c>
      <c r="M432" s="200">
        <f t="shared" si="23"/>
        <v>0</v>
      </c>
      <c r="N432" s="200"/>
      <c r="O432" s="77"/>
      <c r="P432" s="77"/>
      <c r="Q432" s="77"/>
      <c r="R432" s="77">
        <f t="shared" si="24"/>
        <v>0</v>
      </c>
      <c r="S432" s="225">
        <f t="shared" si="25"/>
        <v>0</v>
      </c>
      <c r="T432" s="225"/>
      <c r="U432" s="225"/>
      <c r="V432" s="224"/>
      <c r="W432" s="232"/>
      <c r="X432" s="228"/>
      <c r="Y432" s="233"/>
      <c r="Z432" s="233"/>
      <c r="AA432" s="230"/>
      <c r="AB432" s="228"/>
      <c r="AC432" s="230"/>
      <c r="AD432" s="229"/>
      <c r="AE432" s="229"/>
    </row>
    <row r="433" spans="1:31" ht="11.25" hidden="1" customHeight="1" x14ac:dyDescent="0.2">
      <c r="A433" s="223"/>
      <c r="B433" s="200"/>
      <c r="C433" s="77"/>
      <c r="D433" s="77"/>
      <c r="E433" s="77"/>
      <c r="F433" s="77"/>
      <c r="G433" s="225">
        <f t="shared" si="26"/>
        <v>0</v>
      </c>
      <c r="H433" s="200"/>
      <c r="I433" s="77"/>
      <c r="J433" s="77"/>
      <c r="K433" s="77"/>
      <c r="L433" s="77">
        <f>SUMIF(Dagbog!$L432:$L445,"x",Dagbog!K432:K445)</f>
        <v>0</v>
      </c>
      <c r="M433" s="200">
        <f t="shared" si="23"/>
        <v>0</v>
      </c>
      <c r="N433" s="200"/>
      <c r="O433" s="77"/>
      <c r="P433" s="77"/>
      <c r="Q433" s="77"/>
      <c r="R433" s="77">
        <f t="shared" si="24"/>
        <v>0</v>
      </c>
      <c r="S433" s="225">
        <f t="shared" si="25"/>
        <v>0</v>
      </c>
      <c r="T433" s="225"/>
      <c r="U433" s="225"/>
      <c r="V433" s="224"/>
      <c r="W433" s="232"/>
      <c r="X433" s="228"/>
      <c r="Y433" s="233"/>
      <c r="Z433" s="233"/>
      <c r="AA433" s="230"/>
      <c r="AB433" s="228"/>
      <c r="AC433" s="230"/>
      <c r="AD433" s="229"/>
      <c r="AE433" s="229"/>
    </row>
    <row r="434" spans="1:31" ht="11.25" hidden="1" customHeight="1" x14ac:dyDescent="0.2">
      <c r="A434" s="223"/>
      <c r="B434" s="200"/>
      <c r="C434" s="77"/>
      <c r="D434" s="77"/>
      <c r="E434" s="77"/>
      <c r="F434" s="77"/>
      <c r="G434" s="225">
        <f t="shared" si="26"/>
        <v>0</v>
      </c>
      <c r="H434" s="200"/>
      <c r="I434" s="77"/>
      <c r="J434" s="77"/>
      <c r="K434" s="77"/>
      <c r="L434" s="77">
        <f>SUMIF(Dagbog!$L433:$L446,"x",Dagbog!K433:K446)</f>
        <v>0</v>
      </c>
      <c r="M434" s="200">
        <f t="shared" si="23"/>
        <v>0</v>
      </c>
      <c r="N434" s="200"/>
      <c r="O434" s="77"/>
      <c r="P434" s="77"/>
      <c r="Q434" s="77"/>
      <c r="R434" s="77">
        <f t="shared" si="24"/>
        <v>0</v>
      </c>
      <c r="S434" s="225">
        <f t="shared" si="25"/>
        <v>0</v>
      </c>
      <c r="T434" s="225"/>
      <c r="U434" s="225"/>
      <c r="V434" s="224"/>
      <c r="W434" s="232"/>
      <c r="X434" s="228"/>
      <c r="Y434" s="233"/>
      <c r="Z434" s="233"/>
      <c r="AA434" s="230"/>
      <c r="AB434" s="228"/>
      <c r="AC434" s="230"/>
      <c r="AD434" s="229"/>
      <c r="AE434" s="229"/>
    </row>
    <row r="435" spans="1:31" ht="11.25" hidden="1" customHeight="1" x14ac:dyDescent="0.2">
      <c r="A435" s="223"/>
      <c r="B435" s="200"/>
      <c r="C435" s="77"/>
      <c r="D435" s="77"/>
      <c r="E435" s="77"/>
      <c r="F435" s="77"/>
      <c r="G435" s="225">
        <f t="shared" si="26"/>
        <v>0</v>
      </c>
      <c r="H435" s="200"/>
      <c r="I435" s="77"/>
      <c r="J435" s="77"/>
      <c r="K435" s="77"/>
      <c r="L435" s="77">
        <f>SUMIF(Dagbog!$L434:$L447,"x",Dagbog!K434:K447)</f>
        <v>0</v>
      </c>
      <c r="M435" s="200">
        <f t="shared" si="23"/>
        <v>0</v>
      </c>
      <c r="N435" s="200"/>
      <c r="O435" s="77"/>
      <c r="P435" s="77"/>
      <c r="Q435" s="77"/>
      <c r="R435" s="77">
        <f t="shared" si="24"/>
        <v>0</v>
      </c>
      <c r="S435" s="225">
        <f t="shared" si="25"/>
        <v>0</v>
      </c>
      <c r="T435" s="225"/>
      <c r="U435" s="225"/>
      <c r="V435" s="224"/>
      <c r="W435" s="232"/>
      <c r="X435" s="228"/>
      <c r="Y435" s="233"/>
      <c r="Z435" s="233"/>
      <c r="AA435" s="230"/>
      <c r="AB435" s="228"/>
      <c r="AC435" s="230"/>
      <c r="AD435" s="229"/>
      <c r="AE435" s="229"/>
    </row>
    <row r="436" spans="1:31" ht="11.25" hidden="1" customHeight="1" x14ac:dyDescent="0.2">
      <c r="A436" s="223"/>
      <c r="B436" s="200"/>
      <c r="C436" s="77"/>
      <c r="D436" s="77"/>
      <c r="E436" s="77"/>
      <c r="F436" s="77"/>
      <c r="G436" s="225">
        <f t="shared" si="26"/>
        <v>0</v>
      </c>
      <c r="H436" s="200"/>
      <c r="I436" s="77"/>
      <c r="J436" s="77"/>
      <c r="K436" s="77"/>
      <c r="L436" s="77">
        <f>SUMIF(Dagbog!$L435:$L448,"x",Dagbog!K435:K448)</f>
        <v>0</v>
      </c>
      <c r="M436" s="200">
        <f t="shared" si="23"/>
        <v>0</v>
      </c>
      <c r="N436" s="200"/>
      <c r="O436" s="77"/>
      <c r="P436" s="77"/>
      <c r="Q436" s="77"/>
      <c r="R436" s="77">
        <f t="shared" si="24"/>
        <v>0</v>
      </c>
      <c r="S436" s="225">
        <f t="shared" si="25"/>
        <v>0</v>
      </c>
      <c r="T436" s="225"/>
      <c r="U436" s="225"/>
      <c r="V436" s="224"/>
      <c r="W436" s="232"/>
      <c r="X436" s="228"/>
      <c r="Y436" s="233"/>
      <c r="Z436" s="233"/>
      <c r="AA436" s="230"/>
      <c r="AB436" s="228"/>
      <c r="AC436" s="230"/>
      <c r="AD436" s="229"/>
      <c r="AE436" s="229"/>
    </row>
    <row r="437" spans="1:31" x14ac:dyDescent="0.2">
      <c r="A437" s="230">
        <f>Dagbog!A436</f>
        <v>22</v>
      </c>
      <c r="B437" s="200">
        <f>SUMIF(Dagbog!$L436:$L449,"",Dagbog!G436:G449)</f>
        <v>0</v>
      </c>
      <c r="C437" s="77">
        <f>SUMIF(Dagbog!$L436:$L449,"",Dagbog!H436:H449)</f>
        <v>0</v>
      </c>
      <c r="D437" s="77">
        <f>SUMIF(Dagbog!$L436:$L449,"",Dagbog!I436:I449)</f>
        <v>0</v>
      </c>
      <c r="E437" s="77">
        <f>SUMIF(Dagbog!$L436:$L449,"",Dagbog!J436:J449)</f>
        <v>0</v>
      </c>
      <c r="F437" s="77">
        <f>SUMIF(Dagbog!$L436:$L449,"",Dagbog!K436:K449)</f>
        <v>0</v>
      </c>
      <c r="G437" s="225">
        <f t="shared" si="26"/>
        <v>0</v>
      </c>
      <c r="H437" s="200">
        <f>SUMIF(Dagbog!$L436:$L449,"x",Dagbog!G436:G449)</f>
        <v>0</v>
      </c>
      <c r="I437" s="77">
        <f>SUMIF(Dagbog!$L436:$L449,"x",Dagbog!H436:H449)</f>
        <v>0</v>
      </c>
      <c r="J437" s="77">
        <f>SUMIF(Dagbog!$L436:$L449,"x",Dagbog!I436:I449)</f>
        <v>0</v>
      </c>
      <c r="K437" s="77">
        <f>SUMIF(Dagbog!$L436:$L449,"x",Dagbog!J436:J449)</f>
        <v>0</v>
      </c>
      <c r="L437" s="77">
        <f>SUMIF(Dagbog!$L436:$L449,"x",Dagbog!K436:K449)</f>
        <v>0</v>
      </c>
      <c r="M437" s="200">
        <f t="shared" si="23"/>
        <v>0</v>
      </c>
      <c r="N437" s="200">
        <f>B437+H437</f>
        <v>0</v>
      </c>
      <c r="O437" s="77">
        <f>C437+I437</f>
        <v>0</v>
      </c>
      <c r="P437" s="77">
        <f>D437+J437</f>
        <v>0</v>
      </c>
      <c r="Q437" s="77">
        <f>E437+K437</f>
        <v>0</v>
      </c>
      <c r="R437" s="77">
        <f t="shared" si="24"/>
        <v>0</v>
      </c>
      <c r="S437" s="225">
        <f t="shared" si="25"/>
        <v>0</v>
      </c>
      <c r="T437" s="225">
        <f>SUM(Dagbog!M436:M449)</f>
        <v>0</v>
      </c>
      <c r="U437" s="225">
        <f>S437+T437</f>
        <v>0</v>
      </c>
      <c r="V437" s="224">
        <f>SUM(Dagbog!Q436:Q449)</f>
        <v>0</v>
      </c>
      <c r="W437" s="232">
        <f>SUM(Dagbog!F436:F449)-X437</f>
        <v>0</v>
      </c>
      <c r="X437" s="228">
        <f>SUMIF(Dagbog!$L436:$L449,"x",Dagbog!F436:F449)</f>
        <v>0</v>
      </c>
      <c r="Y437" s="233">
        <f>IF(SUM(Dagbog!R436:R449)&gt;0,AVERAGE(Dagbog!R436:R449),0)</f>
        <v>0</v>
      </c>
      <c r="Z437" s="272">
        <f>SUM(Dagbog!T436:T449)-AA437</f>
        <v>0</v>
      </c>
      <c r="AA437" s="230">
        <f>SUMIF(Dagbog!$L436:$L449,"x",Dagbog!T436:T449)</f>
        <v>0</v>
      </c>
      <c r="AB437" s="228">
        <f>SUM(Dagbog!P436:P449)</f>
        <v>0</v>
      </c>
      <c r="AC437" s="230">
        <f>SUM(Dagbog!V436:V449)</f>
        <v>0</v>
      </c>
      <c r="AD437" s="231">
        <f>SUM(Dagbog!C436:C449)</f>
        <v>0</v>
      </c>
      <c r="AE437" s="234">
        <f>SUM(Dagbog!E436:E449)</f>
        <v>0</v>
      </c>
    </row>
    <row r="438" spans="1:31" ht="11.25" hidden="1" customHeight="1" x14ac:dyDescent="0.2">
      <c r="A438" s="223"/>
      <c r="B438" s="200"/>
      <c r="C438" s="77"/>
      <c r="D438" s="77"/>
      <c r="E438" s="77"/>
      <c r="F438" s="77"/>
      <c r="G438" s="225">
        <f t="shared" si="26"/>
        <v>0</v>
      </c>
      <c r="H438" s="200"/>
      <c r="I438" s="77"/>
      <c r="J438" s="77"/>
      <c r="K438" s="77"/>
      <c r="L438" s="77">
        <f>SUMIF(Dagbog!$L437:$L450,"x",Dagbog!K437:K450)</f>
        <v>0</v>
      </c>
      <c r="M438" s="200">
        <f t="shared" si="23"/>
        <v>0</v>
      </c>
      <c r="N438" s="200"/>
      <c r="O438" s="77"/>
      <c r="P438" s="77"/>
      <c r="Q438" s="77"/>
      <c r="R438" s="77">
        <f t="shared" si="24"/>
        <v>0</v>
      </c>
      <c r="S438" s="225">
        <f t="shared" si="25"/>
        <v>0</v>
      </c>
      <c r="T438" s="225"/>
      <c r="U438" s="225"/>
      <c r="V438" s="224"/>
      <c r="W438" s="232"/>
      <c r="X438" s="228"/>
      <c r="Y438" s="233"/>
      <c r="Z438" s="233"/>
      <c r="AA438" s="230"/>
      <c r="AB438" s="228"/>
      <c r="AC438" s="230"/>
      <c r="AD438" s="229"/>
      <c r="AE438" s="229"/>
    </row>
    <row r="439" spans="1:31" ht="11.25" hidden="1" customHeight="1" x14ac:dyDescent="0.2">
      <c r="A439" s="223"/>
      <c r="B439" s="200"/>
      <c r="C439" s="77"/>
      <c r="D439" s="77"/>
      <c r="E439" s="77"/>
      <c r="F439" s="77"/>
      <c r="G439" s="225">
        <f t="shared" si="26"/>
        <v>0</v>
      </c>
      <c r="H439" s="200"/>
      <c r="I439" s="77"/>
      <c r="J439" s="77"/>
      <c r="K439" s="77"/>
      <c r="L439" s="77">
        <f>SUMIF(Dagbog!$L438:$L451,"x",Dagbog!K438:K451)</f>
        <v>0</v>
      </c>
      <c r="M439" s="200">
        <f t="shared" si="23"/>
        <v>0</v>
      </c>
      <c r="N439" s="200"/>
      <c r="O439" s="77"/>
      <c r="P439" s="77"/>
      <c r="Q439" s="77"/>
      <c r="R439" s="77">
        <f t="shared" si="24"/>
        <v>0</v>
      </c>
      <c r="S439" s="225">
        <f t="shared" si="25"/>
        <v>0</v>
      </c>
      <c r="T439" s="225"/>
      <c r="U439" s="225"/>
      <c r="V439" s="224"/>
      <c r="W439" s="232"/>
      <c r="X439" s="228"/>
      <c r="Y439" s="233"/>
      <c r="Z439" s="233"/>
      <c r="AA439" s="230"/>
      <c r="AB439" s="228"/>
      <c r="AC439" s="230"/>
      <c r="AD439" s="229"/>
      <c r="AE439" s="229"/>
    </row>
    <row r="440" spans="1:31" ht="11.25" hidden="1" customHeight="1" x14ac:dyDescent="0.2">
      <c r="A440" s="223"/>
      <c r="B440" s="200"/>
      <c r="C440" s="77"/>
      <c r="D440" s="77"/>
      <c r="E440" s="77"/>
      <c r="F440" s="77"/>
      <c r="G440" s="225">
        <f t="shared" si="26"/>
        <v>0</v>
      </c>
      <c r="H440" s="200"/>
      <c r="I440" s="77"/>
      <c r="J440" s="77"/>
      <c r="K440" s="77"/>
      <c r="L440" s="77">
        <f>SUMIF(Dagbog!$L439:$L452,"x",Dagbog!K439:K452)</f>
        <v>0</v>
      </c>
      <c r="M440" s="200">
        <f t="shared" si="23"/>
        <v>0</v>
      </c>
      <c r="N440" s="200"/>
      <c r="O440" s="77"/>
      <c r="P440" s="77"/>
      <c r="Q440" s="77"/>
      <c r="R440" s="77">
        <f t="shared" si="24"/>
        <v>0</v>
      </c>
      <c r="S440" s="225">
        <f t="shared" si="25"/>
        <v>0</v>
      </c>
      <c r="T440" s="225"/>
      <c r="U440" s="225"/>
      <c r="V440" s="224"/>
      <c r="W440" s="232"/>
      <c r="X440" s="228"/>
      <c r="Y440" s="233"/>
      <c r="Z440" s="233"/>
      <c r="AA440" s="230"/>
      <c r="AB440" s="228"/>
      <c r="AC440" s="230"/>
      <c r="AD440" s="229"/>
      <c r="AE440" s="229"/>
    </row>
    <row r="441" spans="1:31" ht="11.25" hidden="1" customHeight="1" x14ac:dyDescent="0.2">
      <c r="A441" s="223"/>
      <c r="B441" s="200"/>
      <c r="C441" s="77"/>
      <c r="D441" s="77"/>
      <c r="E441" s="77"/>
      <c r="F441" s="77"/>
      <c r="G441" s="225">
        <f t="shared" si="26"/>
        <v>0</v>
      </c>
      <c r="H441" s="200"/>
      <c r="I441" s="77"/>
      <c r="J441" s="77"/>
      <c r="K441" s="77"/>
      <c r="L441" s="77">
        <f>SUMIF(Dagbog!$L440:$L453,"x",Dagbog!K440:K453)</f>
        <v>0</v>
      </c>
      <c r="M441" s="200">
        <f t="shared" si="23"/>
        <v>0</v>
      </c>
      <c r="N441" s="200"/>
      <c r="O441" s="77"/>
      <c r="P441" s="77"/>
      <c r="Q441" s="77"/>
      <c r="R441" s="77">
        <f t="shared" si="24"/>
        <v>0</v>
      </c>
      <c r="S441" s="225">
        <f t="shared" si="25"/>
        <v>0</v>
      </c>
      <c r="T441" s="225"/>
      <c r="U441" s="225"/>
      <c r="V441" s="224"/>
      <c r="W441" s="232"/>
      <c r="X441" s="228"/>
      <c r="Y441" s="233"/>
      <c r="Z441" s="233"/>
      <c r="AA441" s="230"/>
      <c r="AB441" s="228"/>
      <c r="AC441" s="230"/>
      <c r="AD441" s="229"/>
      <c r="AE441" s="229"/>
    </row>
    <row r="442" spans="1:31" ht="11.25" hidden="1" customHeight="1" x14ac:dyDescent="0.2">
      <c r="A442" s="223"/>
      <c r="B442" s="200"/>
      <c r="C442" s="77"/>
      <c r="D442" s="77"/>
      <c r="E442" s="77"/>
      <c r="F442" s="77"/>
      <c r="G442" s="225">
        <f t="shared" si="26"/>
        <v>0</v>
      </c>
      <c r="H442" s="200"/>
      <c r="I442" s="77"/>
      <c r="J442" s="77"/>
      <c r="K442" s="77"/>
      <c r="L442" s="77">
        <f>SUMIF(Dagbog!$L441:$L454,"x",Dagbog!K441:K454)</f>
        <v>0</v>
      </c>
      <c r="M442" s="200">
        <f t="shared" si="23"/>
        <v>0</v>
      </c>
      <c r="N442" s="200"/>
      <c r="O442" s="77"/>
      <c r="P442" s="77"/>
      <c r="Q442" s="77"/>
      <c r="R442" s="77">
        <f t="shared" si="24"/>
        <v>0</v>
      </c>
      <c r="S442" s="225">
        <f t="shared" si="25"/>
        <v>0</v>
      </c>
      <c r="T442" s="225"/>
      <c r="U442" s="225"/>
      <c r="V442" s="224"/>
      <c r="W442" s="232"/>
      <c r="X442" s="228"/>
      <c r="Y442" s="233"/>
      <c r="Z442" s="233"/>
      <c r="AA442" s="230"/>
      <c r="AB442" s="228"/>
      <c r="AC442" s="230"/>
      <c r="AD442" s="229"/>
      <c r="AE442" s="229"/>
    </row>
    <row r="443" spans="1:31" ht="11.25" hidden="1" customHeight="1" x14ac:dyDescent="0.2">
      <c r="A443" s="223"/>
      <c r="B443" s="200"/>
      <c r="C443" s="77"/>
      <c r="D443" s="77"/>
      <c r="E443" s="77"/>
      <c r="F443" s="77"/>
      <c r="G443" s="225">
        <f t="shared" si="26"/>
        <v>0</v>
      </c>
      <c r="H443" s="200"/>
      <c r="I443" s="77"/>
      <c r="J443" s="77"/>
      <c r="K443" s="77"/>
      <c r="L443" s="77">
        <f>SUMIF(Dagbog!$L442:$L455,"x",Dagbog!K442:K455)</f>
        <v>0</v>
      </c>
      <c r="M443" s="200">
        <f t="shared" si="23"/>
        <v>0</v>
      </c>
      <c r="N443" s="200"/>
      <c r="O443" s="77"/>
      <c r="P443" s="77"/>
      <c r="Q443" s="77"/>
      <c r="R443" s="77">
        <f t="shared" si="24"/>
        <v>0</v>
      </c>
      <c r="S443" s="225">
        <f t="shared" si="25"/>
        <v>0</v>
      </c>
      <c r="T443" s="225"/>
      <c r="U443" s="225"/>
      <c r="V443" s="224"/>
      <c r="W443" s="232"/>
      <c r="X443" s="228"/>
      <c r="Y443" s="233"/>
      <c r="Z443" s="233"/>
      <c r="AA443" s="230"/>
      <c r="AB443" s="228"/>
      <c r="AC443" s="230"/>
      <c r="AD443" s="229"/>
      <c r="AE443" s="229"/>
    </row>
    <row r="444" spans="1:31" ht="11.25" hidden="1" customHeight="1" x14ac:dyDescent="0.2">
      <c r="A444" s="223"/>
      <c r="B444" s="200"/>
      <c r="C444" s="77"/>
      <c r="D444" s="77"/>
      <c r="E444" s="77"/>
      <c r="F444" s="77"/>
      <c r="G444" s="225">
        <f t="shared" si="26"/>
        <v>0</v>
      </c>
      <c r="H444" s="200"/>
      <c r="I444" s="77"/>
      <c r="J444" s="77"/>
      <c r="K444" s="77"/>
      <c r="L444" s="77">
        <f>SUMIF(Dagbog!$L443:$L456,"x",Dagbog!K443:K456)</f>
        <v>0</v>
      </c>
      <c r="M444" s="200">
        <f t="shared" si="23"/>
        <v>0</v>
      </c>
      <c r="N444" s="200"/>
      <c r="O444" s="77"/>
      <c r="P444" s="77"/>
      <c r="Q444" s="77"/>
      <c r="R444" s="77">
        <f t="shared" si="24"/>
        <v>0</v>
      </c>
      <c r="S444" s="225">
        <f t="shared" si="25"/>
        <v>0</v>
      </c>
      <c r="T444" s="225"/>
      <c r="U444" s="225"/>
      <c r="V444" s="224"/>
      <c r="W444" s="232"/>
      <c r="X444" s="228"/>
      <c r="Y444" s="233"/>
      <c r="Z444" s="233"/>
      <c r="AA444" s="230"/>
      <c r="AB444" s="228"/>
      <c r="AC444" s="230"/>
      <c r="AD444" s="229"/>
      <c r="AE444" s="229"/>
    </row>
    <row r="445" spans="1:31" ht="11.25" hidden="1" customHeight="1" x14ac:dyDescent="0.2">
      <c r="A445" s="223"/>
      <c r="B445" s="200"/>
      <c r="C445" s="77"/>
      <c r="D445" s="77"/>
      <c r="E445" s="77"/>
      <c r="F445" s="77"/>
      <c r="G445" s="225">
        <f t="shared" si="26"/>
        <v>0</v>
      </c>
      <c r="H445" s="200"/>
      <c r="I445" s="77"/>
      <c r="J445" s="77"/>
      <c r="K445" s="77"/>
      <c r="L445" s="77">
        <f>SUMIF(Dagbog!$L444:$L457,"x",Dagbog!K444:K457)</f>
        <v>0</v>
      </c>
      <c r="M445" s="200">
        <f t="shared" si="23"/>
        <v>0</v>
      </c>
      <c r="N445" s="200"/>
      <c r="O445" s="77"/>
      <c r="P445" s="77"/>
      <c r="Q445" s="77"/>
      <c r="R445" s="77">
        <f t="shared" si="24"/>
        <v>0</v>
      </c>
      <c r="S445" s="225">
        <f t="shared" si="25"/>
        <v>0</v>
      </c>
      <c r="T445" s="225"/>
      <c r="U445" s="225"/>
      <c r="V445" s="224"/>
      <c r="W445" s="232"/>
      <c r="X445" s="228"/>
      <c r="Y445" s="233"/>
      <c r="Z445" s="233"/>
      <c r="AA445" s="230"/>
      <c r="AB445" s="228"/>
      <c r="AC445" s="230"/>
      <c r="AD445" s="229"/>
      <c r="AE445" s="229"/>
    </row>
    <row r="446" spans="1:31" ht="11.25" hidden="1" customHeight="1" x14ac:dyDescent="0.2">
      <c r="A446" s="223"/>
      <c r="B446" s="200"/>
      <c r="C446" s="77"/>
      <c r="D446" s="77"/>
      <c r="E446" s="77"/>
      <c r="F446" s="77"/>
      <c r="G446" s="225">
        <f t="shared" si="26"/>
        <v>0</v>
      </c>
      <c r="H446" s="200"/>
      <c r="I446" s="77"/>
      <c r="J446" s="77"/>
      <c r="K446" s="77"/>
      <c r="L446" s="77">
        <f>SUMIF(Dagbog!$L445:$L458,"x",Dagbog!K445:K458)</f>
        <v>0</v>
      </c>
      <c r="M446" s="200">
        <f t="shared" si="23"/>
        <v>0</v>
      </c>
      <c r="N446" s="200"/>
      <c r="O446" s="77"/>
      <c r="P446" s="77"/>
      <c r="Q446" s="77"/>
      <c r="R446" s="77">
        <f t="shared" si="24"/>
        <v>0</v>
      </c>
      <c r="S446" s="225">
        <f t="shared" si="25"/>
        <v>0</v>
      </c>
      <c r="T446" s="225"/>
      <c r="U446" s="225"/>
      <c r="V446" s="224"/>
      <c r="W446" s="232"/>
      <c r="X446" s="228"/>
      <c r="Y446" s="233"/>
      <c r="Z446" s="233"/>
      <c r="AA446" s="230"/>
      <c r="AB446" s="228"/>
      <c r="AC446" s="230"/>
      <c r="AD446" s="229"/>
      <c r="AE446" s="229"/>
    </row>
    <row r="447" spans="1:31" ht="11.25" hidden="1" customHeight="1" x14ac:dyDescent="0.2">
      <c r="A447" s="223"/>
      <c r="B447" s="200"/>
      <c r="C447" s="77"/>
      <c r="D447" s="77"/>
      <c r="E447" s="77"/>
      <c r="F447" s="77"/>
      <c r="G447" s="225">
        <f t="shared" si="26"/>
        <v>0</v>
      </c>
      <c r="H447" s="200"/>
      <c r="I447" s="77"/>
      <c r="J447" s="77"/>
      <c r="K447" s="77"/>
      <c r="L447" s="77">
        <f>SUMIF(Dagbog!$L446:$L459,"x",Dagbog!K446:K459)</f>
        <v>0</v>
      </c>
      <c r="M447" s="200">
        <f t="shared" si="23"/>
        <v>0</v>
      </c>
      <c r="N447" s="200"/>
      <c r="O447" s="77"/>
      <c r="P447" s="77"/>
      <c r="Q447" s="77"/>
      <c r="R447" s="77">
        <f t="shared" si="24"/>
        <v>0</v>
      </c>
      <c r="S447" s="225">
        <f t="shared" si="25"/>
        <v>0</v>
      </c>
      <c r="T447" s="225"/>
      <c r="U447" s="225"/>
      <c r="V447" s="224"/>
      <c r="W447" s="232"/>
      <c r="X447" s="228"/>
      <c r="Y447" s="233"/>
      <c r="Z447" s="233"/>
      <c r="AA447" s="230"/>
      <c r="AB447" s="228"/>
      <c r="AC447" s="230"/>
      <c r="AD447" s="229"/>
      <c r="AE447" s="229"/>
    </row>
    <row r="448" spans="1:31" ht="11.25" hidden="1" customHeight="1" x14ac:dyDescent="0.2">
      <c r="A448" s="223"/>
      <c r="B448" s="200"/>
      <c r="C448" s="77"/>
      <c r="D448" s="77"/>
      <c r="E448" s="77"/>
      <c r="F448" s="77"/>
      <c r="G448" s="225">
        <f t="shared" si="26"/>
        <v>0</v>
      </c>
      <c r="H448" s="200"/>
      <c r="I448" s="77"/>
      <c r="J448" s="77"/>
      <c r="K448" s="77"/>
      <c r="L448" s="77">
        <f>SUMIF(Dagbog!$L447:$L460,"x",Dagbog!K447:K460)</f>
        <v>0</v>
      </c>
      <c r="M448" s="200">
        <f t="shared" si="23"/>
        <v>0</v>
      </c>
      <c r="N448" s="200"/>
      <c r="O448" s="77"/>
      <c r="P448" s="77"/>
      <c r="Q448" s="77"/>
      <c r="R448" s="77">
        <f t="shared" si="24"/>
        <v>0</v>
      </c>
      <c r="S448" s="225">
        <f t="shared" si="25"/>
        <v>0</v>
      </c>
      <c r="T448" s="225"/>
      <c r="U448" s="225"/>
      <c r="V448" s="224"/>
      <c r="W448" s="232"/>
      <c r="X448" s="228"/>
      <c r="Y448" s="233"/>
      <c r="Z448" s="233"/>
      <c r="AA448" s="230"/>
      <c r="AB448" s="228"/>
      <c r="AC448" s="230"/>
      <c r="AD448" s="229"/>
      <c r="AE448" s="229"/>
    </row>
    <row r="449" spans="1:31" ht="11.25" hidden="1" customHeight="1" x14ac:dyDescent="0.2">
      <c r="A449" s="223"/>
      <c r="B449" s="200"/>
      <c r="C449" s="77"/>
      <c r="D449" s="77"/>
      <c r="E449" s="77"/>
      <c r="F449" s="77"/>
      <c r="G449" s="225">
        <f t="shared" si="26"/>
        <v>0</v>
      </c>
      <c r="H449" s="200"/>
      <c r="I449" s="77"/>
      <c r="J449" s="77"/>
      <c r="K449" s="77"/>
      <c r="L449" s="77">
        <f>SUMIF(Dagbog!$L448:$L461,"x",Dagbog!K448:K461)</f>
        <v>0</v>
      </c>
      <c r="M449" s="200">
        <f t="shared" si="23"/>
        <v>0</v>
      </c>
      <c r="N449" s="200"/>
      <c r="O449" s="77"/>
      <c r="P449" s="77"/>
      <c r="Q449" s="77"/>
      <c r="R449" s="77">
        <f t="shared" si="24"/>
        <v>0</v>
      </c>
      <c r="S449" s="225">
        <f t="shared" si="25"/>
        <v>0</v>
      </c>
      <c r="T449" s="225"/>
      <c r="U449" s="225"/>
      <c r="V449" s="224"/>
      <c r="W449" s="232"/>
      <c r="X449" s="228"/>
      <c r="Y449" s="233"/>
      <c r="Z449" s="233"/>
      <c r="AA449" s="230"/>
      <c r="AB449" s="228"/>
      <c r="AC449" s="230"/>
      <c r="AD449" s="229"/>
      <c r="AE449" s="229"/>
    </row>
    <row r="450" spans="1:31" ht="11.25" hidden="1" customHeight="1" x14ac:dyDescent="0.2">
      <c r="A450" s="223"/>
      <c r="B450" s="200"/>
      <c r="C450" s="77"/>
      <c r="D450" s="77"/>
      <c r="E450" s="77"/>
      <c r="F450" s="77"/>
      <c r="G450" s="225">
        <f t="shared" si="26"/>
        <v>0</v>
      </c>
      <c r="H450" s="200"/>
      <c r="I450" s="77"/>
      <c r="J450" s="77"/>
      <c r="K450" s="77"/>
      <c r="L450" s="77">
        <f>SUMIF(Dagbog!$L449:$L462,"x",Dagbog!K449:K462)</f>
        <v>0</v>
      </c>
      <c r="M450" s="200">
        <f t="shared" si="23"/>
        <v>0</v>
      </c>
      <c r="N450" s="200"/>
      <c r="O450" s="77"/>
      <c r="P450" s="77"/>
      <c r="Q450" s="77"/>
      <c r="R450" s="77">
        <f t="shared" si="24"/>
        <v>0</v>
      </c>
      <c r="S450" s="225">
        <f t="shared" si="25"/>
        <v>0</v>
      </c>
      <c r="T450" s="225"/>
      <c r="U450" s="225"/>
      <c r="V450" s="224"/>
      <c r="W450" s="232"/>
      <c r="X450" s="228"/>
      <c r="Y450" s="233"/>
      <c r="Z450" s="233"/>
      <c r="AA450" s="230"/>
      <c r="AB450" s="228"/>
      <c r="AC450" s="230"/>
      <c r="AD450" s="229"/>
      <c r="AE450" s="229"/>
    </row>
    <row r="451" spans="1:31" x14ac:dyDescent="0.2">
      <c r="A451" s="230">
        <f>Dagbog!A450</f>
        <v>23</v>
      </c>
      <c r="B451" s="200">
        <f>SUMIF(Dagbog!$L450:$L463,"",Dagbog!G450:G463)</f>
        <v>0</v>
      </c>
      <c r="C451" s="77">
        <f>SUMIF(Dagbog!$L450:$L463,"",Dagbog!H450:H463)</f>
        <v>0</v>
      </c>
      <c r="D451" s="77">
        <f>SUMIF(Dagbog!$L450:$L463,"",Dagbog!I450:I463)</f>
        <v>0</v>
      </c>
      <c r="E451" s="77">
        <f>SUMIF(Dagbog!$L450:$L463,"",Dagbog!J450:J463)</f>
        <v>0</v>
      </c>
      <c r="F451" s="77">
        <f>SUMIF(Dagbog!$L450:$L463,"",Dagbog!K450:K463)</f>
        <v>0</v>
      </c>
      <c r="G451" s="225">
        <f t="shared" si="26"/>
        <v>0</v>
      </c>
      <c r="H451" s="200">
        <f>SUMIF(Dagbog!$L450:$L463,"x",Dagbog!G450:G463)</f>
        <v>0</v>
      </c>
      <c r="I451" s="77">
        <f>SUMIF(Dagbog!$L450:$L463,"x",Dagbog!H450:H463)</f>
        <v>0</v>
      </c>
      <c r="J451" s="77">
        <f>SUMIF(Dagbog!$L450:$L463,"x",Dagbog!I450:I463)</f>
        <v>0</v>
      </c>
      <c r="K451" s="77">
        <f>SUMIF(Dagbog!$L450:$L463,"x",Dagbog!J450:J463)</f>
        <v>0</v>
      </c>
      <c r="L451" s="77">
        <f>SUMIF(Dagbog!$L450:$L463,"x",Dagbog!K450:K463)</f>
        <v>0</v>
      </c>
      <c r="M451" s="200">
        <f t="shared" si="23"/>
        <v>0</v>
      </c>
      <c r="N451" s="200">
        <f>B451+H451</f>
        <v>0</v>
      </c>
      <c r="O451" s="77">
        <f>C451+I451</f>
        <v>0</v>
      </c>
      <c r="P451" s="77">
        <f>D451+J451</f>
        <v>0</v>
      </c>
      <c r="Q451" s="77">
        <f>E451+K451</f>
        <v>0</v>
      </c>
      <c r="R451" s="77">
        <f t="shared" si="24"/>
        <v>0</v>
      </c>
      <c r="S451" s="225">
        <f t="shared" si="25"/>
        <v>0</v>
      </c>
      <c r="T451" s="225">
        <f>SUM(Dagbog!M450:M463)</f>
        <v>0</v>
      </c>
      <c r="U451" s="225">
        <f>S451+T451</f>
        <v>0</v>
      </c>
      <c r="V451" s="224">
        <f>SUM(Dagbog!Q450:Q463)</f>
        <v>0</v>
      </c>
      <c r="W451" s="232">
        <f>SUM(Dagbog!F450:F463)-X451</f>
        <v>0</v>
      </c>
      <c r="X451" s="228">
        <f>SUMIF(Dagbog!$L450:$L463,"x",Dagbog!F450:F463)</f>
        <v>0</v>
      </c>
      <c r="Y451" s="233">
        <f>IF(SUM(Dagbog!R450:R463)&gt;0,AVERAGE(Dagbog!R450:R463),0)</f>
        <v>0</v>
      </c>
      <c r="Z451" s="272">
        <f>SUM(Dagbog!T450:T463)-AA451</f>
        <v>0</v>
      </c>
      <c r="AA451" s="230">
        <f>SUMIF(Dagbog!$L450:$L463,"x",Dagbog!T450:T463)</f>
        <v>0</v>
      </c>
      <c r="AB451" s="228">
        <f>SUM(Dagbog!P450:P463)</f>
        <v>0</v>
      </c>
      <c r="AC451" s="230">
        <f>SUM(Dagbog!V450:V463)</f>
        <v>0</v>
      </c>
      <c r="AD451" s="231">
        <f>SUM(Dagbog!C450:C463)</f>
        <v>0</v>
      </c>
      <c r="AE451" s="234">
        <f>SUM(Dagbog!E450:E463)</f>
        <v>0</v>
      </c>
    </row>
    <row r="452" spans="1:31" ht="11.25" hidden="1" customHeight="1" x14ac:dyDescent="0.2">
      <c r="A452" s="223"/>
      <c r="B452" s="200"/>
      <c r="C452" s="77"/>
      <c r="D452" s="77"/>
      <c r="E452" s="77"/>
      <c r="F452" s="77"/>
      <c r="G452" s="225">
        <f t="shared" si="26"/>
        <v>0</v>
      </c>
      <c r="H452" s="200"/>
      <c r="I452" s="77"/>
      <c r="J452" s="77"/>
      <c r="K452" s="77"/>
      <c r="L452" s="77">
        <f>SUMIF(Dagbog!$L451:$L464,"x",Dagbog!K451:K464)</f>
        <v>0</v>
      </c>
      <c r="M452" s="200">
        <f t="shared" si="23"/>
        <v>0</v>
      </c>
      <c r="N452" s="200"/>
      <c r="O452" s="77"/>
      <c r="P452" s="77"/>
      <c r="Q452" s="77"/>
      <c r="R452" s="77">
        <f t="shared" si="24"/>
        <v>0</v>
      </c>
      <c r="S452" s="225">
        <f t="shared" si="25"/>
        <v>0</v>
      </c>
      <c r="T452" s="225"/>
      <c r="U452" s="225"/>
      <c r="V452" s="224"/>
      <c r="W452" s="232"/>
      <c r="X452" s="228"/>
      <c r="Y452" s="233"/>
      <c r="Z452" s="233"/>
      <c r="AA452" s="230"/>
      <c r="AB452" s="228"/>
      <c r="AC452" s="230"/>
      <c r="AD452" s="229"/>
      <c r="AE452" s="229"/>
    </row>
    <row r="453" spans="1:31" ht="11.25" hidden="1" customHeight="1" x14ac:dyDescent="0.2">
      <c r="A453" s="223"/>
      <c r="B453" s="200"/>
      <c r="C453" s="77"/>
      <c r="D453" s="77"/>
      <c r="E453" s="77"/>
      <c r="F453" s="77"/>
      <c r="G453" s="225">
        <f t="shared" si="26"/>
        <v>0</v>
      </c>
      <c r="H453" s="200"/>
      <c r="I453" s="77"/>
      <c r="J453" s="77"/>
      <c r="K453" s="77"/>
      <c r="L453" s="77">
        <f>SUMIF(Dagbog!$L452:$L465,"x",Dagbog!K452:K465)</f>
        <v>0</v>
      </c>
      <c r="M453" s="200">
        <f t="shared" si="23"/>
        <v>0</v>
      </c>
      <c r="N453" s="200"/>
      <c r="O453" s="77"/>
      <c r="P453" s="77"/>
      <c r="Q453" s="77"/>
      <c r="R453" s="77">
        <f t="shared" si="24"/>
        <v>0</v>
      </c>
      <c r="S453" s="225">
        <f t="shared" si="25"/>
        <v>0</v>
      </c>
      <c r="T453" s="225"/>
      <c r="U453" s="225"/>
      <c r="V453" s="224"/>
      <c r="W453" s="232"/>
      <c r="X453" s="228"/>
      <c r="Y453" s="233"/>
      <c r="Z453" s="233"/>
      <c r="AA453" s="230"/>
      <c r="AB453" s="228"/>
      <c r="AC453" s="230"/>
      <c r="AD453" s="229"/>
      <c r="AE453" s="229"/>
    </row>
    <row r="454" spans="1:31" ht="11.25" hidden="1" customHeight="1" x14ac:dyDescent="0.2">
      <c r="A454" s="223"/>
      <c r="B454" s="200"/>
      <c r="C454" s="77"/>
      <c r="D454" s="77"/>
      <c r="E454" s="77"/>
      <c r="F454" s="77"/>
      <c r="G454" s="225">
        <f t="shared" si="26"/>
        <v>0</v>
      </c>
      <c r="H454" s="200"/>
      <c r="I454" s="77"/>
      <c r="J454" s="77"/>
      <c r="K454" s="77"/>
      <c r="L454" s="77">
        <f>SUMIF(Dagbog!$L453:$L466,"x",Dagbog!K453:K466)</f>
        <v>0</v>
      </c>
      <c r="M454" s="200">
        <f t="shared" si="23"/>
        <v>0</v>
      </c>
      <c r="N454" s="200"/>
      <c r="O454" s="77"/>
      <c r="P454" s="77"/>
      <c r="Q454" s="77"/>
      <c r="R454" s="77">
        <f t="shared" si="24"/>
        <v>0</v>
      </c>
      <c r="S454" s="225">
        <f t="shared" si="25"/>
        <v>0</v>
      </c>
      <c r="T454" s="225"/>
      <c r="U454" s="225"/>
      <c r="V454" s="224"/>
      <c r="W454" s="232"/>
      <c r="X454" s="228"/>
      <c r="Y454" s="233"/>
      <c r="Z454" s="233"/>
      <c r="AA454" s="230"/>
      <c r="AB454" s="228"/>
      <c r="AC454" s="230"/>
      <c r="AD454" s="229"/>
      <c r="AE454" s="229"/>
    </row>
    <row r="455" spans="1:31" ht="11.25" hidden="1" customHeight="1" x14ac:dyDescent="0.2">
      <c r="A455" s="223"/>
      <c r="B455" s="200"/>
      <c r="C455" s="77"/>
      <c r="D455" s="77"/>
      <c r="E455" s="77"/>
      <c r="F455" s="77"/>
      <c r="G455" s="225">
        <f t="shared" si="26"/>
        <v>0</v>
      </c>
      <c r="H455" s="200"/>
      <c r="I455" s="77"/>
      <c r="J455" s="77"/>
      <c r="K455" s="77"/>
      <c r="L455" s="77">
        <f>SUMIF(Dagbog!$L454:$L467,"x",Dagbog!K454:K467)</f>
        <v>0</v>
      </c>
      <c r="M455" s="200">
        <f t="shared" si="23"/>
        <v>0</v>
      </c>
      <c r="N455" s="200"/>
      <c r="O455" s="77"/>
      <c r="P455" s="77"/>
      <c r="Q455" s="77"/>
      <c r="R455" s="77">
        <f t="shared" si="24"/>
        <v>0</v>
      </c>
      <c r="S455" s="225">
        <f t="shared" si="25"/>
        <v>0</v>
      </c>
      <c r="T455" s="225"/>
      <c r="U455" s="225"/>
      <c r="V455" s="224"/>
      <c r="W455" s="232"/>
      <c r="X455" s="228"/>
      <c r="Y455" s="233"/>
      <c r="Z455" s="233"/>
      <c r="AA455" s="230"/>
      <c r="AB455" s="228"/>
      <c r="AC455" s="230"/>
      <c r="AD455" s="229"/>
      <c r="AE455" s="229"/>
    </row>
    <row r="456" spans="1:31" ht="11.25" hidden="1" customHeight="1" x14ac:dyDescent="0.2">
      <c r="A456" s="223"/>
      <c r="B456" s="200"/>
      <c r="C456" s="77"/>
      <c r="D456" s="77"/>
      <c r="E456" s="77"/>
      <c r="F456" s="77"/>
      <c r="G456" s="225">
        <f t="shared" si="26"/>
        <v>0</v>
      </c>
      <c r="H456" s="200"/>
      <c r="I456" s="77"/>
      <c r="J456" s="77"/>
      <c r="K456" s="77"/>
      <c r="L456" s="77">
        <f>SUMIF(Dagbog!$L455:$L468,"x",Dagbog!K455:K468)</f>
        <v>0</v>
      </c>
      <c r="M456" s="200">
        <f t="shared" si="23"/>
        <v>0</v>
      </c>
      <c r="N456" s="200"/>
      <c r="O456" s="77"/>
      <c r="P456" s="77"/>
      <c r="Q456" s="77"/>
      <c r="R456" s="77">
        <f t="shared" si="24"/>
        <v>0</v>
      </c>
      <c r="S456" s="225">
        <f t="shared" si="25"/>
        <v>0</v>
      </c>
      <c r="T456" s="225"/>
      <c r="U456" s="225"/>
      <c r="V456" s="224"/>
      <c r="W456" s="232"/>
      <c r="X456" s="228"/>
      <c r="Y456" s="233"/>
      <c r="Z456" s="233"/>
      <c r="AA456" s="230"/>
      <c r="AB456" s="228"/>
      <c r="AC456" s="230"/>
      <c r="AD456" s="229"/>
      <c r="AE456" s="229"/>
    </row>
    <row r="457" spans="1:31" ht="11.25" hidden="1" customHeight="1" x14ac:dyDescent="0.2">
      <c r="A457" s="223"/>
      <c r="B457" s="200"/>
      <c r="C457" s="77"/>
      <c r="D457" s="77"/>
      <c r="E457" s="77"/>
      <c r="F457" s="77"/>
      <c r="G457" s="225">
        <f t="shared" si="26"/>
        <v>0</v>
      </c>
      <c r="H457" s="200"/>
      <c r="I457" s="77"/>
      <c r="J457" s="77"/>
      <c r="K457" s="77"/>
      <c r="L457" s="77">
        <f>SUMIF(Dagbog!$L456:$L469,"x",Dagbog!K456:K469)</f>
        <v>0</v>
      </c>
      <c r="M457" s="200">
        <f t="shared" si="23"/>
        <v>0</v>
      </c>
      <c r="N457" s="200"/>
      <c r="O457" s="77"/>
      <c r="P457" s="77"/>
      <c r="Q457" s="77"/>
      <c r="R457" s="77">
        <f t="shared" si="24"/>
        <v>0</v>
      </c>
      <c r="S457" s="225">
        <f t="shared" si="25"/>
        <v>0</v>
      </c>
      <c r="T457" s="225"/>
      <c r="U457" s="225"/>
      <c r="V457" s="224"/>
      <c r="W457" s="232"/>
      <c r="X457" s="228"/>
      <c r="Y457" s="233"/>
      <c r="Z457" s="233"/>
      <c r="AA457" s="230"/>
      <c r="AB457" s="228"/>
      <c r="AC457" s="230"/>
      <c r="AD457" s="229"/>
      <c r="AE457" s="229"/>
    </row>
    <row r="458" spans="1:31" ht="11.25" hidden="1" customHeight="1" x14ac:dyDescent="0.2">
      <c r="A458" s="223"/>
      <c r="B458" s="200"/>
      <c r="C458" s="77"/>
      <c r="D458" s="77"/>
      <c r="E458" s="77"/>
      <c r="F458" s="77"/>
      <c r="G458" s="225">
        <f t="shared" si="26"/>
        <v>0</v>
      </c>
      <c r="H458" s="200"/>
      <c r="I458" s="77"/>
      <c r="J458" s="77"/>
      <c r="K458" s="77"/>
      <c r="L458" s="77">
        <f>SUMIF(Dagbog!$L457:$L470,"x",Dagbog!K457:K470)</f>
        <v>0</v>
      </c>
      <c r="M458" s="200">
        <f t="shared" si="23"/>
        <v>0</v>
      </c>
      <c r="N458" s="200"/>
      <c r="O458" s="77"/>
      <c r="P458" s="77"/>
      <c r="Q458" s="77"/>
      <c r="R458" s="77">
        <f t="shared" si="24"/>
        <v>0</v>
      </c>
      <c r="S458" s="225">
        <f t="shared" si="25"/>
        <v>0</v>
      </c>
      <c r="T458" s="225"/>
      <c r="U458" s="225"/>
      <c r="V458" s="224"/>
      <c r="W458" s="232"/>
      <c r="X458" s="228"/>
      <c r="Y458" s="233"/>
      <c r="Z458" s="233"/>
      <c r="AA458" s="230"/>
      <c r="AB458" s="228"/>
      <c r="AC458" s="230"/>
      <c r="AD458" s="229"/>
      <c r="AE458" s="229"/>
    </row>
    <row r="459" spans="1:31" ht="11.25" hidden="1" customHeight="1" x14ac:dyDescent="0.2">
      <c r="A459" s="223"/>
      <c r="B459" s="200"/>
      <c r="C459" s="77"/>
      <c r="D459" s="77"/>
      <c r="E459" s="77"/>
      <c r="F459" s="77"/>
      <c r="G459" s="225">
        <f t="shared" si="26"/>
        <v>0</v>
      </c>
      <c r="H459" s="200"/>
      <c r="I459" s="77"/>
      <c r="J459" s="77"/>
      <c r="K459" s="77"/>
      <c r="L459" s="77">
        <f>SUMIF(Dagbog!$L458:$L471,"x",Dagbog!K458:K471)</f>
        <v>0</v>
      </c>
      <c r="M459" s="200">
        <f t="shared" si="23"/>
        <v>0</v>
      </c>
      <c r="N459" s="200"/>
      <c r="O459" s="77"/>
      <c r="P459" s="77"/>
      <c r="Q459" s="77"/>
      <c r="R459" s="77">
        <f t="shared" si="24"/>
        <v>0</v>
      </c>
      <c r="S459" s="225">
        <f t="shared" si="25"/>
        <v>0</v>
      </c>
      <c r="T459" s="225"/>
      <c r="U459" s="225"/>
      <c r="V459" s="224"/>
      <c r="W459" s="232"/>
      <c r="X459" s="228"/>
      <c r="Y459" s="233"/>
      <c r="Z459" s="233"/>
      <c r="AA459" s="230"/>
      <c r="AB459" s="228"/>
      <c r="AC459" s="230"/>
      <c r="AD459" s="229"/>
      <c r="AE459" s="229"/>
    </row>
    <row r="460" spans="1:31" ht="11.25" hidden="1" customHeight="1" x14ac:dyDescent="0.2">
      <c r="A460" s="223"/>
      <c r="B460" s="200"/>
      <c r="C460" s="77"/>
      <c r="D460" s="77"/>
      <c r="E460" s="77"/>
      <c r="F460" s="77"/>
      <c r="G460" s="225">
        <f t="shared" si="26"/>
        <v>0</v>
      </c>
      <c r="H460" s="200"/>
      <c r="I460" s="77"/>
      <c r="J460" s="77"/>
      <c r="K460" s="77"/>
      <c r="L460" s="77">
        <f>SUMIF(Dagbog!$L459:$L472,"x",Dagbog!K459:K472)</f>
        <v>0</v>
      </c>
      <c r="M460" s="200">
        <f t="shared" si="23"/>
        <v>0</v>
      </c>
      <c r="N460" s="200"/>
      <c r="O460" s="77"/>
      <c r="P460" s="77"/>
      <c r="Q460" s="77"/>
      <c r="R460" s="77">
        <f t="shared" si="24"/>
        <v>0</v>
      </c>
      <c r="S460" s="225">
        <f t="shared" si="25"/>
        <v>0</v>
      </c>
      <c r="T460" s="225"/>
      <c r="U460" s="225"/>
      <c r="V460" s="224"/>
      <c r="W460" s="232"/>
      <c r="X460" s="228"/>
      <c r="Y460" s="233"/>
      <c r="Z460" s="233"/>
      <c r="AA460" s="230"/>
      <c r="AB460" s="228"/>
      <c r="AC460" s="230"/>
      <c r="AD460" s="229"/>
      <c r="AE460" s="229"/>
    </row>
    <row r="461" spans="1:31" ht="11.25" hidden="1" customHeight="1" x14ac:dyDescent="0.2">
      <c r="A461" s="223"/>
      <c r="B461" s="200"/>
      <c r="C461" s="77"/>
      <c r="D461" s="77"/>
      <c r="E461" s="77"/>
      <c r="F461" s="77"/>
      <c r="G461" s="225">
        <f t="shared" si="26"/>
        <v>0</v>
      </c>
      <c r="H461" s="200"/>
      <c r="I461" s="77"/>
      <c r="J461" s="77"/>
      <c r="K461" s="77"/>
      <c r="L461" s="77">
        <f>SUMIF(Dagbog!$L460:$L473,"x",Dagbog!K460:K473)</f>
        <v>0</v>
      </c>
      <c r="M461" s="200">
        <f t="shared" si="23"/>
        <v>0</v>
      </c>
      <c r="N461" s="200"/>
      <c r="O461" s="77"/>
      <c r="P461" s="77"/>
      <c r="Q461" s="77"/>
      <c r="R461" s="77">
        <f t="shared" si="24"/>
        <v>0</v>
      </c>
      <c r="S461" s="225">
        <f t="shared" si="25"/>
        <v>0</v>
      </c>
      <c r="T461" s="225"/>
      <c r="U461" s="225"/>
      <c r="V461" s="224"/>
      <c r="W461" s="232"/>
      <c r="X461" s="228"/>
      <c r="Y461" s="233"/>
      <c r="Z461" s="233"/>
      <c r="AA461" s="230"/>
      <c r="AB461" s="228"/>
      <c r="AC461" s="230"/>
      <c r="AD461" s="229"/>
      <c r="AE461" s="229"/>
    </row>
    <row r="462" spans="1:31" ht="11.25" hidden="1" customHeight="1" x14ac:dyDescent="0.2">
      <c r="A462" s="223"/>
      <c r="B462" s="200"/>
      <c r="C462" s="77"/>
      <c r="D462" s="77"/>
      <c r="E462" s="77"/>
      <c r="F462" s="77"/>
      <c r="G462" s="225">
        <f t="shared" si="26"/>
        <v>0</v>
      </c>
      <c r="H462" s="200"/>
      <c r="I462" s="77"/>
      <c r="J462" s="77"/>
      <c r="K462" s="77"/>
      <c r="L462" s="77">
        <f>SUMIF(Dagbog!$L461:$L474,"x",Dagbog!K461:K474)</f>
        <v>0</v>
      </c>
      <c r="M462" s="200">
        <f t="shared" si="23"/>
        <v>0</v>
      </c>
      <c r="N462" s="200"/>
      <c r="O462" s="77"/>
      <c r="P462" s="77"/>
      <c r="Q462" s="77"/>
      <c r="R462" s="77">
        <f t="shared" si="24"/>
        <v>0</v>
      </c>
      <c r="S462" s="225">
        <f t="shared" si="25"/>
        <v>0</v>
      </c>
      <c r="T462" s="225"/>
      <c r="U462" s="225"/>
      <c r="V462" s="224"/>
      <c r="W462" s="232"/>
      <c r="X462" s="228"/>
      <c r="Y462" s="233"/>
      <c r="Z462" s="233"/>
      <c r="AA462" s="230"/>
      <c r="AB462" s="228"/>
      <c r="AC462" s="230"/>
      <c r="AD462" s="229"/>
      <c r="AE462" s="229"/>
    </row>
    <row r="463" spans="1:31" ht="11.25" hidden="1" customHeight="1" x14ac:dyDescent="0.2">
      <c r="A463" s="223"/>
      <c r="B463" s="200"/>
      <c r="C463" s="77"/>
      <c r="D463" s="77"/>
      <c r="E463" s="77"/>
      <c r="F463" s="77"/>
      <c r="G463" s="225">
        <f t="shared" si="26"/>
        <v>0</v>
      </c>
      <c r="H463" s="200"/>
      <c r="I463" s="77"/>
      <c r="J463" s="77"/>
      <c r="K463" s="77"/>
      <c r="L463" s="77">
        <f>SUMIF(Dagbog!$L462:$L475,"x",Dagbog!K462:K475)</f>
        <v>0</v>
      </c>
      <c r="M463" s="200">
        <f t="shared" si="23"/>
        <v>0</v>
      </c>
      <c r="N463" s="200"/>
      <c r="O463" s="77"/>
      <c r="P463" s="77"/>
      <c r="Q463" s="77"/>
      <c r="R463" s="77">
        <f t="shared" si="24"/>
        <v>0</v>
      </c>
      <c r="S463" s="225">
        <f t="shared" si="25"/>
        <v>0</v>
      </c>
      <c r="T463" s="225"/>
      <c r="U463" s="225"/>
      <c r="V463" s="224"/>
      <c r="W463" s="232"/>
      <c r="X463" s="228"/>
      <c r="Y463" s="233"/>
      <c r="Z463" s="233"/>
      <c r="AA463" s="230"/>
      <c r="AB463" s="228"/>
      <c r="AC463" s="230"/>
      <c r="AD463" s="229"/>
      <c r="AE463" s="229"/>
    </row>
    <row r="464" spans="1:31" ht="11.25" hidden="1" customHeight="1" x14ac:dyDescent="0.2">
      <c r="A464" s="223"/>
      <c r="B464" s="200"/>
      <c r="C464" s="77"/>
      <c r="D464" s="77"/>
      <c r="E464" s="77"/>
      <c r="F464" s="77"/>
      <c r="G464" s="225">
        <f t="shared" si="26"/>
        <v>0</v>
      </c>
      <c r="H464" s="200"/>
      <c r="I464" s="77"/>
      <c r="J464" s="77"/>
      <c r="K464" s="77"/>
      <c r="L464" s="77">
        <f>SUMIF(Dagbog!$L463:$L476,"x",Dagbog!K463:K476)</f>
        <v>0</v>
      </c>
      <c r="M464" s="200">
        <f t="shared" si="23"/>
        <v>0</v>
      </c>
      <c r="N464" s="200"/>
      <c r="O464" s="77"/>
      <c r="P464" s="77"/>
      <c r="Q464" s="77"/>
      <c r="R464" s="77">
        <f t="shared" si="24"/>
        <v>0</v>
      </c>
      <c r="S464" s="225">
        <f t="shared" si="25"/>
        <v>0</v>
      </c>
      <c r="T464" s="225"/>
      <c r="U464" s="225"/>
      <c r="V464" s="224"/>
      <c r="W464" s="232"/>
      <c r="X464" s="228"/>
      <c r="Y464" s="233"/>
      <c r="Z464" s="233"/>
      <c r="AA464" s="230"/>
      <c r="AB464" s="228"/>
      <c r="AC464" s="230"/>
      <c r="AD464" s="229"/>
      <c r="AE464" s="229"/>
    </row>
    <row r="465" spans="1:31" x14ac:dyDescent="0.2">
      <c r="A465" s="230">
        <f>Dagbog!A464</f>
        <v>24</v>
      </c>
      <c r="B465" s="200">
        <f>SUMIF(Dagbog!$L464:$L477,"",Dagbog!G464:G477)</f>
        <v>0</v>
      </c>
      <c r="C465" s="77">
        <f>SUMIF(Dagbog!$L464:$L477,"",Dagbog!H464:H477)</f>
        <v>0</v>
      </c>
      <c r="D465" s="77">
        <f>SUMIF(Dagbog!$L464:$L477,"",Dagbog!I464:I477)</f>
        <v>0</v>
      </c>
      <c r="E465" s="77">
        <f>SUMIF(Dagbog!$L464:$L477,"",Dagbog!J464:J477)</f>
        <v>0</v>
      </c>
      <c r="F465" s="77">
        <f>SUMIF(Dagbog!$L464:$L477,"",Dagbog!K464:K477)</f>
        <v>0</v>
      </c>
      <c r="G465" s="225">
        <f t="shared" si="26"/>
        <v>0</v>
      </c>
      <c r="H465" s="200">
        <f>SUMIF(Dagbog!$L464:$L477,"x",Dagbog!G464:G477)</f>
        <v>0</v>
      </c>
      <c r="I465" s="77">
        <f>SUMIF(Dagbog!$L464:$L477,"x",Dagbog!H464:H477)</f>
        <v>0</v>
      </c>
      <c r="J465" s="77">
        <f>SUMIF(Dagbog!$L464:$L477,"x",Dagbog!I464:I477)</f>
        <v>0</v>
      </c>
      <c r="K465" s="77">
        <f>SUMIF(Dagbog!$L464:$L477,"x",Dagbog!J464:J477)</f>
        <v>0</v>
      </c>
      <c r="L465" s="77">
        <f>SUMIF(Dagbog!$L464:$L477,"x",Dagbog!K464:K477)</f>
        <v>0</v>
      </c>
      <c r="M465" s="200">
        <f t="shared" ref="M465:M528" si="27">SUM(H465:L465)</f>
        <v>0</v>
      </c>
      <c r="N465" s="200">
        <f>B465+H465</f>
        <v>0</v>
      </c>
      <c r="O465" s="77">
        <f>C465+I465</f>
        <v>0</v>
      </c>
      <c r="P465" s="77">
        <f>D465+J465</f>
        <v>0</v>
      </c>
      <c r="Q465" s="77">
        <f>E465+K465</f>
        <v>0</v>
      </c>
      <c r="R465" s="77">
        <f t="shared" si="24"/>
        <v>0</v>
      </c>
      <c r="S465" s="225">
        <f t="shared" si="25"/>
        <v>0</v>
      </c>
      <c r="T465" s="225">
        <f>SUM(Dagbog!M464:M477)</f>
        <v>0</v>
      </c>
      <c r="U465" s="225">
        <f>S465+T465</f>
        <v>0</v>
      </c>
      <c r="V465" s="224">
        <f>SUM(Dagbog!Q464:Q477)</f>
        <v>0</v>
      </c>
      <c r="W465" s="232">
        <f>SUM(Dagbog!F464:F477)-X465</f>
        <v>0</v>
      </c>
      <c r="X465" s="228">
        <f>SUMIF(Dagbog!$L464:$L477,"x",Dagbog!F464:F477)</f>
        <v>0</v>
      </c>
      <c r="Y465" s="233">
        <f>IF(SUM(Dagbog!R464:R477)&gt;0,AVERAGE(Dagbog!R464:R477),0)</f>
        <v>0</v>
      </c>
      <c r="Z465" s="272">
        <f>SUM(Dagbog!T464:T477)-AA465</f>
        <v>0</v>
      </c>
      <c r="AA465" s="230">
        <f>SUMIF(Dagbog!$L464:$L477,"x",Dagbog!T464:T477)</f>
        <v>0</v>
      </c>
      <c r="AB465" s="228">
        <f>SUM(Dagbog!P464:P477)</f>
        <v>0</v>
      </c>
      <c r="AC465" s="230">
        <f>SUM(Dagbog!V464:V477)</f>
        <v>0</v>
      </c>
      <c r="AD465" s="231">
        <f>SUM(Dagbog!C464:C477)</f>
        <v>0</v>
      </c>
      <c r="AE465" s="234">
        <f>SUM(Dagbog!E464:E477)</f>
        <v>0</v>
      </c>
    </row>
    <row r="466" spans="1:31" ht="11.25" hidden="1" customHeight="1" x14ac:dyDescent="0.2">
      <c r="A466" s="223"/>
      <c r="B466" s="200"/>
      <c r="C466" s="77"/>
      <c r="D466" s="77"/>
      <c r="E466" s="77"/>
      <c r="F466" s="77"/>
      <c r="G466" s="225">
        <f t="shared" si="26"/>
        <v>0</v>
      </c>
      <c r="H466" s="200"/>
      <c r="I466" s="77"/>
      <c r="J466" s="77"/>
      <c r="K466" s="77"/>
      <c r="L466" s="77">
        <f>SUMIF(Dagbog!$L465:$L478,"x",Dagbog!K465:K478)</f>
        <v>0</v>
      </c>
      <c r="M466" s="200">
        <f t="shared" si="27"/>
        <v>0</v>
      </c>
      <c r="N466" s="200"/>
      <c r="O466" s="77"/>
      <c r="P466" s="77"/>
      <c r="Q466" s="77"/>
      <c r="R466" s="77">
        <f t="shared" si="24"/>
        <v>0</v>
      </c>
      <c r="S466" s="225">
        <f t="shared" si="25"/>
        <v>0</v>
      </c>
      <c r="T466" s="225"/>
      <c r="U466" s="225"/>
      <c r="V466" s="224"/>
      <c r="W466" s="232"/>
      <c r="X466" s="228"/>
      <c r="Y466" s="233"/>
      <c r="Z466" s="233"/>
      <c r="AA466" s="230"/>
      <c r="AB466" s="228"/>
      <c r="AC466" s="230"/>
      <c r="AD466" s="229"/>
      <c r="AE466" s="229"/>
    </row>
    <row r="467" spans="1:31" ht="11.25" hidden="1" customHeight="1" x14ac:dyDescent="0.2">
      <c r="A467" s="223"/>
      <c r="B467" s="200"/>
      <c r="C467" s="77"/>
      <c r="D467" s="77"/>
      <c r="E467" s="77"/>
      <c r="F467" s="77"/>
      <c r="G467" s="225">
        <f t="shared" si="26"/>
        <v>0</v>
      </c>
      <c r="H467" s="200"/>
      <c r="I467" s="77"/>
      <c r="J467" s="77"/>
      <c r="K467" s="77"/>
      <c r="L467" s="77">
        <f>SUMIF(Dagbog!$L466:$L479,"x",Dagbog!K466:K479)</f>
        <v>0</v>
      </c>
      <c r="M467" s="200">
        <f t="shared" si="27"/>
        <v>0</v>
      </c>
      <c r="N467" s="200"/>
      <c r="O467" s="77"/>
      <c r="P467" s="77"/>
      <c r="Q467" s="77"/>
      <c r="R467" s="77">
        <f t="shared" si="24"/>
        <v>0</v>
      </c>
      <c r="S467" s="225">
        <f t="shared" si="25"/>
        <v>0</v>
      </c>
      <c r="T467" s="225"/>
      <c r="U467" s="225"/>
      <c r="V467" s="224"/>
      <c r="W467" s="232"/>
      <c r="X467" s="228"/>
      <c r="Y467" s="233"/>
      <c r="Z467" s="233"/>
      <c r="AA467" s="230"/>
      <c r="AB467" s="228"/>
      <c r="AC467" s="230"/>
      <c r="AD467" s="229"/>
      <c r="AE467" s="229"/>
    </row>
    <row r="468" spans="1:31" ht="11.25" hidden="1" customHeight="1" x14ac:dyDescent="0.2">
      <c r="A468" s="223"/>
      <c r="B468" s="200"/>
      <c r="C468" s="77"/>
      <c r="D468" s="77"/>
      <c r="E468" s="77"/>
      <c r="F468" s="77"/>
      <c r="G468" s="225">
        <f t="shared" si="26"/>
        <v>0</v>
      </c>
      <c r="H468" s="200"/>
      <c r="I468" s="77"/>
      <c r="J468" s="77"/>
      <c r="K468" s="77"/>
      <c r="L468" s="77">
        <f>SUMIF(Dagbog!$L467:$L480,"x",Dagbog!K467:K480)</f>
        <v>0</v>
      </c>
      <c r="M468" s="200">
        <f t="shared" si="27"/>
        <v>0</v>
      </c>
      <c r="N468" s="200"/>
      <c r="O468" s="77"/>
      <c r="P468" s="77"/>
      <c r="Q468" s="77"/>
      <c r="R468" s="77">
        <f t="shared" si="24"/>
        <v>0</v>
      </c>
      <c r="S468" s="225">
        <f t="shared" si="25"/>
        <v>0</v>
      </c>
      <c r="T468" s="225"/>
      <c r="U468" s="225"/>
      <c r="V468" s="224"/>
      <c r="W468" s="232"/>
      <c r="X468" s="228"/>
      <c r="Y468" s="233"/>
      <c r="Z468" s="233"/>
      <c r="AA468" s="230"/>
      <c r="AB468" s="228"/>
      <c r="AC468" s="230"/>
      <c r="AD468" s="229"/>
      <c r="AE468" s="229"/>
    </row>
    <row r="469" spans="1:31" ht="11.25" hidden="1" customHeight="1" x14ac:dyDescent="0.2">
      <c r="A469" s="223"/>
      <c r="B469" s="200"/>
      <c r="C469" s="77"/>
      <c r="D469" s="77"/>
      <c r="E469" s="77"/>
      <c r="F469" s="77"/>
      <c r="G469" s="225">
        <f t="shared" si="26"/>
        <v>0</v>
      </c>
      <c r="H469" s="200"/>
      <c r="I469" s="77"/>
      <c r="J469" s="77"/>
      <c r="K469" s="77"/>
      <c r="L469" s="77">
        <f>SUMIF(Dagbog!$L468:$L481,"x",Dagbog!K468:K481)</f>
        <v>0</v>
      </c>
      <c r="M469" s="200">
        <f t="shared" si="27"/>
        <v>0</v>
      </c>
      <c r="N469" s="200"/>
      <c r="O469" s="77"/>
      <c r="P469" s="77"/>
      <c r="Q469" s="77"/>
      <c r="R469" s="77">
        <f t="shared" si="24"/>
        <v>0</v>
      </c>
      <c r="S469" s="225">
        <f t="shared" si="25"/>
        <v>0</v>
      </c>
      <c r="T469" s="225"/>
      <c r="U469" s="225"/>
      <c r="V469" s="224"/>
      <c r="W469" s="232"/>
      <c r="X469" s="228"/>
      <c r="Y469" s="233"/>
      <c r="Z469" s="233"/>
      <c r="AA469" s="230"/>
      <c r="AB469" s="228"/>
      <c r="AC469" s="230"/>
      <c r="AD469" s="229"/>
      <c r="AE469" s="229"/>
    </row>
    <row r="470" spans="1:31" ht="11.25" hidden="1" customHeight="1" x14ac:dyDescent="0.2">
      <c r="A470" s="223"/>
      <c r="B470" s="200"/>
      <c r="C470" s="77"/>
      <c r="D470" s="77"/>
      <c r="E470" s="77"/>
      <c r="F470" s="77"/>
      <c r="G470" s="225">
        <f t="shared" si="26"/>
        <v>0</v>
      </c>
      <c r="H470" s="200"/>
      <c r="I470" s="77"/>
      <c r="J470" s="77"/>
      <c r="K470" s="77"/>
      <c r="L470" s="77">
        <f>SUMIF(Dagbog!$L469:$L482,"x",Dagbog!K469:K482)</f>
        <v>0</v>
      </c>
      <c r="M470" s="200">
        <f t="shared" si="27"/>
        <v>0</v>
      </c>
      <c r="N470" s="200"/>
      <c r="O470" s="77"/>
      <c r="P470" s="77"/>
      <c r="Q470" s="77"/>
      <c r="R470" s="77">
        <f t="shared" si="24"/>
        <v>0</v>
      </c>
      <c r="S470" s="225">
        <f t="shared" si="25"/>
        <v>0</v>
      </c>
      <c r="T470" s="225"/>
      <c r="U470" s="225"/>
      <c r="V470" s="224"/>
      <c r="W470" s="232"/>
      <c r="X470" s="228"/>
      <c r="Y470" s="233"/>
      <c r="Z470" s="233"/>
      <c r="AA470" s="230"/>
      <c r="AB470" s="228"/>
      <c r="AC470" s="230"/>
      <c r="AD470" s="229"/>
      <c r="AE470" s="229"/>
    </row>
    <row r="471" spans="1:31" ht="11.25" hidden="1" customHeight="1" x14ac:dyDescent="0.2">
      <c r="A471" s="223"/>
      <c r="B471" s="200"/>
      <c r="C471" s="77"/>
      <c r="D471" s="77"/>
      <c r="E471" s="77"/>
      <c r="F471" s="77"/>
      <c r="G471" s="225">
        <f t="shared" si="26"/>
        <v>0</v>
      </c>
      <c r="H471" s="200"/>
      <c r="I471" s="77"/>
      <c r="J471" s="77"/>
      <c r="K471" s="77"/>
      <c r="L471" s="77">
        <f>SUMIF(Dagbog!$L470:$L483,"x",Dagbog!K470:K483)</f>
        <v>0</v>
      </c>
      <c r="M471" s="200">
        <f t="shared" si="27"/>
        <v>0</v>
      </c>
      <c r="N471" s="200"/>
      <c r="O471" s="77"/>
      <c r="P471" s="77"/>
      <c r="Q471" s="77"/>
      <c r="R471" s="77">
        <f t="shared" si="24"/>
        <v>0</v>
      </c>
      <c r="S471" s="225">
        <f t="shared" si="25"/>
        <v>0</v>
      </c>
      <c r="T471" s="225"/>
      <c r="U471" s="225"/>
      <c r="V471" s="224"/>
      <c r="W471" s="232"/>
      <c r="X471" s="228"/>
      <c r="Y471" s="233"/>
      <c r="Z471" s="233"/>
      <c r="AA471" s="230"/>
      <c r="AB471" s="228"/>
      <c r="AC471" s="230"/>
      <c r="AD471" s="229"/>
      <c r="AE471" s="229"/>
    </row>
    <row r="472" spans="1:31" ht="11.25" hidden="1" customHeight="1" x14ac:dyDescent="0.2">
      <c r="A472" s="223"/>
      <c r="B472" s="200"/>
      <c r="C472" s="77"/>
      <c r="D472" s="77"/>
      <c r="E472" s="77"/>
      <c r="F472" s="77"/>
      <c r="G472" s="225">
        <f t="shared" si="26"/>
        <v>0</v>
      </c>
      <c r="H472" s="200"/>
      <c r="I472" s="77"/>
      <c r="J472" s="77"/>
      <c r="K472" s="77"/>
      <c r="L472" s="77">
        <f>SUMIF(Dagbog!$L471:$L484,"x",Dagbog!K471:K484)</f>
        <v>0</v>
      </c>
      <c r="M472" s="200">
        <f t="shared" si="27"/>
        <v>0</v>
      </c>
      <c r="N472" s="200"/>
      <c r="O472" s="77"/>
      <c r="P472" s="77"/>
      <c r="Q472" s="77"/>
      <c r="R472" s="77">
        <f t="shared" si="24"/>
        <v>0</v>
      </c>
      <c r="S472" s="225">
        <f t="shared" si="25"/>
        <v>0</v>
      </c>
      <c r="T472" s="225"/>
      <c r="U472" s="225"/>
      <c r="V472" s="224"/>
      <c r="W472" s="232"/>
      <c r="X472" s="228"/>
      <c r="Y472" s="233"/>
      <c r="Z472" s="233"/>
      <c r="AA472" s="230"/>
      <c r="AB472" s="228"/>
      <c r="AC472" s="230"/>
      <c r="AD472" s="229"/>
      <c r="AE472" s="229"/>
    </row>
    <row r="473" spans="1:31" ht="11.25" hidden="1" customHeight="1" x14ac:dyDescent="0.2">
      <c r="A473" s="223"/>
      <c r="B473" s="200"/>
      <c r="C473" s="77"/>
      <c r="D473" s="77"/>
      <c r="E473" s="77"/>
      <c r="F473" s="77"/>
      <c r="G473" s="225">
        <f t="shared" si="26"/>
        <v>0</v>
      </c>
      <c r="H473" s="200"/>
      <c r="I473" s="77"/>
      <c r="J473" s="77"/>
      <c r="K473" s="77"/>
      <c r="L473" s="77">
        <f>SUMIF(Dagbog!$L472:$L485,"x",Dagbog!K472:K485)</f>
        <v>0</v>
      </c>
      <c r="M473" s="200">
        <f t="shared" si="27"/>
        <v>0</v>
      </c>
      <c r="N473" s="200"/>
      <c r="O473" s="77"/>
      <c r="P473" s="77"/>
      <c r="Q473" s="77"/>
      <c r="R473" s="77">
        <f t="shared" si="24"/>
        <v>0</v>
      </c>
      <c r="S473" s="225">
        <f t="shared" si="25"/>
        <v>0</v>
      </c>
      <c r="T473" s="225"/>
      <c r="U473" s="225"/>
      <c r="V473" s="224"/>
      <c r="W473" s="232"/>
      <c r="X473" s="228"/>
      <c r="Y473" s="233"/>
      <c r="Z473" s="233"/>
      <c r="AA473" s="230"/>
      <c r="AB473" s="228"/>
      <c r="AC473" s="230"/>
      <c r="AD473" s="229"/>
      <c r="AE473" s="229"/>
    </row>
    <row r="474" spans="1:31" ht="11.25" hidden="1" customHeight="1" x14ac:dyDescent="0.2">
      <c r="A474" s="223"/>
      <c r="B474" s="200"/>
      <c r="C474" s="77"/>
      <c r="D474" s="77"/>
      <c r="E474" s="77"/>
      <c r="F474" s="77"/>
      <c r="G474" s="225">
        <f t="shared" si="26"/>
        <v>0</v>
      </c>
      <c r="H474" s="200"/>
      <c r="I474" s="77"/>
      <c r="J474" s="77"/>
      <c r="K474" s="77"/>
      <c r="L474" s="77">
        <f>SUMIF(Dagbog!$L473:$L486,"x",Dagbog!K473:K486)</f>
        <v>0</v>
      </c>
      <c r="M474" s="200">
        <f t="shared" si="27"/>
        <v>0</v>
      </c>
      <c r="N474" s="200"/>
      <c r="O474" s="77"/>
      <c r="P474" s="77"/>
      <c r="Q474" s="77"/>
      <c r="R474" s="77">
        <f t="shared" si="24"/>
        <v>0</v>
      </c>
      <c r="S474" s="225">
        <f t="shared" si="25"/>
        <v>0</v>
      </c>
      <c r="T474" s="225"/>
      <c r="U474" s="225"/>
      <c r="V474" s="224"/>
      <c r="W474" s="232"/>
      <c r="X474" s="228"/>
      <c r="Y474" s="233"/>
      <c r="Z474" s="233"/>
      <c r="AA474" s="230"/>
      <c r="AB474" s="228"/>
      <c r="AC474" s="230"/>
      <c r="AD474" s="229"/>
      <c r="AE474" s="229"/>
    </row>
    <row r="475" spans="1:31" ht="11.25" hidden="1" customHeight="1" x14ac:dyDescent="0.2">
      <c r="A475" s="223"/>
      <c r="B475" s="200"/>
      <c r="C475" s="77"/>
      <c r="D475" s="77"/>
      <c r="E475" s="77"/>
      <c r="F475" s="77"/>
      <c r="G475" s="225">
        <f t="shared" si="26"/>
        <v>0</v>
      </c>
      <c r="H475" s="200"/>
      <c r="I475" s="77"/>
      <c r="J475" s="77"/>
      <c r="K475" s="77"/>
      <c r="L475" s="77">
        <f>SUMIF(Dagbog!$L474:$L487,"x",Dagbog!K474:K487)</f>
        <v>0</v>
      </c>
      <c r="M475" s="200">
        <f t="shared" si="27"/>
        <v>0</v>
      </c>
      <c r="N475" s="200"/>
      <c r="O475" s="77"/>
      <c r="P475" s="77"/>
      <c r="Q475" s="77"/>
      <c r="R475" s="77">
        <f t="shared" si="24"/>
        <v>0</v>
      </c>
      <c r="S475" s="225">
        <f t="shared" si="25"/>
        <v>0</v>
      </c>
      <c r="T475" s="225"/>
      <c r="U475" s="225"/>
      <c r="V475" s="224"/>
      <c r="W475" s="232"/>
      <c r="X475" s="228"/>
      <c r="Y475" s="233"/>
      <c r="Z475" s="233"/>
      <c r="AA475" s="230"/>
      <c r="AB475" s="228"/>
      <c r="AC475" s="230"/>
      <c r="AD475" s="229"/>
      <c r="AE475" s="229"/>
    </row>
    <row r="476" spans="1:31" ht="11.25" hidden="1" customHeight="1" x14ac:dyDescent="0.2">
      <c r="A476" s="223"/>
      <c r="B476" s="200"/>
      <c r="C476" s="77"/>
      <c r="D476" s="77"/>
      <c r="E476" s="77"/>
      <c r="F476" s="77"/>
      <c r="G476" s="225">
        <f t="shared" si="26"/>
        <v>0</v>
      </c>
      <c r="H476" s="200"/>
      <c r="I476" s="77"/>
      <c r="J476" s="77"/>
      <c r="K476" s="77"/>
      <c r="L476" s="77">
        <f>SUMIF(Dagbog!$L475:$L488,"x",Dagbog!K475:K488)</f>
        <v>0</v>
      </c>
      <c r="M476" s="200">
        <f t="shared" si="27"/>
        <v>0</v>
      </c>
      <c r="N476" s="200"/>
      <c r="O476" s="77"/>
      <c r="P476" s="77"/>
      <c r="Q476" s="77"/>
      <c r="R476" s="77">
        <f t="shared" si="24"/>
        <v>0</v>
      </c>
      <c r="S476" s="225">
        <f t="shared" si="25"/>
        <v>0</v>
      </c>
      <c r="T476" s="225"/>
      <c r="U476" s="225"/>
      <c r="V476" s="224"/>
      <c r="W476" s="232"/>
      <c r="X476" s="228"/>
      <c r="Y476" s="233"/>
      <c r="Z476" s="233"/>
      <c r="AA476" s="230"/>
      <c r="AB476" s="228"/>
      <c r="AC476" s="230"/>
      <c r="AD476" s="229"/>
      <c r="AE476" s="229"/>
    </row>
    <row r="477" spans="1:31" ht="11.25" hidden="1" customHeight="1" x14ac:dyDescent="0.2">
      <c r="A477" s="223"/>
      <c r="B477" s="200"/>
      <c r="C477" s="77"/>
      <c r="D477" s="77"/>
      <c r="E477" s="77"/>
      <c r="F477" s="77"/>
      <c r="G477" s="225">
        <f t="shared" si="26"/>
        <v>0</v>
      </c>
      <c r="H477" s="200"/>
      <c r="I477" s="77"/>
      <c r="J477" s="77"/>
      <c r="K477" s="77"/>
      <c r="L477" s="77">
        <f>SUMIF(Dagbog!$L476:$L489,"x",Dagbog!K476:K489)</f>
        <v>0</v>
      </c>
      <c r="M477" s="200">
        <f t="shared" si="27"/>
        <v>0</v>
      </c>
      <c r="N477" s="200"/>
      <c r="O477" s="77"/>
      <c r="P477" s="77"/>
      <c r="Q477" s="77"/>
      <c r="R477" s="77">
        <f t="shared" si="24"/>
        <v>0</v>
      </c>
      <c r="S477" s="225">
        <f t="shared" si="25"/>
        <v>0</v>
      </c>
      <c r="T477" s="225"/>
      <c r="U477" s="225"/>
      <c r="V477" s="224"/>
      <c r="W477" s="232"/>
      <c r="X477" s="228"/>
      <c r="Y477" s="233"/>
      <c r="Z477" s="233"/>
      <c r="AA477" s="230"/>
      <c r="AB477" s="228"/>
      <c r="AC477" s="230"/>
      <c r="AD477" s="229"/>
      <c r="AE477" s="229"/>
    </row>
    <row r="478" spans="1:31" ht="11.25" hidden="1" customHeight="1" x14ac:dyDescent="0.2">
      <c r="A478" s="223"/>
      <c r="B478" s="200"/>
      <c r="C478" s="77"/>
      <c r="D478" s="77"/>
      <c r="E478" s="77"/>
      <c r="F478" s="77"/>
      <c r="G478" s="225">
        <f t="shared" si="26"/>
        <v>0</v>
      </c>
      <c r="H478" s="200"/>
      <c r="I478" s="77"/>
      <c r="J478" s="77"/>
      <c r="K478" s="77"/>
      <c r="L478" s="77">
        <f>SUMIF(Dagbog!$L477:$L490,"x",Dagbog!K477:K490)</f>
        <v>0</v>
      </c>
      <c r="M478" s="200">
        <f t="shared" si="27"/>
        <v>0</v>
      </c>
      <c r="N478" s="200"/>
      <c r="O478" s="77"/>
      <c r="P478" s="77"/>
      <c r="Q478" s="77"/>
      <c r="R478" s="77">
        <f t="shared" si="24"/>
        <v>0</v>
      </c>
      <c r="S478" s="225">
        <f t="shared" si="25"/>
        <v>0</v>
      </c>
      <c r="T478" s="225"/>
      <c r="U478" s="225"/>
      <c r="V478" s="224"/>
      <c r="W478" s="232"/>
      <c r="X478" s="228"/>
      <c r="Y478" s="233"/>
      <c r="Z478" s="233"/>
      <c r="AA478" s="230"/>
      <c r="AB478" s="228"/>
      <c r="AC478" s="230"/>
      <c r="AD478" s="229"/>
      <c r="AE478" s="229"/>
    </row>
    <row r="479" spans="1:31" x14ac:dyDescent="0.2">
      <c r="A479" s="230">
        <f>Dagbog!A478</f>
        <v>25</v>
      </c>
      <c r="B479" s="200">
        <f>SUMIF(Dagbog!$L478:$L491,"",Dagbog!G478:G491)</f>
        <v>0</v>
      </c>
      <c r="C479" s="77">
        <f>SUMIF(Dagbog!$L478:$L491,"",Dagbog!H478:H491)</f>
        <v>0</v>
      </c>
      <c r="D479" s="77">
        <f>SUMIF(Dagbog!$L478:$L491,"",Dagbog!I478:I491)</f>
        <v>0</v>
      </c>
      <c r="E479" s="77">
        <f>SUMIF(Dagbog!$L478:$L491,"",Dagbog!J478:J491)</f>
        <v>0</v>
      </c>
      <c r="F479" s="77">
        <f>SUMIF(Dagbog!$L478:$L491,"",Dagbog!K478:K491)</f>
        <v>0</v>
      </c>
      <c r="G479" s="225">
        <f t="shared" si="26"/>
        <v>0</v>
      </c>
      <c r="H479" s="200">
        <f>SUMIF(Dagbog!$L478:$L491,"x",Dagbog!G478:G491)</f>
        <v>0</v>
      </c>
      <c r="I479" s="77">
        <f>SUMIF(Dagbog!$L478:$L491,"x",Dagbog!H478:H491)</f>
        <v>0</v>
      </c>
      <c r="J479" s="77">
        <f>SUMIF(Dagbog!$L478:$L491,"x",Dagbog!I478:I491)</f>
        <v>0</v>
      </c>
      <c r="K479" s="77">
        <f>SUMIF(Dagbog!$L478:$L491,"x",Dagbog!J478:J491)</f>
        <v>0</v>
      </c>
      <c r="L479" s="77">
        <f>SUMIF(Dagbog!$L478:$L491,"x",Dagbog!K478:K491)</f>
        <v>0</v>
      </c>
      <c r="M479" s="200">
        <f t="shared" si="27"/>
        <v>0</v>
      </c>
      <c r="N479" s="200">
        <f>B479+H479</f>
        <v>0</v>
      </c>
      <c r="O479" s="77">
        <f>C479+I479</f>
        <v>0</v>
      </c>
      <c r="P479" s="77">
        <f>D479+J479</f>
        <v>0</v>
      </c>
      <c r="Q479" s="77">
        <f>E479+K479</f>
        <v>0</v>
      </c>
      <c r="R479" s="77">
        <f t="shared" ref="R479:R542" si="28">F479+L479</f>
        <v>0</v>
      </c>
      <c r="S479" s="225">
        <f t="shared" ref="S479:S542" si="29">SUM(N479:R479)</f>
        <v>0</v>
      </c>
      <c r="T479" s="225">
        <f>SUM(Dagbog!M478:M491)</f>
        <v>0</v>
      </c>
      <c r="U479" s="225">
        <f>S479+T479</f>
        <v>0</v>
      </c>
      <c r="V479" s="224">
        <f>SUM(Dagbog!Q478:Q491)</f>
        <v>0</v>
      </c>
      <c r="W479" s="232">
        <f>SUM(Dagbog!F478:F491)-X479</f>
        <v>0</v>
      </c>
      <c r="X479" s="228">
        <f>SUMIF(Dagbog!$L478:$L491,"x",Dagbog!F478:F491)</f>
        <v>0</v>
      </c>
      <c r="Y479" s="233">
        <f>IF(SUM(Dagbog!R478:R491)&gt;0,AVERAGE(Dagbog!R478:R491),0)</f>
        <v>0</v>
      </c>
      <c r="Z479" s="272">
        <f>SUM(Dagbog!T478:T491)-AA479</f>
        <v>0</v>
      </c>
      <c r="AA479" s="230">
        <f>SUMIF(Dagbog!$L478:$L491,"x",Dagbog!T478:T491)</f>
        <v>0</v>
      </c>
      <c r="AB479" s="228">
        <f>SUM(Dagbog!P478:P491)</f>
        <v>0</v>
      </c>
      <c r="AC479" s="230">
        <f>SUM(Dagbog!V478:V491)</f>
        <v>0</v>
      </c>
      <c r="AD479" s="231">
        <f>SUM(Dagbog!C478:C491)</f>
        <v>0</v>
      </c>
      <c r="AE479" s="234">
        <f>SUM(Dagbog!E478:E491)</f>
        <v>0</v>
      </c>
    </row>
    <row r="480" spans="1:31" ht="11.25" hidden="1" customHeight="1" x14ac:dyDescent="0.2">
      <c r="A480" s="223"/>
      <c r="B480" s="200"/>
      <c r="C480" s="77"/>
      <c r="D480" s="77"/>
      <c r="E480" s="77"/>
      <c r="F480" s="77"/>
      <c r="G480" s="225">
        <f t="shared" si="26"/>
        <v>0</v>
      </c>
      <c r="H480" s="200"/>
      <c r="I480" s="77"/>
      <c r="J480" s="77"/>
      <c r="K480" s="77"/>
      <c r="L480" s="77">
        <f>SUMIF(Dagbog!$L479:$L492,"x",Dagbog!K479:K492)</f>
        <v>0</v>
      </c>
      <c r="M480" s="200">
        <f t="shared" si="27"/>
        <v>0</v>
      </c>
      <c r="N480" s="200"/>
      <c r="O480" s="77"/>
      <c r="P480" s="77"/>
      <c r="Q480" s="77"/>
      <c r="R480" s="77">
        <f t="shared" si="28"/>
        <v>0</v>
      </c>
      <c r="S480" s="225">
        <f t="shared" si="29"/>
        <v>0</v>
      </c>
      <c r="T480" s="225"/>
      <c r="U480" s="225"/>
      <c r="V480" s="224"/>
      <c r="W480" s="232"/>
      <c r="X480" s="228"/>
      <c r="Y480" s="233"/>
      <c r="Z480" s="233"/>
      <c r="AA480" s="230"/>
      <c r="AB480" s="228"/>
      <c r="AC480" s="230"/>
      <c r="AD480" s="229"/>
      <c r="AE480" s="229"/>
    </row>
    <row r="481" spans="1:31" ht="11.25" hidden="1" customHeight="1" x14ac:dyDescent="0.2">
      <c r="A481" s="223"/>
      <c r="B481" s="200"/>
      <c r="C481" s="77"/>
      <c r="D481" s="77"/>
      <c r="E481" s="77"/>
      <c r="F481" s="77"/>
      <c r="G481" s="225">
        <f t="shared" si="26"/>
        <v>0</v>
      </c>
      <c r="H481" s="200"/>
      <c r="I481" s="77"/>
      <c r="J481" s="77"/>
      <c r="K481" s="77"/>
      <c r="L481" s="77">
        <f>SUMIF(Dagbog!$L480:$L493,"x",Dagbog!K480:K493)</f>
        <v>0</v>
      </c>
      <c r="M481" s="200">
        <f t="shared" si="27"/>
        <v>0</v>
      </c>
      <c r="N481" s="200"/>
      <c r="O481" s="77"/>
      <c r="P481" s="77"/>
      <c r="Q481" s="77"/>
      <c r="R481" s="77">
        <f t="shared" si="28"/>
        <v>0</v>
      </c>
      <c r="S481" s="225">
        <f t="shared" si="29"/>
        <v>0</v>
      </c>
      <c r="T481" s="225"/>
      <c r="U481" s="225"/>
      <c r="V481" s="224"/>
      <c r="W481" s="232"/>
      <c r="X481" s="228"/>
      <c r="Y481" s="233"/>
      <c r="Z481" s="233"/>
      <c r="AA481" s="230"/>
      <c r="AB481" s="228"/>
      <c r="AC481" s="230"/>
      <c r="AD481" s="229"/>
      <c r="AE481" s="229"/>
    </row>
    <row r="482" spans="1:31" ht="11.25" hidden="1" customHeight="1" x14ac:dyDescent="0.2">
      <c r="A482" s="223"/>
      <c r="B482" s="200"/>
      <c r="C482" s="77"/>
      <c r="D482" s="77"/>
      <c r="E482" s="77"/>
      <c r="F482" s="77"/>
      <c r="G482" s="225">
        <f t="shared" si="26"/>
        <v>0</v>
      </c>
      <c r="H482" s="200"/>
      <c r="I482" s="77"/>
      <c r="J482" s="77"/>
      <c r="K482" s="77"/>
      <c r="L482" s="77">
        <f>SUMIF(Dagbog!$L481:$L494,"x",Dagbog!K481:K494)</f>
        <v>0</v>
      </c>
      <c r="M482" s="200">
        <f t="shared" si="27"/>
        <v>0</v>
      </c>
      <c r="N482" s="200"/>
      <c r="O482" s="77"/>
      <c r="P482" s="77"/>
      <c r="Q482" s="77"/>
      <c r="R482" s="77">
        <f t="shared" si="28"/>
        <v>0</v>
      </c>
      <c r="S482" s="225">
        <f t="shared" si="29"/>
        <v>0</v>
      </c>
      <c r="T482" s="225"/>
      <c r="U482" s="225"/>
      <c r="V482" s="224"/>
      <c r="W482" s="232"/>
      <c r="X482" s="228"/>
      <c r="Y482" s="233"/>
      <c r="Z482" s="233"/>
      <c r="AA482" s="230"/>
      <c r="AB482" s="228"/>
      <c r="AC482" s="230"/>
      <c r="AD482" s="229"/>
      <c r="AE482" s="229"/>
    </row>
    <row r="483" spans="1:31" ht="11.25" hidden="1" customHeight="1" x14ac:dyDescent="0.2">
      <c r="A483" s="223"/>
      <c r="B483" s="200"/>
      <c r="C483" s="77"/>
      <c r="D483" s="77"/>
      <c r="E483" s="77"/>
      <c r="F483" s="77"/>
      <c r="G483" s="225">
        <f t="shared" si="26"/>
        <v>0</v>
      </c>
      <c r="H483" s="200"/>
      <c r="I483" s="77"/>
      <c r="J483" s="77"/>
      <c r="K483" s="77"/>
      <c r="L483" s="77">
        <f>SUMIF(Dagbog!$L482:$L495,"x",Dagbog!K482:K495)</f>
        <v>0</v>
      </c>
      <c r="M483" s="200">
        <f t="shared" si="27"/>
        <v>0</v>
      </c>
      <c r="N483" s="200"/>
      <c r="O483" s="77"/>
      <c r="P483" s="77"/>
      <c r="Q483" s="77"/>
      <c r="R483" s="77">
        <f t="shared" si="28"/>
        <v>0</v>
      </c>
      <c r="S483" s="225">
        <f t="shared" si="29"/>
        <v>0</v>
      </c>
      <c r="T483" s="225"/>
      <c r="U483" s="225"/>
      <c r="V483" s="224"/>
      <c r="W483" s="232"/>
      <c r="X483" s="228"/>
      <c r="Y483" s="233"/>
      <c r="Z483" s="233"/>
      <c r="AA483" s="230"/>
      <c r="AB483" s="228"/>
      <c r="AC483" s="230"/>
      <c r="AD483" s="229"/>
      <c r="AE483" s="229"/>
    </row>
    <row r="484" spans="1:31" ht="11.25" hidden="1" customHeight="1" x14ac:dyDescent="0.2">
      <c r="A484" s="223"/>
      <c r="B484" s="200"/>
      <c r="C484" s="77"/>
      <c r="D484" s="77"/>
      <c r="E484" s="77"/>
      <c r="F484" s="77"/>
      <c r="G484" s="225">
        <f t="shared" si="26"/>
        <v>0</v>
      </c>
      <c r="H484" s="200"/>
      <c r="I484" s="77"/>
      <c r="J484" s="77"/>
      <c r="K484" s="77"/>
      <c r="L484" s="77">
        <f>SUMIF(Dagbog!$L483:$L496,"x",Dagbog!K483:K496)</f>
        <v>0</v>
      </c>
      <c r="M484" s="200">
        <f t="shared" si="27"/>
        <v>0</v>
      </c>
      <c r="N484" s="200"/>
      <c r="O484" s="77"/>
      <c r="P484" s="77"/>
      <c r="Q484" s="77"/>
      <c r="R484" s="77">
        <f t="shared" si="28"/>
        <v>0</v>
      </c>
      <c r="S484" s="225">
        <f t="shared" si="29"/>
        <v>0</v>
      </c>
      <c r="T484" s="225"/>
      <c r="U484" s="225"/>
      <c r="V484" s="224"/>
      <c r="W484" s="232"/>
      <c r="X484" s="228"/>
      <c r="Y484" s="233"/>
      <c r="Z484" s="233"/>
      <c r="AA484" s="230"/>
      <c r="AB484" s="228"/>
      <c r="AC484" s="230"/>
      <c r="AD484" s="229"/>
      <c r="AE484" s="229"/>
    </row>
    <row r="485" spans="1:31" ht="11.25" hidden="1" customHeight="1" x14ac:dyDescent="0.2">
      <c r="A485" s="223"/>
      <c r="B485" s="200"/>
      <c r="C485" s="77"/>
      <c r="D485" s="77"/>
      <c r="E485" s="77"/>
      <c r="F485" s="77"/>
      <c r="G485" s="225">
        <f t="shared" ref="G485:G548" si="30">SUM(B485:F485)</f>
        <v>0</v>
      </c>
      <c r="H485" s="200"/>
      <c r="I485" s="77"/>
      <c r="J485" s="77"/>
      <c r="K485" s="77"/>
      <c r="L485" s="77">
        <f>SUMIF(Dagbog!$L484:$L497,"x",Dagbog!K484:K497)</f>
        <v>0</v>
      </c>
      <c r="M485" s="200">
        <f t="shared" si="27"/>
        <v>0</v>
      </c>
      <c r="N485" s="200"/>
      <c r="O485" s="77"/>
      <c r="P485" s="77"/>
      <c r="Q485" s="77"/>
      <c r="R485" s="77">
        <f t="shared" si="28"/>
        <v>0</v>
      </c>
      <c r="S485" s="225">
        <f t="shared" si="29"/>
        <v>0</v>
      </c>
      <c r="T485" s="225"/>
      <c r="U485" s="225"/>
      <c r="V485" s="224"/>
      <c r="W485" s="232"/>
      <c r="X485" s="228"/>
      <c r="Y485" s="233"/>
      <c r="Z485" s="233"/>
      <c r="AA485" s="230"/>
      <c r="AB485" s="228"/>
      <c r="AC485" s="230"/>
      <c r="AD485" s="229"/>
      <c r="AE485" s="229"/>
    </row>
    <row r="486" spans="1:31" ht="11.25" hidden="1" customHeight="1" x14ac:dyDescent="0.2">
      <c r="A486" s="223"/>
      <c r="B486" s="200"/>
      <c r="C486" s="77"/>
      <c r="D486" s="77"/>
      <c r="E486" s="77"/>
      <c r="F486" s="77"/>
      <c r="G486" s="225">
        <f t="shared" si="30"/>
        <v>0</v>
      </c>
      <c r="H486" s="200"/>
      <c r="I486" s="77"/>
      <c r="J486" s="77"/>
      <c r="K486" s="77"/>
      <c r="L486" s="77">
        <f>SUMIF(Dagbog!$L485:$L498,"x",Dagbog!K485:K498)</f>
        <v>0</v>
      </c>
      <c r="M486" s="200">
        <f t="shared" si="27"/>
        <v>0</v>
      </c>
      <c r="N486" s="200"/>
      <c r="O486" s="77"/>
      <c r="P486" s="77"/>
      <c r="Q486" s="77"/>
      <c r="R486" s="77">
        <f t="shared" si="28"/>
        <v>0</v>
      </c>
      <c r="S486" s="225">
        <f t="shared" si="29"/>
        <v>0</v>
      </c>
      <c r="T486" s="225"/>
      <c r="U486" s="225"/>
      <c r="V486" s="224"/>
      <c r="W486" s="232"/>
      <c r="X486" s="228"/>
      <c r="Y486" s="233"/>
      <c r="Z486" s="233"/>
      <c r="AA486" s="230"/>
      <c r="AB486" s="228"/>
      <c r="AC486" s="230"/>
      <c r="AD486" s="229"/>
      <c r="AE486" s="229"/>
    </row>
    <row r="487" spans="1:31" ht="11.25" hidden="1" customHeight="1" x14ac:dyDescent="0.2">
      <c r="A487" s="223"/>
      <c r="B487" s="200"/>
      <c r="C487" s="77"/>
      <c r="D487" s="77"/>
      <c r="E487" s="77"/>
      <c r="F487" s="77"/>
      <c r="G487" s="225">
        <f t="shared" si="30"/>
        <v>0</v>
      </c>
      <c r="H487" s="200"/>
      <c r="I487" s="77"/>
      <c r="J487" s="77"/>
      <c r="K487" s="77"/>
      <c r="L487" s="77">
        <f>SUMIF(Dagbog!$L486:$L499,"x",Dagbog!K486:K499)</f>
        <v>0</v>
      </c>
      <c r="M487" s="200">
        <f t="shared" si="27"/>
        <v>0</v>
      </c>
      <c r="N487" s="200"/>
      <c r="O487" s="77"/>
      <c r="P487" s="77"/>
      <c r="Q487" s="77"/>
      <c r="R487" s="77">
        <f t="shared" si="28"/>
        <v>0</v>
      </c>
      <c r="S487" s="225">
        <f t="shared" si="29"/>
        <v>0</v>
      </c>
      <c r="T487" s="225"/>
      <c r="U487" s="225"/>
      <c r="V487" s="224"/>
      <c r="W487" s="232"/>
      <c r="X487" s="228"/>
      <c r="Y487" s="233"/>
      <c r="Z487" s="233"/>
      <c r="AA487" s="230"/>
      <c r="AB487" s="228"/>
      <c r="AC487" s="230"/>
      <c r="AD487" s="229"/>
      <c r="AE487" s="229"/>
    </row>
    <row r="488" spans="1:31" ht="11.25" hidden="1" customHeight="1" x14ac:dyDescent="0.2">
      <c r="A488" s="223"/>
      <c r="B488" s="200"/>
      <c r="C488" s="77"/>
      <c r="D488" s="77"/>
      <c r="E488" s="77"/>
      <c r="F488" s="77"/>
      <c r="G488" s="225">
        <f t="shared" si="30"/>
        <v>0</v>
      </c>
      <c r="H488" s="200"/>
      <c r="I488" s="77"/>
      <c r="J488" s="77"/>
      <c r="K488" s="77"/>
      <c r="L488" s="77">
        <f>SUMIF(Dagbog!$L487:$L500,"x",Dagbog!K487:K500)</f>
        <v>0</v>
      </c>
      <c r="M488" s="200">
        <f t="shared" si="27"/>
        <v>0</v>
      </c>
      <c r="N488" s="200"/>
      <c r="O488" s="77"/>
      <c r="P488" s="77"/>
      <c r="Q488" s="77"/>
      <c r="R488" s="77">
        <f t="shared" si="28"/>
        <v>0</v>
      </c>
      <c r="S488" s="225">
        <f t="shared" si="29"/>
        <v>0</v>
      </c>
      <c r="T488" s="225"/>
      <c r="U488" s="225"/>
      <c r="V488" s="224"/>
      <c r="W488" s="232"/>
      <c r="X488" s="228"/>
      <c r="Y488" s="233"/>
      <c r="Z488" s="233"/>
      <c r="AA488" s="230"/>
      <c r="AB488" s="228"/>
      <c r="AC488" s="230"/>
      <c r="AD488" s="229"/>
      <c r="AE488" s="229"/>
    </row>
    <row r="489" spans="1:31" ht="11.25" hidden="1" customHeight="1" x14ac:dyDescent="0.2">
      <c r="A489" s="223"/>
      <c r="B489" s="200"/>
      <c r="C489" s="77"/>
      <c r="D489" s="77"/>
      <c r="E489" s="77"/>
      <c r="F489" s="77"/>
      <c r="G489" s="225">
        <f t="shared" si="30"/>
        <v>0</v>
      </c>
      <c r="H489" s="200"/>
      <c r="I489" s="77"/>
      <c r="J489" s="77"/>
      <c r="K489" s="77"/>
      <c r="L489" s="77">
        <f>SUMIF(Dagbog!$L488:$L501,"x",Dagbog!K488:K501)</f>
        <v>0</v>
      </c>
      <c r="M489" s="200">
        <f t="shared" si="27"/>
        <v>0</v>
      </c>
      <c r="N489" s="200"/>
      <c r="O489" s="77"/>
      <c r="P489" s="77"/>
      <c r="Q489" s="77"/>
      <c r="R489" s="77">
        <f t="shared" si="28"/>
        <v>0</v>
      </c>
      <c r="S489" s="225">
        <f t="shared" si="29"/>
        <v>0</v>
      </c>
      <c r="T489" s="225"/>
      <c r="U489" s="225"/>
      <c r="V489" s="224"/>
      <c r="W489" s="232"/>
      <c r="X489" s="228"/>
      <c r="Y489" s="233"/>
      <c r="Z489" s="233"/>
      <c r="AA489" s="230"/>
      <c r="AB489" s="228"/>
      <c r="AC489" s="230"/>
      <c r="AD489" s="229"/>
      <c r="AE489" s="229"/>
    </row>
    <row r="490" spans="1:31" ht="11.25" hidden="1" customHeight="1" x14ac:dyDescent="0.2">
      <c r="A490" s="223"/>
      <c r="B490" s="200"/>
      <c r="C490" s="77"/>
      <c r="D490" s="77"/>
      <c r="E490" s="77"/>
      <c r="F490" s="77"/>
      <c r="G490" s="225">
        <f t="shared" si="30"/>
        <v>0</v>
      </c>
      <c r="H490" s="200"/>
      <c r="I490" s="77"/>
      <c r="J490" s="77"/>
      <c r="K490" s="77"/>
      <c r="L490" s="77">
        <f>SUMIF(Dagbog!$L489:$L502,"x",Dagbog!K489:K502)</f>
        <v>0</v>
      </c>
      <c r="M490" s="200">
        <f t="shared" si="27"/>
        <v>0</v>
      </c>
      <c r="N490" s="200"/>
      <c r="O490" s="77"/>
      <c r="P490" s="77"/>
      <c r="Q490" s="77"/>
      <c r="R490" s="77">
        <f t="shared" si="28"/>
        <v>0</v>
      </c>
      <c r="S490" s="225">
        <f t="shared" si="29"/>
        <v>0</v>
      </c>
      <c r="T490" s="225"/>
      <c r="U490" s="225"/>
      <c r="V490" s="224"/>
      <c r="W490" s="232"/>
      <c r="X490" s="228"/>
      <c r="Y490" s="233"/>
      <c r="Z490" s="233"/>
      <c r="AA490" s="230"/>
      <c r="AB490" s="228"/>
      <c r="AC490" s="230"/>
      <c r="AD490" s="229"/>
      <c r="AE490" s="229"/>
    </row>
    <row r="491" spans="1:31" ht="11.25" hidden="1" customHeight="1" x14ac:dyDescent="0.2">
      <c r="A491" s="223"/>
      <c r="B491" s="200"/>
      <c r="C491" s="77"/>
      <c r="D491" s="77"/>
      <c r="E491" s="77"/>
      <c r="F491" s="77"/>
      <c r="G491" s="225">
        <f t="shared" si="30"/>
        <v>0</v>
      </c>
      <c r="H491" s="200"/>
      <c r="I491" s="77"/>
      <c r="J491" s="77"/>
      <c r="K491" s="77"/>
      <c r="L491" s="77">
        <f>SUMIF(Dagbog!$L490:$L503,"x",Dagbog!K490:K503)</f>
        <v>0</v>
      </c>
      <c r="M491" s="200">
        <f t="shared" si="27"/>
        <v>0</v>
      </c>
      <c r="N491" s="200"/>
      <c r="O491" s="77"/>
      <c r="P491" s="77"/>
      <c r="Q491" s="77"/>
      <c r="R491" s="77">
        <f t="shared" si="28"/>
        <v>0</v>
      </c>
      <c r="S491" s="225">
        <f t="shared" si="29"/>
        <v>0</v>
      </c>
      <c r="T491" s="225"/>
      <c r="U491" s="225"/>
      <c r="V491" s="224"/>
      <c r="W491" s="232"/>
      <c r="X491" s="228"/>
      <c r="Y491" s="233"/>
      <c r="Z491" s="233"/>
      <c r="AA491" s="230"/>
      <c r="AB491" s="228"/>
      <c r="AC491" s="230"/>
      <c r="AD491" s="229"/>
      <c r="AE491" s="229"/>
    </row>
    <row r="492" spans="1:31" ht="11.25" hidden="1" customHeight="1" x14ac:dyDescent="0.2">
      <c r="A492" s="223"/>
      <c r="B492" s="200"/>
      <c r="C492" s="77"/>
      <c r="D492" s="77"/>
      <c r="E492" s="77"/>
      <c r="F492" s="77"/>
      <c r="G492" s="225">
        <f t="shared" si="30"/>
        <v>0</v>
      </c>
      <c r="H492" s="200"/>
      <c r="I492" s="77"/>
      <c r="J492" s="77"/>
      <c r="K492" s="77"/>
      <c r="L492" s="77">
        <f>SUMIF(Dagbog!$L491:$L504,"x",Dagbog!K491:K504)</f>
        <v>0</v>
      </c>
      <c r="M492" s="200">
        <f t="shared" si="27"/>
        <v>0</v>
      </c>
      <c r="N492" s="200"/>
      <c r="O492" s="77"/>
      <c r="P492" s="77"/>
      <c r="Q492" s="77"/>
      <c r="R492" s="77">
        <f t="shared" si="28"/>
        <v>0</v>
      </c>
      <c r="S492" s="225">
        <f t="shared" si="29"/>
        <v>0</v>
      </c>
      <c r="T492" s="225"/>
      <c r="U492" s="225"/>
      <c r="V492" s="224"/>
      <c r="W492" s="232"/>
      <c r="X492" s="228"/>
      <c r="Y492" s="233"/>
      <c r="Z492" s="233"/>
      <c r="AA492" s="230"/>
      <c r="AB492" s="228"/>
      <c r="AC492" s="230"/>
      <c r="AD492" s="229"/>
      <c r="AE492" s="229"/>
    </row>
    <row r="493" spans="1:31" x14ac:dyDescent="0.2">
      <c r="A493" s="230">
        <f>Dagbog!A492</f>
        <v>26</v>
      </c>
      <c r="B493" s="200">
        <f>SUMIF(Dagbog!$L492:$L505,"",Dagbog!G492:G505)</f>
        <v>0</v>
      </c>
      <c r="C493" s="77">
        <f>SUMIF(Dagbog!$L492:$L505,"",Dagbog!H492:H505)</f>
        <v>0</v>
      </c>
      <c r="D493" s="77">
        <f>SUMIF(Dagbog!$L492:$L505,"",Dagbog!I492:I505)</f>
        <v>0</v>
      </c>
      <c r="E493" s="77">
        <f>SUMIF(Dagbog!$L492:$L505,"",Dagbog!J492:J505)</f>
        <v>0</v>
      </c>
      <c r="F493" s="77">
        <f>SUMIF(Dagbog!$L492:$L505,"",Dagbog!K492:K505)</f>
        <v>0</v>
      </c>
      <c r="G493" s="225">
        <f t="shared" si="30"/>
        <v>0</v>
      </c>
      <c r="H493" s="200">
        <f>SUMIF(Dagbog!$L492:$L505,"x",Dagbog!G492:G505)</f>
        <v>0</v>
      </c>
      <c r="I493" s="77">
        <f>SUMIF(Dagbog!$L492:$L505,"x",Dagbog!H492:H505)</f>
        <v>0</v>
      </c>
      <c r="J493" s="77">
        <f>SUMIF(Dagbog!$L492:$L505,"x",Dagbog!I492:I505)</f>
        <v>0</v>
      </c>
      <c r="K493" s="77">
        <f>SUMIF(Dagbog!$L492:$L505,"x",Dagbog!J492:J505)</f>
        <v>0</v>
      </c>
      <c r="L493" s="77">
        <f>SUMIF(Dagbog!$L492:$L505,"x",Dagbog!K492:K505)</f>
        <v>0</v>
      </c>
      <c r="M493" s="200">
        <f t="shared" si="27"/>
        <v>0</v>
      </c>
      <c r="N493" s="200">
        <f>B493+H493</f>
        <v>0</v>
      </c>
      <c r="O493" s="77">
        <f>C493+I493</f>
        <v>0</v>
      </c>
      <c r="P493" s="77">
        <f>D493+J493</f>
        <v>0</v>
      </c>
      <c r="Q493" s="77">
        <f>E493+K493</f>
        <v>0</v>
      </c>
      <c r="R493" s="77">
        <f t="shared" si="28"/>
        <v>0</v>
      </c>
      <c r="S493" s="225">
        <f t="shared" si="29"/>
        <v>0</v>
      </c>
      <c r="T493" s="225">
        <f>SUM(Dagbog!M492:M505)</f>
        <v>0</v>
      </c>
      <c r="U493" s="225">
        <f>S493+T493</f>
        <v>0</v>
      </c>
      <c r="V493" s="224">
        <f>SUM(Dagbog!Q492:Q505)</f>
        <v>0</v>
      </c>
      <c r="W493" s="232">
        <f>SUM(Dagbog!F492:F505)-X493</f>
        <v>0</v>
      </c>
      <c r="X493" s="228">
        <f>SUMIF(Dagbog!$L492:$L505,"x",Dagbog!F492:F505)</f>
        <v>0</v>
      </c>
      <c r="Y493" s="233">
        <f>IF(SUM(Dagbog!R492:R505)&gt;0,AVERAGE(Dagbog!R492:R505),0)</f>
        <v>0</v>
      </c>
      <c r="Z493" s="272">
        <f>SUM(Dagbog!T492:T505)-AA493</f>
        <v>0</v>
      </c>
      <c r="AA493" s="230">
        <f>SUMIF(Dagbog!$L492:$L505,"x",Dagbog!T492:T505)</f>
        <v>0</v>
      </c>
      <c r="AB493" s="228">
        <f>SUM(Dagbog!P492:P505)</f>
        <v>0</v>
      </c>
      <c r="AC493" s="230">
        <f>SUM(Dagbog!V492:V505)</f>
        <v>0</v>
      </c>
      <c r="AD493" s="231">
        <f>SUM(Dagbog!C492:C505)</f>
        <v>0</v>
      </c>
      <c r="AE493" s="234">
        <f>SUM(Dagbog!E492:E505)</f>
        <v>0</v>
      </c>
    </row>
    <row r="494" spans="1:31" ht="11.25" hidden="1" customHeight="1" x14ac:dyDescent="0.2">
      <c r="A494" s="223"/>
      <c r="B494" s="200"/>
      <c r="C494" s="77"/>
      <c r="D494" s="77"/>
      <c r="E494" s="77"/>
      <c r="F494" s="77"/>
      <c r="G494" s="225">
        <f t="shared" si="30"/>
        <v>0</v>
      </c>
      <c r="H494" s="200"/>
      <c r="I494" s="77"/>
      <c r="J494" s="77"/>
      <c r="K494" s="77"/>
      <c r="L494" s="77">
        <f>SUMIF(Dagbog!$L493:$L506,"x",Dagbog!K493:K506)</f>
        <v>0</v>
      </c>
      <c r="M494" s="200">
        <f t="shared" si="27"/>
        <v>0</v>
      </c>
      <c r="N494" s="200"/>
      <c r="O494" s="77"/>
      <c r="P494" s="77"/>
      <c r="Q494" s="77"/>
      <c r="R494" s="77">
        <f t="shared" si="28"/>
        <v>0</v>
      </c>
      <c r="S494" s="225">
        <f t="shared" si="29"/>
        <v>0</v>
      </c>
      <c r="T494" s="225"/>
      <c r="U494" s="225"/>
      <c r="V494" s="224"/>
      <c r="W494" s="232"/>
      <c r="X494" s="228"/>
      <c r="Y494" s="233"/>
      <c r="Z494" s="233"/>
      <c r="AA494" s="230"/>
      <c r="AB494" s="228"/>
      <c r="AC494" s="230"/>
      <c r="AD494" s="229"/>
      <c r="AE494" s="229"/>
    </row>
    <row r="495" spans="1:31" ht="11.25" hidden="1" customHeight="1" x14ac:dyDescent="0.2">
      <c r="A495" s="223"/>
      <c r="B495" s="200"/>
      <c r="C495" s="77"/>
      <c r="D495" s="77"/>
      <c r="E495" s="77"/>
      <c r="F495" s="77"/>
      <c r="G495" s="225">
        <f t="shared" si="30"/>
        <v>0</v>
      </c>
      <c r="H495" s="200"/>
      <c r="I495" s="77"/>
      <c r="J495" s="77"/>
      <c r="K495" s="77"/>
      <c r="L495" s="77">
        <f>SUMIF(Dagbog!$L494:$L507,"x",Dagbog!K494:K507)</f>
        <v>0</v>
      </c>
      <c r="M495" s="200">
        <f t="shared" si="27"/>
        <v>0</v>
      </c>
      <c r="N495" s="200"/>
      <c r="O495" s="77"/>
      <c r="P495" s="77"/>
      <c r="Q495" s="77"/>
      <c r="R495" s="77">
        <f t="shared" si="28"/>
        <v>0</v>
      </c>
      <c r="S495" s="225">
        <f t="shared" si="29"/>
        <v>0</v>
      </c>
      <c r="T495" s="225"/>
      <c r="U495" s="225"/>
      <c r="V495" s="224"/>
      <c r="W495" s="232"/>
      <c r="X495" s="228"/>
      <c r="Y495" s="233"/>
      <c r="Z495" s="233"/>
      <c r="AA495" s="230"/>
      <c r="AB495" s="228"/>
      <c r="AC495" s="230"/>
      <c r="AD495" s="229"/>
      <c r="AE495" s="229"/>
    </row>
    <row r="496" spans="1:31" ht="11.25" hidden="1" customHeight="1" x14ac:dyDescent="0.2">
      <c r="A496" s="223"/>
      <c r="B496" s="200"/>
      <c r="C496" s="77"/>
      <c r="D496" s="77"/>
      <c r="E496" s="77"/>
      <c r="F496" s="77"/>
      <c r="G496" s="225">
        <f t="shared" si="30"/>
        <v>0</v>
      </c>
      <c r="H496" s="200"/>
      <c r="I496" s="77"/>
      <c r="J496" s="77"/>
      <c r="K496" s="77"/>
      <c r="L496" s="77">
        <f>SUMIF(Dagbog!$L495:$L508,"x",Dagbog!K495:K508)</f>
        <v>0</v>
      </c>
      <c r="M496" s="200">
        <f t="shared" si="27"/>
        <v>0</v>
      </c>
      <c r="N496" s="200"/>
      <c r="O496" s="77"/>
      <c r="P496" s="77"/>
      <c r="Q496" s="77"/>
      <c r="R496" s="77">
        <f t="shared" si="28"/>
        <v>0</v>
      </c>
      <c r="S496" s="225">
        <f t="shared" si="29"/>
        <v>0</v>
      </c>
      <c r="T496" s="225"/>
      <c r="U496" s="225"/>
      <c r="V496" s="224"/>
      <c r="W496" s="232"/>
      <c r="X496" s="228"/>
      <c r="Y496" s="233"/>
      <c r="Z496" s="233"/>
      <c r="AA496" s="230"/>
      <c r="AB496" s="228"/>
      <c r="AC496" s="230"/>
      <c r="AD496" s="229"/>
      <c r="AE496" s="229"/>
    </row>
    <row r="497" spans="1:31" ht="11.25" hidden="1" customHeight="1" x14ac:dyDescent="0.2">
      <c r="A497" s="223"/>
      <c r="B497" s="200"/>
      <c r="C497" s="77"/>
      <c r="D497" s="77"/>
      <c r="E497" s="77"/>
      <c r="F497" s="77"/>
      <c r="G497" s="225">
        <f t="shared" si="30"/>
        <v>0</v>
      </c>
      <c r="H497" s="200"/>
      <c r="I497" s="77"/>
      <c r="J497" s="77"/>
      <c r="K497" s="77"/>
      <c r="L497" s="77">
        <f>SUMIF(Dagbog!$L496:$L509,"x",Dagbog!K496:K509)</f>
        <v>0</v>
      </c>
      <c r="M497" s="200">
        <f t="shared" si="27"/>
        <v>0</v>
      </c>
      <c r="N497" s="200"/>
      <c r="O497" s="77"/>
      <c r="P497" s="77"/>
      <c r="Q497" s="77"/>
      <c r="R497" s="77">
        <f t="shared" si="28"/>
        <v>0</v>
      </c>
      <c r="S497" s="225">
        <f t="shared" si="29"/>
        <v>0</v>
      </c>
      <c r="T497" s="225"/>
      <c r="U497" s="225"/>
      <c r="V497" s="224"/>
      <c r="W497" s="232"/>
      <c r="X497" s="228"/>
      <c r="Y497" s="233"/>
      <c r="Z497" s="233"/>
      <c r="AA497" s="230"/>
      <c r="AB497" s="228"/>
      <c r="AC497" s="230"/>
      <c r="AD497" s="229"/>
      <c r="AE497" s="229"/>
    </row>
    <row r="498" spans="1:31" ht="11.25" hidden="1" customHeight="1" x14ac:dyDescent="0.2">
      <c r="A498" s="223"/>
      <c r="B498" s="200"/>
      <c r="C498" s="77"/>
      <c r="D498" s="77"/>
      <c r="E498" s="77"/>
      <c r="F498" s="77"/>
      <c r="G498" s="225">
        <f t="shared" si="30"/>
        <v>0</v>
      </c>
      <c r="H498" s="200"/>
      <c r="I498" s="77"/>
      <c r="J498" s="77"/>
      <c r="K498" s="77"/>
      <c r="L498" s="77">
        <f>SUMIF(Dagbog!$L497:$L510,"x",Dagbog!K497:K510)</f>
        <v>0</v>
      </c>
      <c r="M498" s="200">
        <f t="shared" si="27"/>
        <v>0</v>
      </c>
      <c r="N498" s="200"/>
      <c r="O498" s="77"/>
      <c r="P498" s="77"/>
      <c r="Q498" s="77"/>
      <c r="R498" s="77">
        <f t="shared" si="28"/>
        <v>0</v>
      </c>
      <c r="S498" s="225">
        <f t="shared" si="29"/>
        <v>0</v>
      </c>
      <c r="T498" s="225"/>
      <c r="U498" s="225"/>
      <c r="V498" s="224"/>
      <c r="W498" s="232"/>
      <c r="X498" s="228"/>
      <c r="Y498" s="233"/>
      <c r="Z498" s="233"/>
      <c r="AA498" s="230"/>
      <c r="AB498" s="228"/>
      <c r="AC498" s="230"/>
      <c r="AD498" s="229"/>
      <c r="AE498" s="229"/>
    </row>
    <row r="499" spans="1:31" ht="11.25" hidden="1" customHeight="1" x14ac:dyDescent="0.2">
      <c r="A499" s="223"/>
      <c r="B499" s="200"/>
      <c r="C499" s="77"/>
      <c r="D499" s="77"/>
      <c r="E499" s="77"/>
      <c r="F499" s="77"/>
      <c r="G499" s="225">
        <f t="shared" si="30"/>
        <v>0</v>
      </c>
      <c r="H499" s="200"/>
      <c r="I499" s="77"/>
      <c r="J499" s="77"/>
      <c r="K499" s="77"/>
      <c r="L499" s="77">
        <f>SUMIF(Dagbog!$L498:$L511,"x",Dagbog!K498:K511)</f>
        <v>0</v>
      </c>
      <c r="M499" s="200">
        <f t="shared" si="27"/>
        <v>0</v>
      </c>
      <c r="N499" s="200"/>
      <c r="O499" s="77"/>
      <c r="P499" s="77"/>
      <c r="Q499" s="77"/>
      <c r="R499" s="77">
        <f t="shared" si="28"/>
        <v>0</v>
      </c>
      <c r="S499" s="225">
        <f t="shared" si="29"/>
        <v>0</v>
      </c>
      <c r="T499" s="225"/>
      <c r="U499" s="225"/>
      <c r="V499" s="224"/>
      <c r="W499" s="232"/>
      <c r="X499" s="228"/>
      <c r="Y499" s="233"/>
      <c r="Z499" s="233"/>
      <c r="AA499" s="230"/>
      <c r="AB499" s="228"/>
      <c r="AC499" s="230"/>
      <c r="AD499" s="229"/>
      <c r="AE499" s="229"/>
    </row>
    <row r="500" spans="1:31" ht="11.25" hidden="1" customHeight="1" x14ac:dyDescent="0.2">
      <c r="A500" s="223"/>
      <c r="B500" s="200"/>
      <c r="C500" s="77"/>
      <c r="D500" s="77"/>
      <c r="E500" s="77"/>
      <c r="F500" s="77"/>
      <c r="G500" s="225">
        <f t="shared" si="30"/>
        <v>0</v>
      </c>
      <c r="H500" s="200"/>
      <c r="I500" s="77"/>
      <c r="J500" s="77"/>
      <c r="K500" s="77"/>
      <c r="L500" s="77">
        <f>SUMIF(Dagbog!$L499:$L512,"x",Dagbog!K499:K512)</f>
        <v>0</v>
      </c>
      <c r="M500" s="200">
        <f t="shared" si="27"/>
        <v>0</v>
      </c>
      <c r="N500" s="200"/>
      <c r="O500" s="77"/>
      <c r="P500" s="77"/>
      <c r="Q500" s="77"/>
      <c r="R500" s="77">
        <f t="shared" si="28"/>
        <v>0</v>
      </c>
      <c r="S500" s="225">
        <f t="shared" si="29"/>
        <v>0</v>
      </c>
      <c r="T500" s="225"/>
      <c r="U500" s="225"/>
      <c r="V500" s="224"/>
      <c r="W500" s="232"/>
      <c r="X500" s="228"/>
      <c r="Y500" s="233"/>
      <c r="Z500" s="233"/>
      <c r="AA500" s="230"/>
      <c r="AB500" s="228"/>
      <c r="AC500" s="230"/>
      <c r="AD500" s="229"/>
      <c r="AE500" s="229"/>
    </row>
    <row r="501" spans="1:31" ht="11.25" hidden="1" customHeight="1" x14ac:dyDescent="0.2">
      <c r="A501" s="223"/>
      <c r="B501" s="200"/>
      <c r="C501" s="77"/>
      <c r="D501" s="77"/>
      <c r="E501" s="77"/>
      <c r="F501" s="77"/>
      <c r="G501" s="225">
        <f t="shared" si="30"/>
        <v>0</v>
      </c>
      <c r="H501" s="200"/>
      <c r="I501" s="77"/>
      <c r="J501" s="77"/>
      <c r="K501" s="77"/>
      <c r="L501" s="77">
        <f>SUMIF(Dagbog!$L500:$L513,"x",Dagbog!K500:K513)</f>
        <v>0</v>
      </c>
      <c r="M501" s="200">
        <f t="shared" si="27"/>
        <v>0</v>
      </c>
      <c r="N501" s="200"/>
      <c r="O501" s="77"/>
      <c r="P501" s="77"/>
      <c r="Q501" s="77"/>
      <c r="R501" s="77">
        <f t="shared" si="28"/>
        <v>0</v>
      </c>
      <c r="S501" s="225">
        <f t="shared" si="29"/>
        <v>0</v>
      </c>
      <c r="T501" s="225"/>
      <c r="U501" s="225"/>
      <c r="V501" s="224"/>
      <c r="W501" s="232"/>
      <c r="X501" s="228"/>
      <c r="Y501" s="233"/>
      <c r="Z501" s="233"/>
      <c r="AA501" s="230"/>
      <c r="AB501" s="228"/>
      <c r="AC501" s="230"/>
      <c r="AD501" s="229"/>
      <c r="AE501" s="229"/>
    </row>
    <row r="502" spans="1:31" ht="11.25" hidden="1" customHeight="1" x14ac:dyDescent="0.2">
      <c r="A502" s="223"/>
      <c r="B502" s="200"/>
      <c r="C502" s="77"/>
      <c r="D502" s="77"/>
      <c r="E502" s="77"/>
      <c r="F502" s="77"/>
      <c r="G502" s="225">
        <f t="shared" si="30"/>
        <v>0</v>
      </c>
      <c r="H502" s="200"/>
      <c r="I502" s="77"/>
      <c r="J502" s="77"/>
      <c r="K502" s="77"/>
      <c r="L502" s="77">
        <f>SUMIF(Dagbog!$L501:$L514,"x",Dagbog!K501:K514)</f>
        <v>0</v>
      </c>
      <c r="M502" s="200">
        <f t="shared" si="27"/>
        <v>0</v>
      </c>
      <c r="N502" s="200"/>
      <c r="O502" s="77"/>
      <c r="P502" s="77"/>
      <c r="Q502" s="77"/>
      <c r="R502" s="77">
        <f t="shared" si="28"/>
        <v>0</v>
      </c>
      <c r="S502" s="225">
        <f t="shared" si="29"/>
        <v>0</v>
      </c>
      <c r="T502" s="225"/>
      <c r="U502" s="225"/>
      <c r="V502" s="224"/>
      <c r="W502" s="232"/>
      <c r="X502" s="228"/>
      <c r="Y502" s="233"/>
      <c r="Z502" s="233"/>
      <c r="AA502" s="230"/>
      <c r="AB502" s="228"/>
      <c r="AC502" s="230"/>
      <c r="AD502" s="229"/>
      <c r="AE502" s="229"/>
    </row>
    <row r="503" spans="1:31" ht="11.25" hidden="1" customHeight="1" x14ac:dyDescent="0.2">
      <c r="A503" s="223"/>
      <c r="B503" s="200"/>
      <c r="C503" s="77"/>
      <c r="D503" s="77"/>
      <c r="E503" s="77"/>
      <c r="F503" s="77"/>
      <c r="G503" s="225">
        <f t="shared" si="30"/>
        <v>0</v>
      </c>
      <c r="H503" s="200"/>
      <c r="I503" s="77"/>
      <c r="J503" s="77"/>
      <c r="K503" s="77"/>
      <c r="L503" s="77">
        <f>SUMIF(Dagbog!$L502:$L515,"x",Dagbog!K502:K515)</f>
        <v>0</v>
      </c>
      <c r="M503" s="200">
        <f t="shared" si="27"/>
        <v>0</v>
      </c>
      <c r="N503" s="200"/>
      <c r="O503" s="77"/>
      <c r="P503" s="77"/>
      <c r="Q503" s="77"/>
      <c r="R503" s="77">
        <f t="shared" si="28"/>
        <v>0</v>
      </c>
      <c r="S503" s="225">
        <f t="shared" si="29"/>
        <v>0</v>
      </c>
      <c r="T503" s="225"/>
      <c r="U503" s="225"/>
      <c r="V503" s="224"/>
      <c r="W503" s="232"/>
      <c r="X503" s="228"/>
      <c r="Y503" s="233"/>
      <c r="Z503" s="233"/>
      <c r="AA503" s="230"/>
      <c r="AB503" s="228"/>
      <c r="AC503" s="230"/>
      <c r="AD503" s="229"/>
      <c r="AE503" s="229"/>
    </row>
    <row r="504" spans="1:31" ht="11.25" hidden="1" customHeight="1" x14ac:dyDescent="0.2">
      <c r="A504" s="223"/>
      <c r="B504" s="200"/>
      <c r="C504" s="77"/>
      <c r="D504" s="77"/>
      <c r="E504" s="77"/>
      <c r="F504" s="77"/>
      <c r="G504" s="225">
        <f t="shared" si="30"/>
        <v>0</v>
      </c>
      <c r="H504" s="200"/>
      <c r="I504" s="77"/>
      <c r="J504" s="77"/>
      <c r="K504" s="77"/>
      <c r="L504" s="77">
        <f>SUMIF(Dagbog!$L503:$L516,"x",Dagbog!K503:K516)</f>
        <v>0</v>
      </c>
      <c r="M504" s="200">
        <f t="shared" si="27"/>
        <v>0</v>
      </c>
      <c r="N504" s="200"/>
      <c r="O504" s="77"/>
      <c r="P504" s="77"/>
      <c r="Q504" s="77"/>
      <c r="R504" s="77">
        <f t="shared" si="28"/>
        <v>0</v>
      </c>
      <c r="S504" s="225">
        <f t="shared" si="29"/>
        <v>0</v>
      </c>
      <c r="T504" s="225"/>
      <c r="U504" s="225"/>
      <c r="V504" s="224"/>
      <c r="W504" s="232"/>
      <c r="X504" s="228"/>
      <c r="Y504" s="233"/>
      <c r="Z504" s="233"/>
      <c r="AA504" s="230"/>
      <c r="AB504" s="228"/>
      <c r="AC504" s="230"/>
      <c r="AD504" s="229"/>
      <c r="AE504" s="229"/>
    </row>
    <row r="505" spans="1:31" ht="11.25" hidden="1" customHeight="1" x14ac:dyDescent="0.2">
      <c r="A505" s="223"/>
      <c r="B505" s="200"/>
      <c r="C505" s="77"/>
      <c r="D505" s="77"/>
      <c r="E505" s="77"/>
      <c r="F505" s="77"/>
      <c r="G505" s="225">
        <f t="shared" si="30"/>
        <v>0</v>
      </c>
      <c r="H505" s="200"/>
      <c r="I505" s="77"/>
      <c r="J505" s="77"/>
      <c r="K505" s="77"/>
      <c r="L505" s="77">
        <f>SUMIF(Dagbog!$L504:$L517,"x",Dagbog!K504:K517)</f>
        <v>0</v>
      </c>
      <c r="M505" s="200">
        <f t="shared" si="27"/>
        <v>0</v>
      </c>
      <c r="N505" s="200"/>
      <c r="O505" s="77"/>
      <c r="P505" s="77"/>
      <c r="Q505" s="77"/>
      <c r="R505" s="77">
        <f t="shared" si="28"/>
        <v>0</v>
      </c>
      <c r="S505" s="225">
        <f t="shared" si="29"/>
        <v>0</v>
      </c>
      <c r="T505" s="225"/>
      <c r="U505" s="225"/>
      <c r="V505" s="224"/>
      <c r="W505" s="232"/>
      <c r="X505" s="228"/>
      <c r="Y505" s="233"/>
      <c r="Z505" s="233"/>
      <c r="AA505" s="230"/>
      <c r="AB505" s="228"/>
      <c r="AC505" s="230"/>
      <c r="AD505" s="229"/>
      <c r="AE505" s="229"/>
    </row>
    <row r="506" spans="1:31" ht="11.25" hidden="1" customHeight="1" x14ac:dyDescent="0.2">
      <c r="A506" s="223"/>
      <c r="B506" s="200"/>
      <c r="C506" s="77"/>
      <c r="D506" s="77"/>
      <c r="E506" s="77"/>
      <c r="F506" s="77"/>
      <c r="G506" s="225">
        <f t="shared" si="30"/>
        <v>0</v>
      </c>
      <c r="H506" s="200"/>
      <c r="I506" s="77"/>
      <c r="J506" s="77"/>
      <c r="K506" s="77"/>
      <c r="L506" s="77">
        <f>SUMIF(Dagbog!$L505:$L518,"x",Dagbog!K505:K518)</f>
        <v>0</v>
      </c>
      <c r="M506" s="200">
        <f t="shared" si="27"/>
        <v>0</v>
      </c>
      <c r="N506" s="200"/>
      <c r="O506" s="77"/>
      <c r="P506" s="77"/>
      <c r="Q506" s="77"/>
      <c r="R506" s="77">
        <f t="shared" si="28"/>
        <v>0</v>
      </c>
      <c r="S506" s="225">
        <f t="shared" si="29"/>
        <v>0</v>
      </c>
      <c r="T506" s="225"/>
      <c r="U506" s="225"/>
      <c r="V506" s="224"/>
      <c r="W506" s="232"/>
      <c r="X506" s="228"/>
      <c r="Y506" s="233"/>
      <c r="Z506" s="233"/>
      <c r="AA506" s="230"/>
      <c r="AB506" s="228"/>
      <c r="AC506" s="230"/>
      <c r="AD506" s="229"/>
      <c r="AE506" s="229"/>
    </row>
    <row r="507" spans="1:31" x14ac:dyDescent="0.2">
      <c r="A507" s="230">
        <f>Dagbog!A506</f>
        <v>27</v>
      </c>
      <c r="B507" s="200">
        <f>SUMIF(Dagbog!$L506:$L519,"",Dagbog!G506:G519)</f>
        <v>0</v>
      </c>
      <c r="C507" s="77">
        <f>SUMIF(Dagbog!$L506:$L519,"",Dagbog!H506:H519)</f>
        <v>0</v>
      </c>
      <c r="D507" s="77">
        <f>SUMIF(Dagbog!$L506:$L519,"",Dagbog!I506:I519)</f>
        <v>0</v>
      </c>
      <c r="E507" s="77">
        <f>SUMIF(Dagbog!$L506:$L519,"",Dagbog!J506:J519)</f>
        <v>0</v>
      </c>
      <c r="F507" s="77">
        <f>SUMIF(Dagbog!$L506:$L519,"",Dagbog!K506:K519)</f>
        <v>0</v>
      </c>
      <c r="G507" s="225">
        <f t="shared" si="30"/>
        <v>0</v>
      </c>
      <c r="H507" s="200">
        <f>SUMIF(Dagbog!$L506:$L519,"x",Dagbog!G506:G519)</f>
        <v>0</v>
      </c>
      <c r="I507" s="77">
        <f>SUMIF(Dagbog!$L506:$L519,"x",Dagbog!H506:H519)</f>
        <v>0</v>
      </c>
      <c r="J507" s="77">
        <f>SUMIF(Dagbog!$L506:$L519,"x",Dagbog!I506:I519)</f>
        <v>0</v>
      </c>
      <c r="K507" s="77">
        <f>SUMIF(Dagbog!$L506:$L519,"x",Dagbog!J506:J519)</f>
        <v>0</v>
      </c>
      <c r="L507" s="77">
        <f>SUMIF(Dagbog!$L506:$L519,"x",Dagbog!K506:K519)</f>
        <v>0</v>
      </c>
      <c r="M507" s="200">
        <f t="shared" si="27"/>
        <v>0</v>
      </c>
      <c r="N507" s="200">
        <f>B507+H507</f>
        <v>0</v>
      </c>
      <c r="O507" s="77">
        <f>C507+I507</f>
        <v>0</v>
      </c>
      <c r="P507" s="77">
        <f>D507+J507</f>
        <v>0</v>
      </c>
      <c r="Q507" s="77">
        <f>E507+K507</f>
        <v>0</v>
      </c>
      <c r="R507" s="77">
        <f t="shared" si="28"/>
        <v>0</v>
      </c>
      <c r="S507" s="225">
        <f t="shared" si="29"/>
        <v>0</v>
      </c>
      <c r="T507" s="225">
        <f>SUM(Dagbog!M506:M519)</f>
        <v>0</v>
      </c>
      <c r="U507" s="225">
        <f>S507+T507</f>
        <v>0</v>
      </c>
      <c r="V507" s="224">
        <f>SUM(Dagbog!Q506:Q519)</f>
        <v>0</v>
      </c>
      <c r="W507" s="232">
        <f>SUM(Dagbog!F506:F519)-X507</f>
        <v>0</v>
      </c>
      <c r="X507" s="228">
        <f>SUMIF(Dagbog!$L506:$L519,"x",Dagbog!F506:F519)</f>
        <v>0</v>
      </c>
      <c r="Y507" s="233">
        <f>IF(SUM(Dagbog!R506:R519)&gt;0,AVERAGE(Dagbog!R506:R519),0)</f>
        <v>0</v>
      </c>
      <c r="Z507" s="272">
        <f>SUM(Dagbog!T506:T519)-AA507</f>
        <v>0</v>
      </c>
      <c r="AA507" s="230">
        <f>SUMIF(Dagbog!$L506:$L519,"x",Dagbog!T506:T519)</f>
        <v>0</v>
      </c>
      <c r="AB507" s="228">
        <f>SUM(Dagbog!P506:P519)</f>
        <v>0</v>
      </c>
      <c r="AC507" s="230">
        <f>SUM(Dagbog!V506:V519)</f>
        <v>0</v>
      </c>
      <c r="AD507" s="231">
        <f>SUM(Dagbog!C506:C519)</f>
        <v>0</v>
      </c>
      <c r="AE507" s="234">
        <f>SUM(Dagbog!E506:E519)</f>
        <v>0</v>
      </c>
    </row>
    <row r="508" spans="1:31" ht="11.25" hidden="1" customHeight="1" x14ac:dyDescent="0.2">
      <c r="A508" s="223"/>
      <c r="B508" s="200"/>
      <c r="C508" s="77"/>
      <c r="D508" s="77"/>
      <c r="E508" s="77"/>
      <c r="F508" s="77"/>
      <c r="G508" s="225">
        <f t="shared" si="30"/>
        <v>0</v>
      </c>
      <c r="H508" s="200"/>
      <c r="I508" s="77"/>
      <c r="J508" s="77"/>
      <c r="K508" s="77"/>
      <c r="L508" s="77">
        <f>SUMIF(Dagbog!$L507:$L520,"x",Dagbog!K507:K520)</f>
        <v>0</v>
      </c>
      <c r="M508" s="200">
        <f t="shared" si="27"/>
        <v>0</v>
      </c>
      <c r="N508" s="200"/>
      <c r="O508" s="77"/>
      <c r="P508" s="77"/>
      <c r="Q508" s="77"/>
      <c r="R508" s="77">
        <f t="shared" si="28"/>
        <v>0</v>
      </c>
      <c r="S508" s="225">
        <f t="shared" si="29"/>
        <v>0</v>
      </c>
      <c r="T508" s="225"/>
      <c r="U508" s="225"/>
      <c r="V508" s="224"/>
      <c r="W508" s="232"/>
      <c r="X508" s="228"/>
      <c r="Y508" s="233"/>
      <c r="Z508" s="233"/>
      <c r="AA508" s="230"/>
      <c r="AB508" s="228"/>
      <c r="AC508" s="230"/>
      <c r="AD508" s="229"/>
      <c r="AE508" s="229"/>
    </row>
    <row r="509" spans="1:31" ht="11.25" hidden="1" customHeight="1" x14ac:dyDescent="0.2">
      <c r="A509" s="223"/>
      <c r="B509" s="200"/>
      <c r="C509" s="77"/>
      <c r="D509" s="77"/>
      <c r="E509" s="77"/>
      <c r="F509" s="77"/>
      <c r="G509" s="225">
        <f t="shared" si="30"/>
        <v>0</v>
      </c>
      <c r="H509" s="200"/>
      <c r="I509" s="77"/>
      <c r="J509" s="77"/>
      <c r="K509" s="77"/>
      <c r="L509" s="77">
        <f>SUMIF(Dagbog!$L508:$L521,"x",Dagbog!K508:K521)</f>
        <v>0</v>
      </c>
      <c r="M509" s="200">
        <f t="shared" si="27"/>
        <v>0</v>
      </c>
      <c r="N509" s="200"/>
      <c r="O509" s="77"/>
      <c r="P509" s="77"/>
      <c r="Q509" s="77"/>
      <c r="R509" s="77">
        <f t="shared" si="28"/>
        <v>0</v>
      </c>
      <c r="S509" s="225">
        <f t="shared" si="29"/>
        <v>0</v>
      </c>
      <c r="T509" s="225"/>
      <c r="U509" s="225"/>
      <c r="V509" s="224"/>
      <c r="W509" s="232"/>
      <c r="X509" s="228"/>
      <c r="Y509" s="233"/>
      <c r="Z509" s="233"/>
      <c r="AA509" s="230"/>
      <c r="AB509" s="228"/>
      <c r="AC509" s="230"/>
      <c r="AD509" s="229"/>
      <c r="AE509" s="229"/>
    </row>
    <row r="510" spans="1:31" ht="11.25" hidden="1" customHeight="1" x14ac:dyDescent="0.2">
      <c r="A510" s="223"/>
      <c r="B510" s="200"/>
      <c r="C510" s="77"/>
      <c r="D510" s="77"/>
      <c r="E510" s="77"/>
      <c r="F510" s="77"/>
      <c r="G510" s="225">
        <f t="shared" si="30"/>
        <v>0</v>
      </c>
      <c r="H510" s="200"/>
      <c r="I510" s="77"/>
      <c r="J510" s="77"/>
      <c r="K510" s="77"/>
      <c r="L510" s="77">
        <f>SUMIF(Dagbog!$L509:$L522,"x",Dagbog!K509:K522)</f>
        <v>0</v>
      </c>
      <c r="M510" s="200">
        <f t="shared" si="27"/>
        <v>0</v>
      </c>
      <c r="N510" s="200"/>
      <c r="O510" s="77"/>
      <c r="P510" s="77"/>
      <c r="Q510" s="77"/>
      <c r="R510" s="77">
        <f t="shared" si="28"/>
        <v>0</v>
      </c>
      <c r="S510" s="225">
        <f t="shared" si="29"/>
        <v>0</v>
      </c>
      <c r="T510" s="225"/>
      <c r="U510" s="225"/>
      <c r="V510" s="224"/>
      <c r="W510" s="232"/>
      <c r="X510" s="228"/>
      <c r="Y510" s="233"/>
      <c r="Z510" s="233"/>
      <c r="AA510" s="230"/>
      <c r="AB510" s="228"/>
      <c r="AC510" s="230"/>
      <c r="AD510" s="229"/>
      <c r="AE510" s="229"/>
    </row>
    <row r="511" spans="1:31" ht="11.25" hidden="1" customHeight="1" x14ac:dyDescent="0.2">
      <c r="A511" s="223"/>
      <c r="B511" s="200"/>
      <c r="C511" s="77"/>
      <c r="D511" s="77"/>
      <c r="E511" s="77"/>
      <c r="F511" s="77"/>
      <c r="G511" s="225">
        <f t="shared" si="30"/>
        <v>0</v>
      </c>
      <c r="H511" s="200"/>
      <c r="I511" s="77"/>
      <c r="J511" s="77"/>
      <c r="K511" s="77"/>
      <c r="L511" s="77">
        <f>SUMIF(Dagbog!$L510:$L523,"x",Dagbog!K510:K523)</f>
        <v>0</v>
      </c>
      <c r="M511" s="200">
        <f t="shared" si="27"/>
        <v>0</v>
      </c>
      <c r="N511" s="200"/>
      <c r="O511" s="77"/>
      <c r="P511" s="77"/>
      <c r="Q511" s="77"/>
      <c r="R511" s="77">
        <f t="shared" si="28"/>
        <v>0</v>
      </c>
      <c r="S511" s="225">
        <f t="shared" si="29"/>
        <v>0</v>
      </c>
      <c r="T511" s="225"/>
      <c r="U511" s="225"/>
      <c r="V511" s="224"/>
      <c r="W511" s="232"/>
      <c r="X511" s="228"/>
      <c r="Y511" s="233"/>
      <c r="Z511" s="233"/>
      <c r="AA511" s="230"/>
      <c r="AB511" s="228"/>
      <c r="AC511" s="230"/>
      <c r="AD511" s="229"/>
      <c r="AE511" s="229"/>
    </row>
    <row r="512" spans="1:31" ht="11.25" hidden="1" customHeight="1" x14ac:dyDescent="0.2">
      <c r="A512" s="223"/>
      <c r="B512" s="200"/>
      <c r="C512" s="77"/>
      <c r="D512" s="77"/>
      <c r="E512" s="77"/>
      <c r="F512" s="77"/>
      <c r="G512" s="225">
        <f t="shared" si="30"/>
        <v>0</v>
      </c>
      <c r="H512" s="200"/>
      <c r="I512" s="77"/>
      <c r="J512" s="77"/>
      <c r="K512" s="77"/>
      <c r="L512" s="77">
        <f>SUMIF(Dagbog!$L511:$L524,"x",Dagbog!K511:K524)</f>
        <v>0</v>
      </c>
      <c r="M512" s="200">
        <f t="shared" si="27"/>
        <v>0</v>
      </c>
      <c r="N512" s="200"/>
      <c r="O512" s="77"/>
      <c r="P512" s="77"/>
      <c r="Q512" s="77"/>
      <c r="R512" s="77">
        <f t="shared" si="28"/>
        <v>0</v>
      </c>
      <c r="S512" s="225">
        <f t="shared" si="29"/>
        <v>0</v>
      </c>
      <c r="T512" s="225"/>
      <c r="U512" s="225"/>
      <c r="V512" s="224"/>
      <c r="W512" s="232"/>
      <c r="X512" s="228"/>
      <c r="Y512" s="233"/>
      <c r="Z512" s="233"/>
      <c r="AA512" s="230"/>
      <c r="AB512" s="228"/>
      <c r="AC512" s="230"/>
      <c r="AD512" s="229"/>
      <c r="AE512" s="229"/>
    </row>
    <row r="513" spans="1:31" ht="11.25" hidden="1" customHeight="1" x14ac:dyDescent="0.2">
      <c r="A513" s="223"/>
      <c r="B513" s="200"/>
      <c r="C513" s="77"/>
      <c r="D513" s="77"/>
      <c r="E513" s="77"/>
      <c r="F513" s="77"/>
      <c r="G513" s="225">
        <f t="shared" si="30"/>
        <v>0</v>
      </c>
      <c r="H513" s="200"/>
      <c r="I513" s="77"/>
      <c r="J513" s="77"/>
      <c r="K513" s="77"/>
      <c r="L513" s="77">
        <f>SUMIF(Dagbog!$L512:$L525,"x",Dagbog!K512:K525)</f>
        <v>0</v>
      </c>
      <c r="M513" s="200">
        <f t="shared" si="27"/>
        <v>0</v>
      </c>
      <c r="N513" s="200"/>
      <c r="O513" s="77"/>
      <c r="P513" s="77"/>
      <c r="Q513" s="77"/>
      <c r="R513" s="77">
        <f t="shared" si="28"/>
        <v>0</v>
      </c>
      <c r="S513" s="225">
        <f t="shared" si="29"/>
        <v>0</v>
      </c>
      <c r="T513" s="225"/>
      <c r="U513" s="225"/>
      <c r="V513" s="224"/>
      <c r="W513" s="232"/>
      <c r="X513" s="228"/>
      <c r="Y513" s="233"/>
      <c r="Z513" s="233"/>
      <c r="AA513" s="230"/>
      <c r="AB513" s="228"/>
      <c r="AC513" s="230"/>
      <c r="AD513" s="229"/>
      <c r="AE513" s="229"/>
    </row>
    <row r="514" spans="1:31" ht="11.25" hidden="1" customHeight="1" x14ac:dyDescent="0.2">
      <c r="A514" s="223"/>
      <c r="B514" s="200"/>
      <c r="C514" s="77"/>
      <c r="D514" s="77"/>
      <c r="E514" s="77"/>
      <c r="F514" s="77"/>
      <c r="G514" s="225">
        <f t="shared" si="30"/>
        <v>0</v>
      </c>
      <c r="H514" s="200"/>
      <c r="I514" s="77"/>
      <c r="J514" s="77"/>
      <c r="K514" s="77"/>
      <c r="L514" s="77">
        <f>SUMIF(Dagbog!$L513:$L526,"x",Dagbog!K513:K526)</f>
        <v>0</v>
      </c>
      <c r="M514" s="200">
        <f t="shared" si="27"/>
        <v>0</v>
      </c>
      <c r="N514" s="200"/>
      <c r="O514" s="77"/>
      <c r="P514" s="77"/>
      <c r="Q514" s="77"/>
      <c r="R514" s="77">
        <f t="shared" si="28"/>
        <v>0</v>
      </c>
      <c r="S514" s="225">
        <f t="shared" si="29"/>
        <v>0</v>
      </c>
      <c r="T514" s="225"/>
      <c r="U514" s="225"/>
      <c r="V514" s="224"/>
      <c r="W514" s="232"/>
      <c r="X514" s="228"/>
      <c r="Y514" s="233"/>
      <c r="Z514" s="233"/>
      <c r="AA514" s="230"/>
      <c r="AB514" s="228"/>
      <c r="AC514" s="230"/>
      <c r="AD514" s="229"/>
      <c r="AE514" s="229"/>
    </row>
    <row r="515" spans="1:31" ht="11.25" hidden="1" customHeight="1" x14ac:dyDescent="0.2">
      <c r="A515" s="223"/>
      <c r="B515" s="200"/>
      <c r="C515" s="77"/>
      <c r="D515" s="77"/>
      <c r="E515" s="77"/>
      <c r="F515" s="77"/>
      <c r="G515" s="225">
        <f t="shared" si="30"/>
        <v>0</v>
      </c>
      <c r="H515" s="200"/>
      <c r="I515" s="77"/>
      <c r="J515" s="77"/>
      <c r="K515" s="77"/>
      <c r="L515" s="77">
        <f>SUMIF(Dagbog!$L514:$L527,"x",Dagbog!K514:K527)</f>
        <v>0</v>
      </c>
      <c r="M515" s="200">
        <f t="shared" si="27"/>
        <v>0</v>
      </c>
      <c r="N515" s="200"/>
      <c r="O515" s="77"/>
      <c r="P515" s="77"/>
      <c r="Q515" s="77"/>
      <c r="R515" s="77">
        <f t="shared" si="28"/>
        <v>0</v>
      </c>
      <c r="S515" s="225">
        <f t="shared" si="29"/>
        <v>0</v>
      </c>
      <c r="T515" s="225"/>
      <c r="U515" s="225"/>
      <c r="V515" s="224"/>
      <c r="W515" s="232"/>
      <c r="X515" s="228"/>
      <c r="Y515" s="233"/>
      <c r="Z515" s="233"/>
      <c r="AA515" s="230"/>
      <c r="AB515" s="228"/>
      <c r="AC515" s="230"/>
      <c r="AD515" s="229"/>
      <c r="AE515" s="229"/>
    </row>
    <row r="516" spans="1:31" ht="11.25" hidden="1" customHeight="1" x14ac:dyDescent="0.2">
      <c r="A516" s="223"/>
      <c r="B516" s="200"/>
      <c r="C516" s="77"/>
      <c r="D516" s="77"/>
      <c r="E516" s="77"/>
      <c r="F516" s="77"/>
      <c r="G516" s="225">
        <f t="shared" si="30"/>
        <v>0</v>
      </c>
      <c r="H516" s="200"/>
      <c r="I516" s="77"/>
      <c r="J516" s="77"/>
      <c r="K516" s="77"/>
      <c r="L516" s="77">
        <f>SUMIF(Dagbog!$L515:$L528,"x",Dagbog!K515:K528)</f>
        <v>0</v>
      </c>
      <c r="M516" s="200">
        <f t="shared" si="27"/>
        <v>0</v>
      </c>
      <c r="N516" s="200"/>
      <c r="O516" s="77"/>
      <c r="P516" s="77"/>
      <c r="Q516" s="77"/>
      <c r="R516" s="77">
        <f t="shared" si="28"/>
        <v>0</v>
      </c>
      <c r="S516" s="225">
        <f t="shared" si="29"/>
        <v>0</v>
      </c>
      <c r="T516" s="225"/>
      <c r="U516" s="225"/>
      <c r="V516" s="224"/>
      <c r="W516" s="232"/>
      <c r="X516" s="228"/>
      <c r="Y516" s="233"/>
      <c r="Z516" s="233"/>
      <c r="AA516" s="230"/>
      <c r="AB516" s="228"/>
      <c r="AC516" s="230"/>
      <c r="AD516" s="229"/>
      <c r="AE516" s="229"/>
    </row>
    <row r="517" spans="1:31" ht="11.25" hidden="1" customHeight="1" x14ac:dyDescent="0.2">
      <c r="A517" s="223"/>
      <c r="B517" s="200"/>
      <c r="C517" s="77"/>
      <c r="D517" s="77"/>
      <c r="E517" s="77"/>
      <c r="F517" s="77"/>
      <c r="G517" s="225">
        <f t="shared" si="30"/>
        <v>0</v>
      </c>
      <c r="H517" s="200"/>
      <c r="I517" s="77"/>
      <c r="J517" s="77"/>
      <c r="K517" s="77"/>
      <c r="L517" s="77">
        <f>SUMIF(Dagbog!$L516:$L529,"x",Dagbog!K516:K529)</f>
        <v>0</v>
      </c>
      <c r="M517" s="200">
        <f t="shared" si="27"/>
        <v>0</v>
      </c>
      <c r="N517" s="200"/>
      <c r="O517" s="77"/>
      <c r="P517" s="77"/>
      <c r="Q517" s="77"/>
      <c r="R517" s="77">
        <f t="shared" si="28"/>
        <v>0</v>
      </c>
      <c r="S517" s="225">
        <f t="shared" si="29"/>
        <v>0</v>
      </c>
      <c r="T517" s="225"/>
      <c r="U517" s="225"/>
      <c r="V517" s="224"/>
      <c r="W517" s="232"/>
      <c r="X517" s="228"/>
      <c r="Y517" s="233"/>
      <c r="Z517" s="233"/>
      <c r="AA517" s="230"/>
      <c r="AB517" s="228"/>
      <c r="AC517" s="230"/>
      <c r="AD517" s="229"/>
      <c r="AE517" s="229"/>
    </row>
    <row r="518" spans="1:31" ht="11.25" hidden="1" customHeight="1" x14ac:dyDescent="0.2">
      <c r="A518" s="223"/>
      <c r="B518" s="200"/>
      <c r="C518" s="77"/>
      <c r="D518" s="77"/>
      <c r="E518" s="77"/>
      <c r="F518" s="77"/>
      <c r="G518" s="225">
        <f t="shared" si="30"/>
        <v>0</v>
      </c>
      <c r="H518" s="200"/>
      <c r="I518" s="77"/>
      <c r="J518" s="77"/>
      <c r="K518" s="77"/>
      <c r="L518" s="77">
        <f>SUMIF(Dagbog!$L517:$L530,"x",Dagbog!K517:K530)</f>
        <v>0</v>
      </c>
      <c r="M518" s="200">
        <f t="shared" si="27"/>
        <v>0</v>
      </c>
      <c r="N518" s="200"/>
      <c r="O518" s="77"/>
      <c r="P518" s="77"/>
      <c r="Q518" s="77"/>
      <c r="R518" s="77">
        <f t="shared" si="28"/>
        <v>0</v>
      </c>
      <c r="S518" s="225">
        <f t="shared" si="29"/>
        <v>0</v>
      </c>
      <c r="T518" s="225"/>
      <c r="U518" s="225"/>
      <c r="V518" s="224"/>
      <c r="W518" s="232"/>
      <c r="X518" s="228"/>
      <c r="Y518" s="233"/>
      <c r="Z518" s="233"/>
      <c r="AA518" s="230"/>
      <c r="AB518" s="228"/>
      <c r="AC518" s="230"/>
      <c r="AD518" s="229"/>
      <c r="AE518" s="229"/>
    </row>
    <row r="519" spans="1:31" ht="11.25" hidden="1" customHeight="1" x14ac:dyDescent="0.2">
      <c r="A519" s="223"/>
      <c r="B519" s="200"/>
      <c r="C519" s="77"/>
      <c r="D519" s="77"/>
      <c r="E519" s="77"/>
      <c r="F519" s="77"/>
      <c r="G519" s="225">
        <f t="shared" si="30"/>
        <v>0</v>
      </c>
      <c r="H519" s="200"/>
      <c r="I519" s="77"/>
      <c r="J519" s="77"/>
      <c r="K519" s="77"/>
      <c r="L519" s="77">
        <f>SUMIF(Dagbog!$L518:$L531,"x",Dagbog!K518:K531)</f>
        <v>0</v>
      </c>
      <c r="M519" s="200">
        <f t="shared" si="27"/>
        <v>0</v>
      </c>
      <c r="N519" s="200"/>
      <c r="O519" s="77"/>
      <c r="P519" s="77"/>
      <c r="Q519" s="77"/>
      <c r="R519" s="77">
        <f t="shared" si="28"/>
        <v>0</v>
      </c>
      <c r="S519" s="225">
        <f t="shared" si="29"/>
        <v>0</v>
      </c>
      <c r="T519" s="225"/>
      <c r="U519" s="225"/>
      <c r="V519" s="224"/>
      <c r="W519" s="232"/>
      <c r="X519" s="228"/>
      <c r="Y519" s="233"/>
      <c r="Z519" s="233"/>
      <c r="AA519" s="230"/>
      <c r="AB519" s="228"/>
      <c r="AC519" s="230"/>
      <c r="AD519" s="229"/>
      <c r="AE519" s="229"/>
    </row>
    <row r="520" spans="1:31" ht="11.25" hidden="1" customHeight="1" x14ac:dyDescent="0.2">
      <c r="A520" s="223"/>
      <c r="B520" s="200"/>
      <c r="C520" s="77"/>
      <c r="D520" s="77"/>
      <c r="E520" s="77"/>
      <c r="F520" s="77"/>
      <c r="G520" s="225">
        <f t="shared" si="30"/>
        <v>0</v>
      </c>
      <c r="H520" s="200"/>
      <c r="I520" s="77"/>
      <c r="J520" s="77"/>
      <c r="K520" s="77"/>
      <c r="L520" s="77">
        <f>SUMIF(Dagbog!$L519:$L532,"x",Dagbog!K519:K532)</f>
        <v>0</v>
      </c>
      <c r="M520" s="200">
        <f t="shared" si="27"/>
        <v>0</v>
      </c>
      <c r="N520" s="200"/>
      <c r="O520" s="77"/>
      <c r="P520" s="77"/>
      <c r="Q520" s="77"/>
      <c r="R520" s="77">
        <f t="shared" si="28"/>
        <v>0</v>
      </c>
      <c r="S520" s="225">
        <f t="shared" si="29"/>
        <v>0</v>
      </c>
      <c r="T520" s="225"/>
      <c r="U520" s="225"/>
      <c r="V520" s="224"/>
      <c r="W520" s="232"/>
      <c r="X520" s="228"/>
      <c r="Y520" s="233"/>
      <c r="Z520" s="233"/>
      <c r="AA520" s="230"/>
      <c r="AB520" s="228"/>
      <c r="AC520" s="230"/>
      <c r="AD520" s="229"/>
      <c r="AE520" s="229"/>
    </row>
    <row r="521" spans="1:31" x14ac:dyDescent="0.2">
      <c r="A521" s="230">
        <f>Dagbog!A520</f>
        <v>28</v>
      </c>
      <c r="B521" s="200">
        <f>SUMIF(Dagbog!$L520:$L533,"",Dagbog!G520:G533)</f>
        <v>0</v>
      </c>
      <c r="C521" s="77">
        <f>SUMIF(Dagbog!$L520:$L533,"",Dagbog!H520:H533)</f>
        <v>0</v>
      </c>
      <c r="D521" s="77">
        <f>SUMIF(Dagbog!$L520:$L533,"",Dagbog!I520:I533)</f>
        <v>0</v>
      </c>
      <c r="E521" s="77">
        <f>SUMIF(Dagbog!$L520:$L533,"",Dagbog!J520:J533)</f>
        <v>0</v>
      </c>
      <c r="F521" s="77">
        <f>SUMIF(Dagbog!$L520:$L533,"",Dagbog!K520:K533)</f>
        <v>0</v>
      </c>
      <c r="G521" s="225">
        <f t="shared" si="30"/>
        <v>0</v>
      </c>
      <c r="H521" s="200">
        <f>SUMIF(Dagbog!$L520:$L533,"x",Dagbog!G520:G533)</f>
        <v>0</v>
      </c>
      <c r="I521" s="77">
        <f>SUMIF(Dagbog!$L520:$L533,"x",Dagbog!H520:H533)</f>
        <v>0</v>
      </c>
      <c r="J521" s="77">
        <f>SUMIF(Dagbog!$L520:$L533,"x",Dagbog!I520:I533)</f>
        <v>0</v>
      </c>
      <c r="K521" s="77">
        <f>SUMIF(Dagbog!$L520:$L533,"x",Dagbog!J520:J533)</f>
        <v>0</v>
      </c>
      <c r="L521" s="77">
        <f>SUMIF(Dagbog!$L520:$L533,"x",Dagbog!K520:K533)</f>
        <v>0</v>
      </c>
      <c r="M521" s="200">
        <f t="shared" si="27"/>
        <v>0</v>
      </c>
      <c r="N521" s="200">
        <f>B521+H521</f>
        <v>0</v>
      </c>
      <c r="O521" s="77">
        <f>C521+I521</f>
        <v>0</v>
      </c>
      <c r="P521" s="77">
        <f>D521+J521</f>
        <v>0</v>
      </c>
      <c r="Q521" s="77">
        <f>E521+K521</f>
        <v>0</v>
      </c>
      <c r="R521" s="77">
        <f t="shared" si="28"/>
        <v>0</v>
      </c>
      <c r="S521" s="225">
        <f t="shared" si="29"/>
        <v>0</v>
      </c>
      <c r="T521" s="225">
        <f>SUM(Dagbog!M520:M533)</f>
        <v>0</v>
      </c>
      <c r="U521" s="225">
        <f>S521+T521</f>
        <v>0</v>
      </c>
      <c r="V521" s="224">
        <f>SUM(Dagbog!Q520:Q533)</f>
        <v>0</v>
      </c>
      <c r="W521" s="232">
        <f>SUM(Dagbog!F520:F533)-X521</f>
        <v>0</v>
      </c>
      <c r="X521" s="228">
        <f>SUMIF(Dagbog!$L520:$L533,"x",Dagbog!F520:F533)</f>
        <v>0</v>
      </c>
      <c r="Y521" s="233">
        <f>IF(SUM(Dagbog!R520:R533)&gt;0,AVERAGE(Dagbog!R520:R533),0)</f>
        <v>0</v>
      </c>
      <c r="Z521" s="272">
        <f>SUM(Dagbog!T520:T533)-AA521</f>
        <v>0</v>
      </c>
      <c r="AA521" s="230">
        <f>SUMIF(Dagbog!$L520:$L533,"x",Dagbog!T520:T533)</f>
        <v>0</v>
      </c>
      <c r="AB521" s="228">
        <f>SUM(Dagbog!P520:P533)</f>
        <v>0</v>
      </c>
      <c r="AC521" s="230">
        <f>SUM(Dagbog!V520:V533)</f>
        <v>0</v>
      </c>
      <c r="AD521" s="231">
        <f>SUM(Dagbog!C520:C533)</f>
        <v>0</v>
      </c>
      <c r="AE521" s="234">
        <f>SUM(Dagbog!E520:E533)</f>
        <v>0</v>
      </c>
    </row>
    <row r="522" spans="1:31" ht="11.25" hidden="1" customHeight="1" x14ac:dyDescent="0.2">
      <c r="A522" s="223"/>
      <c r="B522" s="200"/>
      <c r="C522" s="77"/>
      <c r="D522" s="77"/>
      <c r="E522" s="77"/>
      <c r="F522" s="77"/>
      <c r="G522" s="225">
        <f t="shared" si="30"/>
        <v>0</v>
      </c>
      <c r="H522" s="200"/>
      <c r="I522" s="77"/>
      <c r="J522" s="77"/>
      <c r="K522" s="77"/>
      <c r="L522" s="77">
        <f>SUMIF(Dagbog!$L521:$L534,"x",Dagbog!K521:K534)</f>
        <v>0</v>
      </c>
      <c r="M522" s="200">
        <f t="shared" si="27"/>
        <v>0</v>
      </c>
      <c r="N522" s="200"/>
      <c r="O522" s="77"/>
      <c r="P522" s="77"/>
      <c r="Q522" s="77"/>
      <c r="R522" s="77">
        <f t="shared" si="28"/>
        <v>0</v>
      </c>
      <c r="S522" s="225">
        <f t="shared" si="29"/>
        <v>0</v>
      </c>
      <c r="T522" s="225"/>
      <c r="U522" s="225"/>
      <c r="V522" s="224"/>
      <c r="W522" s="232"/>
      <c r="X522" s="228"/>
      <c r="Y522" s="233"/>
      <c r="Z522" s="233"/>
      <c r="AA522" s="230"/>
      <c r="AB522" s="228"/>
      <c r="AC522" s="230"/>
      <c r="AD522" s="229"/>
      <c r="AE522" s="229"/>
    </row>
    <row r="523" spans="1:31" ht="11.25" hidden="1" customHeight="1" x14ac:dyDescent="0.2">
      <c r="A523" s="223"/>
      <c r="B523" s="200"/>
      <c r="C523" s="77"/>
      <c r="D523" s="77"/>
      <c r="E523" s="77"/>
      <c r="F523" s="77"/>
      <c r="G523" s="225">
        <f t="shared" si="30"/>
        <v>0</v>
      </c>
      <c r="H523" s="200"/>
      <c r="I523" s="77"/>
      <c r="J523" s="77"/>
      <c r="K523" s="77"/>
      <c r="L523" s="77">
        <f>SUMIF(Dagbog!$L522:$L535,"x",Dagbog!K522:K535)</f>
        <v>0</v>
      </c>
      <c r="M523" s="200">
        <f t="shared" si="27"/>
        <v>0</v>
      </c>
      <c r="N523" s="200"/>
      <c r="O523" s="77"/>
      <c r="P523" s="77"/>
      <c r="Q523" s="77"/>
      <c r="R523" s="77">
        <f t="shared" si="28"/>
        <v>0</v>
      </c>
      <c r="S523" s="225">
        <f t="shared" si="29"/>
        <v>0</v>
      </c>
      <c r="T523" s="225"/>
      <c r="U523" s="225"/>
      <c r="V523" s="224"/>
      <c r="W523" s="232"/>
      <c r="X523" s="228"/>
      <c r="Y523" s="233"/>
      <c r="Z523" s="233"/>
      <c r="AA523" s="230"/>
      <c r="AB523" s="228"/>
      <c r="AC523" s="230"/>
      <c r="AD523" s="229"/>
      <c r="AE523" s="229"/>
    </row>
    <row r="524" spans="1:31" ht="11.25" hidden="1" customHeight="1" x14ac:dyDescent="0.2">
      <c r="A524" s="223"/>
      <c r="B524" s="200"/>
      <c r="C524" s="77"/>
      <c r="D524" s="77"/>
      <c r="E524" s="77"/>
      <c r="F524" s="77"/>
      <c r="G524" s="225">
        <f t="shared" si="30"/>
        <v>0</v>
      </c>
      <c r="H524" s="200"/>
      <c r="I524" s="77"/>
      <c r="J524" s="77"/>
      <c r="K524" s="77"/>
      <c r="L524" s="77">
        <f>SUMIF(Dagbog!$L523:$L536,"x",Dagbog!K523:K536)</f>
        <v>0</v>
      </c>
      <c r="M524" s="200">
        <f t="shared" si="27"/>
        <v>0</v>
      </c>
      <c r="N524" s="200"/>
      <c r="O524" s="77"/>
      <c r="P524" s="77"/>
      <c r="Q524" s="77"/>
      <c r="R524" s="77">
        <f t="shared" si="28"/>
        <v>0</v>
      </c>
      <c r="S524" s="225">
        <f t="shared" si="29"/>
        <v>0</v>
      </c>
      <c r="T524" s="225"/>
      <c r="U524" s="225"/>
      <c r="V524" s="224"/>
      <c r="W524" s="232"/>
      <c r="X524" s="228"/>
      <c r="Y524" s="233"/>
      <c r="Z524" s="233"/>
      <c r="AA524" s="230"/>
      <c r="AB524" s="228"/>
      <c r="AC524" s="230"/>
      <c r="AD524" s="229"/>
      <c r="AE524" s="229"/>
    </row>
    <row r="525" spans="1:31" ht="11.25" hidden="1" customHeight="1" x14ac:dyDescent="0.2">
      <c r="A525" s="223"/>
      <c r="B525" s="200"/>
      <c r="C525" s="77"/>
      <c r="D525" s="77"/>
      <c r="E525" s="77"/>
      <c r="F525" s="77"/>
      <c r="G525" s="225">
        <f t="shared" si="30"/>
        <v>0</v>
      </c>
      <c r="H525" s="200"/>
      <c r="I525" s="77"/>
      <c r="J525" s="77"/>
      <c r="K525" s="77"/>
      <c r="L525" s="77">
        <f>SUMIF(Dagbog!$L524:$L537,"x",Dagbog!K524:K537)</f>
        <v>0</v>
      </c>
      <c r="M525" s="200">
        <f t="shared" si="27"/>
        <v>0</v>
      </c>
      <c r="N525" s="200"/>
      <c r="O525" s="77"/>
      <c r="P525" s="77"/>
      <c r="Q525" s="77"/>
      <c r="R525" s="77">
        <f t="shared" si="28"/>
        <v>0</v>
      </c>
      <c r="S525" s="225">
        <f t="shared" si="29"/>
        <v>0</v>
      </c>
      <c r="T525" s="225"/>
      <c r="U525" s="225"/>
      <c r="V525" s="224"/>
      <c r="W525" s="232"/>
      <c r="X525" s="228"/>
      <c r="Y525" s="233"/>
      <c r="Z525" s="233"/>
      <c r="AA525" s="230"/>
      <c r="AB525" s="228"/>
      <c r="AC525" s="230"/>
      <c r="AD525" s="229"/>
      <c r="AE525" s="229"/>
    </row>
    <row r="526" spans="1:31" ht="11.25" hidden="1" customHeight="1" x14ac:dyDescent="0.2">
      <c r="A526" s="223"/>
      <c r="B526" s="200"/>
      <c r="C526" s="77"/>
      <c r="D526" s="77"/>
      <c r="E526" s="77"/>
      <c r="F526" s="77"/>
      <c r="G526" s="225">
        <f t="shared" si="30"/>
        <v>0</v>
      </c>
      <c r="H526" s="200"/>
      <c r="I526" s="77"/>
      <c r="J526" s="77"/>
      <c r="K526" s="77"/>
      <c r="L526" s="77">
        <f>SUMIF(Dagbog!$L525:$L538,"x",Dagbog!K525:K538)</f>
        <v>0</v>
      </c>
      <c r="M526" s="200">
        <f t="shared" si="27"/>
        <v>0</v>
      </c>
      <c r="N526" s="200"/>
      <c r="O526" s="77"/>
      <c r="P526" s="77"/>
      <c r="Q526" s="77"/>
      <c r="R526" s="77">
        <f t="shared" si="28"/>
        <v>0</v>
      </c>
      <c r="S526" s="225">
        <f t="shared" si="29"/>
        <v>0</v>
      </c>
      <c r="T526" s="225"/>
      <c r="U526" s="225"/>
      <c r="V526" s="224"/>
      <c r="W526" s="232"/>
      <c r="X526" s="228"/>
      <c r="Y526" s="233"/>
      <c r="Z526" s="233"/>
      <c r="AA526" s="230"/>
      <c r="AB526" s="228"/>
      <c r="AC526" s="230"/>
      <c r="AD526" s="229"/>
      <c r="AE526" s="229"/>
    </row>
    <row r="527" spans="1:31" ht="11.25" hidden="1" customHeight="1" x14ac:dyDescent="0.2">
      <c r="A527" s="223"/>
      <c r="B527" s="200"/>
      <c r="C527" s="77"/>
      <c r="D527" s="77"/>
      <c r="E527" s="77"/>
      <c r="F527" s="77"/>
      <c r="G527" s="225">
        <f t="shared" si="30"/>
        <v>0</v>
      </c>
      <c r="H527" s="200"/>
      <c r="I527" s="77"/>
      <c r="J527" s="77"/>
      <c r="K527" s="77"/>
      <c r="L527" s="77">
        <f>SUMIF(Dagbog!$L526:$L539,"x",Dagbog!K526:K539)</f>
        <v>0</v>
      </c>
      <c r="M527" s="200">
        <f t="shared" si="27"/>
        <v>0</v>
      </c>
      <c r="N527" s="200"/>
      <c r="O527" s="77"/>
      <c r="P527" s="77"/>
      <c r="Q527" s="77"/>
      <c r="R527" s="77">
        <f t="shared" si="28"/>
        <v>0</v>
      </c>
      <c r="S527" s="225">
        <f t="shared" si="29"/>
        <v>0</v>
      </c>
      <c r="T527" s="225"/>
      <c r="U527" s="225"/>
      <c r="V527" s="224"/>
      <c r="W527" s="232"/>
      <c r="X527" s="228"/>
      <c r="Y527" s="233"/>
      <c r="Z527" s="233"/>
      <c r="AA527" s="230"/>
      <c r="AB527" s="228"/>
      <c r="AC527" s="230"/>
      <c r="AD527" s="229"/>
      <c r="AE527" s="229"/>
    </row>
    <row r="528" spans="1:31" ht="11.25" hidden="1" customHeight="1" x14ac:dyDescent="0.2">
      <c r="A528" s="223"/>
      <c r="B528" s="200"/>
      <c r="C528" s="77"/>
      <c r="D528" s="77"/>
      <c r="E528" s="77"/>
      <c r="F528" s="77"/>
      <c r="G528" s="225">
        <f t="shared" si="30"/>
        <v>0</v>
      </c>
      <c r="H528" s="200"/>
      <c r="I528" s="77"/>
      <c r="J528" s="77"/>
      <c r="K528" s="77"/>
      <c r="L528" s="77">
        <f>SUMIF(Dagbog!$L527:$L540,"x",Dagbog!K527:K540)</f>
        <v>0</v>
      </c>
      <c r="M528" s="200">
        <f t="shared" si="27"/>
        <v>0</v>
      </c>
      <c r="N528" s="200"/>
      <c r="O528" s="77"/>
      <c r="P528" s="77"/>
      <c r="Q528" s="77"/>
      <c r="R528" s="77">
        <f t="shared" si="28"/>
        <v>0</v>
      </c>
      <c r="S528" s="225">
        <f t="shared" si="29"/>
        <v>0</v>
      </c>
      <c r="T528" s="225"/>
      <c r="U528" s="225"/>
      <c r="V528" s="224"/>
      <c r="W528" s="232"/>
      <c r="X528" s="228"/>
      <c r="Y528" s="233"/>
      <c r="Z528" s="233"/>
      <c r="AA528" s="230"/>
      <c r="AB528" s="228"/>
      <c r="AC528" s="230"/>
      <c r="AD528" s="229"/>
      <c r="AE528" s="229"/>
    </row>
    <row r="529" spans="1:31" ht="11.25" hidden="1" customHeight="1" x14ac:dyDescent="0.2">
      <c r="A529" s="223"/>
      <c r="B529" s="200"/>
      <c r="C529" s="77"/>
      <c r="D529" s="77"/>
      <c r="E529" s="77"/>
      <c r="F529" s="77"/>
      <c r="G529" s="225">
        <f t="shared" si="30"/>
        <v>0</v>
      </c>
      <c r="H529" s="200"/>
      <c r="I529" s="77"/>
      <c r="J529" s="77"/>
      <c r="K529" s="77"/>
      <c r="L529" s="77">
        <f>SUMIF(Dagbog!$L528:$L541,"x",Dagbog!K528:K541)</f>
        <v>0</v>
      </c>
      <c r="M529" s="200">
        <f t="shared" ref="M529:M592" si="31">SUM(H529:L529)</f>
        <v>0</v>
      </c>
      <c r="N529" s="200"/>
      <c r="O529" s="77"/>
      <c r="P529" s="77"/>
      <c r="Q529" s="77"/>
      <c r="R529" s="77">
        <f t="shared" si="28"/>
        <v>0</v>
      </c>
      <c r="S529" s="225">
        <f t="shared" si="29"/>
        <v>0</v>
      </c>
      <c r="T529" s="225"/>
      <c r="U529" s="225"/>
      <c r="V529" s="224"/>
      <c r="W529" s="232"/>
      <c r="X529" s="228"/>
      <c r="Y529" s="233"/>
      <c r="Z529" s="233"/>
      <c r="AA529" s="230"/>
      <c r="AB529" s="228"/>
      <c r="AC529" s="230"/>
      <c r="AD529" s="229"/>
      <c r="AE529" s="229"/>
    </row>
    <row r="530" spans="1:31" ht="11.25" hidden="1" customHeight="1" x14ac:dyDescent="0.2">
      <c r="A530" s="223"/>
      <c r="B530" s="200"/>
      <c r="C530" s="77"/>
      <c r="D530" s="77"/>
      <c r="E530" s="77"/>
      <c r="F530" s="77"/>
      <c r="G530" s="225">
        <f t="shared" si="30"/>
        <v>0</v>
      </c>
      <c r="H530" s="200"/>
      <c r="I530" s="77"/>
      <c r="J530" s="77"/>
      <c r="K530" s="77"/>
      <c r="L530" s="77">
        <f>SUMIF(Dagbog!$L529:$L542,"x",Dagbog!K529:K542)</f>
        <v>0</v>
      </c>
      <c r="M530" s="200">
        <f t="shared" si="31"/>
        <v>0</v>
      </c>
      <c r="N530" s="200"/>
      <c r="O530" s="77"/>
      <c r="P530" s="77"/>
      <c r="Q530" s="77"/>
      <c r="R530" s="77">
        <f t="shared" si="28"/>
        <v>0</v>
      </c>
      <c r="S530" s="225">
        <f t="shared" si="29"/>
        <v>0</v>
      </c>
      <c r="T530" s="225"/>
      <c r="U530" s="225"/>
      <c r="V530" s="224"/>
      <c r="W530" s="232"/>
      <c r="X530" s="228"/>
      <c r="Y530" s="233"/>
      <c r="Z530" s="233"/>
      <c r="AA530" s="230"/>
      <c r="AB530" s="228"/>
      <c r="AC530" s="230"/>
      <c r="AD530" s="229"/>
      <c r="AE530" s="229"/>
    </row>
    <row r="531" spans="1:31" ht="11.25" hidden="1" customHeight="1" x14ac:dyDescent="0.2">
      <c r="A531" s="223"/>
      <c r="B531" s="200"/>
      <c r="C531" s="77"/>
      <c r="D531" s="77"/>
      <c r="E531" s="77"/>
      <c r="F531" s="77"/>
      <c r="G531" s="225">
        <f t="shared" si="30"/>
        <v>0</v>
      </c>
      <c r="H531" s="200"/>
      <c r="I531" s="77"/>
      <c r="J531" s="77"/>
      <c r="K531" s="77"/>
      <c r="L531" s="77">
        <f>SUMIF(Dagbog!$L530:$L543,"x",Dagbog!K530:K543)</f>
        <v>0</v>
      </c>
      <c r="M531" s="200">
        <f t="shared" si="31"/>
        <v>0</v>
      </c>
      <c r="N531" s="200"/>
      <c r="O531" s="77"/>
      <c r="P531" s="77"/>
      <c r="Q531" s="77"/>
      <c r="R531" s="77">
        <f t="shared" si="28"/>
        <v>0</v>
      </c>
      <c r="S531" s="225">
        <f t="shared" si="29"/>
        <v>0</v>
      </c>
      <c r="T531" s="225"/>
      <c r="U531" s="225"/>
      <c r="V531" s="224"/>
      <c r="W531" s="232"/>
      <c r="X531" s="228"/>
      <c r="Y531" s="233"/>
      <c r="Z531" s="233"/>
      <c r="AA531" s="230"/>
      <c r="AB531" s="228"/>
      <c r="AC531" s="230"/>
      <c r="AD531" s="229"/>
      <c r="AE531" s="229"/>
    </row>
    <row r="532" spans="1:31" ht="11.25" hidden="1" customHeight="1" x14ac:dyDescent="0.2">
      <c r="A532" s="223"/>
      <c r="B532" s="200"/>
      <c r="C532" s="77"/>
      <c r="D532" s="77"/>
      <c r="E532" s="77"/>
      <c r="F532" s="77"/>
      <c r="G532" s="225">
        <f t="shared" si="30"/>
        <v>0</v>
      </c>
      <c r="H532" s="200"/>
      <c r="I532" s="77"/>
      <c r="J532" s="77"/>
      <c r="K532" s="77"/>
      <c r="L532" s="77">
        <f>SUMIF(Dagbog!$L531:$L544,"x",Dagbog!K531:K544)</f>
        <v>0</v>
      </c>
      <c r="M532" s="200">
        <f t="shared" si="31"/>
        <v>0</v>
      </c>
      <c r="N532" s="200"/>
      <c r="O532" s="77"/>
      <c r="P532" s="77"/>
      <c r="Q532" s="77"/>
      <c r="R532" s="77">
        <f t="shared" si="28"/>
        <v>0</v>
      </c>
      <c r="S532" s="225">
        <f t="shared" si="29"/>
        <v>0</v>
      </c>
      <c r="T532" s="225"/>
      <c r="U532" s="225"/>
      <c r="V532" s="224"/>
      <c r="W532" s="232"/>
      <c r="X532" s="228"/>
      <c r="Y532" s="233"/>
      <c r="Z532" s="233"/>
      <c r="AA532" s="230"/>
      <c r="AB532" s="228"/>
      <c r="AC532" s="230"/>
      <c r="AD532" s="229"/>
      <c r="AE532" s="229"/>
    </row>
    <row r="533" spans="1:31" ht="11.25" hidden="1" customHeight="1" x14ac:dyDescent="0.2">
      <c r="A533" s="223"/>
      <c r="B533" s="200"/>
      <c r="C533" s="77"/>
      <c r="D533" s="77"/>
      <c r="E533" s="77"/>
      <c r="F533" s="77"/>
      <c r="G533" s="225">
        <f t="shared" si="30"/>
        <v>0</v>
      </c>
      <c r="H533" s="200"/>
      <c r="I533" s="77"/>
      <c r="J533" s="77"/>
      <c r="K533" s="77"/>
      <c r="L533" s="77">
        <f>SUMIF(Dagbog!$L532:$L545,"x",Dagbog!K532:K545)</f>
        <v>0</v>
      </c>
      <c r="M533" s="200">
        <f t="shared" si="31"/>
        <v>0</v>
      </c>
      <c r="N533" s="200"/>
      <c r="O533" s="77"/>
      <c r="P533" s="77"/>
      <c r="Q533" s="77"/>
      <c r="R533" s="77">
        <f t="shared" si="28"/>
        <v>0</v>
      </c>
      <c r="S533" s="225">
        <f t="shared" si="29"/>
        <v>0</v>
      </c>
      <c r="T533" s="225"/>
      <c r="U533" s="225"/>
      <c r="V533" s="224"/>
      <c r="W533" s="232"/>
      <c r="X533" s="228"/>
      <c r="Y533" s="233"/>
      <c r="Z533" s="233"/>
      <c r="AA533" s="230"/>
      <c r="AB533" s="228"/>
      <c r="AC533" s="230"/>
      <c r="AD533" s="229"/>
      <c r="AE533" s="229"/>
    </row>
    <row r="534" spans="1:31" ht="11.25" hidden="1" customHeight="1" x14ac:dyDescent="0.2">
      <c r="A534" s="223"/>
      <c r="B534" s="200"/>
      <c r="C534" s="77"/>
      <c r="D534" s="77"/>
      <c r="E534" s="77"/>
      <c r="F534" s="77"/>
      <c r="G534" s="225">
        <f t="shared" si="30"/>
        <v>0</v>
      </c>
      <c r="H534" s="200"/>
      <c r="I534" s="77"/>
      <c r="J534" s="77"/>
      <c r="K534" s="77"/>
      <c r="L534" s="77">
        <f>SUMIF(Dagbog!$L533:$L546,"x",Dagbog!K533:K546)</f>
        <v>0</v>
      </c>
      <c r="M534" s="200">
        <f t="shared" si="31"/>
        <v>0</v>
      </c>
      <c r="N534" s="200"/>
      <c r="O534" s="77"/>
      <c r="P534" s="77"/>
      <c r="Q534" s="77"/>
      <c r="R534" s="77">
        <f t="shared" si="28"/>
        <v>0</v>
      </c>
      <c r="S534" s="225">
        <f t="shared" si="29"/>
        <v>0</v>
      </c>
      <c r="T534" s="225"/>
      <c r="U534" s="225"/>
      <c r="V534" s="224"/>
      <c r="W534" s="232"/>
      <c r="X534" s="228"/>
      <c r="Y534" s="233"/>
      <c r="Z534" s="233"/>
      <c r="AA534" s="230"/>
      <c r="AB534" s="228"/>
      <c r="AC534" s="230"/>
      <c r="AD534" s="229"/>
      <c r="AE534" s="229"/>
    </row>
    <row r="535" spans="1:31" x14ac:dyDescent="0.2">
      <c r="A535" s="230">
        <f>Dagbog!A534</f>
        <v>29</v>
      </c>
      <c r="B535" s="200">
        <f>SUMIF(Dagbog!$L534:$L547,"",Dagbog!G534:G547)</f>
        <v>0</v>
      </c>
      <c r="C535" s="77">
        <f>SUMIF(Dagbog!$L534:$L547,"",Dagbog!H534:H547)</f>
        <v>0</v>
      </c>
      <c r="D535" s="77">
        <f>SUMIF(Dagbog!$L534:$L547,"",Dagbog!I534:I547)</f>
        <v>0</v>
      </c>
      <c r="E535" s="77">
        <f>SUMIF(Dagbog!$L534:$L547,"",Dagbog!J534:J547)</f>
        <v>0</v>
      </c>
      <c r="F535" s="77">
        <f>SUMIF(Dagbog!$L534:$L547,"",Dagbog!K534:K547)</f>
        <v>0</v>
      </c>
      <c r="G535" s="225">
        <f t="shared" si="30"/>
        <v>0</v>
      </c>
      <c r="H535" s="200">
        <f>SUMIF(Dagbog!$L534:$L547,"x",Dagbog!G534:G547)</f>
        <v>0</v>
      </c>
      <c r="I535" s="77">
        <f>SUMIF(Dagbog!$L534:$L547,"x",Dagbog!H534:H547)</f>
        <v>0</v>
      </c>
      <c r="J535" s="77">
        <f>SUMIF(Dagbog!$L534:$L547,"x",Dagbog!I534:I547)</f>
        <v>0</v>
      </c>
      <c r="K535" s="77">
        <f>SUMIF(Dagbog!$L534:$L547,"x",Dagbog!J534:J547)</f>
        <v>0</v>
      </c>
      <c r="L535" s="77">
        <f>SUMIF(Dagbog!$L534:$L547,"x",Dagbog!K534:K547)</f>
        <v>0</v>
      </c>
      <c r="M535" s="200">
        <f t="shared" si="31"/>
        <v>0</v>
      </c>
      <c r="N535" s="200">
        <f>B535+H535</f>
        <v>0</v>
      </c>
      <c r="O535" s="77">
        <f>C535+I535</f>
        <v>0</v>
      </c>
      <c r="P535" s="77">
        <f>D535+J535</f>
        <v>0</v>
      </c>
      <c r="Q535" s="77">
        <f>E535+K535</f>
        <v>0</v>
      </c>
      <c r="R535" s="77">
        <f t="shared" si="28"/>
        <v>0</v>
      </c>
      <c r="S535" s="225">
        <f t="shared" si="29"/>
        <v>0</v>
      </c>
      <c r="T535" s="225">
        <f>SUM(Dagbog!M534:M547)</f>
        <v>0</v>
      </c>
      <c r="U535" s="225">
        <f>S535+T535</f>
        <v>0</v>
      </c>
      <c r="V535" s="224">
        <f>SUM(Dagbog!Q534:Q547)</f>
        <v>0</v>
      </c>
      <c r="W535" s="232">
        <f>SUM(Dagbog!F534:F547)-X535</f>
        <v>0</v>
      </c>
      <c r="X535" s="228">
        <f>SUMIF(Dagbog!$L534:$L547,"x",Dagbog!F534:F547)</f>
        <v>0</v>
      </c>
      <c r="Y535" s="233">
        <f>IF(SUM(Dagbog!R534:R547)&gt;0,AVERAGE(Dagbog!R534:R547),0)</f>
        <v>0</v>
      </c>
      <c r="Z535" s="272">
        <f>SUM(Dagbog!T534:T547)-AA535</f>
        <v>0</v>
      </c>
      <c r="AA535" s="230">
        <f>SUMIF(Dagbog!$L534:$L547,"x",Dagbog!T534:T547)</f>
        <v>0</v>
      </c>
      <c r="AB535" s="228">
        <f>SUM(Dagbog!P534:P547)</f>
        <v>0</v>
      </c>
      <c r="AC535" s="230">
        <f>SUM(Dagbog!V534:V547)</f>
        <v>0</v>
      </c>
      <c r="AD535" s="231">
        <f>SUM(Dagbog!C534:C547)</f>
        <v>0</v>
      </c>
      <c r="AE535" s="234">
        <f>SUM(Dagbog!E534:E547)</f>
        <v>0</v>
      </c>
    </row>
    <row r="536" spans="1:31" ht="11.25" hidden="1" customHeight="1" x14ac:dyDescent="0.2">
      <c r="A536" s="223"/>
      <c r="B536" s="200"/>
      <c r="C536" s="77"/>
      <c r="D536" s="77"/>
      <c r="E536" s="77"/>
      <c r="F536" s="77"/>
      <c r="G536" s="225">
        <f t="shared" si="30"/>
        <v>0</v>
      </c>
      <c r="H536" s="200"/>
      <c r="I536" s="77"/>
      <c r="J536" s="77"/>
      <c r="K536" s="77"/>
      <c r="L536" s="77">
        <f>SUMIF(Dagbog!$L535:$L548,"x",Dagbog!K535:K548)</f>
        <v>0</v>
      </c>
      <c r="M536" s="200">
        <f t="shared" si="31"/>
        <v>0</v>
      </c>
      <c r="N536" s="200"/>
      <c r="O536" s="77"/>
      <c r="P536" s="77"/>
      <c r="Q536" s="77"/>
      <c r="R536" s="77">
        <f t="shared" si="28"/>
        <v>0</v>
      </c>
      <c r="S536" s="225">
        <f t="shared" si="29"/>
        <v>0</v>
      </c>
      <c r="T536" s="225"/>
      <c r="U536" s="225"/>
      <c r="V536" s="224"/>
      <c r="W536" s="232"/>
      <c r="X536" s="228"/>
      <c r="Y536" s="233"/>
      <c r="Z536" s="233"/>
      <c r="AA536" s="230"/>
      <c r="AB536" s="228"/>
      <c r="AC536" s="230"/>
      <c r="AD536" s="229"/>
      <c r="AE536" s="229"/>
    </row>
    <row r="537" spans="1:31" ht="11.25" hidden="1" customHeight="1" x14ac:dyDescent="0.2">
      <c r="A537" s="223"/>
      <c r="B537" s="200"/>
      <c r="C537" s="77"/>
      <c r="D537" s="77"/>
      <c r="E537" s="77"/>
      <c r="F537" s="77"/>
      <c r="G537" s="225">
        <f t="shared" si="30"/>
        <v>0</v>
      </c>
      <c r="H537" s="200"/>
      <c r="I537" s="77"/>
      <c r="J537" s="77"/>
      <c r="K537" s="77"/>
      <c r="L537" s="77">
        <f>SUMIF(Dagbog!$L536:$L549,"x",Dagbog!K536:K549)</f>
        <v>0</v>
      </c>
      <c r="M537" s="200">
        <f t="shared" si="31"/>
        <v>0</v>
      </c>
      <c r="N537" s="200"/>
      <c r="O537" s="77"/>
      <c r="P537" s="77"/>
      <c r="Q537" s="77"/>
      <c r="R537" s="77">
        <f t="shared" si="28"/>
        <v>0</v>
      </c>
      <c r="S537" s="225">
        <f t="shared" si="29"/>
        <v>0</v>
      </c>
      <c r="T537" s="225"/>
      <c r="U537" s="225"/>
      <c r="V537" s="224"/>
      <c r="W537" s="232"/>
      <c r="X537" s="228"/>
      <c r="Y537" s="233"/>
      <c r="Z537" s="233"/>
      <c r="AA537" s="230"/>
      <c r="AB537" s="228"/>
      <c r="AC537" s="230"/>
      <c r="AD537" s="229"/>
      <c r="AE537" s="229"/>
    </row>
    <row r="538" spans="1:31" ht="11.25" hidden="1" customHeight="1" x14ac:dyDescent="0.2">
      <c r="A538" s="223"/>
      <c r="B538" s="200"/>
      <c r="C538" s="77"/>
      <c r="D538" s="77"/>
      <c r="E538" s="77"/>
      <c r="F538" s="77"/>
      <c r="G538" s="225">
        <f t="shared" si="30"/>
        <v>0</v>
      </c>
      <c r="H538" s="200"/>
      <c r="I538" s="77"/>
      <c r="J538" s="77"/>
      <c r="K538" s="77"/>
      <c r="L538" s="77">
        <f>SUMIF(Dagbog!$L537:$L550,"x",Dagbog!K537:K550)</f>
        <v>0</v>
      </c>
      <c r="M538" s="200">
        <f t="shared" si="31"/>
        <v>0</v>
      </c>
      <c r="N538" s="200"/>
      <c r="O538" s="77"/>
      <c r="P538" s="77"/>
      <c r="Q538" s="77"/>
      <c r="R538" s="77">
        <f t="shared" si="28"/>
        <v>0</v>
      </c>
      <c r="S538" s="225">
        <f t="shared" si="29"/>
        <v>0</v>
      </c>
      <c r="T538" s="225"/>
      <c r="U538" s="225"/>
      <c r="V538" s="224"/>
      <c r="W538" s="232"/>
      <c r="X538" s="228"/>
      <c r="Y538" s="233"/>
      <c r="Z538" s="233"/>
      <c r="AA538" s="230"/>
      <c r="AB538" s="228"/>
      <c r="AC538" s="230"/>
      <c r="AD538" s="229"/>
      <c r="AE538" s="229"/>
    </row>
    <row r="539" spans="1:31" ht="11.25" hidden="1" customHeight="1" x14ac:dyDescent="0.2">
      <c r="A539" s="223"/>
      <c r="B539" s="200"/>
      <c r="C539" s="77"/>
      <c r="D539" s="77"/>
      <c r="E539" s="77"/>
      <c r="F539" s="77"/>
      <c r="G539" s="225">
        <f t="shared" si="30"/>
        <v>0</v>
      </c>
      <c r="H539" s="200"/>
      <c r="I539" s="77"/>
      <c r="J539" s="77"/>
      <c r="K539" s="77"/>
      <c r="L539" s="77">
        <f>SUMIF(Dagbog!$L538:$L551,"x",Dagbog!K538:K551)</f>
        <v>0</v>
      </c>
      <c r="M539" s="200">
        <f t="shared" si="31"/>
        <v>0</v>
      </c>
      <c r="N539" s="200"/>
      <c r="O539" s="77"/>
      <c r="P539" s="77"/>
      <c r="Q539" s="77"/>
      <c r="R539" s="77">
        <f t="shared" si="28"/>
        <v>0</v>
      </c>
      <c r="S539" s="225">
        <f t="shared" si="29"/>
        <v>0</v>
      </c>
      <c r="T539" s="225"/>
      <c r="U539" s="225"/>
      <c r="V539" s="224"/>
      <c r="W539" s="232"/>
      <c r="X539" s="228"/>
      <c r="Y539" s="233"/>
      <c r="Z539" s="233"/>
      <c r="AA539" s="230"/>
      <c r="AB539" s="228"/>
      <c r="AC539" s="230"/>
      <c r="AD539" s="229"/>
      <c r="AE539" s="229"/>
    </row>
    <row r="540" spans="1:31" ht="11.25" hidden="1" customHeight="1" x14ac:dyDescent="0.2">
      <c r="A540" s="223"/>
      <c r="B540" s="200"/>
      <c r="C540" s="77"/>
      <c r="D540" s="77"/>
      <c r="E540" s="77"/>
      <c r="F540" s="77"/>
      <c r="G540" s="225">
        <f t="shared" si="30"/>
        <v>0</v>
      </c>
      <c r="H540" s="200"/>
      <c r="I540" s="77"/>
      <c r="J540" s="77"/>
      <c r="K540" s="77"/>
      <c r="L540" s="77">
        <f>SUMIF(Dagbog!$L539:$L552,"x",Dagbog!K539:K552)</f>
        <v>0</v>
      </c>
      <c r="M540" s="200">
        <f t="shared" si="31"/>
        <v>0</v>
      </c>
      <c r="N540" s="200"/>
      <c r="O540" s="77"/>
      <c r="P540" s="77"/>
      <c r="Q540" s="77"/>
      <c r="R540" s="77">
        <f t="shared" si="28"/>
        <v>0</v>
      </c>
      <c r="S540" s="225">
        <f t="shared" si="29"/>
        <v>0</v>
      </c>
      <c r="T540" s="225"/>
      <c r="U540" s="225"/>
      <c r="V540" s="224"/>
      <c r="W540" s="232"/>
      <c r="X540" s="228"/>
      <c r="Y540" s="233"/>
      <c r="Z540" s="233"/>
      <c r="AA540" s="230"/>
      <c r="AB540" s="228"/>
      <c r="AC540" s="230"/>
      <c r="AD540" s="229"/>
      <c r="AE540" s="229"/>
    </row>
    <row r="541" spans="1:31" ht="11.25" hidden="1" customHeight="1" x14ac:dyDescent="0.2">
      <c r="A541" s="223"/>
      <c r="B541" s="200"/>
      <c r="C541" s="77"/>
      <c r="D541" s="77"/>
      <c r="E541" s="77"/>
      <c r="F541" s="77"/>
      <c r="G541" s="225">
        <f t="shared" si="30"/>
        <v>0</v>
      </c>
      <c r="H541" s="200"/>
      <c r="I541" s="77"/>
      <c r="J541" s="77"/>
      <c r="K541" s="77"/>
      <c r="L541" s="77">
        <f>SUMIF(Dagbog!$L540:$L553,"x",Dagbog!K540:K553)</f>
        <v>0</v>
      </c>
      <c r="M541" s="200">
        <f t="shared" si="31"/>
        <v>0</v>
      </c>
      <c r="N541" s="200"/>
      <c r="O541" s="77"/>
      <c r="P541" s="77"/>
      <c r="Q541" s="77"/>
      <c r="R541" s="77">
        <f t="shared" si="28"/>
        <v>0</v>
      </c>
      <c r="S541" s="225">
        <f t="shared" si="29"/>
        <v>0</v>
      </c>
      <c r="T541" s="225"/>
      <c r="U541" s="225"/>
      <c r="V541" s="224"/>
      <c r="W541" s="232"/>
      <c r="X541" s="228"/>
      <c r="Y541" s="233"/>
      <c r="Z541" s="233"/>
      <c r="AA541" s="230"/>
      <c r="AB541" s="228"/>
      <c r="AC541" s="230"/>
      <c r="AD541" s="229"/>
      <c r="AE541" s="229"/>
    </row>
    <row r="542" spans="1:31" ht="11.25" hidden="1" customHeight="1" x14ac:dyDescent="0.2">
      <c r="A542" s="223"/>
      <c r="B542" s="200"/>
      <c r="C542" s="77"/>
      <c r="D542" s="77"/>
      <c r="E542" s="77"/>
      <c r="F542" s="77"/>
      <c r="G542" s="225">
        <f t="shared" si="30"/>
        <v>0</v>
      </c>
      <c r="H542" s="200"/>
      <c r="I542" s="77"/>
      <c r="J542" s="77"/>
      <c r="K542" s="77"/>
      <c r="L542" s="77">
        <f>SUMIF(Dagbog!$L541:$L554,"x",Dagbog!K541:K554)</f>
        <v>0</v>
      </c>
      <c r="M542" s="200">
        <f t="shared" si="31"/>
        <v>0</v>
      </c>
      <c r="N542" s="200"/>
      <c r="O542" s="77"/>
      <c r="P542" s="77"/>
      <c r="Q542" s="77"/>
      <c r="R542" s="77">
        <f t="shared" si="28"/>
        <v>0</v>
      </c>
      <c r="S542" s="225">
        <f t="shared" si="29"/>
        <v>0</v>
      </c>
      <c r="T542" s="225"/>
      <c r="U542" s="225"/>
      <c r="V542" s="224"/>
      <c r="W542" s="232"/>
      <c r="X542" s="228"/>
      <c r="Y542" s="233"/>
      <c r="Z542" s="233"/>
      <c r="AA542" s="230"/>
      <c r="AB542" s="228"/>
      <c r="AC542" s="230"/>
      <c r="AD542" s="229"/>
      <c r="AE542" s="229"/>
    </row>
    <row r="543" spans="1:31" ht="11.25" hidden="1" customHeight="1" x14ac:dyDescent="0.2">
      <c r="A543" s="223"/>
      <c r="B543" s="200"/>
      <c r="C543" s="77"/>
      <c r="D543" s="77"/>
      <c r="E543" s="77"/>
      <c r="F543" s="77"/>
      <c r="G543" s="225">
        <f t="shared" si="30"/>
        <v>0</v>
      </c>
      <c r="H543" s="200"/>
      <c r="I543" s="77"/>
      <c r="J543" s="77"/>
      <c r="K543" s="77"/>
      <c r="L543" s="77">
        <f>SUMIF(Dagbog!$L542:$L555,"x",Dagbog!K542:K555)</f>
        <v>0</v>
      </c>
      <c r="M543" s="200">
        <f t="shared" si="31"/>
        <v>0</v>
      </c>
      <c r="N543" s="200"/>
      <c r="O543" s="77"/>
      <c r="P543" s="77"/>
      <c r="Q543" s="77"/>
      <c r="R543" s="77">
        <f t="shared" ref="R543:R606" si="32">F543+L543</f>
        <v>0</v>
      </c>
      <c r="S543" s="225">
        <f t="shared" ref="S543:S606" si="33">SUM(N543:R543)</f>
        <v>0</v>
      </c>
      <c r="T543" s="225"/>
      <c r="U543" s="225"/>
      <c r="V543" s="224"/>
      <c r="W543" s="232"/>
      <c r="X543" s="228"/>
      <c r="Y543" s="233"/>
      <c r="Z543" s="233"/>
      <c r="AA543" s="230"/>
      <c r="AB543" s="228"/>
      <c r="AC543" s="230"/>
      <c r="AD543" s="229"/>
      <c r="AE543" s="229"/>
    </row>
    <row r="544" spans="1:31" ht="11.25" hidden="1" customHeight="1" x14ac:dyDescent="0.2">
      <c r="A544" s="223"/>
      <c r="B544" s="200"/>
      <c r="C544" s="77"/>
      <c r="D544" s="77"/>
      <c r="E544" s="77"/>
      <c r="F544" s="77"/>
      <c r="G544" s="225">
        <f t="shared" si="30"/>
        <v>0</v>
      </c>
      <c r="H544" s="200"/>
      <c r="I544" s="77"/>
      <c r="J544" s="77"/>
      <c r="K544" s="77"/>
      <c r="L544" s="77">
        <f>SUMIF(Dagbog!$L543:$L556,"x",Dagbog!K543:K556)</f>
        <v>0</v>
      </c>
      <c r="M544" s="200">
        <f t="shared" si="31"/>
        <v>0</v>
      </c>
      <c r="N544" s="200"/>
      <c r="O544" s="77"/>
      <c r="P544" s="77"/>
      <c r="Q544" s="77"/>
      <c r="R544" s="77">
        <f t="shared" si="32"/>
        <v>0</v>
      </c>
      <c r="S544" s="225">
        <f t="shared" si="33"/>
        <v>0</v>
      </c>
      <c r="T544" s="225"/>
      <c r="U544" s="225"/>
      <c r="V544" s="224"/>
      <c r="W544" s="232"/>
      <c r="X544" s="228"/>
      <c r="Y544" s="233"/>
      <c r="Z544" s="233"/>
      <c r="AA544" s="230"/>
      <c r="AB544" s="228"/>
      <c r="AC544" s="230"/>
      <c r="AD544" s="229"/>
      <c r="AE544" s="229"/>
    </row>
    <row r="545" spans="1:31" ht="11.25" hidden="1" customHeight="1" x14ac:dyDescent="0.2">
      <c r="A545" s="223"/>
      <c r="B545" s="200"/>
      <c r="C545" s="77"/>
      <c r="D545" s="77"/>
      <c r="E545" s="77"/>
      <c r="F545" s="77"/>
      <c r="G545" s="225">
        <f t="shared" si="30"/>
        <v>0</v>
      </c>
      <c r="H545" s="200"/>
      <c r="I545" s="77"/>
      <c r="J545" s="77"/>
      <c r="K545" s="77"/>
      <c r="L545" s="77">
        <f>SUMIF(Dagbog!$L544:$L557,"x",Dagbog!K544:K557)</f>
        <v>0</v>
      </c>
      <c r="M545" s="200">
        <f t="shared" si="31"/>
        <v>0</v>
      </c>
      <c r="N545" s="200"/>
      <c r="O545" s="77"/>
      <c r="P545" s="77"/>
      <c r="Q545" s="77"/>
      <c r="R545" s="77">
        <f t="shared" si="32"/>
        <v>0</v>
      </c>
      <c r="S545" s="225">
        <f t="shared" si="33"/>
        <v>0</v>
      </c>
      <c r="T545" s="225"/>
      <c r="U545" s="225"/>
      <c r="V545" s="224"/>
      <c r="W545" s="232"/>
      <c r="X545" s="228"/>
      <c r="Y545" s="233"/>
      <c r="Z545" s="233"/>
      <c r="AA545" s="230"/>
      <c r="AB545" s="228"/>
      <c r="AC545" s="230"/>
      <c r="AD545" s="229"/>
      <c r="AE545" s="229"/>
    </row>
    <row r="546" spans="1:31" ht="11.25" hidden="1" customHeight="1" x14ac:dyDescent="0.2">
      <c r="A546" s="223"/>
      <c r="B546" s="200"/>
      <c r="C546" s="77"/>
      <c r="D546" s="77"/>
      <c r="E546" s="77"/>
      <c r="F546" s="77"/>
      <c r="G546" s="225">
        <f t="shared" si="30"/>
        <v>0</v>
      </c>
      <c r="H546" s="200"/>
      <c r="I546" s="77"/>
      <c r="J546" s="77"/>
      <c r="K546" s="77"/>
      <c r="L546" s="77">
        <f>SUMIF(Dagbog!$L545:$L558,"x",Dagbog!K545:K558)</f>
        <v>0</v>
      </c>
      <c r="M546" s="200">
        <f t="shared" si="31"/>
        <v>0</v>
      </c>
      <c r="N546" s="200"/>
      <c r="O546" s="77"/>
      <c r="P546" s="77"/>
      <c r="Q546" s="77"/>
      <c r="R546" s="77">
        <f t="shared" si="32"/>
        <v>0</v>
      </c>
      <c r="S546" s="225">
        <f t="shared" si="33"/>
        <v>0</v>
      </c>
      <c r="T546" s="225"/>
      <c r="U546" s="225"/>
      <c r="V546" s="224"/>
      <c r="W546" s="232"/>
      <c r="X546" s="228"/>
      <c r="Y546" s="233"/>
      <c r="Z546" s="233"/>
      <c r="AA546" s="230"/>
      <c r="AB546" s="228"/>
      <c r="AC546" s="230"/>
      <c r="AD546" s="229"/>
      <c r="AE546" s="229"/>
    </row>
    <row r="547" spans="1:31" ht="11.25" hidden="1" customHeight="1" x14ac:dyDescent="0.2">
      <c r="A547" s="223"/>
      <c r="B547" s="200"/>
      <c r="C547" s="77"/>
      <c r="D547" s="77"/>
      <c r="E547" s="77"/>
      <c r="F547" s="77"/>
      <c r="G547" s="225">
        <f t="shared" si="30"/>
        <v>0</v>
      </c>
      <c r="H547" s="200"/>
      <c r="I547" s="77"/>
      <c r="J547" s="77"/>
      <c r="K547" s="77"/>
      <c r="L547" s="77">
        <f>SUMIF(Dagbog!$L546:$L559,"x",Dagbog!K546:K559)</f>
        <v>0</v>
      </c>
      <c r="M547" s="200">
        <f t="shared" si="31"/>
        <v>0</v>
      </c>
      <c r="N547" s="200"/>
      <c r="O547" s="77"/>
      <c r="P547" s="77"/>
      <c r="Q547" s="77"/>
      <c r="R547" s="77">
        <f t="shared" si="32"/>
        <v>0</v>
      </c>
      <c r="S547" s="225">
        <f t="shared" si="33"/>
        <v>0</v>
      </c>
      <c r="T547" s="225"/>
      <c r="U547" s="225"/>
      <c r="V547" s="224"/>
      <c r="W547" s="232"/>
      <c r="X547" s="228"/>
      <c r="Y547" s="233"/>
      <c r="Z547" s="233"/>
      <c r="AA547" s="230"/>
      <c r="AB547" s="228"/>
      <c r="AC547" s="230"/>
      <c r="AD547" s="229"/>
      <c r="AE547" s="229"/>
    </row>
    <row r="548" spans="1:31" ht="11.25" hidden="1" customHeight="1" x14ac:dyDescent="0.2">
      <c r="A548" s="223"/>
      <c r="B548" s="200"/>
      <c r="C548" s="77"/>
      <c r="D548" s="77"/>
      <c r="E548" s="77"/>
      <c r="F548" s="77"/>
      <c r="G548" s="225">
        <f t="shared" si="30"/>
        <v>0</v>
      </c>
      <c r="H548" s="200"/>
      <c r="I548" s="77"/>
      <c r="J548" s="77"/>
      <c r="K548" s="77"/>
      <c r="L548" s="77">
        <f>SUMIF(Dagbog!$L547:$L560,"x",Dagbog!K547:K560)</f>
        <v>0</v>
      </c>
      <c r="M548" s="200">
        <f t="shared" si="31"/>
        <v>0</v>
      </c>
      <c r="N548" s="200"/>
      <c r="O548" s="77"/>
      <c r="P548" s="77"/>
      <c r="Q548" s="77"/>
      <c r="R548" s="77">
        <f t="shared" si="32"/>
        <v>0</v>
      </c>
      <c r="S548" s="225">
        <f t="shared" si="33"/>
        <v>0</v>
      </c>
      <c r="T548" s="225"/>
      <c r="U548" s="225"/>
      <c r="V548" s="224"/>
      <c r="W548" s="232"/>
      <c r="X548" s="228"/>
      <c r="Y548" s="233"/>
      <c r="Z548" s="233"/>
      <c r="AA548" s="230"/>
      <c r="AB548" s="228"/>
      <c r="AC548" s="230"/>
      <c r="AD548" s="229"/>
      <c r="AE548" s="229"/>
    </row>
    <row r="549" spans="1:31" x14ac:dyDescent="0.2">
      <c r="A549" s="230">
        <f>Dagbog!A548</f>
        <v>30</v>
      </c>
      <c r="B549" s="200">
        <f>SUMIF(Dagbog!$L548:$L561,"",Dagbog!G548:G561)</f>
        <v>0</v>
      </c>
      <c r="C549" s="77">
        <f>SUMIF(Dagbog!$L548:$L561,"",Dagbog!H548:H561)</f>
        <v>0</v>
      </c>
      <c r="D549" s="77">
        <f>SUMIF(Dagbog!$L548:$L561,"",Dagbog!I548:I561)</f>
        <v>0</v>
      </c>
      <c r="E549" s="77">
        <f>SUMIF(Dagbog!$L548:$L561,"",Dagbog!J548:J561)</f>
        <v>0</v>
      </c>
      <c r="F549" s="77">
        <f>SUMIF(Dagbog!$L548:$L561,"",Dagbog!K548:K561)</f>
        <v>0</v>
      </c>
      <c r="G549" s="225">
        <f t="shared" ref="G549:G612" si="34">SUM(B549:F549)</f>
        <v>0</v>
      </c>
      <c r="H549" s="200">
        <f>SUMIF(Dagbog!$L548:$L561,"x",Dagbog!G548:G561)</f>
        <v>0</v>
      </c>
      <c r="I549" s="77">
        <f>SUMIF(Dagbog!$L548:$L561,"x",Dagbog!H548:H561)</f>
        <v>0</v>
      </c>
      <c r="J549" s="77">
        <f>SUMIF(Dagbog!$L548:$L561,"x",Dagbog!I548:I561)</f>
        <v>0</v>
      </c>
      <c r="K549" s="77">
        <f>SUMIF(Dagbog!$L548:$L561,"x",Dagbog!J548:J561)</f>
        <v>0</v>
      </c>
      <c r="L549" s="77">
        <f>SUMIF(Dagbog!$L548:$L561,"x",Dagbog!K548:K561)</f>
        <v>0</v>
      </c>
      <c r="M549" s="200">
        <f t="shared" si="31"/>
        <v>0</v>
      </c>
      <c r="N549" s="200">
        <f>B549+H549</f>
        <v>0</v>
      </c>
      <c r="O549" s="77">
        <f>C549+I549</f>
        <v>0</v>
      </c>
      <c r="P549" s="77">
        <f>D549+J549</f>
        <v>0</v>
      </c>
      <c r="Q549" s="77">
        <f>E549+K549</f>
        <v>0</v>
      </c>
      <c r="R549" s="77">
        <f t="shared" si="32"/>
        <v>0</v>
      </c>
      <c r="S549" s="225">
        <f t="shared" si="33"/>
        <v>0</v>
      </c>
      <c r="T549" s="225">
        <f>SUM(Dagbog!M548:M561)</f>
        <v>0</v>
      </c>
      <c r="U549" s="225">
        <f>S549+T549</f>
        <v>0</v>
      </c>
      <c r="V549" s="224">
        <f>SUM(Dagbog!Q548:Q561)</f>
        <v>0</v>
      </c>
      <c r="W549" s="232">
        <f>SUM(Dagbog!F548:F561)-X549</f>
        <v>0</v>
      </c>
      <c r="X549" s="228">
        <f>SUMIF(Dagbog!$L548:$L561,"x",Dagbog!F548:F561)</f>
        <v>0</v>
      </c>
      <c r="Y549" s="233">
        <f>IF(SUM(Dagbog!R548:R561)&gt;0,AVERAGE(Dagbog!R548:R561),0)</f>
        <v>0</v>
      </c>
      <c r="Z549" s="272">
        <f>SUM(Dagbog!T548:T561)-AA549</f>
        <v>0</v>
      </c>
      <c r="AA549" s="230">
        <f>SUMIF(Dagbog!$L548:$L561,"x",Dagbog!T548:T561)</f>
        <v>0</v>
      </c>
      <c r="AB549" s="228">
        <f>SUM(Dagbog!P548:P561)</f>
        <v>0</v>
      </c>
      <c r="AC549" s="230">
        <f>SUM(Dagbog!V548:V561)</f>
        <v>0</v>
      </c>
      <c r="AD549" s="231">
        <f>SUM(Dagbog!C548:C561)</f>
        <v>0</v>
      </c>
      <c r="AE549" s="234">
        <f>SUM(Dagbog!E548:E561)</f>
        <v>0</v>
      </c>
    </row>
    <row r="550" spans="1:31" ht="11.25" hidden="1" customHeight="1" x14ac:dyDescent="0.2">
      <c r="A550" s="223"/>
      <c r="B550" s="200"/>
      <c r="C550" s="77"/>
      <c r="D550" s="77"/>
      <c r="E550" s="77"/>
      <c r="F550" s="77"/>
      <c r="G550" s="225">
        <f t="shared" si="34"/>
        <v>0</v>
      </c>
      <c r="H550" s="200"/>
      <c r="I550" s="77"/>
      <c r="J550" s="77"/>
      <c r="K550" s="77"/>
      <c r="L550" s="77">
        <f>SUMIF(Dagbog!$L549:$L562,"x",Dagbog!K549:K562)</f>
        <v>0</v>
      </c>
      <c r="M550" s="200">
        <f t="shared" si="31"/>
        <v>0</v>
      </c>
      <c r="N550" s="200"/>
      <c r="O550" s="77"/>
      <c r="P550" s="77"/>
      <c r="Q550" s="77"/>
      <c r="R550" s="77">
        <f t="shared" si="32"/>
        <v>0</v>
      </c>
      <c r="S550" s="225">
        <f t="shared" si="33"/>
        <v>0</v>
      </c>
      <c r="T550" s="225"/>
      <c r="U550" s="225"/>
      <c r="V550" s="224"/>
      <c r="W550" s="232"/>
      <c r="X550" s="228"/>
      <c r="Y550" s="233"/>
      <c r="Z550" s="233"/>
      <c r="AA550" s="230"/>
      <c r="AB550" s="228"/>
      <c r="AC550" s="230"/>
      <c r="AD550" s="229"/>
      <c r="AE550" s="229"/>
    </row>
    <row r="551" spans="1:31" ht="11.25" hidden="1" customHeight="1" x14ac:dyDescent="0.2">
      <c r="A551" s="223"/>
      <c r="B551" s="200"/>
      <c r="C551" s="77"/>
      <c r="D551" s="77"/>
      <c r="E551" s="77"/>
      <c r="F551" s="77"/>
      <c r="G551" s="225">
        <f t="shared" si="34"/>
        <v>0</v>
      </c>
      <c r="H551" s="200"/>
      <c r="I551" s="77"/>
      <c r="J551" s="77"/>
      <c r="K551" s="77"/>
      <c r="L551" s="77">
        <f>SUMIF(Dagbog!$L550:$L563,"x",Dagbog!K550:K563)</f>
        <v>0</v>
      </c>
      <c r="M551" s="200">
        <f t="shared" si="31"/>
        <v>0</v>
      </c>
      <c r="N551" s="200"/>
      <c r="O551" s="77"/>
      <c r="P551" s="77"/>
      <c r="Q551" s="77"/>
      <c r="R551" s="77">
        <f t="shared" si="32"/>
        <v>0</v>
      </c>
      <c r="S551" s="225">
        <f t="shared" si="33"/>
        <v>0</v>
      </c>
      <c r="T551" s="225"/>
      <c r="U551" s="225"/>
      <c r="V551" s="224"/>
      <c r="W551" s="232"/>
      <c r="X551" s="228"/>
      <c r="Y551" s="233"/>
      <c r="Z551" s="233"/>
      <c r="AA551" s="230"/>
      <c r="AB551" s="228"/>
      <c r="AC551" s="230"/>
      <c r="AD551" s="229"/>
      <c r="AE551" s="229"/>
    </row>
    <row r="552" spans="1:31" ht="11.25" hidden="1" customHeight="1" x14ac:dyDescent="0.2">
      <c r="A552" s="223"/>
      <c r="B552" s="200"/>
      <c r="C552" s="77"/>
      <c r="D552" s="77"/>
      <c r="E552" s="77"/>
      <c r="F552" s="77"/>
      <c r="G552" s="225">
        <f t="shared" si="34"/>
        <v>0</v>
      </c>
      <c r="H552" s="200"/>
      <c r="I552" s="77"/>
      <c r="J552" s="77"/>
      <c r="K552" s="77"/>
      <c r="L552" s="77">
        <f>SUMIF(Dagbog!$L551:$L564,"x",Dagbog!K551:K564)</f>
        <v>0</v>
      </c>
      <c r="M552" s="200">
        <f t="shared" si="31"/>
        <v>0</v>
      </c>
      <c r="N552" s="200"/>
      <c r="O552" s="77"/>
      <c r="P552" s="77"/>
      <c r="Q552" s="77"/>
      <c r="R552" s="77">
        <f t="shared" si="32"/>
        <v>0</v>
      </c>
      <c r="S552" s="225">
        <f t="shared" si="33"/>
        <v>0</v>
      </c>
      <c r="T552" s="225"/>
      <c r="U552" s="225"/>
      <c r="V552" s="224"/>
      <c r="W552" s="232"/>
      <c r="X552" s="228"/>
      <c r="Y552" s="233"/>
      <c r="Z552" s="233"/>
      <c r="AA552" s="230"/>
      <c r="AB552" s="228"/>
      <c r="AC552" s="230"/>
      <c r="AD552" s="229"/>
      <c r="AE552" s="229"/>
    </row>
    <row r="553" spans="1:31" ht="11.25" hidden="1" customHeight="1" x14ac:dyDescent="0.2">
      <c r="A553" s="223"/>
      <c r="B553" s="200"/>
      <c r="C553" s="77"/>
      <c r="D553" s="77"/>
      <c r="E553" s="77"/>
      <c r="F553" s="77"/>
      <c r="G553" s="225">
        <f t="shared" si="34"/>
        <v>0</v>
      </c>
      <c r="H553" s="200"/>
      <c r="I553" s="77"/>
      <c r="J553" s="77"/>
      <c r="K553" s="77"/>
      <c r="L553" s="77">
        <f>SUMIF(Dagbog!$L552:$L565,"x",Dagbog!K552:K565)</f>
        <v>0</v>
      </c>
      <c r="M553" s="200">
        <f t="shared" si="31"/>
        <v>0</v>
      </c>
      <c r="N553" s="200"/>
      <c r="O553" s="77"/>
      <c r="P553" s="77"/>
      <c r="Q553" s="77"/>
      <c r="R553" s="77">
        <f t="shared" si="32"/>
        <v>0</v>
      </c>
      <c r="S553" s="225">
        <f t="shared" si="33"/>
        <v>0</v>
      </c>
      <c r="T553" s="225"/>
      <c r="U553" s="225"/>
      <c r="V553" s="224"/>
      <c r="W553" s="232"/>
      <c r="X553" s="228"/>
      <c r="Y553" s="233"/>
      <c r="Z553" s="233"/>
      <c r="AA553" s="230"/>
      <c r="AB553" s="228"/>
      <c r="AC553" s="230"/>
      <c r="AD553" s="229"/>
      <c r="AE553" s="229"/>
    </row>
    <row r="554" spans="1:31" ht="11.25" hidden="1" customHeight="1" x14ac:dyDescent="0.2">
      <c r="A554" s="223"/>
      <c r="B554" s="200"/>
      <c r="C554" s="77"/>
      <c r="D554" s="77"/>
      <c r="E554" s="77"/>
      <c r="F554" s="77"/>
      <c r="G554" s="225">
        <f t="shared" si="34"/>
        <v>0</v>
      </c>
      <c r="H554" s="200"/>
      <c r="I554" s="77"/>
      <c r="J554" s="77"/>
      <c r="K554" s="77"/>
      <c r="L554" s="77">
        <f>SUMIF(Dagbog!$L553:$L566,"x",Dagbog!K553:K566)</f>
        <v>0</v>
      </c>
      <c r="M554" s="200">
        <f t="shared" si="31"/>
        <v>0</v>
      </c>
      <c r="N554" s="200"/>
      <c r="O554" s="77"/>
      <c r="P554" s="77"/>
      <c r="Q554" s="77"/>
      <c r="R554" s="77">
        <f t="shared" si="32"/>
        <v>0</v>
      </c>
      <c r="S554" s="225">
        <f t="shared" si="33"/>
        <v>0</v>
      </c>
      <c r="T554" s="225"/>
      <c r="U554" s="225"/>
      <c r="V554" s="224"/>
      <c r="W554" s="232"/>
      <c r="X554" s="228"/>
      <c r="Y554" s="233"/>
      <c r="Z554" s="233"/>
      <c r="AA554" s="230"/>
      <c r="AB554" s="228"/>
      <c r="AC554" s="230"/>
      <c r="AD554" s="229"/>
      <c r="AE554" s="229"/>
    </row>
    <row r="555" spans="1:31" ht="11.25" hidden="1" customHeight="1" x14ac:dyDescent="0.2">
      <c r="A555" s="223"/>
      <c r="B555" s="200"/>
      <c r="C555" s="77"/>
      <c r="D555" s="77"/>
      <c r="E555" s="77"/>
      <c r="F555" s="77"/>
      <c r="G555" s="225">
        <f t="shared" si="34"/>
        <v>0</v>
      </c>
      <c r="H555" s="200"/>
      <c r="I555" s="77"/>
      <c r="J555" s="77"/>
      <c r="K555" s="77"/>
      <c r="L555" s="77">
        <f>SUMIF(Dagbog!$L554:$L567,"x",Dagbog!K554:K567)</f>
        <v>0</v>
      </c>
      <c r="M555" s="200">
        <f t="shared" si="31"/>
        <v>0</v>
      </c>
      <c r="N555" s="200"/>
      <c r="O555" s="77"/>
      <c r="P555" s="77"/>
      <c r="Q555" s="77"/>
      <c r="R555" s="77">
        <f t="shared" si="32"/>
        <v>0</v>
      </c>
      <c r="S555" s="225">
        <f t="shared" si="33"/>
        <v>0</v>
      </c>
      <c r="T555" s="225"/>
      <c r="U555" s="225"/>
      <c r="V555" s="224"/>
      <c r="W555" s="232"/>
      <c r="X555" s="228"/>
      <c r="Y555" s="233"/>
      <c r="Z555" s="233"/>
      <c r="AA555" s="230"/>
      <c r="AB555" s="228"/>
      <c r="AC555" s="230"/>
      <c r="AD555" s="229"/>
      <c r="AE555" s="229"/>
    </row>
    <row r="556" spans="1:31" ht="11.25" hidden="1" customHeight="1" x14ac:dyDescent="0.2">
      <c r="A556" s="223"/>
      <c r="B556" s="200"/>
      <c r="C556" s="77"/>
      <c r="D556" s="77"/>
      <c r="E556" s="77"/>
      <c r="F556" s="77"/>
      <c r="G556" s="225">
        <f t="shared" si="34"/>
        <v>0</v>
      </c>
      <c r="H556" s="200"/>
      <c r="I556" s="77"/>
      <c r="J556" s="77"/>
      <c r="K556" s="77"/>
      <c r="L556" s="77">
        <f>SUMIF(Dagbog!$L555:$L568,"x",Dagbog!K555:K568)</f>
        <v>0</v>
      </c>
      <c r="M556" s="200">
        <f t="shared" si="31"/>
        <v>0</v>
      </c>
      <c r="N556" s="200"/>
      <c r="O556" s="77"/>
      <c r="P556" s="77"/>
      <c r="Q556" s="77"/>
      <c r="R556" s="77">
        <f t="shared" si="32"/>
        <v>0</v>
      </c>
      <c r="S556" s="225">
        <f t="shared" si="33"/>
        <v>0</v>
      </c>
      <c r="T556" s="225"/>
      <c r="U556" s="225"/>
      <c r="V556" s="224"/>
      <c r="W556" s="232"/>
      <c r="X556" s="228"/>
      <c r="Y556" s="233"/>
      <c r="Z556" s="233"/>
      <c r="AA556" s="230"/>
      <c r="AB556" s="228"/>
      <c r="AC556" s="230"/>
      <c r="AD556" s="229"/>
      <c r="AE556" s="229"/>
    </row>
    <row r="557" spans="1:31" ht="11.25" hidden="1" customHeight="1" x14ac:dyDescent="0.2">
      <c r="A557" s="223"/>
      <c r="B557" s="200"/>
      <c r="C557" s="77"/>
      <c r="D557" s="77"/>
      <c r="E557" s="77"/>
      <c r="F557" s="77"/>
      <c r="G557" s="225">
        <f t="shared" si="34"/>
        <v>0</v>
      </c>
      <c r="H557" s="200"/>
      <c r="I557" s="77"/>
      <c r="J557" s="77"/>
      <c r="K557" s="77"/>
      <c r="L557" s="77">
        <f>SUMIF(Dagbog!$L556:$L569,"x",Dagbog!K556:K569)</f>
        <v>0</v>
      </c>
      <c r="M557" s="200">
        <f t="shared" si="31"/>
        <v>0</v>
      </c>
      <c r="N557" s="200"/>
      <c r="O557" s="77"/>
      <c r="P557" s="77"/>
      <c r="Q557" s="77"/>
      <c r="R557" s="77">
        <f t="shared" si="32"/>
        <v>0</v>
      </c>
      <c r="S557" s="225">
        <f t="shared" si="33"/>
        <v>0</v>
      </c>
      <c r="T557" s="225"/>
      <c r="U557" s="225"/>
      <c r="V557" s="224"/>
      <c r="W557" s="232"/>
      <c r="X557" s="228"/>
      <c r="Y557" s="233"/>
      <c r="Z557" s="233"/>
      <c r="AA557" s="230"/>
      <c r="AB557" s="228"/>
      <c r="AC557" s="230"/>
      <c r="AD557" s="229"/>
      <c r="AE557" s="229"/>
    </row>
    <row r="558" spans="1:31" ht="11.25" hidden="1" customHeight="1" x14ac:dyDescent="0.2">
      <c r="A558" s="223"/>
      <c r="B558" s="200"/>
      <c r="C558" s="77"/>
      <c r="D558" s="77"/>
      <c r="E558" s="77"/>
      <c r="F558" s="77"/>
      <c r="G558" s="225">
        <f t="shared" si="34"/>
        <v>0</v>
      </c>
      <c r="H558" s="200"/>
      <c r="I558" s="77"/>
      <c r="J558" s="77"/>
      <c r="K558" s="77"/>
      <c r="L558" s="77">
        <f>SUMIF(Dagbog!$L557:$L570,"x",Dagbog!K557:K570)</f>
        <v>0</v>
      </c>
      <c r="M558" s="200">
        <f t="shared" si="31"/>
        <v>0</v>
      </c>
      <c r="N558" s="200"/>
      <c r="O558" s="77"/>
      <c r="P558" s="77"/>
      <c r="Q558" s="77"/>
      <c r="R558" s="77">
        <f t="shared" si="32"/>
        <v>0</v>
      </c>
      <c r="S558" s="225">
        <f t="shared" si="33"/>
        <v>0</v>
      </c>
      <c r="T558" s="225"/>
      <c r="U558" s="225"/>
      <c r="V558" s="224"/>
      <c r="W558" s="232"/>
      <c r="X558" s="228"/>
      <c r="Y558" s="233"/>
      <c r="Z558" s="233"/>
      <c r="AA558" s="230"/>
      <c r="AB558" s="228"/>
      <c r="AC558" s="230"/>
      <c r="AD558" s="229"/>
      <c r="AE558" s="229"/>
    </row>
    <row r="559" spans="1:31" ht="11.25" hidden="1" customHeight="1" x14ac:dyDescent="0.2">
      <c r="A559" s="223"/>
      <c r="B559" s="200"/>
      <c r="C559" s="77"/>
      <c r="D559" s="77"/>
      <c r="E559" s="77"/>
      <c r="F559" s="77"/>
      <c r="G559" s="225">
        <f t="shared" si="34"/>
        <v>0</v>
      </c>
      <c r="H559" s="200"/>
      <c r="I559" s="77"/>
      <c r="J559" s="77"/>
      <c r="K559" s="77"/>
      <c r="L559" s="77">
        <f>SUMIF(Dagbog!$L558:$L571,"x",Dagbog!K558:K571)</f>
        <v>0</v>
      </c>
      <c r="M559" s="200">
        <f t="shared" si="31"/>
        <v>0</v>
      </c>
      <c r="N559" s="200"/>
      <c r="O559" s="77"/>
      <c r="P559" s="77"/>
      <c r="Q559" s="77"/>
      <c r="R559" s="77">
        <f t="shared" si="32"/>
        <v>0</v>
      </c>
      <c r="S559" s="225">
        <f t="shared" si="33"/>
        <v>0</v>
      </c>
      <c r="T559" s="225"/>
      <c r="U559" s="225"/>
      <c r="V559" s="224"/>
      <c r="W559" s="232"/>
      <c r="X559" s="228"/>
      <c r="Y559" s="233"/>
      <c r="Z559" s="233"/>
      <c r="AA559" s="230"/>
      <c r="AB559" s="228"/>
      <c r="AC559" s="230"/>
      <c r="AD559" s="229"/>
      <c r="AE559" s="229"/>
    </row>
    <row r="560" spans="1:31" ht="11.25" hidden="1" customHeight="1" x14ac:dyDescent="0.2">
      <c r="A560" s="223"/>
      <c r="B560" s="200"/>
      <c r="C560" s="77"/>
      <c r="D560" s="77"/>
      <c r="E560" s="77"/>
      <c r="F560" s="77"/>
      <c r="G560" s="225">
        <f t="shared" si="34"/>
        <v>0</v>
      </c>
      <c r="H560" s="200"/>
      <c r="I560" s="77"/>
      <c r="J560" s="77"/>
      <c r="K560" s="77"/>
      <c r="L560" s="77">
        <f>SUMIF(Dagbog!$L559:$L572,"x",Dagbog!K559:K572)</f>
        <v>0</v>
      </c>
      <c r="M560" s="200">
        <f t="shared" si="31"/>
        <v>0</v>
      </c>
      <c r="N560" s="200"/>
      <c r="O560" s="77"/>
      <c r="P560" s="77"/>
      <c r="Q560" s="77"/>
      <c r="R560" s="77">
        <f t="shared" si="32"/>
        <v>0</v>
      </c>
      <c r="S560" s="225">
        <f t="shared" si="33"/>
        <v>0</v>
      </c>
      <c r="T560" s="225"/>
      <c r="U560" s="225"/>
      <c r="V560" s="224"/>
      <c r="W560" s="232"/>
      <c r="X560" s="228"/>
      <c r="Y560" s="233"/>
      <c r="Z560" s="233"/>
      <c r="AA560" s="230"/>
      <c r="AB560" s="228"/>
      <c r="AC560" s="230"/>
      <c r="AD560" s="229"/>
      <c r="AE560" s="229"/>
    </row>
    <row r="561" spans="1:31" ht="11.25" hidden="1" customHeight="1" x14ac:dyDescent="0.2">
      <c r="A561" s="223"/>
      <c r="B561" s="200"/>
      <c r="C561" s="77"/>
      <c r="D561" s="77"/>
      <c r="E561" s="77"/>
      <c r="F561" s="77"/>
      <c r="G561" s="225">
        <f t="shared" si="34"/>
        <v>0</v>
      </c>
      <c r="H561" s="200"/>
      <c r="I561" s="77"/>
      <c r="J561" s="77"/>
      <c r="K561" s="77"/>
      <c r="L561" s="77">
        <f>SUMIF(Dagbog!$L560:$L573,"x",Dagbog!K560:K573)</f>
        <v>0</v>
      </c>
      <c r="M561" s="200">
        <f t="shared" si="31"/>
        <v>0</v>
      </c>
      <c r="N561" s="200"/>
      <c r="O561" s="77"/>
      <c r="P561" s="77"/>
      <c r="Q561" s="77"/>
      <c r="R561" s="77">
        <f t="shared" si="32"/>
        <v>0</v>
      </c>
      <c r="S561" s="225">
        <f t="shared" si="33"/>
        <v>0</v>
      </c>
      <c r="T561" s="225"/>
      <c r="U561" s="225"/>
      <c r="V561" s="224"/>
      <c r="W561" s="232"/>
      <c r="X561" s="228"/>
      <c r="Y561" s="233"/>
      <c r="Z561" s="233"/>
      <c r="AA561" s="230"/>
      <c r="AB561" s="228"/>
      <c r="AC561" s="230"/>
      <c r="AD561" s="229"/>
      <c r="AE561" s="229"/>
    </row>
    <row r="562" spans="1:31" ht="11.25" hidden="1" customHeight="1" x14ac:dyDescent="0.2">
      <c r="A562" s="223"/>
      <c r="B562" s="200"/>
      <c r="C562" s="77"/>
      <c r="D562" s="77"/>
      <c r="E562" s="77"/>
      <c r="F562" s="77"/>
      <c r="G562" s="225">
        <f t="shared" si="34"/>
        <v>0</v>
      </c>
      <c r="H562" s="200"/>
      <c r="I562" s="77"/>
      <c r="J562" s="77"/>
      <c r="K562" s="77"/>
      <c r="L562" s="77">
        <f>SUMIF(Dagbog!$L561:$L574,"x",Dagbog!K561:K574)</f>
        <v>0</v>
      </c>
      <c r="M562" s="200">
        <f t="shared" si="31"/>
        <v>0</v>
      </c>
      <c r="N562" s="200"/>
      <c r="O562" s="77"/>
      <c r="P562" s="77"/>
      <c r="Q562" s="77"/>
      <c r="R562" s="77">
        <f t="shared" si="32"/>
        <v>0</v>
      </c>
      <c r="S562" s="225">
        <f t="shared" si="33"/>
        <v>0</v>
      </c>
      <c r="T562" s="225"/>
      <c r="U562" s="225"/>
      <c r="V562" s="224"/>
      <c r="W562" s="232"/>
      <c r="X562" s="228"/>
      <c r="Y562" s="233"/>
      <c r="Z562" s="233"/>
      <c r="AA562" s="230"/>
      <c r="AB562" s="228"/>
      <c r="AC562" s="230"/>
      <c r="AD562" s="229"/>
      <c r="AE562" s="229"/>
    </row>
    <row r="563" spans="1:31" x14ac:dyDescent="0.2">
      <c r="A563" s="230">
        <f>Dagbog!A562</f>
        <v>31</v>
      </c>
      <c r="B563" s="200">
        <f>SUMIF(Dagbog!$L562:$L575,"",Dagbog!G562:G575)</f>
        <v>0</v>
      </c>
      <c r="C563" s="77">
        <f>SUMIF(Dagbog!$L562:$L575,"",Dagbog!H562:H575)</f>
        <v>0</v>
      </c>
      <c r="D563" s="77">
        <f>SUMIF(Dagbog!$L562:$L575,"",Dagbog!I562:I575)</f>
        <v>0</v>
      </c>
      <c r="E563" s="77">
        <f>SUMIF(Dagbog!$L562:$L575,"",Dagbog!J562:J575)</f>
        <v>0</v>
      </c>
      <c r="F563" s="77">
        <f>SUMIF(Dagbog!$L562:$L575,"",Dagbog!K562:K575)</f>
        <v>1.7361111111111112E-2</v>
      </c>
      <c r="G563" s="225">
        <f t="shared" si="34"/>
        <v>1.7361111111111112E-2</v>
      </c>
      <c r="H563" s="200">
        <f>SUMIF(Dagbog!$L562:$L575,"x",Dagbog!G562:G575)</f>
        <v>0</v>
      </c>
      <c r="I563" s="77">
        <f>SUMIF(Dagbog!$L562:$L575,"x",Dagbog!H562:H575)</f>
        <v>0</v>
      </c>
      <c r="J563" s="77">
        <f>SUMIF(Dagbog!$L562:$L575,"x",Dagbog!I562:I575)</f>
        <v>0</v>
      </c>
      <c r="K563" s="77">
        <f>SUMIF(Dagbog!$L562:$L575,"x",Dagbog!J562:J575)</f>
        <v>0</v>
      </c>
      <c r="L563" s="77">
        <f>SUMIF(Dagbog!$L562:$L575,"x",Dagbog!K562:K575)</f>
        <v>0</v>
      </c>
      <c r="M563" s="200">
        <f t="shared" si="31"/>
        <v>0</v>
      </c>
      <c r="N563" s="200">
        <f>B563+H563</f>
        <v>0</v>
      </c>
      <c r="O563" s="77">
        <f>C563+I563</f>
        <v>0</v>
      </c>
      <c r="P563" s="77">
        <f>D563+J563</f>
        <v>0</v>
      </c>
      <c r="Q563" s="77">
        <f>E563+K563</f>
        <v>0</v>
      </c>
      <c r="R563" s="77">
        <f t="shared" si="32"/>
        <v>1.7361111111111112E-2</v>
      </c>
      <c r="S563" s="225">
        <f t="shared" si="33"/>
        <v>1.7361111111111112E-2</v>
      </c>
      <c r="T563" s="225">
        <f>SUM(Dagbog!M562:M575)</f>
        <v>3.125E-2</v>
      </c>
      <c r="U563" s="225">
        <f>S563+T563</f>
        <v>4.8611111111111112E-2</v>
      </c>
      <c r="V563" s="224">
        <f>SUM(Dagbog!Q562:Q575)</f>
        <v>0</v>
      </c>
      <c r="W563" s="232">
        <f>SUM(Dagbog!F562:F575)-X563</f>
        <v>2</v>
      </c>
      <c r="X563" s="228">
        <f>SUMIF(Dagbog!$L562:$L575,"x",Dagbog!F562:F575)</f>
        <v>0</v>
      </c>
      <c r="Y563" s="233">
        <f>IF(SUM(Dagbog!R562:R575)&gt;0,AVERAGE(Dagbog!R562:R575),0)</f>
        <v>3</v>
      </c>
      <c r="Z563" s="272">
        <f>SUM(Dagbog!T562:T575)-AA563</f>
        <v>0</v>
      </c>
      <c r="AA563" s="230">
        <f>SUMIF(Dagbog!$L562:$L575,"x",Dagbog!T562:T575)</f>
        <v>0</v>
      </c>
      <c r="AB563" s="228">
        <f>SUM(Dagbog!P562:P575)</f>
        <v>0</v>
      </c>
      <c r="AC563" s="230">
        <f>SUM(Dagbog!V562:V575)</f>
        <v>0.89146924065403899</v>
      </c>
      <c r="AD563" s="231">
        <f>SUM(Dagbog!C562:C575)</f>
        <v>1</v>
      </c>
      <c r="AE563" s="234">
        <f>SUM(Dagbog!E562:E575)</f>
        <v>0</v>
      </c>
    </row>
    <row r="564" spans="1:31" ht="11.25" hidden="1" customHeight="1" x14ac:dyDescent="0.2">
      <c r="A564" s="223"/>
      <c r="B564" s="200"/>
      <c r="C564" s="77"/>
      <c r="D564" s="77"/>
      <c r="E564" s="77"/>
      <c r="F564" s="77"/>
      <c r="G564" s="225">
        <f t="shared" si="34"/>
        <v>0</v>
      </c>
      <c r="H564" s="200"/>
      <c r="I564" s="77"/>
      <c r="J564" s="77"/>
      <c r="K564" s="77"/>
      <c r="L564" s="77">
        <f>SUMIF(Dagbog!$L563:$L576,"x",Dagbog!K563:K576)</f>
        <v>0</v>
      </c>
      <c r="M564" s="200">
        <f t="shared" si="31"/>
        <v>0</v>
      </c>
      <c r="N564" s="200"/>
      <c r="O564" s="77"/>
      <c r="P564" s="77"/>
      <c r="Q564" s="77"/>
      <c r="R564" s="77">
        <f t="shared" si="32"/>
        <v>0</v>
      </c>
      <c r="S564" s="225">
        <f t="shared" si="33"/>
        <v>0</v>
      </c>
      <c r="T564" s="225"/>
      <c r="U564" s="225"/>
      <c r="V564" s="224"/>
      <c r="W564" s="232"/>
      <c r="X564" s="228"/>
      <c r="Y564" s="233"/>
      <c r="Z564" s="233"/>
      <c r="AA564" s="230"/>
      <c r="AB564" s="228"/>
      <c r="AC564" s="230"/>
      <c r="AD564" s="229"/>
      <c r="AE564" s="229"/>
    </row>
    <row r="565" spans="1:31" ht="11.25" hidden="1" customHeight="1" x14ac:dyDescent="0.2">
      <c r="A565" s="223"/>
      <c r="B565" s="200"/>
      <c r="C565" s="77"/>
      <c r="D565" s="77"/>
      <c r="E565" s="77"/>
      <c r="F565" s="77"/>
      <c r="G565" s="225">
        <f t="shared" si="34"/>
        <v>0</v>
      </c>
      <c r="H565" s="200"/>
      <c r="I565" s="77"/>
      <c r="J565" s="77"/>
      <c r="K565" s="77"/>
      <c r="L565" s="77">
        <f>SUMIF(Dagbog!$L564:$L577,"x",Dagbog!K564:K577)</f>
        <v>0</v>
      </c>
      <c r="M565" s="200">
        <f t="shared" si="31"/>
        <v>0</v>
      </c>
      <c r="N565" s="200"/>
      <c r="O565" s="77"/>
      <c r="P565" s="77"/>
      <c r="Q565" s="77"/>
      <c r="R565" s="77">
        <f t="shared" si="32"/>
        <v>0</v>
      </c>
      <c r="S565" s="225">
        <f t="shared" si="33"/>
        <v>0</v>
      </c>
      <c r="T565" s="225"/>
      <c r="U565" s="225"/>
      <c r="V565" s="224"/>
      <c r="W565" s="232"/>
      <c r="X565" s="228"/>
      <c r="Y565" s="233"/>
      <c r="Z565" s="233"/>
      <c r="AA565" s="230"/>
      <c r="AB565" s="228"/>
      <c r="AC565" s="230"/>
      <c r="AD565" s="229"/>
      <c r="AE565" s="229"/>
    </row>
    <row r="566" spans="1:31" ht="11.25" hidden="1" customHeight="1" x14ac:dyDescent="0.2">
      <c r="A566" s="223"/>
      <c r="B566" s="200"/>
      <c r="C566" s="77"/>
      <c r="D566" s="77"/>
      <c r="E566" s="77"/>
      <c r="F566" s="77"/>
      <c r="G566" s="225">
        <f t="shared" si="34"/>
        <v>0</v>
      </c>
      <c r="H566" s="200"/>
      <c r="I566" s="77"/>
      <c r="J566" s="77"/>
      <c r="K566" s="77"/>
      <c r="L566" s="77">
        <f>SUMIF(Dagbog!$L565:$L578,"x",Dagbog!K565:K578)</f>
        <v>0</v>
      </c>
      <c r="M566" s="200">
        <f t="shared" si="31"/>
        <v>0</v>
      </c>
      <c r="N566" s="200"/>
      <c r="O566" s="77"/>
      <c r="P566" s="77"/>
      <c r="Q566" s="77"/>
      <c r="R566" s="77">
        <f t="shared" si="32"/>
        <v>0</v>
      </c>
      <c r="S566" s="225">
        <f t="shared" si="33"/>
        <v>0</v>
      </c>
      <c r="T566" s="225"/>
      <c r="U566" s="225"/>
      <c r="V566" s="224"/>
      <c r="W566" s="232"/>
      <c r="X566" s="228"/>
      <c r="Y566" s="233"/>
      <c r="Z566" s="233"/>
      <c r="AA566" s="230"/>
      <c r="AB566" s="228"/>
      <c r="AC566" s="230"/>
      <c r="AD566" s="229"/>
      <c r="AE566" s="229"/>
    </row>
    <row r="567" spans="1:31" ht="11.25" hidden="1" customHeight="1" x14ac:dyDescent="0.2">
      <c r="A567" s="223"/>
      <c r="B567" s="200"/>
      <c r="C567" s="77"/>
      <c r="D567" s="77"/>
      <c r="E567" s="77"/>
      <c r="F567" s="77"/>
      <c r="G567" s="225">
        <f t="shared" si="34"/>
        <v>0</v>
      </c>
      <c r="H567" s="200"/>
      <c r="I567" s="77"/>
      <c r="J567" s="77"/>
      <c r="K567" s="77"/>
      <c r="L567" s="77">
        <f>SUMIF(Dagbog!$L566:$L579,"x",Dagbog!K566:K579)</f>
        <v>0</v>
      </c>
      <c r="M567" s="200">
        <f t="shared" si="31"/>
        <v>0</v>
      </c>
      <c r="N567" s="200"/>
      <c r="O567" s="77"/>
      <c r="P567" s="77"/>
      <c r="Q567" s="77"/>
      <c r="R567" s="77">
        <f t="shared" si="32"/>
        <v>0</v>
      </c>
      <c r="S567" s="225">
        <f t="shared" si="33"/>
        <v>0</v>
      </c>
      <c r="T567" s="225"/>
      <c r="U567" s="225"/>
      <c r="V567" s="224"/>
      <c r="W567" s="232"/>
      <c r="X567" s="228"/>
      <c r="Y567" s="233"/>
      <c r="Z567" s="233"/>
      <c r="AA567" s="230"/>
      <c r="AB567" s="228"/>
      <c r="AC567" s="230"/>
      <c r="AD567" s="229"/>
      <c r="AE567" s="229"/>
    </row>
    <row r="568" spans="1:31" ht="11.25" hidden="1" customHeight="1" x14ac:dyDescent="0.2">
      <c r="A568" s="223"/>
      <c r="B568" s="200"/>
      <c r="C568" s="77"/>
      <c r="D568" s="77"/>
      <c r="E568" s="77"/>
      <c r="F568" s="77"/>
      <c r="G568" s="225">
        <f t="shared" si="34"/>
        <v>0</v>
      </c>
      <c r="H568" s="200"/>
      <c r="I568" s="77"/>
      <c r="J568" s="77"/>
      <c r="K568" s="77"/>
      <c r="L568" s="77">
        <f>SUMIF(Dagbog!$L567:$L580,"x",Dagbog!K567:K580)</f>
        <v>0</v>
      </c>
      <c r="M568" s="200">
        <f t="shared" si="31"/>
        <v>0</v>
      </c>
      <c r="N568" s="200"/>
      <c r="O568" s="77"/>
      <c r="P568" s="77"/>
      <c r="Q568" s="77"/>
      <c r="R568" s="77">
        <f t="shared" si="32"/>
        <v>0</v>
      </c>
      <c r="S568" s="225">
        <f t="shared" si="33"/>
        <v>0</v>
      </c>
      <c r="T568" s="225"/>
      <c r="U568" s="225"/>
      <c r="V568" s="224"/>
      <c r="W568" s="232"/>
      <c r="X568" s="228"/>
      <c r="Y568" s="233"/>
      <c r="Z568" s="233"/>
      <c r="AA568" s="230"/>
      <c r="AB568" s="228"/>
      <c r="AC568" s="230"/>
      <c r="AD568" s="229"/>
      <c r="AE568" s="229"/>
    </row>
    <row r="569" spans="1:31" ht="11.25" hidden="1" customHeight="1" x14ac:dyDescent="0.2">
      <c r="A569" s="223"/>
      <c r="B569" s="200"/>
      <c r="C569" s="77"/>
      <c r="D569" s="77"/>
      <c r="E569" s="77"/>
      <c r="F569" s="77"/>
      <c r="G569" s="225">
        <f t="shared" si="34"/>
        <v>0</v>
      </c>
      <c r="H569" s="200"/>
      <c r="I569" s="77"/>
      <c r="J569" s="77"/>
      <c r="K569" s="77"/>
      <c r="L569" s="77">
        <f>SUMIF(Dagbog!$L568:$L581,"x",Dagbog!K568:K581)</f>
        <v>0</v>
      </c>
      <c r="M569" s="200">
        <f t="shared" si="31"/>
        <v>0</v>
      </c>
      <c r="N569" s="200"/>
      <c r="O569" s="77"/>
      <c r="P569" s="77"/>
      <c r="Q569" s="77"/>
      <c r="R569" s="77">
        <f t="shared" si="32"/>
        <v>0</v>
      </c>
      <c r="S569" s="225">
        <f t="shared" si="33"/>
        <v>0</v>
      </c>
      <c r="T569" s="225"/>
      <c r="U569" s="225"/>
      <c r="V569" s="224"/>
      <c r="W569" s="232"/>
      <c r="X569" s="228"/>
      <c r="Y569" s="233"/>
      <c r="Z569" s="233"/>
      <c r="AA569" s="230"/>
      <c r="AB569" s="228"/>
      <c r="AC569" s="230"/>
      <c r="AD569" s="229"/>
      <c r="AE569" s="229"/>
    </row>
    <row r="570" spans="1:31" ht="11.25" hidden="1" customHeight="1" x14ac:dyDescent="0.2">
      <c r="A570" s="223"/>
      <c r="B570" s="200"/>
      <c r="C570" s="77"/>
      <c r="D570" s="77"/>
      <c r="E570" s="77"/>
      <c r="F570" s="77"/>
      <c r="G570" s="225">
        <f t="shared" si="34"/>
        <v>0</v>
      </c>
      <c r="H570" s="200"/>
      <c r="I570" s="77"/>
      <c r="J570" s="77"/>
      <c r="K570" s="77"/>
      <c r="L570" s="77">
        <f>SUMIF(Dagbog!$L569:$L582,"x",Dagbog!K569:K582)</f>
        <v>0</v>
      </c>
      <c r="M570" s="200">
        <f t="shared" si="31"/>
        <v>0</v>
      </c>
      <c r="N570" s="200"/>
      <c r="O570" s="77"/>
      <c r="P570" s="77"/>
      <c r="Q570" s="77"/>
      <c r="R570" s="77">
        <f t="shared" si="32"/>
        <v>0</v>
      </c>
      <c r="S570" s="225">
        <f t="shared" si="33"/>
        <v>0</v>
      </c>
      <c r="T570" s="225"/>
      <c r="U570" s="225"/>
      <c r="V570" s="224"/>
      <c r="W570" s="232"/>
      <c r="X570" s="228"/>
      <c r="Y570" s="233"/>
      <c r="Z570" s="233"/>
      <c r="AA570" s="230"/>
      <c r="AB570" s="228"/>
      <c r="AC570" s="230"/>
      <c r="AD570" s="229"/>
      <c r="AE570" s="229"/>
    </row>
    <row r="571" spans="1:31" ht="11.25" hidden="1" customHeight="1" x14ac:dyDescent="0.2">
      <c r="A571" s="223"/>
      <c r="B571" s="200"/>
      <c r="C571" s="77"/>
      <c r="D571" s="77"/>
      <c r="E571" s="77"/>
      <c r="F571" s="77"/>
      <c r="G571" s="225">
        <f t="shared" si="34"/>
        <v>0</v>
      </c>
      <c r="H571" s="200"/>
      <c r="I571" s="77"/>
      <c r="J571" s="77"/>
      <c r="K571" s="77"/>
      <c r="L571" s="77">
        <f>SUMIF(Dagbog!$L570:$L583,"x",Dagbog!K570:K583)</f>
        <v>0</v>
      </c>
      <c r="M571" s="200">
        <f t="shared" si="31"/>
        <v>0</v>
      </c>
      <c r="N571" s="200"/>
      <c r="O571" s="77"/>
      <c r="P571" s="77"/>
      <c r="Q571" s="77"/>
      <c r="R571" s="77">
        <f t="shared" si="32"/>
        <v>0</v>
      </c>
      <c r="S571" s="225">
        <f t="shared" si="33"/>
        <v>0</v>
      </c>
      <c r="T571" s="225"/>
      <c r="U571" s="225"/>
      <c r="V571" s="224"/>
      <c r="W571" s="232"/>
      <c r="X571" s="228"/>
      <c r="Y571" s="233"/>
      <c r="Z571" s="233"/>
      <c r="AA571" s="230"/>
      <c r="AB571" s="228"/>
      <c r="AC571" s="230"/>
      <c r="AD571" s="229"/>
      <c r="AE571" s="229"/>
    </row>
    <row r="572" spans="1:31" ht="11.25" hidden="1" customHeight="1" x14ac:dyDescent="0.2">
      <c r="A572" s="223"/>
      <c r="B572" s="200"/>
      <c r="C572" s="77"/>
      <c r="D572" s="77"/>
      <c r="E572" s="77"/>
      <c r="F572" s="77"/>
      <c r="G572" s="225">
        <f t="shared" si="34"/>
        <v>0</v>
      </c>
      <c r="H572" s="200"/>
      <c r="I572" s="77"/>
      <c r="J572" s="77"/>
      <c r="K572" s="77"/>
      <c r="L572" s="77">
        <f>SUMIF(Dagbog!$L571:$L584,"x",Dagbog!K571:K584)</f>
        <v>0</v>
      </c>
      <c r="M572" s="200">
        <f t="shared" si="31"/>
        <v>0</v>
      </c>
      <c r="N572" s="200"/>
      <c r="O572" s="77"/>
      <c r="P572" s="77"/>
      <c r="Q572" s="77"/>
      <c r="R572" s="77">
        <f t="shared" si="32"/>
        <v>0</v>
      </c>
      <c r="S572" s="225">
        <f t="shared" si="33"/>
        <v>0</v>
      </c>
      <c r="T572" s="225"/>
      <c r="U572" s="225"/>
      <c r="V572" s="224"/>
      <c r="W572" s="232"/>
      <c r="X572" s="228"/>
      <c r="Y572" s="233"/>
      <c r="Z572" s="233"/>
      <c r="AA572" s="230"/>
      <c r="AB572" s="228"/>
      <c r="AC572" s="230"/>
      <c r="AD572" s="229"/>
      <c r="AE572" s="229"/>
    </row>
    <row r="573" spans="1:31" ht="11.25" hidden="1" customHeight="1" x14ac:dyDescent="0.2">
      <c r="A573" s="223"/>
      <c r="B573" s="200"/>
      <c r="C573" s="77"/>
      <c r="D573" s="77"/>
      <c r="E573" s="77"/>
      <c r="F573" s="77"/>
      <c r="G573" s="225">
        <f t="shared" si="34"/>
        <v>0</v>
      </c>
      <c r="H573" s="200"/>
      <c r="I573" s="77"/>
      <c r="J573" s="77"/>
      <c r="K573" s="77"/>
      <c r="L573" s="77">
        <f>SUMIF(Dagbog!$L572:$L585,"x",Dagbog!K572:K585)</f>
        <v>0</v>
      </c>
      <c r="M573" s="200">
        <f t="shared" si="31"/>
        <v>0</v>
      </c>
      <c r="N573" s="200"/>
      <c r="O573" s="77"/>
      <c r="P573" s="77"/>
      <c r="Q573" s="77"/>
      <c r="R573" s="77">
        <f t="shared" si="32"/>
        <v>0</v>
      </c>
      <c r="S573" s="225">
        <f t="shared" si="33"/>
        <v>0</v>
      </c>
      <c r="T573" s="225"/>
      <c r="U573" s="225"/>
      <c r="V573" s="224"/>
      <c r="W573" s="232"/>
      <c r="X573" s="228"/>
      <c r="Y573" s="233"/>
      <c r="Z573" s="233"/>
      <c r="AA573" s="230"/>
      <c r="AB573" s="228"/>
      <c r="AC573" s="230"/>
      <c r="AD573" s="229"/>
      <c r="AE573" s="229"/>
    </row>
    <row r="574" spans="1:31" ht="11.25" hidden="1" customHeight="1" x14ac:dyDescent="0.2">
      <c r="A574" s="223"/>
      <c r="B574" s="200"/>
      <c r="C574" s="77"/>
      <c r="D574" s="77"/>
      <c r="E574" s="77"/>
      <c r="F574" s="77"/>
      <c r="G574" s="225">
        <f t="shared" si="34"/>
        <v>0</v>
      </c>
      <c r="H574" s="200"/>
      <c r="I574" s="77"/>
      <c r="J574" s="77"/>
      <c r="K574" s="77"/>
      <c r="L574" s="77">
        <f>SUMIF(Dagbog!$L573:$L586,"x",Dagbog!K573:K586)</f>
        <v>0</v>
      </c>
      <c r="M574" s="200">
        <f t="shared" si="31"/>
        <v>0</v>
      </c>
      <c r="N574" s="200"/>
      <c r="O574" s="77"/>
      <c r="P574" s="77"/>
      <c r="Q574" s="77"/>
      <c r="R574" s="77">
        <f t="shared" si="32"/>
        <v>0</v>
      </c>
      <c r="S574" s="225">
        <f t="shared" si="33"/>
        <v>0</v>
      </c>
      <c r="T574" s="225"/>
      <c r="U574" s="225"/>
      <c r="V574" s="224"/>
      <c r="W574" s="232"/>
      <c r="X574" s="228"/>
      <c r="Y574" s="233"/>
      <c r="Z574" s="233"/>
      <c r="AA574" s="230"/>
      <c r="AB574" s="228"/>
      <c r="AC574" s="230"/>
      <c r="AD574" s="229"/>
      <c r="AE574" s="229"/>
    </row>
    <row r="575" spans="1:31" ht="11.25" hidden="1" customHeight="1" x14ac:dyDescent="0.2">
      <c r="A575" s="223"/>
      <c r="B575" s="200"/>
      <c r="C575" s="77"/>
      <c r="D575" s="77"/>
      <c r="E575" s="77"/>
      <c r="F575" s="77"/>
      <c r="G575" s="225">
        <f t="shared" si="34"/>
        <v>0</v>
      </c>
      <c r="H575" s="200"/>
      <c r="I575" s="77"/>
      <c r="J575" s="77"/>
      <c r="K575" s="77"/>
      <c r="L575" s="77">
        <f>SUMIF(Dagbog!$L574:$L587,"x",Dagbog!K574:K587)</f>
        <v>0</v>
      </c>
      <c r="M575" s="200">
        <f t="shared" si="31"/>
        <v>0</v>
      </c>
      <c r="N575" s="200"/>
      <c r="O575" s="77"/>
      <c r="P575" s="77"/>
      <c r="Q575" s="77"/>
      <c r="R575" s="77">
        <f t="shared" si="32"/>
        <v>0</v>
      </c>
      <c r="S575" s="225">
        <f t="shared" si="33"/>
        <v>0</v>
      </c>
      <c r="T575" s="225"/>
      <c r="U575" s="225"/>
      <c r="V575" s="224"/>
      <c r="W575" s="232"/>
      <c r="X575" s="228"/>
      <c r="Y575" s="233"/>
      <c r="Z575" s="233"/>
      <c r="AA575" s="230"/>
      <c r="AB575" s="228"/>
      <c r="AC575" s="230"/>
      <c r="AD575" s="229"/>
      <c r="AE575" s="229"/>
    </row>
    <row r="576" spans="1:31" ht="11.25" hidden="1" customHeight="1" x14ac:dyDescent="0.2">
      <c r="A576" s="223"/>
      <c r="B576" s="200"/>
      <c r="C576" s="77"/>
      <c r="D576" s="77"/>
      <c r="E576" s="77"/>
      <c r="F576" s="77"/>
      <c r="G576" s="225">
        <f t="shared" si="34"/>
        <v>0</v>
      </c>
      <c r="H576" s="200"/>
      <c r="I576" s="77"/>
      <c r="J576" s="77"/>
      <c r="K576" s="77"/>
      <c r="L576" s="77">
        <f>SUMIF(Dagbog!$L575:$L588,"x",Dagbog!K575:K588)</f>
        <v>0</v>
      </c>
      <c r="M576" s="200">
        <f t="shared" si="31"/>
        <v>0</v>
      </c>
      <c r="N576" s="200"/>
      <c r="O576" s="77"/>
      <c r="P576" s="77"/>
      <c r="Q576" s="77"/>
      <c r="R576" s="77">
        <f t="shared" si="32"/>
        <v>0</v>
      </c>
      <c r="S576" s="225">
        <f t="shared" si="33"/>
        <v>0</v>
      </c>
      <c r="T576" s="225"/>
      <c r="U576" s="225"/>
      <c r="V576" s="224"/>
      <c r="W576" s="232"/>
      <c r="X576" s="228"/>
      <c r="Y576" s="233"/>
      <c r="Z576" s="233"/>
      <c r="AA576" s="230"/>
      <c r="AB576" s="228"/>
      <c r="AC576" s="230"/>
      <c r="AD576" s="229"/>
      <c r="AE576" s="229"/>
    </row>
    <row r="577" spans="1:31" x14ac:dyDescent="0.2">
      <c r="A577" s="230">
        <f>Dagbog!A576</f>
        <v>32</v>
      </c>
      <c r="B577" s="200">
        <f>SUMIF(Dagbog!$L576:$L589,"",Dagbog!G576:G589)</f>
        <v>0</v>
      </c>
      <c r="C577" s="77">
        <f>SUMIF(Dagbog!$L576:$L589,"",Dagbog!H576:H589)</f>
        <v>0</v>
      </c>
      <c r="D577" s="77">
        <f>SUMIF(Dagbog!$L576:$L589,"",Dagbog!I576:I589)</f>
        <v>0</v>
      </c>
      <c r="E577" s="77">
        <f>SUMIF(Dagbog!$L576:$L589,"",Dagbog!J576:J589)</f>
        <v>0</v>
      </c>
      <c r="F577" s="77">
        <f>SUMIF(Dagbog!$L576:$L589,"",Dagbog!K576:K589)</f>
        <v>0</v>
      </c>
      <c r="G577" s="225">
        <f t="shared" si="34"/>
        <v>0</v>
      </c>
      <c r="H577" s="200">
        <f>SUMIF(Dagbog!$L576:$L589,"x",Dagbog!G576:G589)</f>
        <v>0</v>
      </c>
      <c r="I577" s="77">
        <f>SUMIF(Dagbog!$L576:$L589,"x",Dagbog!H576:H589)</f>
        <v>0</v>
      </c>
      <c r="J577" s="77">
        <f>SUMIF(Dagbog!$L576:$L589,"x",Dagbog!I576:I589)</f>
        <v>0</v>
      </c>
      <c r="K577" s="77">
        <f>SUMIF(Dagbog!$L576:$L589,"x",Dagbog!J576:J589)</f>
        <v>0</v>
      </c>
      <c r="L577" s="77">
        <f>SUMIF(Dagbog!$L576:$L589,"x",Dagbog!K576:K589)</f>
        <v>0</v>
      </c>
      <c r="M577" s="200">
        <f t="shared" si="31"/>
        <v>0</v>
      </c>
      <c r="N577" s="200">
        <f>B577+H577</f>
        <v>0</v>
      </c>
      <c r="O577" s="77">
        <f>C577+I577</f>
        <v>0</v>
      </c>
      <c r="P577" s="77">
        <f>D577+J577</f>
        <v>0</v>
      </c>
      <c r="Q577" s="77">
        <f>E577+K577</f>
        <v>0</v>
      </c>
      <c r="R577" s="77">
        <f t="shared" si="32"/>
        <v>0</v>
      </c>
      <c r="S577" s="225">
        <f t="shared" si="33"/>
        <v>0</v>
      </c>
      <c r="T577" s="225">
        <f>SUM(Dagbog!M576:M589)</f>
        <v>0</v>
      </c>
      <c r="U577" s="225">
        <f>S577+T577</f>
        <v>0</v>
      </c>
      <c r="V577" s="224">
        <f>SUM(Dagbog!Q576:Q589)</f>
        <v>0</v>
      </c>
      <c r="W577" s="232">
        <f>SUM(Dagbog!F576:F589)-X577</f>
        <v>0</v>
      </c>
      <c r="X577" s="228">
        <f>SUMIF(Dagbog!$L576:$L589,"x",Dagbog!F576:F589)</f>
        <v>0</v>
      </c>
      <c r="Y577" s="233">
        <f>IF(SUM(Dagbog!R576:R589)&gt;0,AVERAGE(Dagbog!R576:R589),0)</f>
        <v>0</v>
      </c>
      <c r="Z577" s="272">
        <f>SUM(Dagbog!T576:T589)-AA577</f>
        <v>0</v>
      </c>
      <c r="AA577" s="230">
        <f>SUMIF(Dagbog!$L576:$L589,"x",Dagbog!T576:T589)</f>
        <v>0</v>
      </c>
      <c r="AB577" s="228">
        <f>SUM(Dagbog!P576:P589)</f>
        <v>0</v>
      </c>
      <c r="AC577" s="230">
        <f>SUM(Dagbog!V576:V589)</f>
        <v>0</v>
      </c>
      <c r="AD577" s="231">
        <f>SUM(Dagbog!C576:C589)</f>
        <v>5</v>
      </c>
      <c r="AE577" s="234">
        <f>SUM(Dagbog!E576:E589)</f>
        <v>0.1423611111111111</v>
      </c>
    </row>
    <row r="578" spans="1:31" ht="11.25" hidden="1" customHeight="1" x14ac:dyDescent="0.2">
      <c r="A578" s="223"/>
      <c r="B578" s="200"/>
      <c r="C578" s="77"/>
      <c r="D578" s="77"/>
      <c r="E578" s="77"/>
      <c r="F578" s="77"/>
      <c r="G578" s="225">
        <f t="shared" si="34"/>
        <v>0</v>
      </c>
      <c r="H578" s="200"/>
      <c r="I578" s="77"/>
      <c r="J578" s="77"/>
      <c r="K578" s="77"/>
      <c r="L578" s="77">
        <f>SUMIF(Dagbog!$L577:$L590,"x",Dagbog!K577:K590)</f>
        <v>0</v>
      </c>
      <c r="M578" s="200">
        <f t="shared" si="31"/>
        <v>0</v>
      </c>
      <c r="N578" s="200"/>
      <c r="O578" s="77"/>
      <c r="P578" s="77"/>
      <c r="Q578" s="77"/>
      <c r="R578" s="77">
        <f t="shared" si="32"/>
        <v>0</v>
      </c>
      <c r="S578" s="225">
        <f t="shared" si="33"/>
        <v>0</v>
      </c>
      <c r="T578" s="225"/>
      <c r="U578" s="225"/>
      <c r="V578" s="224"/>
      <c r="W578" s="232"/>
      <c r="X578" s="228"/>
      <c r="Y578" s="233"/>
      <c r="Z578" s="233"/>
      <c r="AA578" s="230"/>
      <c r="AB578" s="228"/>
      <c r="AC578" s="230"/>
      <c r="AD578" s="229"/>
      <c r="AE578" s="229"/>
    </row>
    <row r="579" spans="1:31" ht="11.25" hidden="1" customHeight="1" x14ac:dyDescent="0.2">
      <c r="A579" s="223"/>
      <c r="B579" s="200"/>
      <c r="C579" s="77"/>
      <c r="D579" s="77"/>
      <c r="E579" s="77"/>
      <c r="F579" s="77"/>
      <c r="G579" s="225">
        <f t="shared" si="34"/>
        <v>0</v>
      </c>
      <c r="H579" s="200"/>
      <c r="I579" s="77"/>
      <c r="J579" s="77"/>
      <c r="K579" s="77"/>
      <c r="L579" s="77">
        <f>SUMIF(Dagbog!$L578:$L591,"x",Dagbog!K578:K591)</f>
        <v>0</v>
      </c>
      <c r="M579" s="200">
        <f t="shared" si="31"/>
        <v>0</v>
      </c>
      <c r="N579" s="200"/>
      <c r="O579" s="77"/>
      <c r="P579" s="77"/>
      <c r="Q579" s="77"/>
      <c r="R579" s="77">
        <f t="shared" si="32"/>
        <v>0</v>
      </c>
      <c r="S579" s="225">
        <f t="shared" si="33"/>
        <v>0</v>
      </c>
      <c r="T579" s="225"/>
      <c r="U579" s="225"/>
      <c r="V579" s="224"/>
      <c r="W579" s="232"/>
      <c r="X579" s="228"/>
      <c r="Y579" s="233"/>
      <c r="Z579" s="233"/>
      <c r="AA579" s="230"/>
      <c r="AB579" s="228"/>
      <c r="AC579" s="230"/>
      <c r="AD579" s="229"/>
      <c r="AE579" s="229"/>
    </row>
    <row r="580" spans="1:31" ht="11.25" hidden="1" customHeight="1" x14ac:dyDescent="0.2">
      <c r="A580" s="223"/>
      <c r="B580" s="200"/>
      <c r="C580" s="77"/>
      <c r="D580" s="77"/>
      <c r="E580" s="77"/>
      <c r="F580" s="77"/>
      <c r="G580" s="225">
        <f t="shared" si="34"/>
        <v>0</v>
      </c>
      <c r="H580" s="200"/>
      <c r="I580" s="77"/>
      <c r="J580" s="77"/>
      <c r="K580" s="77"/>
      <c r="L580" s="77">
        <f>SUMIF(Dagbog!$L579:$L592,"x",Dagbog!K579:K592)</f>
        <v>0</v>
      </c>
      <c r="M580" s="200">
        <f t="shared" si="31"/>
        <v>0</v>
      </c>
      <c r="N580" s="200"/>
      <c r="O580" s="77"/>
      <c r="P580" s="77"/>
      <c r="Q580" s="77"/>
      <c r="R580" s="77">
        <f t="shared" si="32"/>
        <v>0</v>
      </c>
      <c r="S580" s="225">
        <f t="shared" si="33"/>
        <v>0</v>
      </c>
      <c r="T580" s="225"/>
      <c r="U580" s="225"/>
      <c r="V580" s="224"/>
      <c r="W580" s="232"/>
      <c r="X580" s="228"/>
      <c r="Y580" s="233"/>
      <c r="Z580" s="233"/>
      <c r="AA580" s="230"/>
      <c r="AB580" s="228"/>
      <c r="AC580" s="230"/>
      <c r="AD580" s="229"/>
      <c r="AE580" s="229"/>
    </row>
    <row r="581" spans="1:31" ht="11.25" hidden="1" customHeight="1" x14ac:dyDescent="0.2">
      <c r="A581" s="223"/>
      <c r="B581" s="200"/>
      <c r="C581" s="77"/>
      <c r="D581" s="77"/>
      <c r="E581" s="77"/>
      <c r="F581" s="77"/>
      <c r="G581" s="225">
        <f t="shared" si="34"/>
        <v>0</v>
      </c>
      <c r="H581" s="200"/>
      <c r="I581" s="77"/>
      <c r="J581" s="77"/>
      <c r="K581" s="77"/>
      <c r="L581" s="77">
        <f>SUMIF(Dagbog!$L580:$L593,"x",Dagbog!K580:K593)</f>
        <v>0</v>
      </c>
      <c r="M581" s="200">
        <f t="shared" si="31"/>
        <v>0</v>
      </c>
      <c r="N581" s="200"/>
      <c r="O581" s="77"/>
      <c r="P581" s="77"/>
      <c r="Q581" s="77"/>
      <c r="R581" s="77">
        <f t="shared" si="32"/>
        <v>0</v>
      </c>
      <c r="S581" s="225">
        <f t="shared" si="33"/>
        <v>0</v>
      </c>
      <c r="T581" s="225"/>
      <c r="U581" s="225"/>
      <c r="V581" s="224"/>
      <c r="W581" s="232"/>
      <c r="X581" s="228"/>
      <c r="Y581" s="233"/>
      <c r="Z581" s="233"/>
      <c r="AA581" s="230"/>
      <c r="AB581" s="228"/>
      <c r="AC581" s="230"/>
      <c r="AD581" s="229"/>
      <c r="AE581" s="229"/>
    </row>
    <row r="582" spans="1:31" ht="11.25" hidden="1" customHeight="1" x14ac:dyDescent="0.2">
      <c r="A582" s="223"/>
      <c r="B582" s="200"/>
      <c r="C582" s="77"/>
      <c r="D582" s="77"/>
      <c r="E582" s="77"/>
      <c r="F582" s="77"/>
      <c r="G582" s="225">
        <f t="shared" si="34"/>
        <v>0</v>
      </c>
      <c r="H582" s="200"/>
      <c r="I582" s="77"/>
      <c r="J582" s="77"/>
      <c r="K582" s="77"/>
      <c r="L582" s="77">
        <f>SUMIF(Dagbog!$L581:$L594,"x",Dagbog!K581:K594)</f>
        <v>0</v>
      </c>
      <c r="M582" s="200">
        <f t="shared" si="31"/>
        <v>0</v>
      </c>
      <c r="N582" s="200"/>
      <c r="O582" s="77"/>
      <c r="P582" s="77"/>
      <c r="Q582" s="77"/>
      <c r="R582" s="77">
        <f t="shared" si="32"/>
        <v>0</v>
      </c>
      <c r="S582" s="225">
        <f t="shared" si="33"/>
        <v>0</v>
      </c>
      <c r="T582" s="225"/>
      <c r="U582" s="225"/>
      <c r="V582" s="224"/>
      <c r="W582" s="232"/>
      <c r="X582" s="228"/>
      <c r="Y582" s="233"/>
      <c r="Z582" s="233"/>
      <c r="AA582" s="230"/>
      <c r="AB582" s="228"/>
      <c r="AC582" s="230"/>
      <c r="AD582" s="229"/>
      <c r="AE582" s="229"/>
    </row>
    <row r="583" spans="1:31" ht="11.25" hidden="1" customHeight="1" x14ac:dyDescent="0.2">
      <c r="A583" s="223"/>
      <c r="B583" s="200"/>
      <c r="C583" s="77"/>
      <c r="D583" s="77"/>
      <c r="E583" s="77"/>
      <c r="F583" s="77"/>
      <c r="G583" s="225">
        <f t="shared" si="34"/>
        <v>0</v>
      </c>
      <c r="H583" s="200"/>
      <c r="I583" s="77"/>
      <c r="J583" s="77"/>
      <c r="K583" s="77"/>
      <c r="L583" s="77">
        <f>SUMIF(Dagbog!$L582:$L595,"x",Dagbog!K582:K595)</f>
        <v>0</v>
      </c>
      <c r="M583" s="200">
        <f t="shared" si="31"/>
        <v>0</v>
      </c>
      <c r="N583" s="200"/>
      <c r="O583" s="77"/>
      <c r="P583" s="77"/>
      <c r="Q583" s="77"/>
      <c r="R583" s="77">
        <f t="shared" si="32"/>
        <v>0</v>
      </c>
      <c r="S583" s="225">
        <f t="shared" si="33"/>
        <v>0</v>
      </c>
      <c r="T583" s="225"/>
      <c r="U583" s="225"/>
      <c r="V583" s="224"/>
      <c r="W583" s="232"/>
      <c r="X583" s="228"/>
      <c r="Y583" s="233"/>
      <c r="Z583" s="233"/>
      <c r="AA583" s="230"/>
      <c r="AB583" s="228"/>
      <c r="AC583" s="230"/>
      <c r="AD583" s="229"/>
      <c r="AE583" s="229"/>
    </row>
    <row r="584" spans="1:31" ht="11.25" hidden="1" customHeight="1" x14ac:dyDescent="0.2">
      <c r="A584" s="223"/>
      <c r="B584" s="200"/>
      <c r="C584" s="77"/>
      <c r="D584" s="77"/>
      <c r="E584" s="77"/>
      <c r="F584" s="77"/>
      <c r="G584" s="225">
        <f t="shared" si="34"/>
        <v>0</v>
      </c>
      <c r="H584" s="200"/>
      <c r="I584" s="77"/>
      <c r="J584" s="77"/>
      <c r="K584" s="77"/>
      <c r="L584" s="77">
        <f>SUMIF(Dagbog!$L583:$L596,"x",Dagbog!K583:K596)</f>
        <v>0</v>
      </c>
      <c r="M584" s="200">
        <f t="shared" si="31"/>
        <v>0</v>
      </c>
      <c r="N584" s="200"/>
      <c r="O584" s="77"/>
      <c r="P584" s="77"/>
      <c r="Q584" s="77"/>
      <c r="R584" s="77">
        <f t="shared" si="32"/>
        <v>0</v>
      </c>
      <c r="S584" s="225">
        <f t="shared" si="33"/>
        <v>0</v>
      </c>
      <c r="T584" s="225"/>
      <c r="U584" s="225"/>
      <c r="V584" s="224"/>
      <c r="W584" s="232"/>
      <c r="X584" s="228"/>
      <c r="Y584" s="233"/>
      <c r="Z584" s="233"/>
      <c r="AA584" s="230"/>
      <c r="AB584" s="228"/>
      <c r="AC584" s="230"/>
      <c r="AD584" s="229"/>
      <c r="AE584" s="229"/>
    </row>
    <row r="585" spans="1:31" ht="11.25" hidden="1" customHeight="1" x14ac:dyDescent="0.2">
      <c r="A585" s="223"/>
      <c r="B585" s="200"/>
      <c r="C585" s="77"/>
      <c r="D585" s="77"/>
      <c r="E585" s="77"/>
      <c r="F585" s="77"/>
      <c r="G585" s="225">
        <f t="shared" si="34"/>
        <v>0</v>
      </c>
      <c r="H585" s="200"/>
      <c r="I585" s="77"/>
      <c r="J585" s="77"/>
      <c r="K585" s="77"/>
      <c r="L585" s="77">
        <f>SUMIF(Dagbog!$L584:$L597,"x",Dagbog!K584:K597)</f>
        <v>0</v>
      </c>
      <c r="M585" s="200">
        <f t="shared" si="31"/>
        <v>0</v>
      </c>
      <c r="N585" s="200"/>
      <c r="O585" s="77"/>
      <c r="P585" s="77"/>
      <c r="Q585" s="77"/>
      <c r="R585" s="77">
        <f t="shared" si="32"/>
        <v>0</v>
      </c>
      <c r="S585" s="225">
        <f t="shared" si="33"/>
        <v>0</v>
      </c>
      <c r="T585" s="225"/>
      <c r="U585" s="225"/>
      <c r="V585" s="224"/>
      <c r="W585" s="232"/>
      <c r="X585" s="228"/>
      <c r="Y585" s="233"/>
      <c r="Z585" s="233"/>
      <c r="AA585" s="230"/>
      <c r="AB585" s="228"/>
      <c r="AC585" s="230"/>
      <c r="AD585" s="229"/>
      <c r="AE585" s="229"/>
    </row>
    <row r="586" spans="1:31" ht="11.25" hidden="1" customHeight="1" x14ac:dyDescent="0.2">
      <c r="A586" s="223"/>
      <c r="B586" s="200"/>
      <c r="C586" s="77"/>
      <c r="D586" s="77"/>
      <c r="E586" s="77"/>
      <c r="F586" s="77"/>
      <c r="G586" s="225">
        <f t="shared" si="34"/>
        <v>0</v>
      </c>
      <c r="H586" s="200"/>
      <c r="I586" s="77"/>
      <c r="J586" s="77"/>
      <c r="K586" s="77"/>
      <c r="L586" s="77">
        <f>SUMIF(Dagbog!$L585:$L598,"x",Dagbog!K585:K598)</f>
        <v>0</v>
      </c>
      <c r="M586" s="200">
        <f t="shared" si="31"/>
        <v>0</v>
      </c>
      <c r="N586" s="200"/>
      <c r="O586" s="77"/>
      <c r="P586" s="77"/>
      <c r="Q586" s="77"/>
      <c r="R586" s="77">
        <f t="shared" si="32"/>
        <v>0</v>
      </c>
      <c r="S586" s="225">
        <f t="shared" si="33"/>
        <v>0</v>
      </c>
      <c r="T586" s="225"/>
      <c r="U586" s="225"/>
      <c r="V586" s="224"/>
      <c r="W586" s="232"/>
      <c r="X586" s="228"/>
      <c r="Y586" s="233"/>
      <c r="Z586" s="233"/>
      <c r="AA586" s="230"/>
      <c r="AB586" s="228"/>
      <c r="AC586" s="230"/>
      <c r="AD586" s="229"/>
      <c r="AE586" s="229"/>
    </row>
    <row r="587" spans="1:31" ht="11.25" hidden="1" customHeight="1" x14ac:dyDescent="0.2">
      <c r="A587" s="223"/>
      <c r="B587" s="200"/>
      <c r="C587" s="77"/>
      <c r="D587" s="77"/>
      <c r="E587" s="77"/>
      <c r="F587" s="77"/>
      <c r="G587" s="225">
        <f t="shared" si="34"/>
        <v>0</v>
      </c>
      <c r="H587" s="200"/>
      <c r="I587" s="77"/>
      <c r="J587" s="77"/>
      <c r="K587" s="77"/>
      <c r="L587" s="77">
        <f>SUMIF(Dagbog!$L586:$L599,"x",Dagbog!K586:K599)</f>
        <v>0</v>
      </c>
      <c r="M587" s="200">
        <f t="shared" si="31"/>
        <v>0</v>
      </c>
      <c r="N587" s="200"/>
      <c r="O587" s="77"/>
      <c r="P587" s="77"/>
      <c r="Q587" s="77"/>
      <c r="R587" s="77">
        <f t="shared" si="32"/>
        <v>0</v>
      </c>
      <c r="S587" s="225">
        <f t="shared" si="33"/>
        <v>0</v>
      </c>
      <c r="T587" s="225"/>
      <c r="U587" s="225"/>
      <c r="V587" s="224"/>
      <c r="W587" s="232"/>
      <c r="X587" s="228"/>
      <c r="Y587" s="233"/>
      <c r="Z587" s="233"/>
      <c r="AA587" s="230"/>
      <c r="AB587" s="228"/>
      <c r="AC587" s="230"/>
      <c r="AD587" s="229"/>
      <c r="AE587" s="229"/>
    </row>
    <row r="588" spans="1:31" ht="11.25" hidden="1" customHeight="1" x14ac:dyDescent="0.2">
      <c r="A588" s="223"/>
      <c r="B588" s="200"/>
      <c r="C588" s="77"/>
      <c r="D588" s="77"/>
      <c r="E588" s="77"/>
      <c r="F588" s="77"/>
      <c r="G588" s="225">
        <f t="shared" si="34"/>
        <v>0</v>
      </c>
      <c r="H588" s="200"/>
      <c r="I588" s="77"/>
      <c r="J588" s="77"/>
      <c r="K588" s="77"/>
      <c r="L588" s="77">
        <f>SUMIF(Dagbog!$L587:$L600,"x",Dagbog!K587:K600)</f>
        <v>0</v>
      </c>
      <c r="M588" s="200">
        <f t="shared" si="31"/>
        <v>0</v>
      </c>
      <c r="N588" s="200"/>
      <c r="O588" s="77"/>
      <c r="P588" s="77"/>
      <c r="Q588" s="77"/>
      <c r="R588" s="77">
        <f t="shared" si="32"/>
        <v>0</v>
      </c>
      <c r="S588" s="225">
        <f t="shared" si="33"/>
        <v>0</v>
      </c>
      <c r="T588" s="225"/>
      <c r="U588" s="225"/>
      <c r="V588" s="224"/>
      <c r="W588" s="232"/>
      <c r="X588" s="228"/>
      <c r="Y588" s="233"/>
      <c r="Z588" s="233"/>
      <c r="AA588" s="230"/>
      <c r="AB588" s="228"/>
      <c r="AC588" s="230"/>
      <c r="AD588" s="229"/>
      <c r="AE588" s="229"/>
    </row>
    <row r="589" spans="1:31" ht="11.25" hidden="1" customHeight="1" x14ac:dyDescent="0.2">
      <c r="A589" s="223"/>
      <c r="B589" s="200"/>
      <c r="C589" s="77"/>
      <c r="D589" s="77"/>
      <c r="E589" s="77"/>
      <c r="F589" s="77"/>
      <c r="G589" s="225">
        <f t="shared" si="34"/>
        <v>0</v>
      </c>
      <c r="H589" s="200"/>
      <c r="I589" s="77"/>
      <c r="J589" s="77"/>
      <c r="K589" s="77"/>
      <c r="L589" s="77">
        <f>SUMIF(Dagbog!$L588:$L601,"x",Dagbog!K588:K601)</f>
        <v>0</v>
      </c>
      <c r="M589" s="200">
        <f t="shared" si="31"/>
        <v>0</v>
      </c>
      <c r="N589" s="200"/>
      <c r="O589" s="77"/>
      <c r="P589" s="77"/>
      <c r="Q589" s="77"/>
      <c r="R589" s="77">
        <f t="shared" si="32"/>
        <v>0</v>
      </c>
      <c r="S589" s="225">
        <f t="shared" si="33"/>
        <v>0</v>
      </c>
      <c r="T589" s="225"/>
      <c r="U589" s="225"/>
      <c r="V589" s="224"/>
      <c r="W589" s="232"/>
      <c r="X589" s="228"/>
      <c r="Y589" s="233"/>
      <c r="Z589" s="233"/>
      <c r="AA589" s="230"/>
      <c r="AB589" s="228"/>
      <c r="AC589" s="230"/>
      <c r="AD589" s="229"/>
      <c r="AE589" s="229"/>
    </row>
    <row r="590" spans="1:31" ht="11.25" hidden="1" customHeight="1" x14ac:dyDescent="0.2">
      <c r="A590" s="223"/>
      <c r="B590" s="200"/>
      <c r="C590" s="77"/>
      <c r="D590" s="77"/>
      <c r="E590" s="77"/>
      <c r="F590" s="77"/>
      <c r="G590" s="225">
        <f t="shared" si="34"/>
        <v>0</v>
      </c>
      <c r="H590" s="200"/>
      <c r="I590" s="77"/>
      <c r="J590" s="77"/>
      <c r="K590" s="77"/>
      <c r="L590" s="77">
        <f>SUMIF(Dagbog!$L589:$L602,"x",Dagbog!K589:K602)</f>
        <v>0</v>
      </c>
      <c r="M590" s="200">
        <f t="shared" si="31"/>
        <v>0</v>
      </c>
      <c r="N590" s="200"/>
      <c r="O590" s="77"/>
      <c r="P590" s="77"/>
      <c r="Q590" s="77"/>
      <c r="R590" s="77">
        <f t="shared" si="32"/>
        <v>0</v>
      </c>
      <c r="S590" s="225">
        <f t="shared" si="33"/>
        <v>0</v>
      </c>
      <c r="T590" s="225"/>
      <c r="U590" s="225"/>
      <c r="V590" s="224"/>
      <c r="W590" s="232"/>
      <c r="X590" s="228"/>
      <c r="Y590" s="233"/>
      <c r="Z590" s="233"/>
      <c r="AA590" s="230"/>
      <c r="AB590" s="228"/>
      <c r="AC590" s="230"/>
      <c r="AD590" s="229"/>
      <c r="AE590" s="229"/>
    </row>
    <row r="591" spans="1:31" x14ac:dyDescent="0.2">
      <c r="A591" s="230">
        <f>Dagbog!A590</f>
        <v>33</v>
      </c>
      <c r="B591" s="200">
        <f>SUMIF(Dagbog!$L590:$L603,"",Dagbog!G590:G603)</f>
        <v>0</v>
      </c>
      <c r="C591" s="77">
        <f>SUMIF(Dagbog!$L590:$L603,"",Dagbog!H590:H603)</f>
        <v>0</v>
      </c>
      <c r="D591" s="77">
        <f>SUMIF(Dagbog!$L590:$L603,"",Dagbog!I590:I603)</f>
        <v>0</v>
      </c>
      <c r="E591" s="77">
        <f>SUMIF(Dagbog!$L590:$L603,"",Dagbog!J590:J603)</f>
        <v>0</v>
      </c>
      <c r="F591" s="77">
        <f>SUMIF(Dagbog!$L590:$L603,"",Dagbog!K590:K603)</f>
        <v>0</v>
      </c>
      <c r="G591" s="225">
        <f t="shared" si="34"/>
        <v>0</v>
      </c>
      <c r="H591" s="200">
        <f>SUMIF(Dagbog!$L590:$L603,"x",Dagbog!G590:G603)</f>
        <v>0</v>
      </c>
      <c r="I591" s="77">
        <f>SUMIF(Dagbog!$L590:$L603,"x",Dagbog!H590:H603)</f>
        <v>0</v>
      </c>
      <c r="J591" s="77">
        <f>SUMIF(Dagbog!$L590:$L603,"x",Dagbog!I590:I603)</f>
        <v>0</v>
      </c>
      <c r="K591" s="77">
        <f>SUMIF(Dagbog!$L590:$L603,"x",Dagbog!J590:J603)</f>
        <v>0</v>
      </c>
      <c r="L591" s="77">
        <f>SUMIF(Dagbog!$L590:$L603,"x",Dagbog!K590:K603)</f>
        <v>0</v>
      </c>
      <c r="M591" s="200">
        <f t="shared" si="31"/>
        <v>0</v>
      </c>
      <c r="N591" s="200">
        <f>B591+H591</f>
        <v>0</v>
      </c>
      <c r="O591" s="77">
        <f>C591+I591</f>
        <v>0</v>
      </c>
      <c r="P591" s="77">
        <f>D591+J591</f>
        <v>0</v>
      </c>
      <c r="Q591" s="77">
        <f>E591+K591</f>
        <v>0</v>
      </c>
      <c r="R591" s="77">
        <f t="shared" si="32"/>
        <v>0</v>
      </c>
      <c r="S591" s="225">
        <f t="shared" si="33"/>
        <v>0</v>
      </c>
      <c r="T591" s="225">
        <f>SUM(Dagbog!M590:M603)</f>
        <v>0</v>
      </c>
      <c r="U591" s="225">
        <f>S591+T591</f>
        <v>0</v>
      </c>
      <c r="V591" s="224">
        <f>SUM(Dagbog!Q590:Q603)</f>
        <v>0</v>
      </c>
      <c r="W591" s="232">
        <f>SUM(Dagbog!F590:F603)-X591</f>
        <v>0</v>
      </c>
      <c r="X591" s="228">
        <f>SUMIF(Dagbog!$L590:$L603,"x",Dagbog!F590:F603)</f>
        <v>0</v>
      </c>
      <c r="Y591" s="233">
        <f>IF(SUM(Dagbog!R590:R603)&gt;0,AVERAGE(Dagbog!R590:R603),0)</f>
        <v>0</v>
      </c>
      <c r="Z591" s="272">
        <f>SUM(Dagbog!T590:T603)-AA591</f>
        <v>0</v>
      </c>
      <c r="AA591" s="230">
        <f>SUMIF(Dagbog!$L590:$L603,"x",Dagbog!T590:T603)</f>
        <v>0</v>
      </c>
      <c r="AB591" s="228">
        <f>SUM(Dagbog!P590:P603)</f>
        <v>0</v>
      </c>
      <c r="AC591" s="230">
        <f>SUM(Dagbog!V590:V603)</f>
        <v>0</v>
      </c>
      <c r="AD591" s="231">
        <f>SUM(Dagbog!C590:C603)</f>
        <v>0</v>
      </c>
      <c r="AE591" s="234">
        <f>SUM(Dagbog!E590:E603)</f>
        <v>0</v>
      </c>
    </row>
    <row r="592" spans="1:31" ht="11.25" hidden="1" customHeight="1" x14ac:dyDescent="0.2">
      <c r="A592" s="223"/>
      <c r="B592" s="200"/>
      <c r="C592" s="77"/>
      <c r="D592" s="77"/>
      <c r="E592" s="77"/>
      <c r="F592" s="77"/>
      <c r="G592" s="225">
        <f t="shared" si="34"/>
        <v>0</v>
      </c>
      <c r="H592" s="200"/>
      <c r="I592" s="77"/>
      <c r="J592" s="77"/>
      <c r="K592" s="77"/>
      <c r="L592" s="77">
        <f>SUMIF(Dagbog!$L591:$L604,"x",Dagbog!K591:K604)</f>
        <v>0</v>
      </c>
      <c r="M592" s="200">
        <f t="shared" si="31"/>
        <v>0</v>
      </c>
      <c r="N592" s="200"/>
      <c r="O592" s="77"/>
      <c r="P592" s="77"/>
      <c r="Q592" s="77"/>
      <c r="R592" s="77">
        <f t="shared" si="32"/>
        <v>0</v>
      </c>
      <c r="S592" s="225">
        <f t="shared" si="33"/>
        <v>0</v>
      </c>
      <c r="T592" s="225"/>
      <c r="U592" s="225"/>
      <c r="V592" s="224"/>
      <c r="W592" s="232"/>
      <c r="X592" s="228"/>
      <c r="Y592" s="233"/>
      <c r="Z592" s="233"/>
      <c r="AA592" s="230"/>
      <c r="AB592" s="228"/>
      <c r="AC592" s="230"/>
      <c r="AD592" s="229"/>
      <c r="AE592" s="229"/>
    </row>
    <row r="593" spans="1:31" ht="11.25" hidden="1" customHeight="1" x14ac:dyDescent="0.2">
      <c r="A593" s="223"/>
      <c r="B593" s="200"/>
      <c r="C593" s="77"/>
      <c r="D593" s="77"/>
      <c r="E593" s="77"/>
      <c r="F593" s="77"/>
      <c r="G593" s="225">
        <f t="shared" si="34"/>
        <v>0</v>
      </c>
      <c r="H593" s="200"/>
      <c r="I593" s="77"/>
      <c r="J593" s="77"/>
      <c r="K593" s="77"/>
      <c r="L593" s="77">
        <f>SUMIF(Dagbog!$L592:$L605,"x",Dagbog!K592:K605)</f>
        <v>0</v>
      </c>
      <c r="M593" s="200">
        <f t="shared" ref="M593:M656" si="35">SUM(H593:L593)</f>
        <v>0</v>
      </c>
      <c r="N593" s="200"/>
      <c r="O593" s="77"/>
      <c r="P593" s="77"/>
      <c r="Q593" s="77"/>
      <c r="R593" s="77">
        <f t="shared" si="32"/>
        <v>0</v>
      </c>
      <c r="S593" s="225">
        <f t="shared" si="33"/>
        <v>0</v>
      </c>
      <c r="T593" s="225"/>
      <c r="U593" s="225"/>
      <c r="V593" s="224"/>
      <c r="W593" s="232"/>
      <c r="X593" s="228"/>
      <c r="Y593" s="233"/>
      <c r="Z593" s="233"/>
      <c r="AA593" s="230"/>
      <c r="AB593" s="228"/>
      <c r="AC593" s="230"/>
      <c r="AD593" s="229"/>
      <c r="AE593" s="229"/>
    </row>
    <row r="594" spans="1:31" ht="11.25" hidden="1" customHeight="1" x14ac:dyDescent="0.2">
      <c r="A594" s="223"/>
      <c r="B594" s="200"/>
      <c r="C594" s="77"/>
      <c r="D594" s="77"/>
      <c r="E594" s="77"/>
      <c r="F594" s="77"/>
      <c r="G594" s="225">
        <f t="shared" si="34"/>
        <v>0</v>
      </c>
      <c r="H594" s="200"/>
      <c r="I594" s="77"/>
      <c r="J594" s="77"/>
      <c r="K594" s="77"/>
      <c r="L594" s="77">
        <f>SUMIF(Dagbog!$L593:$L606,"x",Dagbog!K593:K606)</f>
        <v>0</v>
      </c>
      <c r="M594" s="200">
        <f t="shared" si="35"/>
        <v>0</v>
      </c>
      <c r="N594" s="200"/>
      <c r="O594" s="77"/>
      <c r="P594" s="77"/>
      <c r="Q594" s="77"/>
      <c r="R594" s="77">
        <f t="shared" si="32"/>
        <v>0</v>
      </c>
      <c r="S594" s="225">
        <f t="shared" si="33"/>
        <v>0</v>
      </c>
      <c r="T594" s="225"/>
      <c r="U594" s="225"/>
      <c r="V594" s="224"/>
      <c r="W594" s="232"/>
      <c r="X594" s="228"/>
      <c r="Y594" s="233"/>
      <c r="Z594" s="233"/>
      <c r="AA594" s="230"/>
      <c r="AB594" s="228"/>
      <c r="AC594" s="230"/>
      <c r="AD594" s="229"/>
      <c r="AE594" s="229"/>
    </row>
    <row r="595" spans="1:31" ht="11.25" hidden="1" customHeight="1" x14ac:dyDescent="0.2">
      <c r="A595" s="223"/>
      <c r="B595" s="200"/>
      <c r="C595" s="77"/>
      <c r="D595" s="77"/>
      <c r="E595" s="77"/>
      <c r="F595" s="77"/>
      <c r="G595" s="225">
        <f t="shared" si="34"/>
        <v>0</v>
      </c>
      <c r="H595" s="200"/>
      <c r="I595" s="77"/>
      <c r="J595" s="77"/>
      <c r="K595" s="77"/>
      <c r="L595" s="77">
        <f>SUMIF(Dagbog!$L594:$L607,"x",Dagbog!K594:K607)</f>
        <v>0</v>
      </c>
      <c r="M595" s="200">
        <f t="shared" si="35"/>
        <v>0</v>
      </c>
      <c r="N595" s="200"/>
      <c r="O595" s="77"/>
      <c r="P595" s="77"/>
      <c r="Q595" s="77"/>
      <c r="R595" s="77">
        <f t="shared" si="32"/>
        <v>0</v>
      </c>
      <c r="S595" s="225">
        <f t="shared" si="33"/>
        <v>0</v>
      </c>
      <c r="T595" s="225"/>
      <c r="U595" s="225"/>
      <c r="V595" s="224"/>
      <c r="W595" s="232"/>
      <c r="X595" s="228"/>
      <c r="Y595" s="233"/>
      <c r="Z595" s="233"/>
      <c r="AA595" s="230"/>
      <c r="AB595" s="228"/>
      <c r="AC595" s="230"/>
      <c r="AD595" s="229"/>
      <c r="AE595" s="229"/>
    </row>
    <row r="596" spans="1:31" ht="11.25" hidden="1" customHeight="1" x14ac:dyDescent="0.2">
      <c r="A596" s="223"/>
      <c r="B596" s="200"/>
      <c r="C596" s="77"/>
      <c r="D596" s="77"/>
      <c r="E596" s="77"/>
      <c r="F596" s="77"/>
      <c r="G596" s="225">
        <f t="shared" si="34"/>
        <v>0</v>
      </c>
      <c r="H596" s="200"/>
      <c r="I596" s="77"/>
      <c r="J596" s="77"/>
      <c r="K596" s="77"/>
      <c r="L596" s="77">
        <f>SUMIF(Dagbog!$L595:$L608,"x",Dagbog!K595:K608)</f>
        <v>0</v>
      </c>
      <c r="M596" s="200">
        <f t="shared" si="35"/>
        <v>0</v>
      </c>
      <c r="N596" s="200"/>
      <c r="O596" s="77"/>
      <c r="P596" s="77"/>
      <c r="Q596" s="77"/>
      <c r="R596" s="77">
        <f t="shared" si="32"/>
        <v>0</v>
      </c>
      <c r="S596" s="225">
        <f t="shared" si="33"/>
        <v>0</v>
      </c>
      <c r="T596" s="225"/>
      <c r="U596" s="225"/>
      <c r="V596" s="224"/>
      <c r="W596" s="232"/>
      <c r="X596" s="228"/>
      <c r="Y596" s="233"/>
      <c r="Z596" s="233"/>
      <c r="AA596" s="230"/>
      <c r="AB596" s="228"/>
      <c r="AC596" s="230"/>
      <c r="AD596" s="229"/>
      <c r="AE596" s="229"/>
    </row>
    <row r="597" spans="1:31" ht="11.25" hidden="1" customHeight="1" x14ac:dyDescent="0.2">
      <c r="A597" s="223"/>
      <c r="B597" s="200"/>
      <c r="C597" s="77"/>
      <c r="D597" s="77"/>
      <c r="E597" s="77"/>
      <c r="F597" s="77"/>
      <c r="G597" s="225">
        <f t="shared" si="34"/>
        <v>0</v>
      </c>
      <c r="H597" s="200"/>
      <c r="I597" s="77"/>
      <c r="J597" s="77"/>
      <c r="K597" s="77"/>
      <c r="L597" s="77">
        <f>SUMIF(Dagbog!$L596:$L609,"x",Dagbog!K596:K609)</f>
        <v>0</v>
      </c>
      <c r="M597" s="200">
        <f t="shared" si="35"/>
        <v>0</v>
      </c>
      <c r="N597" s="200"/>
      <c r="O597" s="77"/>
      <c r="P597" s="77"/>
      <c r="Q597" s="77"/>
      <c r="R597" s="77">
        <f t="shared" si="32"/>
        <v>0</v>
      </c>
      <c r="S597" s="225">
        <f t="shared" si="33"/>
        <v>0</v>
      </c>
      <c r="T597" s="225"/>
      <c r="U597" s="225"/>
      <c r="V597" s="224"/>
      <c r="W597" s="232"/>
      <c r="X597" s="228"/>
      <c r="Y597" s="233"/>
      <c r="Z597" s="233"/>
      <c r="AA597" s="230"/>
      <c r="AB597" s="228"/>
      <c r="AC597" s="230"/>
      <c r="AD597" s="229"/>
      <c r="AE597" s="229"/>
    </row>
    <row r="598" spans="1:31" ht="11.25" hidden="1" customHeight="1" x14ac:dyDescent="0.2">
      <c r="A598" s="223"/>
      <c r="B598" s="200"/>
      <c r="C598" s="77"/>
      <c r="D598" s="77"/>
      <c r="E598" s="77"/>
      <c r="F598" s="77"/>
      <c r="G598" s="225">
        <f t="shared" si="34"/>
        <v>0</v>
      </c>
      <c r="H598" s="200"/>
      <c r="I598" s="77"/>
      <c r="J598" s="77"/>
      <c r="K598" s="77"/>
      <c r="L598" s="77">
        <f>SUMIF(Dagbog!$L597:$L610,"x",Dagbog!K597:K610)</f>
        <v>0</v>
      </c>
      <c r="M598" s="200">
        <f t="shared" si="35"/>
        <v>0</v>
      </c>
      <c r="N598" s="200"/>
      <c r="O598" s="77"/>
      <c r="P598" s="77"/>
      <c r="Q598" s="77"/>
      <c r="R598" s="77">
        <f t="shared" si="32"/>
        <v>0</v>
      </c>
      <c r="S598" s="225">
        <f t="shared" si="33"/>
        <v>0</v>
      </c>
      <c r="T598" s="225"/>
      <c r="U598" s="225"/>
      <c r="V598" s="224"/>
      <c r="W598" s="232"/>
      <c r="X598" s="228"/>
      <c r="Y598" s="233"/>
      <c r="Z598" s="233"/>
      <c r="AA598" s="230"/>
      <c r="AB598" s="228"/>
      <c r="AC598" s="230"/>
      <c r="AD598" s="229"/>
      <c r="AE598" s="229"/>
    </row>
    <row r="599" spans="1:31" ht="11.25" hidden="1" customHeight="1" x14ac:dyDescent="0.2">
      <c r="A599" s="223"/>
      <c r="B599" s="200"/>
      <c r="C599" s="77"/>
      <c r="D599" s="77"/>
      <c r="E599" s="77"/>
      <c r="F599" s="77"/>
      <c r="G599" s="225">
        <f t="shared" si="34"/>
        <v>0</v>
      </c>
      <c r="H599" s="200"/>
      <c r="I599" s="77"/>
      <c r="J599" s="77"/>
      <c r="K599" s="77"/>
      <c r="L599" s="77">
        <f>SUMIF(Dagbog!$L598:$L611,"x",Dagbog!K598:K611)</f>
        <v>0</v>
      </c>
      <c r="M599" s="200">
        <f t="shared" si="35"/>
        <v>0</v>
      </c>
      <c r="N599" s="200"/>
      <c r="O599" s="77"/>
      <c r="P599" s="77"/>
      <c r="Q599" s="77"/>
      <c r="R599" s="77">
        <f t="shared" si="32"/>
        <v>0</v>
      </c>
      <c r="S599" s="225">
        <f t="shared" si="33"/>
        <v>0</v>
      </c>
      <c r="T599" s="225"/>
      <c r="U599" s="225"/>
      <c r="V599" s="224"/>
      <c r="W599" s="232"/>
      <c r="X599" s="228"/>
      <c r="Y599" s="233"/>
      <c r="Z599" s="233"/>
      <c r="AA599" s="230"/>
      <c r="AB599" s="228"/>
      <c r="AC599" s="230"/>
      <c r="AD599" s="229"/>
      <c r="AE599" s="229"/>
    </row>
    <row r="600" spans="1:31" ht="11.25" hidden="1" customHeight="1" x14ac:dyDescent="0.2">
      <c r="A600" s="223"/>
      <c r="B600" s="200"/>
      <c r="C600" s="77"/>
      <c r="D600" s="77"/>
      <c r="E600" s="77"/>
      <c r="F600" s="77"/>
      <c r="G600" s="225">
        <f t="shared" si="34"/>
        <v>0</v>
      </c>
      <c r="H600" s="200"/>
      <c r="I600" s="77"/>
      <c r="J600" s="77"/>
      <c r="K600" s="77"/>
      <c r="L600" s="77">
        <f>SUMIF(Dagbog!$L599:$L612,"x",Dagbog!K599:K612)</f>
        <v>0</v>
      </c>
      <c r="M600" s="200">
        <f t="shared" si="35"/>
        <v>0</v>
      </c>
      <c r="N600" s="200"/>
      <c r="O600" s="77"/>
      <c r="P600" s="77"/>
      <c r="Q600" s="77"/>
      <c r="R600" s="77">
        <f t="shared" si="32"/>
        <v>0</v>
      </c>
      <c r="S600" s="225">
        <f t="shared" si="33"/>
        <v>0</v>
      </c>
      <c r="T600" s="225"/>
      <c r="U600" s="225"/>
      <c r="V600" s="224"/>
      <c r="W600" s="232"/>
      <c r="X600" s="228"/>
      <c r="Y600" s="233"/>
      <c r="Z600" s="233"/>
      <c r="AA600" s="230"/>
      <c r="AB600" s="228"/>
      <c r="AC600" s="230"/>
      <c r="AD600" s="229"/>
      <c r="AE600" s="229"/>
    </row>
    <row r="601" spans="1:31" ht="11.25" hidden="1" customHeight="1" x14ac:dyDescent="0.2">
      <c r="A601" s="223"/>
      <c r="B601" s="200"/>
      <c r="C601" s="77"/>
      <c r="D601" s="77"/>
      <c r="E601" s="77"/>
      <c r="F601" s="77"/>
      <c r="G601" s="225">
        <f t="shared" si="34"/>
        <v>0</v>
      </c>
      <c r="H601" s="200"/>
      <c r="I601" s="77"/>
      <c r="J601" s="77"/>
      <c r="K601" s="77"/>
      <c r="L601" s="77">
        <f>SUMIF(Dagbog!$L600:$L613,"x",Dagbog!K600:K613)</f>
        <v>0</v>
      </c>
      <c r="M601" s="200">
        <f t="shared" si="35"/>
        <v>0</v>
      </c>
      <c r="N601" s="200"/>
      <c r="O601" s="77"/>
      <c r="P601" s="77"/>
      <c r="Q601" s="77"/>
      <c r="R601" s="77">
        <f t="shared" si="32"/>
        <v>0</v>
      </c>
      <c r="S601" s="225">
        <f t="shared" si="33"/>
        <v>0</v>
      </c>
      <c r="T601" s="225"/>
      <c r="U601" s="225"/>
      <c r="V601" s="224"/>
      <c r="W601" s="232"/>
      <c r="X601" s="228"/>
      <c r="Y601" s="233"/>
      <c r="Z601" s="233"/>
      <c r="AA601" s="230"/>
      <c r="AB601" s="228"/>
      <c r="AC601" s="230"/>
      <c r="AD601" s="229"/>
      <c r="AE601" s="229"/>
    </row>
    <row r="602" spans="1:31" ht="11.25" hidden="1" customHeight="1" x14ac:dyDescent="0.2">
      <c r="A602" s="223"/>
      <c r="B602" s="200"/>
      <c r="C602" s="77"/>
      <c r="D602" s="77"/>
      <c r="E602" s="77"/>
      <c r="F602" s="77"/>
      <c r="G602" s="225">
        <f t="shared" si="34"/>
        <v>0</v>
      </c>
      <c r="H602" s="200"/>
      <c r="I602" s="77"/>
      <c r="J602" s="77"/>
      <c r="K602" s="77"/>
      <c r="L602" s="77">
        <f>SUMIF(Dagbog!$L601:$L614,"x",Dagbog!K601:K614)</f>
        <v>0</v>
      </c>
      <c r="M602" s="200">
        <f t="shared" si="35"/>
        <v>0</v>
      </c>
      <c r="N602" s="200"/>
      <c r="O602" s="77"/>
      <c r="P602" s="77"/>
      <c r="Q602" s="77"/>
      <c r="R602" s="77">
        <f t="shared" si="32"/>
        <v>0</v>
      </c>
      <c r="S602" s="225">
        <f t="shared" si="33"/>
        <v>0</v>
      </c>
      <c r="T602" s="225"/>
      <c r="U602" s="225"/>
      <c r="V602" s="224"/>
      <c r="W602" s="232"/>
      <c r="X602" s="228"/>
      <c r="Y602" s="233"/>
      <c r="Z602" s="233"/>
      <c r="AA602" s="230"/>
      <c r="AB602" s="228"/>
      <c r="AC602" s="230"/>
      <c r="AD602" s="229"/>
      <c r="AE602" s="229"/>
    </row>
    <row r="603" spans="1:31" ht="11.25" hidden="1" customHeight="1" x14ac:dyDescent="0.2">
      <c r="A603" s="223"/>
      <c r="B603" s="200"/>
      <c r="C603" s="77"/>
      <c r="D603" s="77"/>
      <c r="E603" s="77"/>
      <c r="F603" s="77"/>
      <c r="G603" s="225">
        <f t="shared" si="34"/>
        <v>0</v>
      </c>
      <c r="H603" s="200"/>
      <c r="I603" s="77"/>
      <c r="J603" s="77"/>
      <c r="K603" s="77"/>
      <c r="L603" s="77">
        <f>SUMIF(Dagbog!$L602:$L615,"x",Dagbog!K602:K615)</f>
        <v>0</v>
      </c>
      <c r="M603" s="200">
        <f t="shared" si="35"/>
        <v>0</v>
      </c>
      <c r="N603" s="200"/>
      <c r="O603" s="77"/>
      <c r="P603" s="77"/>
      <c r="Q603" s="77"/>
      <c r="R603" s="77">
        <f t="shared" si="32"/>
        <v>0</v>
      </c>
      <c r="S603" s="225">
        <f t="shared" si="33"/>
        <v>0</v>
      </c>
      <c r="T603" s="225"/>
      <c r="U603" s="225"/>
      <c r="V603" s="224"/>
      <c r="W603" s="232"/>
      <c r="X603" s="228"/>
      <c r="Y603" s="233"/>
      <c r="Z603" s="233"/>
      <c r="AA603" s="230"/>
      <c r="AB603" s="228"/>
      <c r="AC603" s="230"/>
      <c r="AD603" s="229"/>
      <c r="AE603" s="229"/>
    </row>
    <row r="604" spans="1:31" ht="11.25" hidden="1" customHeight="1" x14ac:dyDescent="0.2">
      <c r="A604" s="223"/>
      <c r="B604" s="200"/>
      <c r="C604" s="77"/>
      <c r="D604" s="77"/>
      <c r="E604" s="77"/>
      <c r="F604" s="77"/>
      <c r="G604" s="225">
        <f t="shared" si="34"/>
        <v>0</v>
      </c>
      <c r="H604" s="200"/>
      <c r="I604" s="77"/>
      <c r="J604" s="77"/>
      <c r="K604" s="77"/>
      <c r="L604" s="77">
        <f>SUMIF(Dagbog!$L603:$L616,"x",Dagbog!K603:K616)</f>
        <v>0</v>
      </c>
      <c r="M604" s="200">
        <f t="shared" si="35"/>
        <v>0</v>
      </c>
      <c r="N604" s="200"/>
      <c r="O604" s="77"/>
      <c r="P604" s="77"/>
      <c r="Q604" s="77"/>
      <c r="R604" s="77">
        <f t="shared" si="32"/>
        <v>0</v>
      </c>
      <c r="S604" s="225">
        <f t="shared" si="33"/>
        <v>0</v>
      </c>
      <c r="T604" s="225"/>
      <c r="U604" s="225"/>
      <c r="V604" s="224"/>
      <c r="W604" s="232"/>
      <c r="X604" s="228"/>
      <c r="Y604" s="233"/>
      <c r="Z604" s="233"/>
      <c r="AA604" s="230"/>
      <c r="AB604" s="228"/>
      <c r="AC604" s="230"/>
      <c r="AD604" s="229"/>
      <c r="AE604" s="229"/>
    </row>
    <row r="605" spans="1:31" x14ac:dyDescent="0.2">
      <c r="A605" s="230">
        <f>Dagbog!A604</f>
        <v>34</v>
      </c>
      <c r="B605" s="200">
        <f>SUMIF(Dagbog!$L604:$L617,"",Dagbog!G604:G617)</f>
        <v>0</v>
      </c>
      <c r="C605" s="77">
        <f>SUMIF(Dagbog!$L604:$L617,"",Dagbog!H604:H617)</f>
        <v>0</v>
      </c>
      <c r="D605" s="77">
        <f>SUMIF(Dagbog!$L604:$L617,"",Dagbog!I604:I617)</f>
        <v>0</v>
      </c>
      <c r="E605" s="77">
        <f>SUMIF(Dagbog!$L604:$L617,"",Dagbog!J604:J617)</f>
        <v>0</v>
      </c>
      <c r="F605" s="77">
        <f>SUMIF(Dagbog!$L604:$L617,"",Dagbog!K604:K617)</f>
        <v>0</v>
      </c>
      <c r="G605" s="225">
        <f t="shared" si="34"/>
        <v>0</v>
      </c>
      <c r="H605" s="200">
        <f>SUMIF(Dagbog!$L604:$L617,"x",Dagbog!G604:G617)</f>
        <v>0</v>
      </c>
      <c r="I605" s="77">
        <f>SUMIF(Dagbog!$L604:$L617,"x",Dagbog!H604:H617)</f>
        <v>0</v>
      </c>
      <c r="J605" s="77">
        <f>SUMIF(Dagbog!$L604:$L617,"x",Dagbog!I604:I617)</f>
        <v>0</v>
      </c>
      <c r="K605" s="77">
        <f>SUMIF(Dagbog!$L604:$L617,"x",Dagbog!J604:J617)</f>
        <v>0</v>
      </c>
      <c r="L605" s="77">
        <f>SUMIF(Dagbog!$L604:$L617,"x",Dagbog!K604:K617)</f>
        <v>0</v>
      </c>
      <c r="M605" s="200">
        <f t="shared" si="35"/>
        <v>0</v>
      </c>
      <c r="N605" s="200">
        <f>B605+H605</f>
        <v>0</v>
      </c>
      <c r="O605" s="77">
        <f>C605+I605</f>
        <v>0</v>
      </c>
      <c r="P605" s="77">
        <f>D605+J605</f>
        <v>0</v>
      </c>
      <c r="Q605" s="77">
        <f>E605+K605</f>
        <v>0</v>
      </c>
      <c r="R605" s="77">
        <f t="shared" si="32"/>
        <v>0</v>
      </c>
      <c r="S605" s="225">
        <f t="shared" si="33"/>
        <v>0</v>
      </c>
      <c r="T605" s="225">
        <f>SUM(Dagbog!M604:M617)</f>
        <v>0</v>
      </c>
      <c r="U605" s="225">
        <f>S605+T605</f>
        <v>0</v>
      </c>
      <c r="V605" s="224">
        <f>SUM(Dagbog!Q604:Q617)</f>
        <v>0</v>
      </c>
      <c r="W605" s="232">
        <f>SUM(Dagbog!F604:F617)-X605</f>
        <v>0</v>
      </c>
      <c r="X605" s="228">
        <f>SUMIF(Dagbog!$L604:$L617,"x",Dagbog!F604:F617)</f>
        <v>0</v>
      </c>
      <c r="Y605" s="233">
        <f>IF(SUM(Dagbog!R604:R617)&gt;0,AVERAGE(Dagbog!R604:R617),0)</f>
        <v>0</v>
      </c>
      <c r="Z605" s="272">
        <f>SUM(Dagbog!T604:T617)-AA605</f>
        <v>0</v>
      </c>
      <c r="AA605" s="230">
        <f>SUMIF(Dagbog!$L604:$L617,"x",Dagbog!T604:T617)</f>
        <v>0</v>
      </c>
      <c r="AB605" s="228">
        <f>SUM(Dagbog!P604:P617)</f>
        <v>0</v>
      </c>
      <c r="AC605" s="230">
        <f>SUM(Dagbog!V604:V617)</f>
        <v>0</v>
      </c>
      <c r="AD605" s="231">
        <f>SUM(Dagbog!C604:C617)</f>
        <v>0</v>
      </c>
      <c r="AE605" s="234">
        <f>SUM(Dagbog!E604:E617)</f>
        <v>0</v>
      </c>
    </row>
    <row r="606" spans="1:31" ht="11.25" hidden="1" customHeight="1" x14ac:dyDescent="0.2">
      <c r="A606" s="223"/>
      <c r="B606" s="200"/>
      <c r="C606" s="77"/>
      <c r="D606" s="77"/>
      <c r="E606" s="77"/>
      <c r="F606" s="77"/>
      <c r="G606" s="225">
        <f t="shared" si="34"/>
        <v>0</v>
      </c>
      <c r="H606" s="200"/>
      <c r="I606" s="77"/>
      <c r="J606" s="77"/>
      <c r="K606" s="77"/>
      <c r="L606" s="77">
        <f>SUMIF(Dagbog!$L605:$L618,"x",Dagbog!K605:K618)</f>
        <v>0</v>
      </c>
      <c r="M606" s="200">
        <f t="shared" si="35"/>
        <v>0</v>
      </c>
      <c r="N606" s="200"/>
      <c r="O606" s="77"/>
      <c r="P606" s="77"/>
      <c r="Q606" s="77"/>
      <c r="R606" s="77">
        <f t="shared" si="32"/>
        <v>0</v>
      </c>
      <c r="S606" s="225">
        <f t="shared" si="33"/>
        <v>0</v>
      </c>
      <c r="T606" s="225"/>
      <c r="U606" s="225"/>
      <c r="V606" s="224"/>
      <c r="W606" s="232"/>
      <c r="X606" s="228"/>
      <c r="Y606" s="233"/>
      <c r="Z606" s="233"/>
      <c r="AA606" s="230"/>
      <c r="AB606" s="228"/>
      <c r="AC606" s="230"/>
      <c r="AD606" s="229"/>
      <c r="AE606" s="229"/>
    </row>
    <row r="607" spans="1:31" ht="11.25" hidden="1" customHeight="1" x14ac:dyDescent="0.2">
      <c r="A607" s="223"/>
      <c r="B607" s="200"/>
      <c r="C607" s="77"/>
      <c r="D607" s="77"/>
      <c r="E607" s="77"/>
      <c r="F607" s="77"/>
      <c r="G607" s="225">
        <f t="shared" si="34"/>
        <v>0</v>
      </c>
      <c r="H607" s="200"/>
      <c r="I607" s="77"/>
      <c r="J607" s="77"/>
      <c r="K607" s="77"/>
      <c r="L607" s="77">
        <f>SUMIF(Dagbog!$L606:$L619,"x",Dagbog!K606:K619)</f>
        <v>0</v>
      </c>
      <c r="M607" s="200">
        <f t="shared" si="35"/>
        <v>0</v>
      </c>
      <c r="N607" s="200"/>
      <c r="O607" s="77"/>
      <c r="P607" s="77"/>
      <c r="Q607" s="77"/>
      <c r="R607" s="77">
        <f t="shared" ref="R607:R670" si="36">F607+L607</f>
        <v>0</v>
      </c>
      <c r="S607" s="225">
        <f t="shared" ref="S607:S670" si="37">SUM(N607:R607)</f>
        <v>0</v>
      </c>
      <c r="T607" s="225"/>
      <c r="U607" s="225"/>
      <c r="V607" s="224"/>
      <c r="W607" s="232"/>
      <c r="X607" s="228"/>
      <c r="Y607" s="233"/>
      <c r="Z607" s="233"/>
      <c r="AA607" s="230"/>
      <c r="AB607" s="228"/>
      <c r="AC607" s="230"/>
      <c r="AD607" s="229"/>
      <c r="AE607" s="229"/>
    </row>
    <row r="608" spans="1:31" ht="11.25" hidden="1" customHeight="1" x14ac:dyDescent="0.2">
      <c r="A608" s="223"/>
      <c r="B608" s="200"/>
      <c r="C608" s="77"/>
      <c r="D608" s="77"/>
      <c r="E608" s="77"/>
      <c r="F608" s="77"/>
      <c r="G608" s="225">
        <f t="shared" si="34"/>
        <v>0</v>
      </c>
      <c r="H608" s="200"/>
      <c r="I608" s="77"/>
      <c r="J608" s="77"/>
      <c r="K608" s="77"/>
      <c r="L608" s="77">
        <f>SUMIF(Dagbog!$L607:$L620,"x",Dagbog!K607:K620)</f>
        <v>0</v>
      </c>
      <c r="M608" s="200">
        <f t="shared" si="35"/>
        <v>0</v>
      </c>
      <c r="N608" s="200"/>
      <c r="O608" s="77"/>
      <c r="P608" s="77"/>
      <c r="Q608" s="77"/>
      <c r="R608" s="77">
        <f t="shared" si="36"/>
        <v>0</v>
      </c>
      <c r="S608" s="225">
        <f t="shared" si="37"/>
        <v>0</v>
      </c>
      <c r="T608" s="225"/>
      <c r="U608" s="225"/>
      <c r="V608" s="224"/>
      <c r="W608" s="232"/>
      <c r="X608" s="228"/>
      <c r="Y608" s="233"/>
      <c r="Z608" s="233"/>
      <c r="AA608" s="230"/>
      <c r="AB608" s="228"/>
      <c r="AC608" s="230"/>
      <c r="AD608" s="229"/>
      <c r="AE608" s="229"/>
    </row>
    <row r="609" spans="1:31" ht="11.25" hidden="1" customHeight="1" x14ac:dyDescent="0.2">
      <c r="A609" s="223"/>
      <c r="B609" s="200"/>
      <c r="C609" s="77"/>
      <c r="D609" s="77"/>
      <c r="E609" s="77"/>
      <c r="F609" s="77"/>
      <c r="G609" s="225">
        <f t="shared" si="34"/>
        <v>0</v>
      </c>
      <c r="H609" s="200"/>
      <c r="I609" s="77"/>
      <c r="J609" s="77"/>
      <c r="K609" s="77"/>
      <c r="L609" s="77">
        <f>SUMIF(Dagbog!$L608:$L621,"x",Dagbog!K608:K621)</f>
        <v>0</v>
      </c>
      <c r="M609" s="200">
        <f t="shared" si="35"/>
        <v>0</v>
      </c>
      <c r="N609" s="200"/>
      <c r="O609" s="77"/>
      <c r="P609" s="77"/>
      <c r="Q609" s="77"/>
      <c r="R609" s="77">
        <f t="shared" si="36"/>
        <v>0</v>
      </c>
      <c r="S609" s="225">
        <f t="shared" si="37"/>
        <v>0</v>
      </c>
      <c r="T609" s="225"/>
      <c r="U609" s="225"/>
      <c r="V609" s="224"/>
      <c r="W609" s="232"/>
      <c r="X609" s="228"/>
      <c r="Y609" s="233"/>
      <c r="Z609" s="233"/>
      <c r="AA609" s="230"/>
      <c r="AB609" s="228"/>
      <c r="AC609" s="230"/>
      <c r="AD609" s="229"/>
      <c r="AE609" s="229"/>
    </row>
    <row r="610" spans="1:31" ht="11.25" hidden="1" customHeight="1" x14ac:dyDescent="0.2">
      <c r="A610" s="223"/>
      <c r="B610" s="200"/>
      <c r="C610" s="77"/>
      <c r="D610" s="77"/>
      <c r="E610" s="77"/>
      <c r="F610" s="77"/>
      <c r="G610" s="225">
        <f t="shared" si="34"/>
        <v>0</v>
      </c>
      <c r="H610" s="200"/>
      <c r="I610" s="77"/>
      <c r="J610" s="77"/>
      <c r="K610" s="77"/>
      <c r="L610" s="77">
        <f>SUMIF(Dagbog!$L609:$L622,"x",Dagbog!K609:K622)</f>
        <v>0</v>
      </c>
      <c r="M610" s="200">
        <f t="shared" si="35"/>
        <v>0</v>
      </c>
      <c r="N610" s="200"/>
      <c r="O610" s="77"/>
      <c r="P610" s="77"/>
      <c r="Q610" s="77"/>
      <c r="R610" s="77">
        <f t="shared" si="36"/>
        <v>0</v>
      </c>
      <c r="S610" s="225">
        <f t="shared" si="37"/>
        <v>0</v>
      </c>
      <c r="T610" s="225"/>
      <c r="U610" s="225"/>
      <c r="V610" s="224"/>
      <c r="W610" s="232"/>
      <c r="X610" s="228"/>
      <c r="Y610" s="233"/>
      <c r="Z610" s="233"/>
      <c r="AA610" s="230"/>
      <c r="AB610" s="228"/>
      <c r="AC610" s="230"/>
      <c r="AD610" s="229"/>
      <c r="AE610" s="229"/>
    </row>
    <row r="611" spans="1:31" ht="11.25" hidden="1" customHeight="1" x14ac:dyDescent="0.2">
      <c r="A611" s="223"/>
      <c r="B611" s="200"/>
      <c r="C611" s="77"/>
      <c r="D611" s="77"/>
      <c r="E611" s="77"/>
      <c r="F611" s="77"/>
      <c r="G611" s="225">
        <f t="shared" si="34"/>
        <v>0</v>
      </c>
      <c r="H611" s="200"/>
      <c r="I611" s="77"/>
      <c r="J611" s="77"/>
      <c r="K611" s="77"/>
      <c r="L611" s="77">
        <f>SUMIF(Dagbog!$L610:$L623,"x",Dagbog!K610:K623)</f>
        <v>0</v>
      </c>
      <c r="M611" s="200">
        <f t="shared" si="35"/>
        <v>0</v>
      </c>
      <c r="N611" s="200"/>
      <c r="O611" s="77"/>
      <c r="P611" s="77"/>
      <c r="Q611" s="77"/>
      <c r="R611" s="77">
        <f t="shared" si="36"/>
        <v>0</v>
      </c>
      <c r="S611" s="225">
        <f t="shared" si="37"/>
        <v>0</v>
      </c>
      <c r="T611" s="225"/>
      <c r="U611" s="225"/>
      <c r="V611" s="224"/>
      <c r="W611" s="232"/>
      <c r="X611" s="228"/>
      <c r="Y611" s="233"/>
      <c r="Z611" s="233"/>
      <c r="AA611" s="230"/>
      <c r="AB611" s="228"/>
      <c r="AC611" s="230"/>
      <c r="AD611" s="229"/>
      <c r="AE611" s="229"/>
    </row>
    <row r="612" spans="1:31" ht="11.25" hidden="1" customHeight="1" x14ac:dyDescent="0.2">
      <c r="A612" s="223"/>
      <c r="B612" s="200"/>
      <c r="C612" s="77"/>
      <c r="D612" s="77"/>
      <c r="E612" s="77"/>
      <c r="F612" s="77"/>
      <c r="G612" s="225">
        <f t="shared" si="34"/>
        <v>0</v>
      </c>
      <c r="H612" s="200"/>
      <c r="I612" s="77"/>
      <c r="J612" s="77"/>
      <c r="K612" s="77"/>
      <c r="L612" s="77">
        <f>SUMIF(Dagbog!$L611:$L624,"x",Dagbog!K611:K624)</f>
        <v>0</v>
      </c>
      <c r="M612" s="200">
        <f t="shared" si="35"/>
        <v>0</v>
      </c>
      <c r="N612" s="200"/>
      <c r="O612" s="77"/>
      <c r="P612" s="77"/>
      <c r="Q612" s="77"/>
      <c r="R612" s="77">
        <f t="shared" si="36"/>
        <v>0</v>
      </c>
      <c r="S612" s="225">
        <f t="shared" si="37"/>
        <v>0</v>
      </c>
      <c r="T612" s="225"/>
      <c r="U612" s="225"/>
      <c r="V612" s="224"/>
      <c r="W612" s="232"/>
      <c r="X612" s="228"/>
      <c r="Y612" s="233"/>
      <c r="Z612" s="233"/>
      <c r="AA612" s="230"/>
      <c r="AB612" s="228"/>
      <c r="AC612" s="230"/>
      <c r="AD612" s="229"/>
      <c r="AE612" s="229"/>
    </row>
    <row r="613" spans="1:31" ht="11.25" hidden="1" customHeight="1" x14ac:dyDescent="0.2">
      <c r="A613" s="223"/>
      <c r="B613" s="200"/>
      <c r="C613" s="77"/>
      <c r="D613" s="77"/>
      <c r="E613" s="77"/>
      <c r="F613" s="77"/>
      <c r="G613" s="225">
        <f t="shared" ref="G613:G676" si="38">SUM(B613:F613)</f>
        <v>0</v>
      </c>
      <c r="H613" s="200"/>
      <c r="I613" s="77"/>
      <c r="J613" s="77"/>
      <c r="K613" s="77"/>
      <c r="L613" s="77">
        <f>SUMIF(Dagbog!$L612:$L625,"x",Dagbog!K612:K625)</f>
        <v>0</v>
      </c>
      <c r="M613" s="200">
        <f t="shared" si="35"/>
        <v>0</v>
      </c>
      <c r="N613" s="200"/>
      <c r="O613" s="77"/>
      <c r="P613" s="77"/>
      <c r="Q613" s="77"/>
      <c r="R613" s="77">
        <f t="shared" si="36"/>
        <v>0</v>
      </c>
      <c r="S613" s="225">
        <f t="shared" si="37"/>
        <v>0</v>
      </c>
      <c r="T613" s="225"/>
      <c r="U613" s="225"/>
      <c r="V613" s="224"/>
      <c r="W613" s="232"/>
      <c r="X613" s="228"/>
      <c r="Y613" s="233"/>
      <c r="Z613" s="233"/>
      <c r="AA613" s="230"/>
      <c r="AB613" s="228"/>
      <c r="AC613" s="230"/>
      <c r="AD613" s="229"/>
      <c r="AE613" s="229"/>
    </row>
    <row r="614" spans="1:31" ht="11.25" hidden="1" customHeight="1" x14ac:dyDescent="0.2">
      <c r="A614" s="223"/>
      <c r="B614" s="200"/>
      <c r="C614" s="77"/>
      <c r="D614" s="77"/>
      <c r="E614" s="77"/>
      <c r="F614" s="77"/>
      <c r="G614" s="225">
        <f t="shared" si="38"/>
        <v>0</v>
      </c>
      <c r="H614" s="200"/>
      <c r="I614" s="77"/>
      <c r="J614" s="77"/>
      <c r="K614" s="77"/>
      <c r="L614" s="77">
        <f>SUMIF(Dagbog!$L613:$L626,"x",Dagbog!K613:K626)</f>
        <v>0</v>
      </c>
      <c r="M614" s="200">
        <f t="shared" si="35"/>
        <v>0</v>
      </c>
      <c r="N614" s="200"/>
      <c r="O614" s="77"/>
      <c r="P614" s="77"/>
      <c r="Q614" s="77"/>
      <c r="R614" s="77">
        <f t="shared" si="36"/>
        <v>0</v>
      </c>
      <c r="S614" s="225">
        <f t="shared" si="37"/>
        <v>0</v>
      </c>
      <c r="T614" s="225"/>
      <c r="U614" s="225"/>
      <c r="V614" s="224"/>
      <c r="W614" s="232"/>
      <c r="X614" s="228"/>
      <c r="Y614" s="233"/>
      <c r="Z614" s="233"/>
      <c r="AA614" s="230"/>
      <c r="AB614" s="228"/>
      <c r="AC614" s="230"/>
      <c r="AD614" s="229"/>
      <c r="AE614" s="229"/>
    </row>
    <row r="615" spans="1:31" ht="11.25" hidden="1" customHeight="1" x14ac:dyDescent="0.2">
      <c r="A615" s="223"/>
      <c r="B615" s="200"/>
      <c r="C615" s="77"/>
      <c r="D615" s="77"/>
      <c r="E615" s="77"/>
      <c r="F615" s="77"/>
      <c r="G615" s="225">
        <f t="shared" si="38"/>
        <v>0</v>
      </c>
      <c r="H615" s="200"/>
      <c r="I615" s="77"/>
      <c r="J615" s="77"/>
      <c r="K615" s="77"/>
      <c r="L615" s="77">
        <f>SUMIF(Dagbog!$L614:$L627,"x",Dagbog!K614:K627)</f>
        <v>0</v>
      </c>
      <c r="M615" s="200">
        <f t="shared" si="35"/>
        <v>0</v>
      </c>
      <c r="N615" s="200"/>
      <c r="O615" s="77"/>
      <c r="P615" s="77"/>
      <c r="Q615" s="77"/>
      <c r="R615" s="77">
        <f t="shared" si="36"/>
        <v>0</v>
      </c>
      <c r="S615" s="225">
        <f t="shared" si="37"/>
        <v>0</v>
      </c>
      <c r="T615" s="225"/>
      <c r="U615" s="225"/>
      <c r="V615" s="224"/>
      <c r="W615" s="232"/>
      <c r="X615" s="228"/>
      <c r="Y615" s="233"/>
      <c r="Z615" s="233"/>
      <c r="AA615" s="230"/>
      <c r="AB615" s="228"/>
      <c r="AC615" s="230"/>
      <c r="AD615" s="229"/>
      <c r="AE615" s="229"/>
    </row>
    <row r="616" spans="1:31" ht="11.25" hidden="1" customHeight="1" x14ac:dyDescent="0.2">
      <c r="A616" s="223"/>
      <c r="B616" s="200"/>
      <c r="C616" s="77"/>
      <c r="D616" s="77"/>
      <c r="E616" s="77"/>
      <c r="F616" s="77"/>
      <c r="G616" s="225">
        <f t="shared" si="38"/>
        <v>0</v>
      </c>
      <c r="H616" s="200"/>
      <c r="I616" s="77"/>
      <c r="J616" s="77"/>
      <c r="K616" s="77"/>
      <c r="L616" s="77">
        <f>SUMIF(Dagbog!$L615:$L628,"x",Dagbog!K615:K628)</f>
        <v>0</v>
      </c>
      <c r="M616" s="200">
        <f t="shared" si="35"/>
        <v>0</v>
      </c>
      <c r="N616" s="200"/>
      <c r="O616" s="77"/>
      <c r="P616" s="77"/>
      <c r="Q616" s="77"/>
      <c r="R616" s="77">
        <f t="shared" si="36"/>
        <v>0</v>
      </c>
      <c r="S616" s="225">
        <f t="shared" si="37"/>
        <v>0</v>
      </c>
      <c r="T616" s="225"/>
      <c r="U616" s="225"/>
      <c r="V616" s="224"/>
      <c r="W616" s="232"/>
      <c r="X616" s="228"/>
      <c r="Y616" s="233"/>
      <c r="Z616" s="233"/>
      <c r="AA616" s="230"/>
      <c r="AB616" s="228"/>
      <c r="AC616" s="230"/>
      <c r="AD616" s="229"/>
      <c r="AE616" s="229"/>
    </row>
    <row r="617" spans="1:31" ht="11.25" hidden="1" customHeight="1" x14ac:dyDescent="0.2">
      <c r="A617" s="223"/>
      <c r="B617" s="200"/>
      <c r="C617" s="77"/>
      <c r="D617" s="77"/>
      <c r="E617" s="77"/>
      <c r="F617" s="77"/>
      <c r="G617" s="225">
        <f t="shared" si="38"/>
        <v>0</v>
      </c>
      <c r="H617" s="200"/>
      <c r="I617" s="77"/>
      <c r="J617" s="77"/>
      <c r="K617" s="77"/>
      <c r="L617" s="77">
        <f>SUMIF(Dagbog!$L616:$L629,"x",Dagbog!K616:K629)</f>
        <v>0</v>
      </c>
      <c r="M617" s="200">
        <f t="shared" si="35"/>
        <v>0</v>
      </c>
      <c r="N617" s="200"/>
      <c r="O617" s="77"/>
      <c r="P617" s="77"/>
      <c r="Q617" s="77"/>
      <c r="R617" s="77">
        <f t="shared" si="36"/>
        <v>0</v>
      </c>
      <c r="S617" s="225">
        <f t="shared" si="37"/>
        <v>0</v>
      </c>
      <c r="T617" s="225"/>
      <c r="U617" s="225"/>
      <c r="V617" s="224"/>
      <c r="W617" s="232"/>
      <c r="X617" s="228"/>
      <c r="Y617" s="233"/>
      <c r="Z617" s="233"/>
      <c r="AA617" s="230"/>
      <c r="AB617" s="228"/>
      <c r="AC617" s="230"/>
      <c r="AD617" s="229"/>
      <c r="AE617" s="229"/>
    </row>
    <row r="618" spans="1:31" ht="11.25" hidden="1" customHeight="1" x14ac:dyDescent="0.2">
      <c r="A618" s="223"/>
      <c r="B618" s="200"/>
      <c r="C618" s="77"/>
      <c r="D618" s="77"/>
      <c r="E618" s="77"/>
      <c r="F618" s="77"/>
      <c r="G618" s="225">
        <f t="shared" si="38"/>
        <v>0</v>
      </c>
      <c r="H618" s="200"/>
      <c r="I618" s="77"/>
      <c r="J618" s="77"/>
      <c r="K618" s="77"/>
      <c r="L618" s="77">
        <f>SUMIF(Dagbog!$L617:$L630,"x",Dagbog!K617:K630)</f>
        <v>0</v>
      </c>
      <c r="M618" s="200">
        <f t="shared" si="35"/>
        <v>0</v>
      </c>
      <c r="N618" s="200"/>
      <c r="O618" s="77"/>
      <c r="P618" s="77"/>
      <c r="Q618" s="77"/>
      <c r="R618" s="77">
        <f t="shared" si="36"/>
        <v>0</v>
      </c>
      <c r="S618" s="225">
        <f t="shared" si="37"/>
        <v>0</v>
      </c>
      <c r="T618" s="225"/>
      <c r="U618" s="225"/>
      <c r="V618" s="224"/>
      <c r="W618" s="232"/>
      <c r="X618" s="228"/>
      <c r="Y618" s="233"/>
      <c r="Z618" s="233"/>
      <c r="AA618" s="230"/>
      <c r="AB618" s="228"/>
      <c r="AC618" s="230"/>
      <c r="AD618" s="229"/>
      <c r="AE618" s="229"/>
    </row>
    <row r="619" spans="1:31" x14ac:dyDescent="0.2">
      <c r="A619" s="230">
        <f>Dagbog!A618</f>
        <v>35</v>
      </c>
      <c r="B619" s="200">
        <f>SUMIF(Dagbog!$L618:$L631,"",Dagbog!G618:G631)</f>
        <v>0</v>
      </c>
      <c r="C619" s="77">
        <f>SUMIF(Dagbog!$L618:$L631,"",Dagbog!H618:H631)</f>
        <v>0</v>
      </c>
      <c r="D619" s="77">
        <f>SUMIF(Dagbog!$L618:$L631,"",Dagbog!I618:I631)</f>
        <v>0</v>
      </c>
      <c r="E619" s="77">
        <f>SUMIF(Dagbog!$L618:$L631,"",Dagbog!J618:J631)</f>
        <v>0</v>
      </c>
      <c r="F619" s="77">
        <f>SUMIF(Dagbog!$L618:$L631,"",Dagbog!K618:K631)</f>
        <v>0</v>
      </c>
      <c r="G619" s="225">
        <f t="shared" si="38"/>
        <v>0</v>
      </c>
      <c r="H619" s="200">
        <f>SUMIF(Dagbog!$L618:$L631,"x",Dagbog!G618:G631)</f>
        <v>0</v>
      </c>
      <c r="I619" s="77">
        <f>SUMIF(Dagbog!$L618:$L631,"x",Dagbog!H618:H631)</f>
        <v>0</v>
      </c>
      <c r="J619" s="77">
        <f>SUMIF(Dagbog!$L618:$L631,"x",Dagbog!I618:I631)</f>
        <v>0</v>
      </c>
      <c r="K619" s="77">
        <f>SUMIF(Dagbog!$L618:$L631,"x",Dagbog!J618:J631)</f>
        <v>0</v>
      </c>
      <c r="L619" s="77">
        <f>SUMIF(Dagbog!$L618:$L631,"x",Dagbog!K618:K631)</f>
        <v>0</v>
      </c>
      <c r="M619" s="200">
        <f t="shared" si="35"/>
        <v>0</v>
      </c>
      <c r="N619" s="200">
        <f>B619+H619</f>
        <v>0</v>
      </c>
      <c r="O619" s="77">
        <f>C619+I619</f>
        <v>0</v>
      </c>
      <c r="P619" s="77">
        <f>D619+J619</f>
        <v>0</v>
      </c>
      <c r="Q619" s="77">
        <f>E619+K619</f>
        <v>0</v>
      </c>
      <c r="R619" s="77">
        <f t="shared" si="36"/>
        <v>0</v>
      </c>
      <c r="S619" s="225">
        <f t="shared" si="37"/>
        <v>0</v>
      </c>
      <c r="T619" s="225">
        <f>SUM(Dagbog!M618:M631)</f>
        <v>0</v>
      </c>
      <c r="U619" s="225">
        <f>S619+T619</f>
        <v>0</v>
      </c>
      <c r="V619" s="224">
        <f>SUM(Dagbog!Q618:Q631)</f>
        <v>0</v>
      </c>
      <c r="W619" s="232">
        <f>SUM(Dagbog!F618:F631)-X619</f>
        <v>0</v>
      </c>
      <c r="X619" s="228">
        <f>SUMIF(Dagbog!$L618:$L631,"x",Dagbog!F618:F631)</f>
        <v>0</v>
      </c>
      <c r="Y619" s="233">
        <f>IF(SUM(Dagbog!R618:R631)&gt;0,AVERAGE(Dagbog!R618:R631),0)</f>
        <v>0</v>
      </c>
      <c r="Z619" s="272">
        <f>SUM(Dagbog!T618:T631)-AA619</f>
        <v>0</v>
      </c>
      <c r="AA619" s="230">
        <f>SUMIF(Dagbog!$L618:$L631,"x",Dagbog!T618:T631)</f>
        <v>0</v>
      </c>
      <c r="AB619" s="228">
        <f>SUM(Dagbog!P618:P631)</f>
        <v>0</v>
      </c>
      <c r="AC619" s="230">
        <f>SUM(Dagbog!V618:V631)</f>
        <v>0</v>
      </c>
      <c r="AD619" s="231">
        <f>SUM(Dagbog!C618:C631)</f>
        <v>0</v>
      </c>
      <c r="AE619" s="234">
        <f>SUM(Dagbog!E618:E631)</f>
        <v>0</v>
      </c>
    </row>
    <row r="620" spans="1:31" ht="11.25" hidden="1" customHeight="1" x14ac:dyDescent="0.2">
      <c r="A620" s="223"/>
      <c r="B620" s="200"/>
      <c r="C620" s="77"/>
      <c r="D620" s="77"/>
      <c r="E620" s="77"/>
      <c r="F620" s="77"/>
      <c r="G620" s="225">
        <f t="shared" si="38"/>
        <v>0</v>
      </c>
      <c r="H620" s="200"/>
      <c r="I620" s="77"/>
      <c r="J620" s="77"/>
      <c r="K620" s="77"/>
      <c r="L620" s="77">
        <f>SUMIF(Dagbog!$L619:$L632,"x",Dagbog!K619:K632)</f>
        <v>0</v>
      </c>
      <c r="M620" s="200">
        <f t="shared" si="35"/>
        <v>0</v>
      </c>
      <c r="N620" s="200"/>
      <c r="O620" s="77"/>
      <c r="P620" s="77"/>
      <c r="Q620" s="77"/>
      <c r="R620" s="77">
        <f t="shared" si="36"/>
        <v>0</v>
      </c>
      <c r="S620" s="225">
        <f t="shared" si="37"/>
        <v>0</v>
      </c>
      <c r="T620" s="225"/>
      <c r="U620" s="225"/>
      <c r="V620" s="224"/>
      <c r="W620" s="232"/>
      <c r="X620" s="228"/>
      <c r="Y620" s="233"/>
      <c r="Z620" s="233"/>
      <c r="AA620" s="230"/>
      <c r="AB620" s="228"/>
      <c r="AC620" s="230"/>
      <c r="AD620" s="229"/>
      <c r="AE620" s="229"/>
    </row>
    <row r="621" spans="1:31" ht="11.25" hidden="1" customHeight="1" x14ac:dyDescent="0.2">
      <c r="A621" s="223"/>
      <c r="B621" s="200"/>
      <c r="C621" s="77"/>
      <c r="D621" s="77"/>
      <c r="E621" s="77"/>
      <c r="F621" s="77"/>
      <c r="G621" s="225">
        <f t="shared" si="38"/>
        <v>0</v>
      </c>
      <c r="H621" s="200"/>
      <c r="I621" s="77"/>
      <c r="J621" s="77"/>
      <c r="K621" s="77"/>
      <c r="L621" s="77">
        <f>SUMIF(Dagbog!$L620:$L633,"x",Dagbog!K620:K633)</f>
        <v>0</v>
      </c>
      <c r="M621" s="200">
        <f t="shared" si="35"/>
        <v>0</v>
      </c>
      <c r="N621" s="200"/>
      <c r="O621" s="77"/>
      <c r="P621" s="77"/>
      <c r="Q621" s="77"/>
      <c r="R621" s="77">
        <f t="shared" si="36"/>
        <v>0</v>
      </c>
      <c r="S621" s="225">
        <f t="shared" si="37"/>
        <v>0</v>
      </c>
      <c r="T621" s="225"/>
      <c r="U621" s="225"/>
      <c r="V621" s="224"/>
      <c r="W621" s="232"/>
      <c r="X621" s="228"/>
      <c r="Y621" s="233"/>
      <c r="Z621" s="233"/>
      <c r="AA621" s="230"/>
      <c r="AB621" s="228"/>
      <c r="AC621" s="230"/>
      <c r="AD621" s="229"/>
      <c r="AE621" s="229"/>
    </row>
    <row r="622" spans="1:31" ht="11.25" hidden="1" customHeight="1" x14ac:dyDescent="0.2">
      <c r="A622" s="223"/>
      <c r="B622" s="200"/>
      <c r="C622" s="77"/>
      <c r="D622" s="77"/>
      <c r="E622" s="77"/>
      <c r="F622" s="77"/>
      <c r="G622" s="225">
        <f t="shared" si="38"/>
        <v>0</v>
      </c>
      <c r="H622" s="200"/>
      <c r="I622" s="77"/>
      <c r="J622" s="77"/>
      <c r="K622" s="77"/>
      <c r="L622" s="77">
        <f>SUMIF(Dagbog!$L621:$L634,"x",Dagbog!K621:K634)</f>
        <v>0</v>
      </c>
      <c r="M622" s="200">
        <f t="shared" si="35"/>
        <v>0</v>
      </c>
      <c r="N622" s="200"/>
      <c r="O622" s="77"/>
      <c r="P622" s="77"/>
      <c r="Q622" s="77"/>
      <c r="R622" s="77">
        <f t="shared" si="36"/>
        <v>0</v>
      </c>
      <c r="S622" s="225">
        <f t="shared" si="37"/>
        <v>0</v>
      </c>
      <c r="T622" s="225"/>
      <c r="U622" s="225"/>
      <c r="V622" s="224"/>
      <c r="W622" s="232"/>
      <c r="X622" s="228"/>
      <c r="Y622" s="233"/>
      <c r="Z622" s="233"/>
      <c r="AA622" s="230"/>
      <c r="AB622" s="228"/>
      <c r="AC622" s="230"/>
      <c r="AD622" s="229"/>
      <c r="AE622" s="229"/>
    </row>
    <row r="623" spans="1:31" ht="11.25" hidden="1" customHeight="1" x14ac:dyDescent="0.2">
      <c r="A623" s="223"/>
      <c r="B623" s="200"/>
      <c r="C623" s="77"/>
      <c r="D623" s="77"/>
      <c r="E623" s="77"/>
      <c r="F623" s="77"/>
      <c r="G623" s="225">
        <f t="shared" si="38"/>
        <v>0</v>
      </c>
      <c r="H623" s="200"/>
      <c r="I623" s="77"/>
      <c r="J623" s="77"/>
      <c r="K623" s="77"/>
      <c r="L623" s="77">
        <f>SUMIF(Dagbog!$L622:$L635,"x",Dagbog!K622:K635)</f>
        <v>0</v>
      </c>
      <c r="M623" s="200">
        <f t="shared" si="35"/>
        <v>0</v>
      </c>
      <c r="N623" s="200"/>
      <c r="O623" s="77"/>
      <c r="P623" s="77"/>
      <c r="Q623" s="77"/>
      <c r="R623" s="77">
        <f t="shared" si="36"/>
        <v>0</v>
      </c>
      <c r="S623" s="225">
        <f t="shared" si="37"/>
        <v>0</v>
      </c>
      <c r="T623" s="225"/>
      <c r="U623" s="225"/>
      <c r="V623" s="224"/>
      <c r="W623" s="232"/>
      <c r="X623" s="228"/>
      <c r="Y623" s="233"/>
      <c r="Z623" s="233"/>
      <c r="AA623" s="230"/>
      <c r="AB623" s="228"/>
      <c r="AC623" s="230"/>
      <c r="AD623" s="229"/>
      <c r="AE623" s="229"/>
    </row>
    <row r="624" spans="1:31" ht="11.25" hidden="1" customHeight="1" x14ac:dyDescent="0.2">
      <c r="A624" s="223"/>
      <c r="B624" s="200"/>
      <c r="C624" s="77"/>
      <c r="D624" s="77"/>
      <c r="E624" s="77"/>
      <c r="F624" s="77"/>
      <c r="G624" s="225">
        <f t="shared" si="38"/>
        <v>0</v>
      </c>
      <c r="H624" s="200"/>
      <c r="I624" s="77"/>
      <c r="J624" s="77"/>
      <c r="K624" s="77"/>
      <c r="L624" s="77">
        <f>SUMIF(Dagbog!$L623:$L636,"x",Dagbog!K623:K636)</f>
        <v>0</v>
      </c>
      <c r="M624" s="200">
        <f t="shared" si="35"/>
        <v>0</v>
      </c>
      <c r="N624" s="200"/>
      <c r="O624" s="77"/>
      <c r="P624" s="77"/>
      <c r="Q624" s="77"/>
      <c r="R624" s="77">
        <f t="shared" si="36"/>
        <v>0</v>
      </c>
      <c r="S624" s="225">
        <f t="shared" si="37"/>
        <v>0</v>
      </c>
      <c r="T624" s="225"/>
      <c r="U624" s="225"/>
      <c r="V624" s="224"/>
      <c r="W624" s="232"/>
      <c r="X624" s="228"/>
      <c r="Y624" s="233"/>
      <c r="Z624" s="233"/>
      <c r="AA624" s="230"/>
      <c r="AB624" s="228"/>
      <c r="AC624" s="230"/>
      <c r="AD624" s="229"/>
      <c r="AE624" s="229"/>
    </row>
    <row r="625" spans="1:31" ht="11.25" hidden="1" customHeight="1" x14ac:dyDescent="0.2">
      <c r="A625" s="223"/>
      <c r="B625" s="200"/>
      <c r="C625" s="77"/>
      <c r="D625" s="77"/>
      <c r="E625" s="77"/>
      <c r="F625" s="77"/>
      <c r="G625" s="225">
        <f t="shared" si="38"/>
        <v>0</v>
      </c>
      <c r="H625" s="200"/>
      <c r="I625" s="77"/>
      <c r="J625" s="77"/>
      <c r="K625" s="77"/>
      <c r="L625" s="77">
        <f>SUMIF(Dagbog!$L624:$L637,"x",Dagbog!K624:K637)</f>
        <v>0</v>
      </c>
      <c r="M625" s="200">
        <f t="shared" si="35"/>
        <v>0</v>
      </c>
      <c r="N625" s="200"/>
      <c r="O625" s="77"/>
      <c r="P625" s="77"/>
      <c r="Q625" s="77"/>
      <c r="R625" s="77">
        <f t="shared" si="36"/>
        <v>0</v>
      </c>
      <c r="S625" s="225">
        <f t="shared" si="37"/>
        <v>0</v>
      </c>
      <c r="T625" s="225"/>
      <c r="U625" s="225"/>
      <c r="V625" s="224"/>
      <c r="W625" s="232"/>
      <c r="X625" s="228"/>
      <c r="Y625" s="233"/>
      <c r="Z625" s="233"/>
      <c r="AA625" s="230"/>
      <c r="AB625" s="228"/>
      <c r="AC625" s="230"/>
      <c r="AD625" s="229"/>
      <c r="AE625" s="229"/>
    </row>
    <row r="626" spans="1:31" ht="11.25" hidden="1" customHeight="1" x14ac:dyDescent="0.2">
      <c r="A626" s="223"/>
      <c r="B626" s="200"/>
      <c r="C626" s="77"/>
      <c r="D626" s="77"/>
      <c r="E626" s="77"/>
      <c r="F626" s="77"/>
      <c r="G626" s="225">
        <f t="shared" si="38"/>
        <v>0</v>
      </c>
      <c r="H626" s="200"/>
      <c r="I626" s="77"/>
      <c r="J626" s="77"/>
      <c r="K626" s="77"/>
      <c r="L626" s="77">
        <f>SUMIF(Dagbog!$L625:$L638,"x",Dagbog!K625:K638)</f>
        <v>0</v>
      </c>
      <c r="M626" s="200">
        <f t="shared" si="35"/>
        <v>0</v>
      </c>
      <c r="N626" s="200"/>
      <c r="O626" s="77"/>
      <c r="P626" s="77"/>
      <c r="Q626" s="77"/>
      <c r="R626" s="77">
        <f t="shared" si="36"/>
        <v>0</v>
      </c>
      <c r="S626" s="225">
        <f t="shared" si="37"/>
        <v>0</v>
      </c>
      <c r="T626" s="225"/>
      <c r="U626" s="225"/>
      <c r="V626" s="224"/>
      <c r="W626" s="232"/>
      <c r="X626" s="228"/>
      <c r="Y626" s="233"/>
      <c r="Z626" s="233"/>
      <c r="AA626" s="230"/>
      <c r="AB626" s="228"/>
      <c r="AC626" s="230"/>
      <c r="AD626" s="229"/>
      <c r="AE626" s="229"/>
    </row>
    <row r="627" spans="1:31" ht="11.25" hidden="1" customHeight="1" x14ac:dyDescent="0.2">
      <c r="A627" s="223"/>
      <c r="B627" s="200"/>
      <c r="C627" s="77"/>
      <c r="D627" s="77"/>
      <c r="E627" s="77"/>
      <c r="F627" s="77"/>
      <c r="G627" s="225">
        <f t="shared" si="38"/>
        <v>0</v>
      </c>
      <c r="H627" s="200"/>
      <c r="I627" s="77"/>
      <c r="J627" s="77"/>
      <c r="K627" s="77"/>
      <c r="L627" s="77">
        <f>SUMIF(Dagbog!$L626:$L639,"x",Dagbog!K626:K639)</f>
        <v>0</v>
      </c>
      <c r="M627" s="200">
        <f t="shared" si="35"/>
        <v>0</v>
      </c>
      <c r="N627" s="200"/>
      <c r="O627" s="77"/>
      <c r="P627" s="77"/>
      <c r="Q627" s="77"/>
      <c r="R627" s="77">
        <f t="shared" si="36"/>
        <v>0</v>
      </c>
      <c r="S627" s="225">
        <f t="shared" si="37"/>
        <v>0</v>
      </c>
      <c r="T627" s="225"/>
      <c r="U627" s="225"/>
      <c r="V627" s="224"/>
      <c r="W627" s="232"/>
      <c r="X627" s="228"/>
      <c r="Y627" s="233"/>
      <c r="Z627" s="233"/>
      <c r="AA627" s="230"/>
      <c r="AB627" s="228"/>
      <c r="AC627" s="230"/>
      <c r="AD627" s="229"/>
      <c r="AE627" s="229"/>
    </row>
    <row r="628" spans="1:31" ht="11.25" hidden="1" customHeight="1" x14ac:dyDescent="0.2">
      <c r="A628" s="223"/>
      <c r="B628" s="200"/>
      <c r="C628" s="77"/>
      <c r="D628" s="77"/>
      <c r="E628" s="77"/>
      <c r="F628" s="77"/>
      <c r="G628" s="225">
        <f t="shared" si="38"/>
        <v>0</v>
      </c>
      <c r="H628" s="200"/>
      <c r="I628" s="77"/>
      <c r="J628" s="77"/>
      <c r="K628" s="77"/>
      <c r="L628" s="77">
        <f>SUMIF(Dagbog!$L627:$L640,"x",Dagbog!K627:K640)</f>
        <v>0</v>
      </c>
      <c r="M628" s="200">
        <f t="shared" si="35"/>
        <v>0</v>
      </c>
      <c r="N628" s="200"/>
      <c r="O628" s="77"/>
      <c r="P628" s="77"/>
      <c r="Q628" s="77"/>
      <c r="R628" s="77">
        <f t="shared" si="36"/>
        <v>0</v>
      </c>
      <c r="S628" s="225">
        <f t="shared" si="37"/>
        <v>0</v>
      </c>
      <c r="T628" s="225"/>
      <c r="U628" s="225"/>
      <c r="V628" s="224"/>
      <c r="W628" s="232"/>
      <c r="X628" s="228"/>
      <c r="Y628" s="233"/>
      <c r="Z628" s="233"/>
      <c r="AA628" s="230"/>
      <c r="AB628" s="228"/>
      <c r="AC628" s="230"/>
      <c r="AD628" s="229"/>
      <c r="AE628" s="229"/>
    </row>
    <row r="629" spans="1:31" ht="11.25" hidden="1" customHeight="1" x14ac:dyDescent="0.2">
      <c r="A629" s="223"/>
      <c r="B629" s="200"/>
      <c r="C629" s="77"/>
      <c r="D629" s="77"/>
      <c r="E629" s="77"/>
      <c r="F629" s="77"/>
      <c r="G629" s="225">
        <f t="shared" si="38"/>
        <v>0</v>
      </c>
      <c r="H629" s="200"/>
      <c r="I629" s="77"/>
      <c r="J629" s="77"/>
      <c r="K629" s="77"/>
      <c r="L629" s="77">
        <f>SUMIF(Dagbog!$L628:$L641,"x",Dagbog!K628:K641)</f>
        <v>0</v>
      </c>
      <c r="M629" s="200">
        <f t="shared" si="35"/>
        <v>0</v>
      </c>
      <c r="N629" s="200"/>
      <c r="O629" s="77"/>
      <c r="P629" s="77"/>
      <c r="Q629" s="77"/>
      <c r="R629" s="77">
        <f t="shared" si="36"/>
        <v>0</v>
      </c>
      <c r="S629" s="225">
        <f t="shared" si="37"/>
        <v>0</v>
      </c>
      <c r="T629" s="225"/>
      <c r="U629" s="225"/>
      <c r="V629" s="224"/>
      <c r="W629" s="232"/>
      <c r="X629" s="228"/>
      <c r="Y629" s="233"/>
      <c r="Z629" s="233"/>
      <c r="AA629" s="230"/>
      <c r="AB629" s="228"/>
      <c r="AC629" s="230"/>
      <c r="AD629" s="229"/>
      <c r="AE629" s="229"/>
    </row>
    <row r="630" spans="1:31" ht="11.25" hidden="1" customHeight="1" x14ac:dyDescent="0.2">
      <c r="A630" s="223"/>
      <c r="B630" s="200"/>
      <c r="C630" s="77"/>
      <c r="D630" s="77"/>
      <c r="E630" s="77"/>
      <c r="F630" s="77"/>
      <c r="G630" s="225">
        <f t="shared" si="38"/>
        <v>0</v>
      </c>
      <c r="H630" s="200"/>
      <c r="I630" s="77"/>
      <c r="J630" s="77"/>
      <c r="K630" s="77"/>
      <c r="L630" s="77">
        <f>SUMIF(Dagbog!$L629:$L642,"x",Dagbog!K629:K642)</f>
        <v>0</v>
      </c>
      <c r="M630" s="200">
        <f t="shared" si="35"/>
        <v>0</v>
      </c>
      <c r="N630" s="200"/>
      <c r="O630" s="77"/>
      <c r="P630" s="77"/>
      <c r="Q630" s="77"/>
      <c r="R630" s="77">
        <f t="shared" si="36"/>
        <v>0</v>
      </c>
      <c r="S630" s="225">
        <f t="shared" si="37"/>
        <v>0</v>
      </c>
      <c r="T630" s="225"/>
      <c r="U630" s="225"/>
      <c r="V630" s="224"/>
      <c r="W630" s="232"/>
      <c r="X630" s="228"/>
      <c r="Y630" s="233"/>
      <c r="Z630" s="233"/>
      <c r="AA630" s="230"/>
      <c r="AB630" s="228"/>
      <c r="AC630" s="230"/>
      <c r="AD630" s="229"/>
      <c r="AE630" s="229"/>
    </row>
    <row r="631" spans="1:31" ht="11.25" hidden="1" customHeight="1" x14ac:dyDescent="0.2">
      <c r="A631" s="223"/>
      <c r="B631" s="200"/>
      <c r="C631" s="77"/>
      <c r="D631" s="77"/>
      <c r="E631" s="77"/>
      <c r="F631" s="77"/>
      <c r="G631" s="225">
        <f t="shared" si="38"/>
        <v>0</v>
      </c>
      <c r="H631" s="200"/>
      <c r="I631" s="77"/>
      <c r="J631" s="77"/>
      <c r="K631" s="77"/>
      <c r="L631" s="77">
        <f>SUMIF(Dagbog!$L630:$L643,"x",Dagbog!K630:K643)</f>
        <v>0</v>
      </c>
      <c r="M631" s="200">
        <f t="shared" si="35"/>
        <v>0</v>
      </c>
      <c r="N631" s="200"/>
      <c r="O631" s="77"/>
      <c r="P631" s="77"/>
      <c r="Q631" s="77"/>
      <c r="R631" s="77">
        <f t="shared" si="36"/>
        <v>0</v>
      </c>
      <c r="S631" s="225">
        <f t="shared" si="37"/>
        <v>0</v>
      </c>
      <c r="T631" s="225"/>
      <c r="U631" s="225"/>
      <c r="V631" s="224"/>
      <c r="W631" s="232"/>
      <c r="X631" s="228"/>
      <c r="Y631" s="233"/>
      <c r="Z631" s="233"/>
      <c r="AA631" s="230"/>
      <c r="AB631" s="228"/>
      <c r="AC631" s="230"/>
      <c r="AD631" s="229"/>
      <c r="AE631" s="229"/>
    </row>
    <row r="632" spans="1:31" ht="11.25" hidden="1" customHeight="1" x14ac:dyDescent="0.2">
      <c r="A632" s="223"/>
      <c r="B632" s="200"/>
      <c r="C632" s="77"/>
      <c r="D632" s="77"/>
      <c r="E632" s="77"/>
      <c r="F632" s="77"/>
      <c r="G632" s="225">
        <f t="shared" si="38"/>
        <v>0</v>
      </c>
      <c r="H632" s="200"/>
      <c r="I632" s="77"/>
      <c r="J632" s="77"/>
      <c r="K632" s="77"/>
      <c r="L632" s="77">
        <f>SUMIF(Dagbog!$L631:$L644,"x",Dagbog!K631:K644)</f>
        <v>0</v>
      </c>
      <c r="M632" s="200">
        <f t="shared" si="35"/>
        <v>0</v>
      </c>
      <c r="N632" s="200"/>
      <c r="O632" s="77"/>
      <c r="P632" s="77"/>
      <c r="Q632" s="77"/>
      <c r="R632" s="77">
        <f t="shared" si="36"/>
        <v>0</v>
      </c>
      <c r="S632" s="225">
        <f t="shared" si="37"/>
        <v>0</v>
      </c>
      <c r="T632" s="225"/>
      <c r="U632" s="225"/>
      <c r="V632" s="224"/>
      <c r="W632" s="232"/>
      <c r="X632" s="228"/>
      <c r="Y632" s="233"/>
      <c r="Z632" s="233"/>
      <c r="AA632" s="230"/>
      <c r="AB632" s="228"/>
      <c r="AC632" s="230"/>
      <c r="AD632" s="229"/>
      <c r="AE632" s="229"/>
    </row>
    <row r="633" spans="1:31" x14ac:dyDescent="0.2">
      <c r="A633" s="230">
        <f>Dagbog!A632</f>
        <v>36</v>
      </c>
      <c r="B633" s="200">
        <f>SUMIF(Dagbog!$L632:$L645,"",Dagbog!G632:G645)</f>
        <v>0</v>
      </c>
      <c r="C633" s="77">
        <f>SUMIF(Dagbog!$L632:$L645,"",Dagbog!H632:H645)</f>
        <v>0</v>
      </c>
      <c r="D633" s="77">
        <f>SUMIF(Dagbog!$L632:$L645,"",Dagbog!I632:I645)</f>
        <v>0</v>
      </c>
      <c r="E633" s="77">
        <f>SUMIF(Dagbog!$L632:$L645,"",Dagbog!J632:J645)</f>
        <v>0</v>
      </c>
      <c r="F633" s="77">
        <f>SUMIF(Dagbog!$L632:$L645,"",Dagbog!K632:K645)</f>
        <v>0</v>
      </c>
      <c r="G633" s="225">
        <f t="shared" si="38"/>
        <v>0</v>
      </c>
      <c r="H633" s="200">
        <f>SUMIF(Dagbog!$L632:$L645,"x",Dagbog!G632:G645)</f>
        <v>0</v>
      </c>
      <c r="I633" s="77">
        <f>SUMIF(Dagbog!$L632:$L645,"x",Dagbog!H632:H645)</f>
        <v>0</v>
      </c>
      <c r="J633" s="77">
        <f>SUMIF(Dagbog!$L632:$L645,"x",Dagbog!I632:I645)</f>
        <v>0</v>
      </c>
      <c r="K633" s="77">
        <f>SUMIF(Dagbog!$L632:$L645,"x",Dagbog!J632:J645)</f>
        <v>0</v>
      </c>
      <c r="L633" s="77">
        <f>SUMIF(Dagbog!$L632:$L645,"x",Dagbog!K632:K645)</f>
        <v>0</v>
      </c>
      <c r="M633" s="200">
        <f t="shared" si="35"/>
        <v>0</v>
      </c>
      <c r="N633" s="200">
        <f>B633+H633</f>
        <v>0</v>
      </c>
      <c r="O633" s="77">
        <f>C633+I633</f>
        <v>0</v>
      </c>
      <c r="P633" s="77">
        <f>D633+J633</f>
        <v>0</v>
      </c>
      <c r="Q633" s="77">
        <f>E633+K633</f>
        <v>0</v>
      </c>
      <c r="R633" s="77">
        <f t="shared" si="36"/>
        <v>0</v>
      </c>
      <c r="S633" s="225">
        <f t="shared" si="37"/>
        <v>0</v>
      </c>
      <c r="T633" s="225">
        <f>SUM(Dagbog!M632:M645)</f>
        <v>0</v>
      </c>
      <c r="U633" s="225">
        <f>S633+T633</f>
        <v>0</v>
      </c>
      <c r="V633" s="224">
        <f>SUM(Dagbog!Q632:Q645)</f>
        <v>0</v>
      </c>
      <c r="W633" s="232">
        <f>SUM(Dagbog!F632:F645)-X633</f>
        <v>0</v>
      </c>
      <c r="X633" s="228">
        <f>SUMIF(Dagbog!$L632:$L645,"x",Dagbog!F632:F645)</f>
        <v>0</v>
      </c>
      <c r="Y633" s="233">
        <f>IF(SUM(Dagbog!R632:R645)&gt;0,AVERAGE(Dagbog!R632:R645),0)</f>
        <v>0</v>
      </c>
      <c r="Z633" s="272">
        <f>SUM(Dagbog!T632:T645)-AA633</f>
        <v>0</v>
      </c>
      <c r="AA633" s="230">
        <f>SUMIF(Dagbog!$L632:$L645,"x",Dagbog!T632:T645)</f>
        <v>0</v>
      </c>
      <c r="AB633" s="228">
        <f>SUM(Dagbog!P632:P645)</f>
        <v>0</v>
      </c>
      <c r="AC633" s="230">
        <f>SUM(Dagbog!V632:V645)</f>
        <v>0</v>
      </c>
      <c r="AD633" s="231">
        <f>SUM(Dagbog!C632:C645)</f>
        <v>0</v>
      </c>
      <c r="AE633" s="234">
        <f>SUM(Dagbog!E632:E645)</f>
        <v>0</v>
      </c>
    </row>
    <row r="634" spans="1:31" ht="11.25" hidden="1" customHeight="1" x14ac:dyDescent="0.2">
      <c r="A634" s="223"/>
      <c r="B634" s="200"/>
      <c r="C634" s="77"/>
      <c r="D634" s="77"/>
      <c r="E634" s="77"/>
      <c r="F634" s="77"/>
      <c r="G634" s="225">
        <f t="shared" si="38"/>
        <v>0</v>
      </c>
      <c r="H634" s="200"/>
      <c r="I634" s="77"/>
      <c r="J634" s="77"/>
      <c r="K634" s="77"/>
      <c r="L634" s="77">
        <f>SUMIF(Dagbog!$L633:$L646,"x",Dagbog!K633:K646)</f>
        <v>0</v>
      </c>
      <c r="M634" s="200">
        <f t="shared" si="35"/>
        <v>0</v>
      </c>
      <c r="N634" s="200"/>
      <c r="O634" s="77"/>
      <c r="P634" s="77"/>
      <c r="Q634" s="77"/>
      <c r="R634" s="77">
        <f t="shared" si="36"/>
        <v>0</v>
      </c>
      <c r="S634" s="225">
        <f t="shared" si="37"/>
        <v>0</v>
      </c>
      <c r="T634" s="225"/>
      <c r="U634" s="225"/>
      <c r="V634" s="224"/>
      <c r="W634" s="232"/>
      <c r="X634" s="228"/>
      <c r="Y634" s="233"/>
      <c r="Z634" s="233"/>
      <c r="AA634" s="230"/>
      <c r="AB634" s="228"/>
      <c r="AC634" s="230"/>
      <c r="AD634" s="229"/>
      <c r="AE634" s="229"/>
    </row>
    <row r="635" spans="1:31" ht="11.25" hidden="1" customHeight="1" x14ac:dyDescent="0.2">
      <c r="A635" s="223"/>
      <c r="B635" s="200"/>
      <c r="C635" s="77"/>
      <c r="D635" s="77"/>
      <c r="E635" s="77"/>
      <c r="F635" s="77"/>
      <c r="G635" s="225">
        <f t="shared" si="38"/>
        <v>0</v>
      </c>
      <c r="H635" s="200"/>
      <c r="I635" s="77"/>
      <c r="J635" s="77"/>
      <c r="K635" s="77"/>
      <c r="L635" s="77">
        <f>SUMIF(Dagbog!$L634:$L647,"x",Dagbog!K634:K647)</f>
        <v>0</v>
      </c>
      <c r="M635" s="200">
        <f t="shared" si="35"/>
        <v>0</v>
      </c>
      <c r="N635" s="200"/>
      <c r="O635" s="77"/>
      <c r="P635" s="77"/>
      <c r="Q635" s="77"/>
      <c r="R635" s="77">
        <f t="shared" si="36"/>
        <v>0</v>
      </c>
      <c r="S635" s="225">
        <f t="shared" si="37"/>
        <v>0</v>
      </c>
      <c r="T635" s="225"/>
      <c r="U635" s="225"/>
      <c r="V635" s="224"/>
      <c r="W635" s="232"/>
      <c r="X635" s="228"/>
      <c r="Y635" s="233"/>
      <c r="Z635" s="233"/>
      <c r="AA635" s="230"/>
      <c r="AB635" s="228"/>
      <c r="AC635" s="230"/>
      <c r="AD635" s="229"/>
      <c r="AE635" s="229"/>
    </row>
    <row r="636" spans="1:31" ht="11.25" hidden="1" customHeight="1" x14ac:dyDescent="0.2">
      <c r="A636" s="223"/>
      <c r="B636" s="200"/>
      <c r="C636" s="77"/>
      <c r="D636" s="77"/>
      <c r="E636" s="77"/>
      <c r="F636" s="77"/>
      <c r="G636" s="225">
        <f t="shared" si="38"/>
        <v>0</v>
      </c>
      <c r="H636" s="200"/>
      <c r="I636" s="77"/>
      <c r="J636" s="77"/>
      <c r="K636" s="77"/>
      <c r="L636" s="77">
        <f>SUMIF(Dagbog!$L635:$L648,"x",Dagbog!K635:K648)</f>
        <v>0</v>
      </c>
      <c r="M636" s="200">
        <f t="shared" si="35"/>
        <v>0</v>
      </c>
      <c r="N636" s="200"/>
      <c r="O636" s="77"/>
      <c r="P636" s="77"/>
      <c r="Q636" s="77"/>
      <c r="R636" s="77">
        <f t="shared" si="36"/>
        <v>0</v>
      </c>
      <c r="S636" s="225">
        <f t="shared" si="37"/>
        <v>0</v>
      </c>
      <c r="T636" s="225"/>
      <c r="U636" s="225"/>
      <c r="V636" s="224"/>
      <c r="W636" s="232"/>
      <c r="X636" s="228"/>
      <c r="Y636" s="233"/>
      <c r="Z636" s="233"/>
      <c r="AA636" s="230"/>
      <c r="AB636" s="228"/>
      <c r="AC636" s="230"/>
      <c r="AD636" s="229"/>
      <c r="AE636" s="229"/>
    </row>
    <row r="637" spans="1:31" ht="11.25" hidden="1" customHeight="1" x14ac:dyDescent="0.2">
      <c r="A637" s="223"/>
      <c r="B637" s="200"/>
      <c r="C637" s="77"/>
      <c r="D637" s="77"/>
      <c r="E637" s="77"/>
      <c r="F637" s="77"/>
      <c r="G637" s="225">
        <f t="shared" si="38"/>
        <v>0</v>
      </c>
      <c r="H637" s="200"/>
      <c r="I637" s="77"/>
      <c r="J637" s="77"/>
      <c r="K637" s="77"/>
      <c r="L637" s="77">
        <f>SUMIF(Dagbog!$L636:$L649,"x",Dagbog!K636:K649)</f>
        <v>0</v>
      </c>
      <c r="M637" s="200">
        <f t="shared" si="35"/>
        <v>0</v>
      </c>
      <c r="N637" s="200"/>
      <c r="O637" s="77"/>
      <c r="P637" s="77"/>
      <c r="Q637" s="77"/>
      <c r="R637" s="77">
        <f t="shared" si="36"/>
        <v>0</v>
      </c>
      <c r="S637" s="225">
        <f t="shared" si="37"/>
        <v>0</v>
      </c>
      <c r="T637" s="225"/>
      <c r="U637" s="225"/>
      <c r="V637" s="224"/>
      <c r="W637" s="232"/>
      <c r="X637" s="228"/>
      <c r="Y637" s="233"/>
      <c r="Z637" s="233"/>
      <c r="AA637" s="230"/>
      <c r="AB637" s="228"/>
      <c r="AC637" s="230"/>
      <c r="AD637" s="229"/>
      <c r="AE637" s="229"/>
    </row>
    <row r="638" spans="1:31" ht="11.25" hidden="1" customHeight="1" x14ac:dyDescent="0.2">
      <c r="A638" s="223"/>
      <c r="B638" s="200"/>
      <c r="C638" s="77"/>
      <c r="D638" s="77"/>
      <c r="E638" s="77"/>
      <c r="F638" s="77"/>
      <c r="G638" s="225">
        <f t="shared" si="38"/>
        <v>0</v>
      </c>
      <c r="H638" s="200"/>
      <c r="I638" s="77"/>
      <c r="J638" s="77"/>
      <c r="K638" s="77"/>
      <c r="L638" s="77">
        <f>SUMIF(Dagbog!$L637:$L650,"x",Dagbog!K637:K650)</f>
        <v>0</v>
      </c>
      <c r="M638" s="200">
        <f t="shared" si="35"/>
        <v>0</v>
      </c>
      <c r="N638" s="200"/>
      <c r="O638" s="77"/>
      <c r="P638" s="77"/>
      <c r="Q638" s="77"/>
      <c r="R638" s="77">
        <f t="shared" si="36"/>
        <v>0</v>
      </c>
      <c r="S638" s="225">
        <f t="shared" si="37"/>
        <v>0</v>
      </c>
      <c r="T638" s="225"/>
      <c r="U638" s="225"/>
      <c r="V638" s="224"/>
      <c r="W638" s="232"/>
      <c r="X638" s="228"/>
      <c r="Y638" s="233"/>
      <c r="Z638" s="233"/>
      <c r="AA638" s="230"/>
      <c r="AB638" s="228"/>
      <c r="AC638" s="230"/>
      <c r="AD638" s="229"/>
      <c r="AE638" s="229"/>
    </row>
    <row r="639" spans="1:31" ht="11.25" hidden="1" customHeight="1" x14ac:dyDescent="0.2">
      <c r="A639" s="223"/>
      <c r="B639" s="200"/>
      <c r="C639" s="77"/>
      <c r="D639" s="77"/>
      <c r="E639" s="77"/>
      <c r="F639" s="77"/>
      <c r="G639" s="225">
        <f t="shared" si="38"/>
        <v>0</v>
      </c>
      <c r="H639" s="200"/>
      <c r="I639" s="77"/>
      <c r="J639" s="77"/>
      <c r="K639" s="77"/>
      <c r="L639" s="77">
        <f>SUMIF(Dagbog!$L638:$L651,"x",Dagbog!K638:K651)</f>
        <v>0</v>
      </c>
      <c r="M639" s="200">
        <f t="shared" si="35"/>
        <v>0</v>
      </c>
      <c r="N639" s="200"/>
      <c r="O639" s="77"/>
      <c r="P639" s="77"/>
      <c r="Q639" s="77"/>
      <c r="R639" s="77">
        <f t="shared" si="36"/>
        <v>0</v>
      </c>
      <c r="S639" s="225">
        <f t="shared" si="37"/>
        <v>0</v>
      </c>
      <c r="T639" s="225"/>
      <c r="U639" s="225"/>
      <c r="V639" s="224"/>
      <c r="W639" s="232"/>
      <c r="X639" s="228"/>
      <c r="Y639" s="233"/>
      <c r="Z639" s="233"/>
      <c r="AA639" s="230"/>
      <c r="AB639" s="228"/>
      <c r="AC639" s="230"/>
      <c r="AD639" s="229"/>
      <c r="AE639" s="229"/>
    </row>
    <row r="640" spans="1:31" ht="11.25" hidden="1" customHeight="1" x14ac:dyDescent="0.2">
      <c r="A640" s="223"/>
      <c r="B640" s="200"/>
      <c r="C640" s="77"/>
      <c r="D640" s="77"/>
      <c r="E640" s="77"/>
      <c r="F640" s="77"/>
      <c r="G640" s="225">
        <f t="shared" si="38"/>
        <v>0</v>
      </c>
      <c r="H640" s="200"/>
      <c r="I640" s="77"/>
      <c r="J640" s="77"/>
      <c r="K640" s="77"/>
      <c r="L640" s="77">
        <f>SUMIF(Dagbog!$L639:$L652,"x",Dagbog!K639:K652)</f>
        <v>0</v>
      </c>
      <c r="M640" s="200">
        <f t="shared" si="35"/>
        <v>0</v>
      </c>
      <c r="N640" s="200"/>
      <c r="O640" s="77"/>
      <c r="P640" s="77"/>
      <c r="Q640" s="77"/>
      <c r="R640" s="77">
        <f t="shared" si="36"/>
        <v>0</v>
      </c>
      <c r="S640" s="225">
        <f t="shared" si="37"/>
        <v>0</v>
      </c>
      <c r="T640" s="225"/>
      <c r="U640" s="225"/>
      <c r="V640" s="224"/>
      <c r="W640" s="232"/>
      <c r="X640" s="228"/>
      <c r="Y640" s="233"/>
      <c r="Z640" s="233"/>
      <c r="AA640" s="230"/>
      <c r="AB640" s="228"/>
      <c r="AC640" s="230"/>
      <c r="AD640" s="229"/>
      <c r="AE640" s="229"/>
    </row>
    <row r="641" spans="1:31" ht="11.25" hidden="1" customHeight="1" x14ac:dyDescent="0.2">
      <c r="A641" s="223"/>
      <c r="B641" s="200"/>
      <c r="C641" s="77"/>
      <c r="D641" s="77"/>
      <c r="E641" s="77"/>
      <c r="F641" s="77"/>
      <c r="G641" s="225">
        <f t="shared" si="38"/>
        <v>0</v>
      </c>
      <c r="H641" s="200"/>
      <c r="I641" s="77"/>
      <c r="J641" s="77"/>
      <c r="K641" s="77"/>
      <c r="L641" s="77">
        <f>SUMIF(Dagbog!$L640:$L653,"x",Dagbog!K640:K653)</f>
        <v>0</v>
      </c>
      <c r="M641" s="200">
        <f t="shared" si="35"/>
        <v>0</v>
      </c>
      <c r="N641" s="200"/>
      <c r="O641" s="77"/>
      <c r="P641" s="77"/>
      <c r="Q641" s="77"/>
      <c r="R641" s="77">
        <f t="shared" si="36"/>
        <v>0</v>
      </c>
      <c r="S641" s="225">
        <f t="shared" si="37"/>
        <v>0</v>
      </c>
      <c r="T641" s="225"/>
      <c r="U641" s="225"/>
      <c r="V641" s="224"/>
      <c r="W641" s="232"/>
      <c r="X641" s="228"/>
      <c r="Y641" s="233"/>
      <c r="Z641" s="233"/>
      <c r="AA641" s="230"/>
      <c r="AB641" s="228"/>
      <c r="AC641" s="230"/>
      <c r="AD641" s="229"/>
      <c r="AE641" s="229"/>
    </row>
    <row r="642" spans="1:31" ht="11.25" hidden="1" customHeight="1" x14ac:dyDescent="0.2">
      <c r="A642" s="223"/>
      <c r="B642" s="200"/>
      <c r="C642" s="77"/>
      <c r="D642" s="77"/>
      <c r="E642" s="77"/>
      <c r="F642" s="77"/>
      <c r="G642" s="225">
        <f t="shared" si="38"/>
        <v>0</v>
      </c>
      <c r="H642" s="200"/>
      <c r="I642" s="77"/>
      <c r="J642" s="77"/>
      <c r="K642" s="77"/>
      <c r="L642" s="77">
        <f>SUMIF(Dagbog!$L641:$L654,"x",Dagbog!K641:K654)</f>
        <v>0</v>
      </c>
      <c r="M642" s="200">
        <f t="shared" si="35"/>
        <v>0</v>
      </c>
      <c r="N642" s="200"/>
      <c r="O642" s="77"/>
      <c r="P642" s="77"/>
      <c r="Q642" s="77"/>
      <c r="R642" s="77">
        <f t="shared" si="36"/>
        <v>0</v>
      </c>
      <c r="S642" s="225">
        <f t="shared" si="37"/>
        <v>0</v>
      </c>
      <c r="T642" s="225"/>
      <c r="U642" s="225"/>
      <c r="V642" s="224"/>
      <c r="W642" s="232"/>
      <c r="X642" s="228"/>
      <c r="Y642" s="233"/>
      <c r="Z642" s="233"/>
      <c r="AA642" s="230"/>
      <c r="AB642" s="228"/>
      <c r="AC642" s="230"/>
      <c r="AD642" s="229"/>
      <c r="AE642" s="229"/>
    </row>
    <row r="643" spans="1:31" ht="11.25" hidden="1" customHeight="1" x14ac:dyDescent="0.2">
      <c r="A643" s="223"/>
      <c r="B643" s="200"/>
      <c r="C643" s="77"/>
      <c r="D643" s="77"/>
      <c r="E643" s="77"/>
      <c r="F643" s="77"/>
      <c r="G643" s="225">
        <f t="shared" si="38"/>
        <v>0</v>
      </c>
      <c r="H643" s="200"/>
      <c r="I643" s="77"/>
      <c r="J643" s="77"/>
      <c r="K643" s="77"/>
      <c r="L643" s="77">
        <f>SUMIF(Dagbog!$L642:$L655,"x",Dagbog!K642:K655)</f>
        <v>0</v>
      </c>
      <c r="M643" s="200">
        <f t="shared" si="35"/>
        <v>0</v>
      </c>
      <c r="N643" s="200"/>
      <c r="O643" s="77"/>
      <c r="P643" s="77"/>
      <c r="Q643" s="77"/>
      <c r="R643" s="77">
        <f t="shared" si="36"/>
        <v>0</v>
      </c>
      <c r="S643" s="225">
        <f t="shared" si="37"/>
        <v>0</v>
      </c>
      <c r="T643" s="225"/>
      <c r="U643" s="225"/>
      <c r="V643" s="224"/>
      <c r="W643" s="232"/>
      <c r="X643" s="228"/>
      <c r="Y643" s="233"/>
      <c r="Z643" s="233"/>
      <c r="AA643" s="230"/>
      <c r="AB643" s="228"/>
      <c r="AC643" s="230"/>
      <c r="AD643" s="229"/>
      <c r="AE643" s="229"/>
    </row>
    <row r="644" spans="1:31" ht="11.25" hidden="1" customHeight="1" x14ac:dyDescent="0.2">
      <c r="A644" s="223"/>
      <c r="B644" s="200"/>
      <c r="C644" s="77"/>
      <c r="D644" s="77"/>
      <c r="E644" s="77"/>
      <c r="F644" s="77"/>
      <c r="G644" s="225">
        <f t="shared" si="38"/>
        <v>0</v>
      </c>
      <c r="H644" s="200"/>
      <c r="I644" s="77"/>
      <c r="J644" s="77"/>
      <c r="K644" s="77"/>
      <c r="L644" s="77">
        <f>SUMIF(Dagbog!$L643:$L656,"x",Dagbog!K643:K656)</f>
        <v>0</v>
      </c>
      <c r="M644" s="200">
        <f t="shared" si="35"/>
        <v>0</v>
      </c>
      <c r="N644" s="200"/>
      <c r="O644" s="77"/>
      <c r="P644" s="77"/>
      <c r="Q644" s="77"/>
      <c r="R644" s="77">
        <f t="shared" si="36"/>
        <v>0</v>
      </c>
      <c r="S644" s="225">
        <f t="shared" si="37"/>
        <v>0</v>
      </c>
      <c r="T644" s="225"/>
      <c r="U644" s="225"/>
      <c r="V644" s="224"/>
      <c r="W644" s="232"/>
      <c r="X644" s="228"/>
      <c r="Y644" s="233"/>
      <c r="Z644" s="233"/>
      <c r="AA644" s="230"/>
      <c r="AB644" s="228"/>
      <c r="AC644" s="230"/>
      <c r="AD644" s="229"/>
      <c r="AE644" s="229"/>
    </row>
    <row r="645" spans="1:31" ht="11.25" hidden="1" customHeight="1" x14ac:dyDescent="0.2">
      <c r="A645" s="223"/>
      <c r="B645" s="200"/>
      <c r="C645" s="77"/>
      <c r="D645" s="77"/>
      <c r="E645" s="77"/>
      <c r="F645" s="77"/>
      <c r="G645" s="225">
        <f t="shared" si="38"/>
        <v>0</v>
      </c>
      <c r="H645" s="200"/>
      <c r="I645" s="77"/>
      <c r="J645" s="77"/>
      <c r="K645" s="77"/>
      <c r="L645" s="77">
        <f>SUMIF(Dagbog!$L644:$L657,"x",Dagbog!K644:K657)</f>
        <v>0</v>
      </c>
      <c r="M645" s="200">
        <f t="shared" si="35"/>
        <v>0</v>
      </c>
      <c r="N645" s="200"/>
      <c r="O645" s="77"/>
      <c r="P645" s="77"/>
      <c r="Q645" s="77"/>
      <c r="R645" s="77">
        <f t="shared" si="36"/>
        <v>0</v>
      </c>
      <c r="S645" s="225">
        <f t="shared" si="37"/>
        <v>0</v>
      </c>
      <c r="T645" s="225"/>
      <c r="U645" s="225"/>
      <c r="V645" s="224"/>
      <c r="W645" s="232"/>
      <c r="X645" s="228"/>
      <c r="Y645" s="233"/>
      <c r="Z645" s="233"/>
      <c r="AA645" s="230"/>
      <c r="AB645" s="228"/>
      <c r="AC645" s="230"/>
      <c r="AD645" s="229"/>
      <c r="AE645" s="229"/>
    </row>
    <row r="646" spans="1:31" ht="11.25" hidden="1" customHeight="1" x14ac:dyDescent="0.2">
      <c r="A646" s="223"/>
      <c r="B646" s="200"/>
      <c r="C646" s="77"/>
      <c r="D646" s="77"/>
      <c r="E646" s="77"/>
      <c r="F646" s="77"/>
      <c r="G646" s="225">
        <f t="shared" si="38"/>
        <v>0</v>
      </c>
      <c r="H646" s="200"/>
      <c r="I646" s="77"/>
      <c r="J646" s="77"/>
      <c r="K646" s="77"/>
      <c r="L646" s="77">
        <f>SUMIF(Dagbog!$L645:$L658,"x",Dagbog!K645:K658)</f>
        <v>0</v>
      </c>
      <c r="M646" s="200">
        <f t="shared" si="35"/>
        <v>0</v>
      </c>
      <c r="N646" s="200"/>
      <c r="O646" s="77"/>
      <c r="P646" s="77"/>
      <c r="Q646" s="77"/>
      <c r="R646" s="77">
        <f t="shared" si="36"/>
        <v>0</v>
      </c>
      <c r="S646" s="225">
        <f t="shared" si="37"/>
        <v>0</v>
      </c>
      <c r="T646" s="225"/>
      <c r="U646" s="225"/>
      <c r="V646" s="224"/>
      <c r="W646" s="232"/>
      <c r="X646" s="228"/>
      <c r="Y646" s="233"/>
      <c r="Z646" s="233"/>
      <c r="AA646" s="230"/>
      <c r="AB646" s="228"/>
      <c r="AC646" s="230"/>
      <c r="AD646" s="229"/>
      <c r="AE646" s="229"/>
    </row>
    <row r="647" spans="1:31" x14ac:dyDescent="0.2">
      <c r="A647" s="230">
        <f>Dagbog!A646</f>
        <v>37</v>
      </c>
      <c r="B647" s="200">
        <f>SUMIF(Dagbog!$L646:$L659,"",Dagbog!G646:G659)</f>
        <v>0</v>
      </c>
      <c r="C647" s="77">
        <f>SUMIF(Dagbog!$L646:$L659,"",Dagbog!H646:H659)</f>
        <v>0</v>
      </c>
      <c r="D647" s="77">
        <f>SUMIF(Dagbog!$L646:$L659,"",Dagbog!I646:I659)</f>
        <v>0</v>
      </c>
      <c r="E647" s="77">
        <f>SUMIF(Dagbog!$L646:$L659,"",Dagbog!J646:J659)</f>
        <v>0</v>
      </c>
      <c r="F647" s="77">
        <f>SUMIF(Dagbog!$L646:$L659,"",Dagbog!K646:K659)</f>
        <v>0</v>
      </c>
      <c r="G647" s="225">
        <f t="shared" si="38"/>
        <v>0</v>
      </c>
      <c r="H647" s="200">
        <f>SUMIF(Dagbog!$L646:$L659,"x",Dagbog!G646:G659)</f>
        <v>0</v>
      </c>
      <c r="I647" s="77">
        <f>SUMIF(Dagbog!$L646:$L659,"x",Dagbog!H646:H659)</f>
        <v>0</v>
      </c>
      <c r="J647" s="77">
        <f>SUMIF(Dagbog!$L646:$L659,"x",Dagbog!I646:I659)</f>
        <v>0</v>
      </c>
      <c r="K647" s="77">
        <f>SUMIF(Dagbog!$L646:$L659,"x",Dagbog!J646:J659)</f>
        <v>0</v>
      </c>
      <c r="L647" s="77">
        <f>SUMIF(Dagbog!$L646:$L659,"x",Dagbog!K646:K659)</f>
        <v>0</v>
      </c>
      <c r="M647" s="200">
        <f t="shared" si="35"/>
        <v>0</v>
      </c>
      <c r="N647" s="200">
        <f>B647+H647</f>
        <v>0</v>
      </c>
      <c r="O647" s="77">
        <f>C647+I647</f>
        <v>0</v>
      </c>
      <c r="P647" s="77">
        <f>D647+J647</f>
        <v>0</v>
      </c>
      <c r="Q647" s="77">
        <f>E647+K647</f>
        <v>0</v>
      </c>
      <c r="R647" s="77">
        <f t="shared" si="36"/>
        <v>0</v>
      </c>
      <c r="S647" s="225">
        <f t="shared" si="37"/>
        <v>0</v>
      </c>
      <c r="T647" s="225">
        <f>SUM(Dagbog!M646:M659)</f>
        <v>0</v>
      </c>
      <c r="U647" s="225">
        <f>S647+T647</f>
        <v>0</v>
      </c>
      <c r="V647" s="224">
        <f>SUM(Dagbog!Q646:Q659)</f>
        <v>0</v>
      </c>
      <c r="W647" s="232">
        <f>SUM(Dagbog!F646:F659)-X647</f>
        <v>0</v>
      </c>
      <c r="X647" s="228">
        <f>SUMIF(Dagbog!$L646:$L659,"x",Dagbog!F646:F659)</f>
        <v>0</v>
      </c>
      <c r="Y647" s="233">
        <f>IF(SUM(Dagbog!R646:R659)&gt;0,AVERAGE(Dagbog!R646:R659),0)</f>
        <v>0</v>
      </c>
      <c r="Z647" s="272">
        <f>SUM(Dagbog!T646:T659)-AA647</f>
        <v>0</v>
      </c>
      <c r="AA647" s="230">
        <f>SUMIF(Dagbog!$L646:$L659,"x",Dagbog!T646:T659)</f>
        <v>0</v>
      </c>
      <c r="AB647" s="228">
        <f>SUM(Dagbog!P646:P659)</f>
        <v>0</v>
      </c>
      <c r="AC647" s="230">
        <f>SUM(Dagbog!V646:V659)</f>
        <v>0</v>
      </c>
      <c r="AD647" s="231">
        <f>SUM(Dagbog!C646:C659)</f>
        <v>0</v>
      </c>
      <c r="AE647" s="234">
        <f>SUM(Dagbog!E646:E659)</f>
        <v>0</v>
      </c>
    </row>
    <row r="648" spans="1:31" ht="11.25" hidden="1" customHeight="1" x14ac:dyDescent="0.2">
      <c r="A648" s="223"/>
      <c r="B648" s="200"/>
      <c r="C648" s="77"/>
      <c r="D648" s="77"/>
      <c r="E648" s="77"/>
      <c r="F648" s="77"/>
      <c r="G648" s="225">
        <f t="shared" si="38"/>
        <v>0</v>
      </c>
      <c r="H648" s="200"/>
      <c r="I648" s="77"/>
      <c r="J648" s="77"/>
      <c r="K648" s="77"/>
      <c r="L648" s="77">
        <f>SUMIF(Dagbog!$L647:$L660,"x",Dagbog!K647:K660)</f>
        <v>0</v>
      </c>
      <c r="M648" s="200">
        <f t="shared" si="35"/>
        <v>0</v>
      </c>
      <c r="N648" s="200"/>
      <c r="O648" s="77"/>
      <c r="P648" s="77"/>
      <c r="Q648" s="77"/>
      <c r="R648" s="77">
        <f t="shared" si="36"/>
        <v>0</v>
      </c>
      <c r="S648" s="225">
        <f t="shared" si="37"/>
        <v>0</v>
      </c>
      <c r="T648" s="225"/>
      <c r="U648" s="225"/>
      <c r="V648" s="224"/>
      <c r="W648" s="232"/>
      <c r="X648" s="228"/>
      <c r="Y648" s="233"/>
      <c r="Z648" s="233"/>
      <c r="AA648" s="230"/>
      <c r="AB648" s="228"/>
      <c r="AC648" s="230"/>
      <c r="AD648" s="229"/>
      <c r="AE648" s="229"/>
    </row>
    <row r="649" spans="1:31" ht="11.25" hidden="1" customHeight="1" x14ac:dyDescent="0.2">
      <c r="A649" s="223"/>
      <c r="B649" s="200"/>
      <c r="C649" s="77"/>
      <c r="D649" s="77"/>
      <c r="E649" s="77"/>
      <c r="F649" s="77"/>
      <c r="G649" s="225">
        <f t="shared" si="38"/>
        <v>0</v>
      </c>
      <c r="H649" s="200"/>
      <c r="I649" s="77"/>
      <c r="J649" s="77"/>
      <c r="K649" s="77"/>
      <c r="L649" s="77">
        <f>SUMIF(Dagbog!$L648:$L661,"x",Dagbog!K648:K661)</f>
        <v>0</v>
      </c>
      <c r="M649" s="200">
        <f t="shared" si="35"/>
        <v>0</v>
      </c>
      <c r="N649" s="200"/>
      <c r="O649" s="77"/>
      <c r="P649" s="77"/>
      <c r="Q649" s="77"/>
      <c r="R649" s="77">
        <f t="shared" si="36"/>
        <v>0</v>
      </c>
      <c r="S649" s="225">
        <f t="shared" si="37"/>
        <v>0</v>
      </c>
      <c r="T649" s="225"/>
      <c r="U649" s="225"/>
      <c r="V649" s="224"/>
      <c r="W649" s="232"/>
      <c r="X649" s="228"/>
      <c r="Y649" s="233"/>
      <c r="Z649" s="233"/>
      <c r="AA649" s="230"/>
      <c r="AB649" s="228"/>
      <c r="AC649" s="230"/>
      <c r="AD649" s="229"/>
      <c r="AE649" s="229"/>
    </row>
    <row r="650" spans="1:31" ht="11.25" hidden="1" customHeight="1" x14ac:dyDescent="0.2">
      <c r="A650" s="223"/>
      <c r="B650" s="200"/>
      <c r="C650" s="77"/>
      <c r="D650" s="77"/>
      <c r="E650" s="77"/>
      <c r="F650" s="77"/>
      <c r="G650" s="225">
        <f t="shared" si="38"/>
        <v>0</v>
      </c>
      <c r="H650" s="200"/>
      <c r="I650" s="77"/>
      <c r="J650" s="77"/>
      <c r="K650" s="77"/>
      <c r="L650" s="77">
        <f>SUMIF(Dagbog!$L649:$L662,"x",Dagbog!K649:K662)</f>
        <v>0</v>
      </c>
      <c r="M650" s="200">
        <f t="shared" si="35"/>
        <v>0</v>
      </c>
      <c r="N650" s="200"/>
      <c r="O650" s="77"/>
      <c r="P650" s="77"/>
      <c r="Q650" s="77"/>
      <c r="R650" s="77">
        <f t="shared" si="36"/>
        <v>0</v>
      </c>
      <c r="S650" s="225">
        <f t="shared" si="37"/>
        <v>0</v>
      </c>
      <c r="T650" s="225"/>
      <c r="U650" s="225"/>
      <c r="V650" s="224"/>
      <c r="W650" s="232"/>
      <c r="X650" s="228"/>
      <c r="Y650" s="233"/>
      <c r="Z650" s="233"/>
      <c r="AA650" s="230"/>
      <c r="AB650" s="228"/>
      <c r="AC650" s="230"/>
      <c r="AD650" s="229"/>
      <c r="AE650" s="229"/>
    </row>
    <row r="651" spans="1:31" ht="11.25" hidden="1" customHeight="1" x14ac:dyDescent="0.2">
      <c r="A651" s="223"/>
      <c r="B651" s="200"/>
      <c r="C651" s="77"/>
      <c r="D651" s="77"/>
      <c r="E651" s="77"/>
      <c r="F651" s="77"/>
      <c r="G651" s="225">
        <f t="shared" si="38"/>
        <v>0</v>
      </c>
      <c r="H651" s="200"/>
      <c r="I651" s="77"/>
      <c r="J651" s="77"/>
      <c r="K651" s="77"/>
      <c r="L651" s="77">
        <f>SUMIF(Dagbog!$L650:$L663,"x",Dagbog!K650:K663)</f>
        <v>0</v>
      </c>
      <c r="M651" s="200">
        <f t="shared" si="35"/>
        <v>0</v>
      </c>
      <c r="N651" s="200"/>
      <c r="O651" s="77"/>
      <c r="P651" s="77"/>
      <c r="Q651" s="77"/>
      <c r="R651" s="77">
        <f t="shared" si="36"/>
        <v>0</v>
      </c>
      <c r="S651" s="225">
        <f t="shared" si="37"/>
        <v>0</v>
      </c>
      <c r="T651" s="225"/>
      <c r="U651" s="225"/>
      <c r="V651" s="224"/>
      <c r="W651" s="232"/>
      <c r="X651" s="228"/>
      <c r="Y651" s="233"/>
      <c r="Z651" s="233"/>
      <c r="AA651" s="230"/>
      <c r="AB651" s="228"/>
      <c r="AC651" s="230"/>
      <c r="AD651" s="229"/>
      <c r="AE651" s="229"/>
    </row>
    <row r="652" spans="1:31" ht="11.25" hidden="1" customHeight="1" x14ac:dyDescent="0.2">
      <c r="A652" s="223"/>
      <c r="B652" s="200"/>
      <c r="C652" s="77"/>
      <c r="D652" s="77"/>
      <c r="E652" s="77"/>
      <c r="F652" s="77"/>
      <c r="G652" s="225">
        <f t="shared" si="38"/>
        <v>0</v>
      </c>
      <c r="H652" s="200"/>
      <c r="I652" s="77"/>
      <c r="J652" s="77"/>
      <c r="K652" s="77"/>
      <c r="L652" s="77">
        <f>SUMIF(Dagbog!$L651:$L664,"x",Dagbog!K651:K664)</f>
        <v>0</v>
      </c>
      <c r="M652" s="200">
        <f t="shared" si="35"/>
        <v>0</v>
      </c>
      <c r="N652" s="200"/>
      <c r="O652" s="77"/>
      <c r="P652" s="77"/>
      <c r="Q652" s="77"/>
      <c r="R652" s="77">
        <f t="shared" si="36"/>
        <v>0</v>
      </c>
      <c r="S652" s="225">
        <f t="shared" si="37"/>
        <v>0</v>
      </c>
      <c r="T652" s="225"/>
      <c r="U652" s="225"/>
      <c r="V652" s="224"/>
      <c r="W652" s="232"/>
      <c r="X652" s="228"/>
      <c r="Y652" s="233"/>
      <c r="Z652" s="233"/>
      <c r="AA652" s="230"/>
      <c r="AB652" s="228"/>
      <c r="AC652" s="230"/>
      <c r="AD652" s="229"/>
      <c r="AE652" s="229"/>
    </row>
    <row r="653" spans="1:31" ht="11.25" hidden="1" customHeight="1" x14ac:dyDescent="0.2">
      <c r="A653" s="223"/>
      <c r="B653" s="200"/>
      <c r="C653" s="77"/>
      <c r="D653" s="77"/>
      <c r="E653" s="77"/>
      <c r="F653" s="77"/>
      <c r="G653" s="225">
        <f t="shared" si="38"/>
        <v>0</v>
      </c>
      <c r="H653" s="200"/>
      <c r="I653" s="77"/>
      <c r="J653" s="77"/>
      <c r="K653" s="77"/>
      <c r="L653" s="77">
        <f>SUMIF(Dagbog!$L652:$L665,"x",Dagbog!K652:K665)</f>
        <v>0</v>
      </c>
      <c r="M653" s="200">
        <f t="shared" si="35"/>
        <v>0</v>
      </c>
      <c r="N653" s="200"/>
      <c r="O653" s="77"/>
      <c r="P653" s="77"/>
      <c r="Q653" s="77"/>
      <c r="R653" s="77">
        <f t="shared" si="36"/>
        <v>0</v>
      </c>
      <c r="S653" s="225">
        <f t="shared" si="37"/>
        <v>0</v>
      </c>
      <c r="T653" s="225"/>
      <c r="U653" s="225"/>
      <c r="V653" s="224"/>
      <c r="W653" s="232"/>
      <c r="X653" s="228"/>
      <c r="Y653" s="233"/>
      <c r="Z653" s="233"/>
      <c r="AA653" s="230"/>
      <c r="AB653" s="228"/>
      <c r="AC653" s="230"/>
      <c r="AD653" s="229"/>
      <c r="AE653" s="229"/>
    </row>
    <row r="654" spans="1:31" ht="11.25" hidden="1" customHeight="1" x14ac:dyDescent="0.2">
      <c r="A654" s="223"/>
      <c r="B654" s="200"/>
      <c r="C654" s="77"/>
      <c r="D654" s="77"/>
      <c r="E654" s="77"/>
      <c r="F654" s="77"/>
      <c r="G654" s="225">
        <f t="shared" si="38"/>
        <v>0</v>
      </c>
      <c r="H654" s="200"/>
      <c r="I654" s="77"/>
      <c r="J654" s="77"/>
      <c r="K654" s="77"/>
      <c r="L654" s="77">
        <f>SUMIF(Dagbog!$L653:$L666,"x",Dagbog!K653:K666)</f>
        <v>0</v>
      </c>
      <c r="M654" s="200">
        <f t="shared" si="35"/>
        <v>0</v>
      </c>
      <c r="N654" s="200"/>
      <c r="O654" s="77"/>
      <c r="P654" s="77"/>
      <c r="Q654" s="77"/>
      <c r="R654" s="77">
        <f t="shared" si="36"/>
        <v>0</v>
      </c>
      <c r="S654" s="225">
        <f t="shared" si="37"/>
        <v>0</v>
      </c>
      <c r="T654" s="225"/>
      <c r="U654" s="225"/>
      <c r="V654" s="224"/>
      <c r="W654" s="232"/>
      <c r="X654" s="228"/>
      <c r="Y654" s="233"/>
      <c r="Z654" s="233"/>
      <c r="AA654" s="230"/>
      <c r="AB654" s="228"/>
      <c r="AC654" s="230"/>
      <c r="AD654" s="229"/>
      <c r="AE654" s="229"/>
    </row>
    <row r="655" spans="1:31" ht="11.25" hidden="1" customHeight="1" x14ac:dyDescent="0.2">
      <c r="A655" s="223"/>
      <c r="B655" s="200"/>
      <c r="C655" s="77"/>
      <c r="D655" s="77"/>
      <c r="E655" s="77"/>
      <c r="F655" s="77"/>
      <c r="G655" s="225">
        <f t="shared" si="38"/>
        <v>0</v>
      </c>
      <c r="H655" s="200"/>
      <c r="I655" s="77"/>
      <c r="J655" s="77"/>
      <c r="K655" s="77"/>
      <c r="L655" s="77">
        <f>SUMIF(Dagbog!$L654:$L667,"x",Dagbog!K654:K667)</f>
        <v>0</v>
      </c>
      <c r="M655" s="200">
        <f t="shared" si="35"/>
        <v>0</v>
      </c>
      <c r="N655" s="200"/>
      <c r="O655" s="77"/>
      <c r="P655" s="77"/>
      <c r="Q655" s="77"/>
      <c r="R655" s="77">
        <f t="shared" si="36"/>
        <v>0</v>
      </c>
      <c r="S655" s="225">
        <f t="shared" si="37"/>
        <v>0</v>
      </c>
      <c r="T655" s="225"/>
      <c r="U655" s="225"/>
      <c r="V655" s="224"/>
      <c r="W655" s="232"/>
      <c r="X655" s="228"/>
      <c r="Y655" s="233"/>
      <c r="Z655" s="233"/>
      <c r="AA655" s="230"/>
      <c r="AB655" s="228"/>
      <c r="AC655" s="230"/>
      <c r="AD655" s="229"/>
      <c r="AE655" s="229"/>
    </row>
    <row r="656" spans="1:31" ht="11.25" hidden="1" customHeight="1" x14ac:dyDescent="0.2">
      <c r="A656" s="223"/>
      <c r="B656" s="200"/>
      <c r="C656" s="77"/>
      <c r="D656" s="77"/>
      <c r="E656" s="77"/>
      <c r="F656" s="77"/>
      <c r="G656" s="225">
        <f t="shared" si="38"/>
        <v>0</v>
      </c>
      <c r="H656" s="200"/>
      <c r="I656" s="77"/>
      <c r="J656" s="77"/>
      <c r="K656" s="77"/>
      <c r="L656" s="77">
        <f>SUMIF(Dagbog!$L655:$L668,"x",Dagbog!K655:K668)</f>
        <v>0</v>
      </c>
      <c r="M656" s="200">
        <f t="shared" si="35"/>
        <v>0</v>
      </c>
      <c r="N656" s="200"/>
      <c r="O656" s="77"/>
      <c r="P656" s="77"/>
      <c r="Q656" s="77"/>
      <c r="R656" s="77">
        <f t="shared" si="36"/>
        <v>0</v>
      </c>
      <c r="S656" s="225">
        <f t="shared" si="37"/>
        <v>0</v>
      </c>
      <c r="T656" s="225"/>
      <c r="U656" s="225"/>
      <c r="V656" s="224"/>
      <c r="W656" s="232"/>
      <c r="X656" s="228"/>
      <c r="Y656" s="233"/>
      <c r="Z656" s="233"/>
      <c r="AA656" s="230"/>
      <c r="AB656" s="228"/>
      <c r="AC656" s="230"/>
      <c r="AD656" s="229"/>
      <c r="AE656" s="229"/>
    </row>
    <row r="657" spans="1:31" ht="11.25" hidden="1" customHeight="1" x14ac:dyDescent="0.2">
      <c r="A657" s="223"/>
      <c r="B657" s="200"/>
      <c r="C657" s="77"/>
      <c r="D657" s="77"/>
      <c r="E657" s="77"/>
      <c r="F657" s="77"/>
      <c r="G657" s="225">
        <f t="shared" si="38"/>
        <v>0</v>
      </c>
      <c r="H657" s="200"/>
      <c r="I657" s="77"/>
      <c r="J657" s="77"/>
      <c r="K657" s="77"/>
      <c r="L657" s="77">
        <f>SUMIF(Dagbog!$L656:$L669,"x",Dagbog!K656:K669)</f>
        <v>0</v>
      </c>
      <c r="M657" s="200">
        <f t="shared" ref="M657:M703" si="39">SUM(H657:L657)</f>
        <v>0</v>
      </c>
      <c r="N657" s="200"/>
      <c r="O657" s="77"/>
      <c r="P657" s="77"/>
      <c r="Q657" s="77"/>
      <c r="R657" s="77">
        <f t="shared" si="36"/>
        <v>0</v>
      </c>
      <c r="S657" s="225">
        <f t="shared" si="37"/>
        <v>0</v>
      </c>
      <c r="T657" s="225"/>
      <c r="U657" s="225"/>
      <c r="V657" s="224"/>
      <c r="W657" s="232"/>
      <c r="X657" s="228"/>
      <c r="Y657" s="233"/>
      <c r="Z657" s="233"/>
      <c r="AA657" s="230"/>
      <c r="AB657" s="228"/>
      <c r="AC657" s="230"/>
      <c r="AD657" s="229"/>
      <c r="AE657" s="229"/>
    </row>
    <row r="658" spans="1:31" ht="11.25" hidden="1" customHeight="1" x14ac:dyDescent="0.2">
      <c r="A658" s="223"/>
      <c r="B658" s="200"/>
      <c r="C658" s="77"/>
      <c r="D658" s="77"/>
      <c r="E658" s="77"/>
      <c r="F658" s="77"/>
      <c r="G658" s="225">
        <f t="shared" si="38"/>
        <v>0</v>
      </c>
      <c r="H658" s="200"/>
      <c r="I658" s="77"/>
      <c r="J658" s="77"/>
      <c r="K658" s="77"/>
      <c r="L658" s="77">
        <f>SUMIF(Dagbog!$L657:$L670,"x",Dagbog!K657:K670)</f>
        <v>0</v>
      </c>
      <c r="M658" s="200">
        <f t="shared" si="39"/>
        <v>0</v>
      </c>
      <c r="N658" s="200"/>
      <c r="O658" s="77"/>
      <c r="P658" s="77"/>
      <c r="Q658" s="77"/>
      <c r="R658" s="77">
        <f t="shared" si="36"/>
        <v>0</v>
      </c>
      <c r="S658" s="225">
        <f t="shared" si="37"/>
        <v>0</v>
      </c>
      <c r="T658" s="225"/>
      <c r="U658" s="225"/>
      <c r="V658" s="224"/>
      <c r="W658" s="232"/>
      <c r="X658" s="228"/>
      <c r="Y658" s="233"/>
      <c r="Z658" s="233"/>
      <c r="AA658" s="230"/>
      <c r="AB658" s="228"/>
      <c r="AC658" s="230"/>
      <c r="AD658" s="229"/>
      <c r="AE658" s="229"/>
    </row>
    <row r="659" spans="1:31" ht="11.25" hidden="1" customHeight="1" x14ac:dyDescent="0.2">
      <c r="A659" s="223"/>
      <c r="B659" s="200"/>
      <c r="C659" s="77"/>
      <c r="D659" s="77"/>
      <c r="E659" s="77"/>
      <c r="F659" s="77"/>
      <c r="G659" s="225">
        <f t="shared" si="38"/>
        <v>0</v>
      </c>
      <c r="H659" s="200"/>
      <c r="I659" s="77"/>
      <c r="J659" s="77"/>
      <c r="K659" s="77"/>
      <c r="L659" s="77">
        <f>SUMIF(Dagbog!$L658:$L671,"x",Dagbog!K658:K671)</f>
        <v>0</v>
      </c>
      <c r="M659" s="200">
        <f t="shared" si="39"/>
        <v>0</v>
      </c>
      <c r="N659" s="200"/>
      <c r="O659" s="77"/>
      <c r="P659" s="77"/>
      <c r="Q659" s="77"/>
      <c r="R659" s="77">
        <f t="shared" si="36"/>
        <v>0</v>
      </c>
      <c r="S659" s="225">
        <f t="shared" si="37"/>
        <v>0</v>
      </c>
      <c r="T659" s="225"/>
      <c r="U659" s="225"/>
      <c r="V659" s="224"/>
      <c r="W659" s="232"/>
      <c r="X659" s="228"/>
      <c r="Y659" s="233"/>
      <c r="Z659" s="233"/>
      <c r="AA659" s="230"/>
      <c r="AB659" s="228"/>
      <c r="AC659" s="230"/>
      <c r="AD659" s="229"/>
      <c r="AE659" s="229"/>
    </row>
    <row r="660" spans="1:31" ht="11.25" hidden="1" customHeight="1" x14ac:dyDescent="0.2">
      <c r="A660" s="223"/>
      <c r="B660" s="200"/>
      <c r="C660" s="77"/>
      <c r="D660" s="77"/>
      <c r="E660" s="77"/>
      <c r="F660" s="77"/>
      <c r="G660" s="225">
        <f t="shared" si="38"/>
        <v>0</v>
      </c>
      <c r="H660" s="200"/>
      <c r="I660" s="77"/>
      <c r="J660" s="77"/>
      <c r="K660" s="77"/>
      <c r="L660" s="77">
        <f>SUMIF(Dagbog!$L659:$L672,"x",Dagbog!K659:K672)</f>
        <v>0</v>
      </c>
      <c r="M660" s="200">
        <f t="shared" si="39"/>
        <v>0</v>
      </c>
      <c r="N660" s="200"/>
      <c r="O660" s="77"/>
      <c r="P660" s="77"/>
      <c r="Q660" s="77"/>
      <c r="R660" s="77">
        <f t="shared" si="36"/>
        <v>0</v>
      </c>
      <c r="S660" s="225">
        <f t="shared" si="37"/>
        <v>0</v>
      </c>
      <c r="T660" s="225"/>
      <c r="U660" s="225"/>
      <c r="V660" s="224"/>
      <c r="W660" s="232"/>
      <c r="X660" s="228"/>
      <c r="Y660" s="233"/>
      <c r="Z660" s="233"/>
      <c r="AA660" s="230"/>
      <c r="AB660" s="228"/>
      <c r="AC660" s="230"/>
      <c r="AD660" s="229"/>
      <c r="AE660" s="229"/>
    </row>
    <row r="661" spans="1:31" x14ac:dyDescent="0.2">
      <c r="A661" s="230">
        <f>Dagbog!A660</f>
        <v>38</v>
      </c>
      <c r="B661" s="200">
        <f>SUMIF(Dagbog!$L660:$L673,"",Dagbog!G660:G673)</f>
        <v>0</v>
      </c>
      <c r="C661" s="77">
        <f>SUMIF(Dagbog!$L660:$L673,"",Dagbog!H660:H673)</f>
        <v>0</v>
      </c>
      <c r="D661" s="77">
        <f>SUMIF(Dagbog!$L660:$L673,"",Dagbog!I660:I673)</f>
        <v>0</v>
      </c>
      <c r="E661" s="77">
        <f>SUMIF(Dagbog!$L660:$L673,"",Dagbog!J660:J673)</f>
        <v>0</v>
      </c>
      <c r="F661" s="77">
        <f>SUMIF(Dagbog!$L660:$L673,"",Dagbog!K660:K673)</f>
        <v>0</v>
      </c>
      <c r="G661" s="225">
        <f t="shared" si="38"/>
        <v>0</v>
      </c>
      <c r="H661" s="200">
        <f>SUMIF(Dagbog!$L660:$L673,"x",Dagbog!G660:G673)</f>
        <v>0</v>
      </c>
      <c r="I661" s="77">
        <f>SUMIF(Dagbog!$L660:$L673,"x",Dagbog!H660:H673)</f>
        <v>0</v>
      </c>
      <c r="J661" s="77">
        <f>SUMIF(Dagbog!$L660:$L673,"x",Dagbog!I660:I673)</f>
        <v>0</v>
      </c>
      <c r="K661" s="77">
        <f>SUMIF(Dagbog!$L660:$L673,"x",Dagbog!J660:J673)</f>
        <v>0</v>
      </c>
      <c r="L661" s="77">
        <f>SUMIF(Dagbog!$L660:$L673,"x",Dagbog!K660:K673)</f>
        <v>0</v>
      </c>
      <c r="M661" s="200">
        <f t="shared" si="39"/>
        <v>0</v>
      </c>
      <c r="N661" s="200">
        <f>B661+H661</f>
        <v>0</v>
      </c>
      <c r="O661" s="77">
        <f>C661+I661</f>
        <v>0</v>
      </c>
      <c r="P661" s="77">
        <f>D661+J661</f>
        <v>0</v>
      </c>
      <c r="Q661" s="77">
        <f>E661+K661</f>
        <v>0</v>
      </c>
      <c r="R661" s="77">
        <f t="shared" si="36"/>
        <v>0</v>
      </c>
      <c r="S661" s="225">
        <f t="shared" si="37"/>
        <v>0</v>
      </c>
      <c r="T661" s="225">
        <f>SUM(Dagbog!M660:M673)</f>
        <v>0</v>
      </c>
      <c r="U661" s="225">
        <f>S661+T661</f>
        <v>0</v>
      </c>
      <c r="V661" s="224">
        <f>SUM(Dagbog!Q660:Q673)</f>
        <v>0</v>
      </c>
      <c r="W661" s="232">
        <f>SUM(Dagbog!F660:F673)-X661</f>
        <v>0</v>
      </c>
      <c r="X661" s="228">
        <f>SUMIF(Dagbog!$L660:$L673,"x",Dagbog!F660:F673)</f>
        <v>0</v>
      </c>
      <c r="Y661" s="233">
        <f>IF(SUM(Dagbog!R660:R673)&gt;0,AVERAGE(Dagbog!R660:R673),0)</f>
        <v>0</v>
      </c>
      <c r="Z661" s="272">
        <f>SUM(Dagbog!T660:T673)-AA661</f>
        <v>0</v>
      </c>
      <c r="AA661" s="230">
        <f>SUMIF(Dagbog!$L660:$L673,"x",Dagbog!T660:T673)</f>
        <v>0</v>
      </c>
      <c r="AB661" s="228">
        <f>SUM(Dagbog!P660:P673)</f>
        <v>0</v>
      </c>
      <c r="AC661" s="230">
        <f>SUM(Dagbog!V660:V673)</f>
        <v>0</v>
      </c>
      <c r="AD661" s="231">
        <f>SUM(Dagbog!C660:C673)</f>
        <v>0</v>
      </c>
      <c r="AE661" s="234">
        <f>SUM(Dagbog!E660:E673)</f>
        <v>0</v>
      </c>
    </row>
    <row r="662" spans="1:31" ht="11.25" hidden="1" customHeight="1" x14ac:dyDescent="0.2">
      <c r="A662" s="223"/>
      <c r="B662" s="200"/>
      <c r="C662" s="77"/>
      <c r="D662" s="77"/>
      <c r="E662" s="77"/>
      <c r="F662" s="77"/>
      <c r="G662" s="225">
        <f t="shared" si="38"/>
        <v>0</v>
      </c>
      <c r="H662" s="200"/>
      <c r="I662" s="77"/>
      <c r="J662" s="77"/>
      <c r="K662" s="77"/>
      <c r="L662" s="77">
        <f>SUMIF(Dagbog!$L661:$L674,"x",Dagbog!K661:K674)</f>
        <v>0</v>
      </c>
      <c r="M662" s="200">
        <f t="shared" si="39"/>
        <v>0</v>
      </c>
      <c r="N662" s="200"/>
      <c r="O662" s="77"/>
      <c r="P662" s="77"/>
      <c r="Q662" s="77"/>
      <c r="R662" s="77">
        <f t="shared" si="36"/>
        <v>0</v>
      </c>
      <c r="S662" s="225">
        <f t="shared" si="37"/>
        <v>0</v>
      </c>
      <c r="T662" s="225"/>
      <c r="U662" s="225"/>
      <c r="V662" s="224"/>
      <c r="W662" s="232"/>
      <c r="X662" s="228"/>
      <c r="Y662" s="233"/>
      <c r="Z662" s="233"/>
      <c r="AA662" s="230"/>
      <c r="AB662" s="228"/>
      <c r="AC662" s="230"/>
      <c r="AD662" s="229"/>
      <c r="AE662" s="229"/>
    </row>
    <row r="663" spans="1:31" ht="11.25" hidden="1" customHeight="1" x14ac:dyDescent="0.2">
      <c r="A663" s="223"/>
      <c r="B663" s="200"/>
      <c r="C663" s="77"/>
      <c r="D663" s="77"/>
      <c r="E663" s="77"/>
      <c r="F663" s="77"/>
      <c r="G663" s="225">
        <f t="shared" si="38"/>
        <v>0</v>
      </c>
      <c r="H663" s="200"/>
      <c r="I663" s="77"/>
      <c r="J663" s="77"/>
      <c r="K663" s="77"/>
      <c r="L663" s="77">
        <f>SUMIF(Dagbog!$L662:$L675,"x",Dagbog!K662:K675)</f>
        <v>0</v>
      </c>
      <c r="M663" s="200">
        <f t="shared" si="39"/>
        <v>0</v>
      </c>
      <c r="N663" s="200"/>
      <c r="O663" s="77"/>
      <c r="P663" s="77"/>
      <c r="Q663" s="77"/>
      <c r="R663" s="77">
        <f t="shared" si="36"/>
        <v>0</v>
      </c>
      <c r="S663" s="225">
        <f t="shared" si="37"/>
        <v>0</v>
      </c>
      <c r="T663" s="225"/>
      <c r="U663" s="225"/>
      <c r="V663" s="224"/>
      <c r="W663" s="232"/>
      <c r="X663" s="228"/>
      <c r="Y663" s="233"/>
      <c r="Z663" s="233"/>
      <c r="AA663" s="230"/>
      <c r="AB663" s="228"/>
      <c r="AC663" s="230"/>
      <c r="AD663" s="229"/>
      <c r="AE663" s="229"/>
    </row>
    <row r="664" spans="1:31" ht="11.25" hidden="1" customHeight="1" x14ac:dyDescent="0.2">
      <c r="A664" s="223"/>
      <c r="B664" s="200"/>
      <c r="C664" s="77"/>
      <c r="D664" s="77"/>
      <c r="E664" s="77"/>
      <c r="F664" s="77"/>
      <c r="G664" s="225">
        <f t="shared" si="38"/>
        <v>0</v>
      </c>
      <c r="H664" s="200"/>
      <c r="I664" s="77"/>
      <c r="J664" s="77"/>
      <c r="K664" s="77"/>
      <c r="L664" s="77">
        <f>SUMIF(Dagbog!$L663:$L676,"x",Dagbog!K663:K676)</f>
        <v>0</v>
      </c>
      <c r="M664" s="200">
        <f t="shared" si="39"/>
        <v>0</v>
      </c>
      <c r="N664" s="200"/>
      <c r="O664" s="77"/>
      <c r="P664" s="77"/>
      <c r="Q664" s="77"/>
      <c r="R664" s="77">
        <f t="shared" si="36"/>
        <v>0</v>
      </c>
      <c r="S664" s="225">
        <f t="shared" si="37"/>
        <v>0</v>
      </c>
      <c r="T664" s="225"/>
      <c r="U664" s="225"/>
      <c r="V664" s="224"/>
      <c r="W664" s="232"/>
      <c r="X664" s="228"/>
      <c r="Y664" s="233"/>
      <c r="Z664" s="233"/>
      <c r="AA664" s="230"/>
      <c r="AB664" s="228"/>
      <c r="AC664" s="230"/>
      <c r="AD664" s="229"/>
      <c r="AE664" s="229"/>
    </row>
    <row r="665" spans="1:31" ht="11.25" hidden="1" customHeight="1" x14ac:dyDescent="0.2">
      <c r="A665" s="223"/>
      <c r="B665" s="200"/>
      <c r="C665" s="77"/>
      <c r="D665" s="77"/>
      <c r="E665" s="77"/>
      <c r="F665" s="77"/>
      <c r="G665" s="225">
        <f t="shared" si="38"/>
        <v>0</v>
      </c>
      <c r="H665" s="200"/>
      <c r="I665" s="77"/>
      <c r="J665" s="77"/>
      <c r="K665" s="77"/>
      <c r="L665" s="77">
        <f>SUMIF(Dagbog!$L664:$L677,"x",Dagbog!K664:K677)</f>
        <v>0</v>
      </c>
      <c r="M665" s="200">
        <f t="shared" si="39"/>
        <v>0</v>
      </c>
      <c r="N665" s="200"/>
      <c r="O665" s="77"/>
      <c r="P665" s="77"/>
      <c r="Q665" s="77"/>
      <c r="R665" s="77">
        <f t="shared" si="36"/>
        <v>0</v>
      </c>
      <c r="S665" s="225">
        <f t="shared" si="37"/>
        <v>0</v>
      </c>
      <c r="T665" s="225"/>
      <c r="U665" s="225"/>
      <c r="V665" s="224"/>
      <c r="W665" s="232"/>
      <c r="X665" s="228"/>
      <c r="Y665" s="233"/>
      <c r="Z665" s="233"/>
      <c r="AA665" s="230"/>
      <c r="AB665" s="228"/>
      <c r="AC665" s="230"/>
      <c r="AD665" s="229"/>
      <c r="AE665" s="229"/>
    </row>
    <row r="666" spans="1:31" ht="11.25" hidden="1" customHeight="1" x14ac:dyDescent="0.2">
      <c r="A666" s="223"/>
      <c r="B666" s="200"/>
      <c r="C666" s="77"/>
      <c r="D666" s="77"/>
      <c r="E666" s="77"/>
      <c r="F666" s="77"/>
      <c r="G666" s="225">
        <f t="shared" si="38"/>
        <v>0</v>
      </c>
      <c r="H666" s="200"/>
      <c r="I666" s="77"/>
      <c r="J666" s="77"/>
      <c r="K666" s="77"/>
      <c r="L666" s="77">
        <f>SUMIF(Dagbog!$L665:$L678,"x",Dagbog!K665:K678)</f>
        <v>0</v>
      </c>
      <c r="M666" s="200">
        <f t="shared" si="39"/>
        <v>0</v>
      </c>
      <c r="N666" s="200"/>
      <c r="O666" s="77"/>
      <c r="P666" s="77"/>
      <c r="Q666" s="77"/>
      <c r="R666" s="77">
        <f t="shared" si="36"/>
        <v>0</v>
      </c>
      <c r="S666" s="225">
        <f t="shared" si="37"/>
        <v>0</v>
      </c>
      <c r="T666" s="225"/>
      <c r="U666" s="225"/>
      <c r="V666" s="224"/>
      <c r="W666" s="232"/>
      <c r="X666" s="228"/>
      <c r="Y666" s="233"/>
      <c r="Z666" s="233"/>
      <c r="AA666" s="230"/>
      <c r="AB666" s="228"/>
      <c r="AC666" s="230"/>
      <c r="AD666" s="229"/>
      <c r="AE666" s="229"/>
    </row>
    <row r="667" spans="1:31" ht="11.25" hidden="1" customHeight="1" x14ac:dyDescent="0.2">
      <c r="A667" s="223"/>
      <c r="B667" s="200"/>
      <c r="C667" s="77"/>
      <c r="D667" s="77"/>
      <c r="E667" s="77"/>
      <c r="F667" s="77"/>
      <c r="G667" s="225">
        <f t="shared" si="38"/>
        <v>0</v>
      </c>
      <c r="H667" s="200"/>
      <c r="I667" s="77"/>
      <c r="J667" s="77"/>
      <c r="K667" s="77"/>
      <c r="L667" s="77">
        <f>SUMIF(Dagbog!$L666:$L679,"x",Dagbog!K666:K679)</f>
        <v>0</v>
      </c>
      <c r="M667" s="200">
        <f t="shared" si="39"/>
        <v>0</v>
      </c>
      <c r="N667" s="200"/>
      <c r="O667" s="77"/>
      <c r="P667" s="77"/>
      <c r="Q667" s="77"/>
      <c r="R667" s="77">
        <f t="shared" si="36"/>
        <v>0</v>
      </c>
      <c r="S667" s="225">
        <f t="shared" si="37"/>
        <v>0</v>
      </c>
      <c r="T667" s="225"/>
      <c r="U667" s="225"/>
      <c r="V667" s="224"/>
      <c r="W667" s="232"/>
      <c r="X667" s="228"/>
      <c r="Y667" s="233"/>
      <c r="Z667" s="233"/>
      <c r="AA667" s="230"/>
      <c r="AB667" s="228"/>
      <c r="AC667" s="230"/>
      <c r="AD667" s="229"/>
      <c r="AE667" s="229"/>
    </row>
    <row r="668" spans="1:31" ht="11.25" hidden="1" customHeight="1" x14ac:dyDescent="0.2">
      <c r="A668" s="223"/>
      <c r="B668" s="200"/>
      <c r="C668" s="77"/>
      <c r="D668" s="77"/>
      <c r="E668" s="77"/>
      <c r="F668" s="77"/>
      <c r="G668" s="225">
        <f t="shared" si="38"/>
        <v>0</v>
      </c>
      <c r="H668" s="200"/>
      <c r="I668" s="77"/>
      <c r="J668" s="77"/>
      <c r="K668" s="77"/>
      <c r="L668" s="77">
        <f>SUMIF(Dagbog!$L667:$L680,"x",Dagbog!K667:K680)</f>
        <v>0</v>
      </c>
      <c r="M668" s="200">
        <f t="shared" si="39"/>
        <v>0</v>
      </c>
      <c r="N668" s="200"/>
      <c r="O668" s="77"/>
      <c r="P668" s="77"/>
      <c r="Q668" s="77"/>
      <c r="R668" s="77">
        <f t="shared" si="36"/>
        <v>0</v>
      </c>
      <c r="S668" s="225">
        <f t="shared" si="37"/>
        <v>0</v>
      </c>
      <c r="T668" s="225"/>
      <c r="U668" s="225"/>
      <c r="V668" s="224"/>
      <c r="W668" s="232"/>
      <c r="X668" s="228"/>
      <c r="Y668" s="233"/>
      <c r="Z668" s="233"/>
      <c r="AA668" s="230"/>
      <c r="AB668" s="228"/>
      <c r="AC668" s="230"/>
      <c r="AD668" s="229"/>
      <c r="AE668" s="229"/>
    </row>
    <row r="669" spans="1:31" ht="11.25" hidden="1" customHeight="1" x14ac:dyDescent="0.2">
      <c r="A669" s="223"/>
      <c r="B669" s="200"/>
      <c r="C669" s="77"/>
      <c r="D669" s="77"/>
      <c r="E669" s="77"/>
      <c r="F669" s="77"/>
      <c r="G669" s="225">
        <f t="shared" si="38"/>
        <v>0</v>
      </c>
      <c r="H669" s="200"/>
      <c r="I669" s="77"/>
      <c r="J669" s="77"/>
      <c r="K669" s="77"/>
      <c r="L669" s="77">
        <f>SUMIF(Dagbog!$L668:$L681,"x",Dagbog!K668:K681)</f>
        <v>0</v>
      </c>
      <c r="M669" s="200">
        <f t="shared" si="39"/>
        <v>0</v>
      </c>
      <c r="N669" s="200"/>
      <c r="O669" s="77"/>
      <c r="P669" s="77"/>
      <c r="Q669" s="77"/>
      <c r="R669" s="77">
        <f t="shared" si="36"/>
        <v>0</v>
      </c>
      <c r="S669" s="225">
        <f t="shared" si="37"/>
        <v>0</v>
      </c>
      <c r="T669" s="225"/>
      <c r="U669" s="225"/>
      <c r="V669" s="224"/>
      <c r="W669" s="232"/>
      <c r="X669" s="228"/>
      <c r="Y669" s="233"/>
      <c r="Z669" s="233"/>
      <c r="AA669" s="230"/>
      <c r="AB669" s="228"/>
      <c r="AC669" s="230"/>
      <c r="AD669" s="229"/>
      <c r="AE669" s="229"/>
    </row>
    <row r="670" spans="1:31" ht="11.25" hidden="1" customHeight="1" x14ac:dyDescent="0.2">
      <c r="A670" s="223"/>
      <c r="B670" s="200"/>
      <c r="C670" s="77"/>
      <c r="D670" s="77"/>
      <c r="E670" s="77"/>
      <c r="F670" s="77"/>
      <c r="G670" s="225">
        <f t="shared" si="38"/>
        <v>0</v>
      </c>
      <c r="H670" s="200"/>
      <c r="I670" s="77"/>
      <c r="J670" s="77"/>
      <c r="K670" s="77"/>
      <c r="L670" s="77">
        <f>SUMIF(Dagbog!$L669:$L682,"x",Dagbog!K669:K682)</f>
        <v>0</v>
      </c>
      <c r="M670" s="200">
        <f t="shared" si="39"/>
        <v>0</v>
      </c>
      <c r="N670" s="200"/>
      <c r="O670" s="77"/>
      <c r="P670" s="77"/>
      <c r="Q670" s="77"/>
      <c r="R670" s="77">
        <f t="shared" si="36"/>
        <v>0</v>
      </c>
      <c r="S670" s="225">
        <f t="shared" si="37"/>
        <v>0</v>
      </c>
      <c r="T670" s="225"/>
      <c r="U670" s="225"/>
      <c r="V670" s="224"/>
      <c r="W670" s="232"/>
      <c r="X670" s="228"/>
      <c r="Y670" s="233"/>
      <c r="Z670" s="233"/>
      <c r="AA670" s="230"/>
      <c r="AB670" s="228"/>
      <c r="AC670" s="230"/>
      <c r="AD670" s="229"/>
      <c r="AE670" s="229"/>
    </row>
    <row r="671" spans="1:31" ht="11.25" hidden="1" customHeight="1" x14ac:dyDescent="0.2">
      <c r="A671" s="223"/>
      <c r="B671" s="200"/>
      <c r="C671" s="77"/>
      <c r="D671" s="77"/>
      <c r="E671" s="77"/>
      <c r="F671" s="77"/>
      <c r="G671" s="225">
        <f t="shared" si="38"/>
        <v>0</v>
      </c>
      <c r="H671" s="200"/>
      <c r="I671" s="77"/>
      <c r="J671" s="77"/>
      <c r="K671" s="77"/>
      <c r="L671" s="77">
        <f>SUMIF(Dagbog!$L670:$L683,"x",Dagbog!K670:K683)</f>
        <v>0</v>
      </c>
      <c r="M671" s="200">
        <f t="shared" si="39"/>
        <v>0</v>
      </c>
      <c r="N671" s="200"/>
      <c r="O671" s="77"/>
      <c r="P671" s="77"/>
      <c r="Q671" s="77"/>
      <c r="R671" s="77">
        <f t="shared" ref="R671:R717" si="40">F671+L671</f>
        <v>0</v>
      </c>
      <c r="S671" s="225">
        <f t="shared" ref="S671:S731" si="41">SUM(N671:R671)</f>
        <v>0</v>
      </c>
      <c r="T671" s="225"/>
      <c r="U671" s="225"/>
      <c r="V671" s="224"/>
      <c r="W671" s="232"/>
      <c r="X671" s="228"/>
      <c r="Y671" s="233"/>
      <c r="Z671" s="233"/>
      <c r="AA671" s="230"/>
      <c r="AB671" s="228"/>
      <c r="AC671" s="230"/>
      <c r="AD671" s="229"/>
      <c r="AE671" s="229"/>
    </row>
    <row r="672" spans="1:31" ht="11.25" hidden="1" customHeight="1" x14ac:dyDescent="0.2">
      <c r="A672" s="223"/>
      <c r="B672" s="200"/>
      <c r="C672" s="77"/>
      <c r="D672" s="77"/>
      <c r="E672" s="77"/>
      <c r="F672" s="77"/>
      <c r="G672" s="225">
        <f t="shared" si="38"/>
        <v>0</v>
      </c>
      <c r="H672" s="200"/>
      <c r="I672" s="77"/>
      <c r="J672" s="77"/>
      <c r="K672" s="77"/>
      <c r="L672" s="77">
        <f>SUMIF(Dagbog!$L671:$L684,"x",Dagbog!K671:K684)</f>
        <v>0</v>
      </c>
      <c r="M672" s="200">
        <f t="shared" si="39"/>
        <v>0</v>
      </c>
      <c r="N672" s="200"/>
      <c r="O672" s="77"/>
      <c r="P672" s="77"/>
      <c r="Q672" s="77"/>
      <c r="R672" s="77">
        <f t="shared" si="40"/>
        <v>0</v>
      </c>
      <c r="S672" s="225">
        <f t="shared" si="41"/>
        <v>0</v>
      </c>
      <c r="T672" s="225"/>
      <c r="U672" s="225"/>
      <c r="V672" s="224"/>
      <c r="W672" s="232"/>
      <c r="X672" s="228"/>
      <c r="Y672" s="233"/>
      <c r="Z672" s="233"/>
      <c r="AA672" s="230"/>
      <c r="AB672" s="228"/>
      <c r="AC672" s="230"/>
      <c r="AD672" s="229"/>
      <c r="AE672" s="229"/>
    </row>
    <row r="673" spans="1:31" ht="11.25" hidden="1" customHeight="1" x14ac:dyDescent="0.2">
      <c r="A673" s="223"/>
      <c r="B673" s="200"/>
      <c r="C673" s="77"/>
      <c r="D673" s="77"/>
      <c r="E673" s="77"/>
      <c r="F673" s="77"/>
      <c r="G673" s="225">
        <f t="shared" si="38"/>
        <v>0</v>
      </c>
      <c r="H673" s="200"/>
      <c r="I673" s="77"/>
      <c r="J673" s="77"/>
      <c r="K673" s="77"/>
      <c r="L673" s="77">
        <f>SUMIF(Dagbog!$L672:$L685,"x",Dagbog!K672:K685)</f>
        <v>0</v>
      </c>
      <c r="M673" s="200">
        <f t="shared" si="39"/>
        <v>0</v>
      </c>
      <c r="N673" s="200"/>
      <c r="O673" s="77"/>
      <c r="P673" s="77"/>
      <c r="Q673" s="77"/>
      <c r="R673" s="77">
        <f t="shared" si="40"/>
        <v>0</v>
      </c>
      <c r="S673" s="225">
        <f t="shared" si="41"/>
        <v>0</v>
      </c>
      <c r="T673" s="225"/>
      <c r="U673" s="225"/>
      <c r="V673" s="224"/>
      <c r="W673" s="232"/>
      <c r="X673" s="228"/>
      <c r="Y673" s="233"/>
      <c r="Z673" s="233"/>
      <c r="AA673" s="230"/>
      <c r="AB673" s="228"/>
      <c r="AC673" s="230"/>
      <c r="AD673" s="229"/>
      <c r="AE673" s="229"/>
    </row>
    <row r="674" spans="1:31" ht="11.25" hidden="1" customHeight="1" x14ac:dyDescent="0.2">
      <c r="A674" s="223"/>
      <c r="B674" s="200"/>
      <c r="C674" s="77"/>
      <c r="D674" s="77"/>
      <c r="E674" s="77"/>
      <c r="F674" s="77"/>
      <c r="G674" s="225">
        <f t="shared" si="38"/>
        <v>0</v>
      </c>
      <c r="H674" s="200"/>
      <c r="I674" s="77"/>
      <c r="J674" s="77"/>
      <c r="K674" s="77"/>
      <c r="L674" s="77">
        <f>SUMIF(Dagbog!$L673:$L686,"x",Dagbog!K673:K686)</f>
        <v>0</v>
      </c>
      <c r="M674" s="200">
        <f t="shared" si="39"/>
        <v>0</v>
      </c>
      <c r="N674" s="200"/>
      <c r="O674" s="77"/>
      <c r="P674" s="77"/>
      <c r="Q674" s="77"/>
      <c r="R674" s="77">
        <f t="shared" si="40"/>
        <v>0</v>
      </c>
      <c r="S674" s="225">
        <f t="shared" si="41"/>
        <v>0</v>
      </c>
      <c r="T674" s="225"/>
      <c r="U674" s="225"/>
      <c r="V674" s="224"/>
      <c r="W674" s="232"/>
      <c r="X674" s="228"/>
      <c r="Y674" s="233"/>
      <c r="Z674" s="233"/>
      <c r="AA674" s="230"/>
      <c r="AB674" s="228"/>
      <c r="AC674" s="230"/>
      <c r="AD674" s="229"/>
      <c r="AE674" s="229"/>
    </row>
    <row r="675" spans="1:31" x14ac:dyDescent="0.2">
      <c r="A675" s="230">
        <f>Dagbog!A674</f>
        <v>39</v>
      </c>
      <c r="B675" s="200">
        <f>SUMIF(Dagbog!$L674:$L687,"",Dagbog!G674:G687)</f>
        <v>0</v>
      </c>
      <c r="C675" s="77">
        <f>SUMIF(Dagbog!$L674:$L687,"",Dagbog!H674:H687)</f>
        <v>0</v>
      </c>
      <c r="D675" s="77">
        <f>SUMIF(Dagbog!$L674:$L687,"",Dagbog!I674:I687)</f>
        <v>0</v>
      </c>
      <c r="E675" s="77">
        <f>SUMIF(Dagbog!$L674:$L687,"",Dagbog!J674:J687)</f>
        <v>0</v>
      </c>
      <c r="F675" s="77">
        <f>SUMIF(Dagbog!$L674:$L687,"",Dagbog!K674:K687)</f>
        <v>0</v>
      </c>
      <c r="G675" s="225">
        <f t="shared" si="38"/>
        <v>0</v>
      </c>
      <c r="H675" s="200">
        <f>SUMIF(Dagbog!$L674:$L687,"x",Dagbog!G674:G687)</f>
        <v>0</v>
      </c>
      <c r="I675" s="77">
        <f>SUMIF(Dagbog!$L674:$L687,"x",Dagbog!H674:H687)</f>
        <v>0</v>
      </c>
      <c r="J675" s="77">
        <f>SUMIF(Dagbog!$L674:$L687,"x",Dagbog!I674:I687)</f>
        <v>0</v>
      </c>
      <c r="K675" s="77">
        <f>SUMIF(Dagbog!$L674:$L687,"x",Dagbog!J674:J687)</f>
        <v>0</v>
      </c>
      <c r="L675" s="77">
        <f>SUMIF(Dagbog!$L674:$L687,"x",Dagbog!K674:K687)</f>
        <v>0</v>
      </c>
      <c r="M675" s="200">
        <f t="shared" si="39"/>
        <v>0</v>
      </c>
      <c r="N675" s="200">
        <f>B675+H675</f>
        <v>0</v>
      </c>
      <c r="O675" s="77">
        <f>C675+I675</f>
        <v>0</v>
      </c>
      <c r="P675" s="77">
        <f>D675+J675</f>
        <v>0</v>
      </c>
      <c r="Q675" s="77">
        <f>E675+K675</f>
        <v>0</v>
      </c>
      <c r="R675" s="77">
        <f t="shared" si="40"/>
        <v>0</v>
      </c>
      <c r="S675" s="225">
        <f t="shared" si="41"/>
        <v>0</v>
      </c>
      <c r="T675" s="225">
        <f>SUM(Dagbog!M674:M687)</f>
        <v>0</v>
      </c>
      <c r="U675" s="225">
        <f>S675+T675</f>
        <v>0</v>
      </c>
      <c r="V675" s="224">
        <f>SUM(Dagbog!Q674:Q687)</f>
        <v>0</v>
      </c>
      <c r="W675" s="232">
        <f>SUM(Dagbog!F674:F687)-X675</f>
        <v>0</v>
      </c>
      <c r="X675" s="228">
        <f>SUMIF(Dagbog!$L674:$L687,"x",Dagbog!F674:F687)</f>
        <v>0</v>
      </c>
      <c r="Y675" s="233">
        <f>IF(SUM(Dagbog!R674:R687)&gt;0,AVERAGE(Dagbog!R674:R687),0)</f>
        <v>0</v>
      </c>
      <c r="Z675" s="272">
        <f>SUM(Dagbog!T674:T687)-AA675</f>
        <v>0</v>
      </c>
      <c r="AA675" s="230">
        <f>SUMIF(Dagbog!$L674:$L687,"x",Dagbog!T674:T687)</f>
        <v>0</v>
      </c>
      <c r="AB675" s="228">
        <f>SUM(Dagbog!P674:P687)</f>
        <v>0</v>
      </c>
      <c r="AC675" s="230">
        <f>SUM(Dagbog!V674:V687)</f>
        <v>0</v>
      </c>
      <c r="AD675" s="231">
        <f>SUM(Dagbog!C674:C687)</f>
        <v>0</v>
      </c>
      <c r="AE675" s="234">
        <f>SUM(Dagbog!E674:E687)</f>
        <v>0</v>
      </c>
    </row>
    <row r="676" spans="1:31" ht="11.25" hidden="1" customHeight="1" x14ac:dyDescent="0.2">
      <c r="A676" s="223"/>
      <c r="B676" s="200"/>
      <c r="C676" s="77"/>
      <c r="D676" s="77"/>
      <c r="E676" s="77"/>
      <c r="F676" s="77"/>
      <c r="G676" s="225">
        <f t="shared" si="38"/>
        <v>0</v>
      </c>
      <c r="H676" s="200"/>
      <c r="I676" s="77"/>
      <c r="J676" s="77"/>
      <c r="K676" s="77"/>
      <c r="L676" s="77">
        <f>SUMIF(Dagbog!$L675:$L688,"x",Dagbog!K675:K688)</f>
        <v>0</v>
      </c>
      <c r="M676" s="200">
        <f t="shared" si="39"/>
        <v>0</v>
      </c>
      <c r="N676" s="200"/>
      <c r="O676" s="77"/>
      <c r="P676" s="77"/>
      <c r="Q676" s="77"/>
      <c r="R676" s="77">
        <f t="shared" si="40"/>
        <v>0</v>
      </c>
      <c r="S676" s="225">
        <f t="shared" si="41"/>
        <v>0</v>
      </c>
      <c r="T676" s="225"/>
      <c r="U676" s="225"/>
      <c r="V676" s="224"/>
      <c r="W676" s="232"/>
      <c r="X676" s="228"/>
      <c r="Y676" s="233"/>
      <c r="Z676" s="233"/>
      <c r="AA676" s="230"/>
      <c r="AB676" s="228"/>
      <c r="AC676" s="230"/>
      <c r="AD676" s="229"/>
      <c r="AE676" s="229"/>
    </row>
    <row r="677" spans="1:31" ht="11.25" hidden="1" customHeight="1" x14ac:dyDescent="0.2">
      <c r="A677" s="223"/>
      <c r="B677" s="200"/>
      <c r="C677" s="77"/>
      <c r="D677" s="77"/>
      <c r="E677" s="77"/>
      <c r="F677" s="77"/>
      <c r="G677" s="225">
        <f t="shared" ref="G677:G717" si="42">SUM(B677:F677)</f>
        <v>0</v>
      </c>
      <c r="H677" s="200"/>
      <c r="I677" s="77"/>
      <c r="J677" s="77"/>
      <c r="K677" s="77"/>
      <c r="L677" s="77">
        <f>SUMIF(Dagbog!$L676:$L689,"x",Dagbog!K676:K689)</f>
        <v>0</v>
      </c>
      <c r="M677" s="200">
        <f t="shared" si="39"/>
        <v>0</v>
      </c>
      <c r="N677" s="200"/>
      <c r="O677" s="77"/>
      <c r="P677" s="77"/>
      <c r="Q677" s="77"/>
      <c r="R677" s="77">
        <f t="shared" si="40"/>
        <v>0</v>
      </c>
      <c r="S677" s="225">
        <f t="shared" si="41"/>
        <v>0</v>
      </c>
      <c r="T677" s="225"/>
      <c r="U677" s="225"/>
      <c r="V677" s="224"/>
      <c r="W677" s="232"/>
      <c r="X677" s="228"/>
      <c r="Y677" s="233"/>
      <c r="Z677" s="233"/>
      <c r="AA677" s="230"/>
      <c r="AB677" s="228"/>
      <c r="AC677" s="230"/>
      <c r="AD677" s="229"/>
      <c r="AE677" s="229"/>
    </row>
    <row r="678" spans="1:31" ht="11.25" hidden="1" customHeight="1" x14ac:dyDescent="0.2">
      <c r="A678" s="223"/>
      <c r="B678" s="200"/>
      <c r="C678" s="77"/>
      <c r="D678" s="77"/>
      <c r="E678" s="77"/>
      <c r="F678" s="77"/>
      <c r="G678" s="225">
        <f t="shared" si="42"/>
        <v>0</v>
      </c>
      <c r="H678" s="200"/>
      <c r="I678" s="77"/>
      <c r="J678" s="77"/>
      <c r="K678" s="77"/>
      <c r="L678" s="77">
        <f>SUMIF(Dagbog!$L677:$L690,"x",Dagbog!K677:K690)</f>
        <v>0</v>
      </c>
      <c r="M678" s="200">
        <f t="shared" si="39"/>
        <v>0</v>
      </c>
      <c r="N678" s="200"/>
      <c r="O678" s="77"/>
      <c r="P678" s="77"/>
      <c r="Q678" s="77"/>
      <c r="R678" s="77">
        <f t="shared" si="40"/>
        <v>0</v>
      </c>
      <c r="S678" s="225">
        <f t="shared" si="41"/>
        <v>0</v>
      </c>
      <c r="T678" s="225"/>
      <c r="U678" s="225"/>
      <c r="V678" s="224"/>
      <c r="W678" s="232"/>
      <c r="X678" s="228"/>
      <c r="Y678" s="233"/>
      <c r="Z678" s="233"/>
      <c r="AA678" s="230"/>
      <c r="AB678" s="228"/>
      <c r="AC678" s="230"/>
      <c r="AD678" s="229"/>
      <c r="AE678" s="229"/>
    </row>
    <row r="679" spans="1:31" ht="11.25" hidden="1" customHeight="1" x14ac:dyDescent="0.2">
      <c r="A679" s="223"/>
      <c r="B679" s="200"/>
      <c r="C679" s="77"/>
      <c r="D679" s="77"/>
      <c r="E679" s="77"/>
      <c r="F679" s="77"/>
      <c r="G679" s="225">
        <f t="shared" si="42"/>
        <v>0</v>
      </c>
      <c r="H679" s="200"/>
      <c r="I679" s="77"/>
      <c r="J679" s="77"/>
      <c r="K679" s="77"/>
      <c r="L679" s="77">
        <f>SUMIF(Dagbog!$L678:$L691,"x",Dagbog!K678:K691)</f>
        <v>0</v>
      </c>
      <c r="M679" s="200">
        <f t="shared" si="39"/>
        <v>0</v>
      </c>
      <c r="N679" s="200"/>
      <c r="O679" s="77"/>
      <c r="P679" s="77"/>
      <c r="Q679" s="77"/>
      <c r="R679" s="77">
        <f t="shared" si="40"/>
        <v>0</v>
      </c>
      <c r="S679" s="225">
        <f t="shared" si="41"/>
        <v>0</v>
      </c>
      <c r="T679" s="225"/>
      <c r="U679" s="225"/>
      <c r="V679" s="224"/>
      <c r="W679" s="232"/>
      <c r="X679" s="228"/>
      <c r="Y679" s="233"/>
      <c r="Z679" s="233"/>
      <c r="AA679" s="230"/>
      <c r="AB679" s="228"/>
      <c r="AC679" s="230"/>
      <c r="AD679" s="229"/>
      <c r="AE679" s="229"/>
    </row>
    <row r="680" spans="1:31" ht="11.25" hidden="1" customHeight="1" x14ac:dyDescent="0.2">
      <c r="A680" s="223"/>
      <c r="B680" s="200"/>
      <c r="C680" s="77"/>
      <c r="D680" s="77"/>
      <c r="E680" s="77"/>
      <c r="F680" s="77"/>
      <c r="G680" s="225">
        <f t="shared" si="42"/>
        <v>0</v>
      </c>
      <c r="H680" s="200"/>
      <c r="I680" s="77"/>
      <c r="J680" s="77"/>
      <c r="K680" s="77"/>
      <c r="L680" s="77">
        <f>SUMIF(Dagbog!$L679:$L692,"x",Dagbog!K679:K692)</f>
        <v>0</v>
      </c>
      <c r="M680" s="200">
        <f t="shared" si="39"/>
        <v>0</v>
      </c>
      <c r="N680" s="200"/>
      <c r="O680" s="77"/>
      <c r="P680" s="77"/>
      <c r="Q680" s="77"/>
      <c r="R680" s="77">
        <f t="shared" si="40"/>
        <v>0</v>
      </c>
      <c r="S680" s="225">
        <f t="shared" si="41"/>
        <v>0</v>
      </c>
      <c r="T680" s="225"/>
      <c r="U680" s="225"/>
      <c r="V680" s="224"/>
      <c r="W680" s="232"/>
      <c r="X680" s="228"/>
      <c r="Y680" s="233"/>
      <c r="Z680" s="233"/>
      <c r="AA680" s="230"/>
      <c r="AB680" s="228"/>
      <c r="AC680" s="230"/>
      <c r="AD680" s="229"/>
      <c r="AE680" s="229"/>
    </row>
    <row r="681" spans="1:31" ht="11.25" hidden="1" customHeight="1" x14ac:dyDescent="0.2">
      <c r="A681" s="223"/>
      <c r="B681" s="200"/>
      <c r="C681" s="77"/>
      <c r="D681" s="77"/>
      <c r="E681" s="77"/>
      <c r="F681" s="77"/>
      <c r="G681" s="225">
        <f t="shared" si="42"/>
        <v>0</v>
      </c>
      <c r="H681" s="200"/>
      <c r="I681" s="77"/>
      <c r="J681" s="77"/>
      <c r="K681" s="77"/>
      <c r="L681" s="77">
        <f>SUMIF(Dagbog!$L680:$L693,"x",Dagbog!K680:K693)</f>
        <v>0</v>
      </c>
      <c r="M681" s="200">
        <f t="shared" si="39"/>
        <v>0</v>
      </c>
      <c r="N681" s="200"/>
      <c r="O681" s="77"/>
      <c r="P681" s="77"/>
      <c r="Q681" s="77"/>
      <c r="R681" s="77">
        <f t="shared" si="40"/>
        <v>0</v>
      </c>
      <c r="S681" s="225">
        <f t="shared" si="41"/>
        <v>0</v>
      </c>
      <c r="T681" s="225"/>
      <c r="U681" s="225"/>
      <c r="V681" s="224"/>
      <c r="W681" s="232"/>
      <c r="X681" s="228"/>
      <c r="Y681" s="233"/>
      <c r="Z681" s="233"/>
      <c r="AA681" s="230"/>
      <c r="AB681" s="228"/>
      <c r="AC681" s="230"/>
      <c r="AD681" s="229"/>
      <c r="AE681" s="229"/>
    </row>
    <row r="682" spans="1:31" ht="11.25" hidden="1" customHeight="1" x14ac:dyDescent="0.2">
      <c r="A682" s="223"/>
      <c r="B682" s="200"/>
      <c r="C682" s="77"/>
      <c r="D682" s="77"/>
      <c r="E682" s="77"/>
      <c r="F682" s="77"/>
      <c r="G682" s="225">
        <f t="shared" si="42"/>
        <v>0</v>
      </c>
      <c r="H682" s="200"/>
      <c r="I682" s="77"/>
      <c r="J682" s="77"/>
      <c r="K682" s="77"/>
      <c r="L682" s="77">
        <f>SUMIF(Dagbog!$L681:$L694,"x",Dagbog!K681:K694)</f>
        <v>0</v>
      </c>
      <c r="M682" s="200">
        <f t="shared" si="39"/>
        <v>0</v>
      </c>
      <c r="N682" s="200"/>
      <c r="O682" s="77"/>
      <c r="P682" s="77"/>
      <c r="Q682" s="77"/>
      <c r="R682" s="77">
        <f t="shared" si="40"/>
        <v>0</v>
      </c>
      <c r="S682" s="225">
        <f t="shared" si="41"/>
        <v>0</v>
      </c>
      <c r="T682" s="225"/>
      <c r="U682" s="225"/>
      <c r="V682" s="224"/>
      <c r="W682" s="232"/>
      <c r="X682" s="228"/>
      <c r="Y682" s="233"/>
      <c r="Z682" s="233"/>
      <c r="AA682" s="230"/>
      <c r="AB682" s="228"/>
      <c r="AC682" s="230"/>
      <c r="AD682" s="229"/>
      <c r="AE682" s="229"/>
    </row>
    <row r="683" spans="1:31" ht="11.25" hidden="1" customHeight="1" x14ac:dyDescent="0.2">
      <c r="A683" s="223"/>
      <c r="B683" s="200"/>
      <c r="C683" s="77"/>
      <c r="D683" s="77"/>
      <c r="E683" s="77"/>
      <c r="F683" s="77"/>
      <c r="G683" s="225">
        <f t="shared" si="42"/>
        <v>0</v>
      </c>
      <c r="H683" s="200"/>
      <c r="I683" s="77"/>
      <c r="J683" s="77"/>
      <c r="K683" s="77"/>
      <c r="L683" s="77">
        <f>SUMIF(Dagbog!$L682:$L695,"x",Dagbog!K682:K695)</f>
        <v>0</v>
      </c>
      <c r="M683" s="200">
        <f t="shared" si="39"/>
        <v>0</v>
      </c>
      <c r="N683" s="200"/>
      <c r="O683" s="77"/>
      <c r="P683" s="77"/>
      <c r="Q683" s="77"/>
      <c r="R683" s="77">
        <f t="shared" si="40"/>
        <v>0</v>
      </c>
      <c r="S683" s="225">
        <f t="shared" si="41"/>
        <v>0</v>
      </c>
      <c r="T683" s="225"/>
      <c r="U683" s="225"/>
      <c r="V683" s="224"/>
      <c r="W683" s="232"/>
      <c r="X683" s="228"/>
      <c r="Y683" s="233"/>
      <c r="Z683" s="233"/>
      <c r="AA683" s="230"/>
      <c r="AB683" s="228"/>
      <c r="AC683" s="230"/>
      <c r="AD683" s="229"/>
      <c r="AE683" s="229"/>
    </row>
    <row r="684" spans="1:31" ht="11.25" hidden="1" customHeight="1" x14ac:dyDescent="0.2">
      <c r="A684" s="223"/>
      <c r="B684" s="200"/>
      <c r="C684" s="77"/>
      <c r="D684" s="77"/>
      <c r="E684" s="77"/>
      <c r="F684" s="77"/>
      <c r="G684" s="225">
        <f t="shared" si="42"/>
        <v>0</v>
      </c>
      <c r="H684" s="200"/>
      <c r="I684" s="77"/>
      <c r="J684" s="77"/>
      <c r="K684" s="77"/>
      <c r="L684" s="77">
        <f>SUMIF(Dagbog!$L683:$L696,"x",Dagbog!K683:K696)</f>
        <v>0</v>
      </c>
      <c r="M684" s="200">
        <f t="shared" si="39"/>
        <v>0</v>
      </c>
      <c r="N684" s="200"/>
      <c r="O684" s="77"/>
      <c r="P684" s="77"/>
      <c r="Q684" s="77"/>
      <c r="R684" s="77">
        <f t="shared" si="40"/>
        <v>0</v>
      </c>
      <c r="S684" s="225">
        <f t="shared" si="41"/>
        <v>0</v>
      </c>
      <c r="T684" s="225"/>
      <c r="U684" s="225"/>
      <c r="V684" s="224"/>
      <c r="W684" s="232"/>
      <c r="X684" s="228"/>
      <c r="Y684" s="233"/>
      <c r="Z684" s="233"/>
      <c r="AA684" s="230"/>
      <c r="AB684" s="228"/>
      <c r="AC684" s="230"/>
      <c r="AD684" s="229"/>
      <c r="AE684" s="229"/>
    </row>
    <row r="685" spans="1:31" ht="11.25" hidden="1" customHeight="1" x14ac:dyDescent="0.2">
      <c r="A685" s="223"/>
      <c r="B685" s="200"/>
      <c r="C685" s="77"/>
      <c r="D685" s="77"/>
      <c r="E685" s="77"/>
      <c r="F685" s="77"/>
      <c r="G685" s="225">
        <f t="shared" si="42"/>
        <v>0</v>
      </c>
      <c r="H685" s="200"/>
      <c r="I685" s="77"/>
      <c r="J685" s="77"/>
      <c r="K685" s="77"/>
      <c r="L685" s="77">
        <f>SUMIF(Dagbog!$L684:$L697,"x",Dagbog!K684:K697)</f>
        <v>0</v>
      </c>
      <c r="M685" s="200">
        <f t="shared" si="39"/>
        <v>0</v>
      </c>
      <c r="N685" s="200"/>
      <c r="O685" s="77"/>
      <c r="P685" s="77"/>
      <c r="Q685" s="77"/>
      <c r="R685" s="77">
        <f t="shared" si="40"/>
        <v>0</v>
      </c>
      <c r="S685" s="225">
        <f t="shared" si="41"/>
        <v>0</v>
      </c>
      <c r="T685" s="225"/>
      <c r="U685" s="225"/>
      <c r="V685" s="224"/>
      <c r="W685" s="232"/>
      <c r="X685" s="228"/>
      <c r="Y685" s="233"/>
      <c r="Z685" s="233"/>
      <c r="AA685" s="230"/>
      <c r="AB685" s="228"/>
      <c r="AC685" s="230"/>
      <c r="AD685" s="229"/>
      <c r="AE685" s="229"/>
    </row>
    <row r="686" spans="1:31" ht="11.25" hidden="1" customHeight="1" x14ac:dyDescent="0.2">
      <c r="A686" s="223"/>
      <c r="B686" s="200"/>
      <c r="C686" s="77"/>
      <c r="D686" s="77"/>
      <c r="E686" s="77"/>
      <c r="F686" s="77"/>
      <c r="G686" s="225">
        <f t="shared" si="42"/>
        <v>0</v>
      </c>
      <c r="H686" s="200"/>
      <c r="I686" s="77"/>
      <c r="J686" s="77"/>
      <c r="K686" s="77"/>
      <c r="L686" s="77">
        <f>SUMIF(Dagbog!$L685:$L698,"x",Dagbog!K685:K698)</f>
        <v>0</v>
      </c>
      <c r="M686" s="200">
        <f t="shared" si="39"/>
        <v>0</v>
      </c>
      <c r="N686" s="200"/>
      <c r="O686" s="77"/>
      <c r="P686" s="77"/>
      <c r="Q686" s="77"/>
      <c r="R686" s="77">
        <f t="shared" si="40"/>
        <v>0</v>
      </c>
      <c r="S686" s="225">
        <f t="shared" si="41"/>
        <v>0</v>
      </c>
      <c r="T686" s="225"/>
      <c r="U686" s="225"/>
      <c r="V686" s="224"/>
      <c r="W686" s="232"/>
      <c r="X686" s="228"/>
      <c r="Y686" s="233"/>
      <c r="Z686" s="233"/>
      <c r="AA686" s="230"/>
      <c r="AB686" s="228"/>
      <c r="AC686" s="230"/>
      <c r="AD686" s="229"/>
      <c r="AE686" s="229"/>
    </row>
    <row r="687" spans="1:31" ht="11.25" hidden="1" customHeight="1" x14ac:dyDescent="0.2">
      <c r="A687" s="223"/>
      <c r="B687" s="200"/>
      <c r="C687" s="77"/>
      <c r="D687" s="77"/>
      <c r="E687" s="77"/>
      <c r="F687" s="77"/>
      <c r="G687" s="225">
        <f t="shared" si="42"/>
        <v>0</v>
      </c>
      <c r="H687" s="200"/>
      <c r="I687" s="77"/>
      <c r="J687" s="77"/>
      <c r="K687" s="77"/>
      <c r="L687" s="77">
        <f>SUMIF(Dagbog!$L686:$L699,"x",Dagbog!K686:K699)</f>
        <v>0</v>
      </c>
      <c r="M687" s="200">
        <f t="shared" si="39"/>
        <v>0</v>
      </c>
      <c r="N687" s="200"/>
      <c r="O687" s="77"/>
      <c r="P687" s="77"/>
      <c r="Q687" s="77"/>
      <c r="R687" s="77">
        <f t="shared" si="40"/>
        <v>0</v>
      </c>
      <c r="S687" s="225">
        <f t="shared" si="41"/>
        <v>0</v>
      </c>
      <c r="T687" s="225"/>
      <c r="U687" s="225"/>
      <c r="V687" s="224"/>
      <c r="W687" s="232"/>
      <c r="X687" s="228"/>
      <c r="Y687" s="233"/>
      <c r="Z687" s="233"/>
      <c r="AA687" s="230"/>
      <c r="AB687" s="228"/>
      <c r="AC687" s="230"/>
      <c r="AD687" s="229"/>
      <c r="AE687" s="229"/>
    </row>
    <row r="688" spans="1:31" ht="11.25" hidden="1" customHeight="1" x14ac:dyDescent="0.2">
      <c r="A688" s="223"/>
      <c r="B688" s="200"/>
      <c r="C688" s="77"/>
      <c r="D688" s="77"/>
      <c r="E688" s="77"/>
      <c r="F688" s="77"/>
      <c r="G688" s="225">
        <f t="shared" si="42"/>
        <v>0</v>
      </c>
      <c r="H688" s="200"/>
      <c r="I688" s="77"/>
      <c r="J688" s="77"/>
      <c r="K688" s="77"/>
      <c r="L688" s="77">
        <f>SUMIF(Dagbog!$L687:$L700,"x",Dagbog!K687:K700)</f>
        <v>0</v>
      </c>
      <c r="M688" s="200">
        <f t="shared" si="39"/>
        <v>0</v>
      </c>
      <c r="N688" s="200"/>
      <c r="O688" s="77"/>
      <c r="P688" s="77"/>
      <c r="Q688" s="77"/>
      <c r="R688" s="77">
        <f t="shared" si="40"/>
        <v>0</v>
      </c>
      <c r="S688" s="225">
        <f t="shared" si="41"/>
        <v>0</v>
      </c>
      <c r="T688" s="225"/>
      <c r="U688" s="225"/>
      <c r="V688" s="224"/>
      <c r="W688" s="232"/>
      <c r="X688" s="228"/>
      <c r="Y688" s="233"/>
      <c r="Z688" s="233"/>
      <c r="AA688" s="230"/>
      <c r="AB688" s="228"/>
      <c r="AC688" s="230"/>
      <c r="AD688" s="229"/>
      <c r="AE688" s="229"/>
    </row>
    <row r="689" spans="1:31" x14ac:dyDescent="0.2">
      <c r="A689" s="230">
        <f>Dagbog!A688</f>
        <v>40</v>
      </c>
      <c r="B689" s="200">
        <f>SUMIF(Dagbog!$L688:$L701,"",Dagbog!G688:G701)</f>
        <v>0</v>
      </c>
      <c r="C689" s="77">
        <f>SUMIF(Dagbog!$L688:$L701,"",Dagbog!H688:H701)</f>
        <v>0</v>
      </c>
      <c r="D689" s="77">
        <f>SUMIF(Dagbog!$L688:$L701,"",Dagbog!I688:I701)</f>
        <v>0</v>
      </c>
      <c r="E689" s="77">
        <f>SUMIF(Dagbog!$L688:$L701,"",Dagbog!J688:J701)</f>
        <v>0</v>
      </c>
      <c r="F689" s="77">
        <f>SUMIF(Dagbog!$L688:$L701,"",Dagbog!K688:K701)</f>
        <v>0</v>
      </c>
      <c r="G689" s="225">
        <f t="shared" si="42"/>
        <v>0</v>
      </c>
      <c r="H689" s="200">
        <f>SUMIF(Dagbog!$L688:$L701,"x",Dagbog!G688:G701)</f>
        <v>0</v>
      </c>
      <c r="I689" s="77">
        <f>SUMIF(Dagbog!$L688:$L701,"x",Dagbog!H688:H701)</f>
        <v>0</v>
      </c>
      <c r="J689" s="77">
        <f>SUMIF(Dagbog!$L688:$L701,"x",Dagbog!I688:I701)</f>
        <v>0</v>
      </c>
      <c r="K689" s="77">
        <f>SUMIF(Dagbog!$L688:$L701,"x",Dagbog!J688:J701)</f>
        <v>0</v>
      </c>
      <c r="L689" s="77">
        <f>SUMIF(Dagbog!$L688:$L701,"x",Dagbog!K688:K701)</f>
        <v>0</v>
      </c>
      <c r="M689" s="200">
        <f t="shared" si="39"/>
        <v>0</v>
      </c>
      <c r="N689" s="200">
        <f>B689+H689</f>
        <v>0</v>
      </c>
      <c r="O689" s="77">
        <f>C689+I689</f>
        <v>0</v>
      </c>
      <c r="P689" s="77">
        <f>D689+J689</f>
        <v>0</v>
      </c>
      <c r="Q689" s="77">
        <f>E689+K689</f>
        <v>0</v>
      </c>
      <c r="R689" s="77">
        <f t="shared" si="40"/>
        <v>0</v>
      </c>
      <c r="S689" s="225">
        <f t="shared" si="41"/>
        <v>0</v>
      </c>
      <c r="T689" s="225">
        <f>SUM(Dagbog!M688:M701)</f>
        <v>0</v>
      </c>
      <c r="U689" s="225">
        <f>S689+T689</f>
        <v>0</v>
      </c>
      <c r="V689" s="224">
        <f>SUM(Dagbog!Q688:Q701)</f>
        <v>0</v>
      </c>
      <c r="W689" s="232">
        <f>SUM(Dagbog!F688:F701)-X689</f>
        <v>0</v>
      </c>
      <c r="X689" s="228">
        <f>SUMIF(Dagbog!$L688:$L701,"x",Dagbog!F688:F701)</f>
        <v>0</v>
      </c>
      <c r="Y689" s="233">
        <f>IF(SUM(Dagbog!R688:R701)&gt;0,AVERAGE(Dagbog!R688:R701),0)</f>
        <v>0</v>
      </c>
      <c r="Z689" s="272">
        <f>SUM(Dagbog!T688:T701)-AA689</f>
        <v>0</v>
      </c>
      <c r="AA689" s="230">
        <f>SUMIF(Dagbog!$L688:$L701,"x",Dagbog!T688:T701)</f>
        <v>0</v>
      </c>
      <c r="AB689" s="228">
        <f>SUM(Dagbog!P688:P701)</f>
        <v>0</v>
      </c>
      <c r="AC689" s="230">
        <f>SUM(Dagbog!V688:V701)</f>
        <v>0</v>
      </c>
      <c r="AD689" s="231">
        <f>SUM(Dagbog!C688:C701)</f>
        <v>0</v>
      </c>
      <c r="AE689" s="234">
        <f>SUM(Dagbog!E688:E701)</f>
        <v>0</v>
      </c>
    </row>
    <row r="690" spans="1:31" ht="11.25" hidden="1" customHeight="1" x14ac:dyDescent="0.2">
      <c r="A690" s="223"/>
      <c r="B690" s="200"/>
      <c r="C690" s="77"/>
      <c r="D690" s="77"/>
      <c r="E690" s="77"/>
      <c r="F690" s="77"/>
      <c r="G690" s="225">
        <f t="shared" si="42"/>
        <v>0</v>
      </c>
      <c r="H690" s="200"/>
      <c r="I690" s="77"/>
      <c r="J690" s="77"/>
      <c r="K690" s="77"/>
      <c r="L690" s="77">
        <f>SUMIF(Dagbog!$L689:$L702,"x",Dagbog!K689:K702)</f>
        <v>0</v>
      </c>
      <c r="M690" s="200">
        <f t="shared" si="39"/>
        <v>0</v>
      </c>
      <c r="N690" s="200"/>
      <c r="O690" s="77"/>
      <c r="P690" s="77"/>
      <c r="Q690" s="77"/>
      <c r="R690" s="77">
        <f t="shared" si="40"/>
        <v>0</v>
      </c>
      <c r="S690" s="225">
        <f t="shared" si="41"/>
        <v>0</v>
      </c>
      <c r="T690" s="225"/>
      <c r="U690" s="225"/>
      <c r="V690" s="224"/>
      <c r="W690" s="232"/>
      <c r="X690" s="228"/>
      <c r="Y690" s="233"/>
      <c r="Z690" s="233"/>
      <c r="AA690" s="230"/>
      <c r="AB690" s="228"/>
      <c r="AC690" s="230"/>
      <c r="AD690" s="229"/>
      <c r="AE690" s="229"/>
    </row>
    <row r="691" spans="1:31" ht="11.25" hidden="1" customHeight="1" x14ac:dyDescent="0.2">
      <c r="A691" s="223"/>
      <c r="B691" s="200"/>
      <c r="C691" s="77"/>
      <c r="D691" s="77"/>
      <c r="E691" s="77"/>
      <c r="F691" s="77"/>
      <c r="G691" s="225">
        <f t="shared" si="42"/>
        <v>0</v>
      </c>
      <c r="H691" s="200"/>
      <c r="I691" s="77"/>
      <c r="J691" s="77"/>
      <c r="K691" s="77"/>
      <c r="L691" s="77">
        <f>SUMIF(Dagbog!$L690:$L703,"x",Dagbog!K690:K703)</f>
        <v>0</v>
      </c>
      <c r="M691" s="200">
        <f t="shared" si="39"/>
        <v>0</v>
      </c>
      <c r="N691" s="200"/>
      <c r="O691" s="77"/>
      <c r="P691" s="77"/>
      <c r="Q691" s="77"/>
      <c r="R691" s="77">
        <f t="shared" si="40"/>
        <v>0</v>
      </c>
      <c r="S691" s="225">
        <f t="shared" si="41"/>
        <v>0</v>
      </c>
      <c r="T691" s="225"/>
      <c r="U691" s="225"/>
      <c r="V691" s="224"/>
      <c r="W691" s="232"/>
      <c r="X691" s="228"/>
      <c r="Y691" s="233"/>
      <c r="Z691" s="233"/>
      <c r="AA691" s="230"/>
      <c r="AB691" s="228"/>
      <c r="AC691" s="230"/>
      <c r="AD691" s="229"/>
      <c r="AE691" s="229"/>
    </row>
    <row r="692" spans="1:31" ht="11.25" hidden="1" customHeight="1" x14ac:dyDescent="0.2">
      <c r="A692" s="223"/>
      <c r="B692" s="200"/>
      <c r="C692" s="77"/>
      <c r="D692" s="77"/>
      <c r="E692" s="77"/>
      <c r="F692" s="77"/>
      <c r="G692" s="225">
        <f t="shared" si="42"/>
        <v>0</v>
      </c>
      <c r="H692" s="200"/>
      <c r="I692" s="77"/>
      <c r="J692" s="77"/>
      <c r="K692" s="77"/>
      <c r="L692" s="77">
        <f>SUMIF(Dagbog!$L691:$L704,"x",Dagbog!K691:K704)</f>
        <v>0</v>
      </c>
      <c r="M692" s="200">
        <f t="shared" si="39"/>
        <v>0</v>
      </c>
      <c r="N692" s="200"/>
      <c r="O692" s="77"/>
      <c r="P692" s="77"/>
      <c r="Q692" s="77"/>
      <c r="R692" s="77">
        <f t="shared" si="40"/>
        <v>0</v>
      </c>
      <c r="S692" s="225">
        <f t="shared" si="41"/>
        <v>0</v>
      </c>
      <c r="T692" s="225"/>
      <c r="U692" s="225"/>
      <c r="V692" s="224"/>
      <c r="W692" s="232"/>
      <c r="X692" s="228"/>
      <c r="Y692" s="233"/>
      <c r="Z692" s="233"/>
      <c r="AA692" s="230"/>
      <c r="AB692" s="228"/>
      <c r="AC692" s="230"/>
      <c r="AD692" s="229"/>
      <c r="AE692" s="229"/>
    </row>
    <row r="693" spans="1:31" ht="11.25" hidden="1" customHeight="1" x14ac:dyDescent="0.2">
      <c r="A693" s="223"/>
      <c r="B693" s="200"/>
      <c r="C693" s="77"/>
      <c r="D693" s="77"/>
      <c r="E693" s="77"/>
      <c r="F693" s="77"/>
      <c r="G693" s="225">
        <f t="shared" si="42"/>
        <v>0</v>
      </c>
      <c r="H693" s="200"/>
      <c r="I693" s="77"/>
      <c r="J693" s="77"/>
      <c r="K693" s="77"/>
      <c r="L693" s="77">
        <f>SUMIF(Dagbog!$L692:$L705,"x",Dagbog!K692:K705)</f>
        <v>0</v>
      </c>
      <c r="M693" s="200">
        <f t="shared" si="39"/>
        <v>0</v>
      </c>
      <c r="N693" s="200"/>
      <c r="O693" s="77"/>
      <c r="P693" s="77"/>
      <c r="Q693" s="77"/>
      <c r="R693" s="77">
        <f t="shared" si="40"/>
        <v>0</v>
      </c>
      <c r="S693" s="225">
        <f t="shared" si="41"/>
        <v>0</v>
      </c>
      <c r="T693" s="225"/>
      <c r="U693" s="225"/>
      <c r="V693" s="224"/>
      <c r="W693" s="232"/>
      <c r="X693" s="228"/>
      <c r="Y693" s="233"/>
      <c r="Z693" s="233"/>
      <c r="AA693" s="230"/>
      <c r="AB693" s="228"/>
      <c r="AC693" s="230"/>
      <c r="AD693" s="229"/>
      <c r="AE693" s="229"/>
    </row>
    <row r="694" spans="1:31" ht="11.25" hidden="1" customHeight="1" x14ac:dyDescent="0.2">
      <c r="A694" s="223"/>
      <c r="B694" s="200"/>
      <c r="C694" s="77"/>
      <c r="D694" s="77"/>
      <c r="E694" s="77"/>
      <c r="F694" s="77"/>
      <c r="G694" s="225">
        <f t="shared" si="42"/>
        <v>0</v>
      </c>
      <c r="H694" s="200"/>
      <c r="I694" s="77"/>
      <c r="J694" s="77"/>
      <c r="K694" s="77"/>
      <c r="L694" s="77">
        <f>SUMIF(Dagbog!$L693:$L706,"x",Dagbog!K693:K706)</f>
        <v>0</v>
      </c>
      <c r="M694" s="200">
        <f t="shared" si="39"/>
        <v>0</v>
      </c>
      <c r="N694" s="200"/>
      <c r="O694" s="77"/>
      <c r="P694" s="77"/>
      <c r="Q694" s="77"/>
      <c r="R694" s="77">
        <f t="shared" si="40"/>
        <v>0</v>
      </c>
      <c r="S694" s="225">
        <f t="shared" si="41"/>
        <v>0</v>
      </c>
      <c r="T694" s="225"/>
      <c r="U694" s="225"/>
      <c r="V694" s="224"/>
      <c r="W694" s="232"/>
      <c r="X694" s="228"/>
      <c r="Y694" s="233"/>
      <c r="Z694" s="233"/>
      <c r="AA694" s="230"/>
      <c r="AB694" s="228"/>
      <c r="AC694" s="230"/>
      <c r="AD694" s="229"/>
      <c r="AE694" s="229"/>
    </row>
    <row r="695" spans="1:31" ht="11.25" hidden="1" customHeight="1" x14ac:dyDescent="0.2">
      <c r="A695" s="223"/>
      <c r="B695" s="200"/>
      <c r="C695" s="77"/>
      <c r="D695" s="77"/>
      <c r="E695" s="77"/>
      <c r="F695" s="77"/>
      <c r="G695" s="225">
        <f t="shared" si="42"/>
        <v>0</v>
      </c>
      <c r="H695" s="200"/>
      <c r="I695" s="77"/>
      <c r="J695" s="77"/>
      <c r="K695" s="77"/>
      <c r="L695" s="77">
        <f>SUMIF(Dagbog!$L694:$L707,"x",Dagbog!K694:K707)</f>
        <v>0</v>
      </c>
      <c r="M695" s="200">
        <f t="shared" si="39"/>
        <v>0</v>
      </c>
      <c r="N695" s="200"/>
      <c r="O695" s="77"/>
      <c r="P695" s="77"/>
      <c r="Q695" s="77"/>
      <c r="R695" s="77">
        <f t="shared" si="40"/>
        <v>0</v>
      </c>
      <c r="S695" s="225">
        <f t="shared" si="41"/>
        <v>0</v>
      </c>
      <c r="T695" s="225"/>
      <c r="U695" s="225"/>
      <c r="V695" s="224"/>
      <c r="W695" s="232"/>
      <c r="X695" s="228"/>
      <c r="Y695" s="233"/>
      <c r="Z695" s="233"/>
      <c r="AA695" s="230"/>
      <c r="AB695" s="228"/>
      <c r="AC695" s="230"/>
      <c r="AD695" s="229"/>
      <c r="AE695" s="229"/>
    </row>
    <row r="696" spans="1:31" ht="11.25" hidden="1" customHeight="1" x14ac:dyDescent="0.2">
      <c r="A696" s="223"/>
      <c r="B696" s="200"/>
      <c r="C696" s="77"/>
      <c r="D696" s="77"/>
      <c r="E696" s="77"/>
      <c r="F696" s="77"/>
      <c r="G696" s="225">
        <f t="shared" si="42"/>
        <v>0</v>
      </c>
      <c r="H696" s="200"/>
      <c r="I696" s="77"/>
      <c r="J696" s="77"/>
      <c r="K696" s="77"/>
      <c r="L696" s="77">
        <f>SUMIF(Dagbog!$L695:$L708,"x",Dagbog!K695:K708)</f>
        <v>0</v>
      </c>
      <c r="M696" s="200">
        <f t="shared" si="39"/>
        <v>0</v>
      </c>
      <c r="N696" s="200"/>
      <c r="O696" s="77"/>
      <c r="P696" s="77"/>
      <c r="Q696" s="77"/>
      <c r="R696" s="77">
        <f t="shared" si="40"/>
        <v>0</v>
      </c>
      <c r="S696" s="225">
        <f t="shared" si="41"/>
        <v>0</v>
      </c>
      <c r="T696" s="225"/>
      <c r="U696" s="225"/>
      <c r="V696" s="224"/>
      <c r="W696" s="232"/>
      <c r="X696" s="228"/>
      <c r="Y696" s="233"/>
      <c r="Z696" s="233"/>
      <c r="AA696" s="230"/>
      <c r="AB696" s="228"/>
      <c r="AC696" s="230"/>
      <c r="AD696" s="229"/>
      <c r="AE696" s="229"/>
    </row>
    <row r="697" spans="1:31" ht="11.25" hidden="1" customHeight="1" x14ac:dyDescent="0.2">
      <c r="A697" s="223"/>
      <c r="B697" s="200"/>
      <c r="C697" s="77"/>
      <c r="D697" s="77"/>
      <c r="E697" s="77"/>
      <c r="F697" s="77"/>
      <c r="G697" s="225">
        <f t="shared" si="42"/>
        <v>0</v>
      </c>
      <c r="H697" s="200"/>
      <c r="I697" s="77"/>
      <c r="J697" s="77"/>
      <c r="K697" s="77"/>
      <c r="L697" s="77">
        <f>SUMIF(Dagbog!$L696:$L709,"x",Dagbog!K696:K709)</f>
        <v>0</v>
      </c>
      <c r="M697" s="200">
        <f t="shared" si="39"/>
        <v>0</v>
      </c>
      <c r="N697" s="200"/>
      <c r="O697" s="77"/>
      <c r="P697" s="77"/>
      <c r="Q697" s="77"/>
      <c r="R697" s="77">
        <f t="shared" si="40"/>
        <v>0</v>
      </c>
      <c r="S697" s="225">
        <f t="shared" si="41"/>
        <v>0</v>
      </c>
      <c r="T697" s="225"/>
      <c r="U697" s="225"/>
      <c r="V697" s="224"/>
      <c r="W697" s="232"/>
      <c r="X697" s="228"/>
      <c r="Y697" s="233"/>
      <c r="Z697" s="233"/>
      <c r="AA697" s="230"/>
      <c r="AB697" s="228"/>
      <c r="AC697" s="230"/>
      <c r="AD697" s="229"/>
      <c r="AE697" s="229"/>
    </row>
    <row r="698" spans="1:31" ht="11.25" hidden="1" customHeight="1" x14ac:dyDescent="0.2">
      <c r="A698" s="223"/>
      <c r="B698" s="200"/>
      <c r="C698" s="77"/>
      <c r="D698" s="77"/>
      <c r="E698" s="77"/>
      <c r="F698" s="77"/>
      <c r="G698" s="225">
        <f t="shared" si="42"/>
        <v>0</v>
      </c>
      <c r="H698" s="200"/>
      <c r="I698" s="77"/>
      <c r="J698" s="77"/>
      <c r="K698" s="77"/>
      <c r="L698" s="77">
        <f>SUMIF(Dagbog!$L697:$L710,"x",Dagbog!K697:K710)</f>
        <v>0</v>
      </c>
      <c r="M698" s="200">
        <f t="shared" si="39"/>
        <v>0</v>
      </c>
      <c r="N698" s="200"/>
      <c r="O698" s="77"/>
      <c r="P698" s="77"/>
      <c r="Q698" s="77"/>
      <c r="R698" s="77">
        <f t="shared" si="40"/>
        <v>0</v>
      </c>
      <c r="S698" s="225">
        <f t="shared" si="41"/>
        <v>0</v>
      </c>
      <c r="T698" s="225"/>
      <c r="U698" s="225"/>
      <c r="V698" s="224"/>
      <c r="W698" s="232"/>
      <c r="X698" s="228"/>
      <c r="Y698" s="233"/>
      <c r="Z698" s="233"/>
      <c r="AA698" s="230"/>
      <c r="AB698" s="228"/>
      <c r="AC698" s="230"/>
      <c r="AD698" s="229"/>
      <c r="AE698" s="229"/>
    </row>
    <row r="699" spans="1:31" ht="11.25" hidden="1" customHeight="1" x14ac:dyDescent="0.2">
      <c r="A699" s="223"/>
      <c r="B699" s="200"/>
      <c r="C699" s="77"/>
      <c r="D699" s="77"/>
      <c r="E699" s="77"/>
      <c r="F699" s="77"/>
      <c r="G699" s="225">
        <f t="shared" si="42"/>
        <v>0</v>
      </c>
      <c r="H699" s="200"/>
      <c r="I699" s="77"/>
      <c r="J699" s="77"/>
      <c r="K699" s="77"/>
      <c r="L699" s="77">
        <f>SUMIF(Dagbog!$L698:$L711,"x",Dagbog!K698:K711)</f>
        <v>0</v>
      </c>
      <c r="M699" s="200">
        <f t="shared" si="39"/>
        <v>0</v>
      </c>
      <c r="N699" s="200"/>
      <c r="O699" s="77"/>
      <c r="P699" s="77"/>
      <c r="Q699" s="77"/>
      <c r="R699" s="77">
        <f t="shared" si="40"/>
        <v>0</v>
      </c>
      <c r="S699" s="225">
        <f t="shared" si="41"/>
        <v>0</v>
      </c>
      <c r="T699" s="225"/>
      <c r="U699" s="225"/>
      <c r="V699" s="224"/>
      <c r="W699" s="232"/>
      <c r="X699" s="228"/>
      <c r="Y699" s="233"/>
      <c r="Z699" s="233"/>
      <c r="AA699" s="230"/>
      <c r="AB699" s="228"/>
      <c r="AC699" s="230"/>
      <c r="AD699" s="229"/>
      <c r="AE699" s="229"/>
    </row>
    <row r="700" spans="1:31" ht="11.25" hidden="1" customHeight="1" x14ac:dyDescent="0.2">
      <c r="A700" s="223"/>
      <c r="B700" s="200"/>
      <c r="C700" s="77"/>
      <c r="D700" s="77"/>
      <c r="E700" s="77"/>
      <c r="F700" s="77"/>
      <c r="G700" s="225">
        <f t="shared" si="42"/>
        <v>0</v>
      </c>
      <c r="H700" s="200"/>
      <c r="I700" s="77"/>
      <c r="J700" s="77"/>
      <c r="K700" s="77"/>
      <c r="L700" s="77">
        <f>SUMIF(Dagbog!$L699:$L712,"x",Dagbog!K699:K712)</f>
        <v>0</v>
      </c>
      <c r="M700" s="200">
        <f t="shared" si="39"/>
        <v>0</v>
      </c>
      <c r="N700" s="200"/>
      <c r="O700" s="77"/>
      <c r="P700" s="77"/>
      <c r="Q700" s="77"/>
      <c r="R700" s="77">
        <f t="shared" si="40"/>
        <v>0</v>
      </c>
      <c r="S700" s="225">
        <f t="shared" si="41"/>
        <v>0</v>
      </c>
      <c r="T700" s="225"/>
      <c r="U700" s="225"/>
      <c r="V700" s="224"/>
      <c r="W700" s="232"/>
      <c r="X700" s="228"/>
      <c r="Y700" s="233"/>
      <c r="Z700" s="233"/>
      <c r="AA700" s="230"/>
      <c r="AB700" s="228"/>
      <c r="AC700" s="230"/>
      <c r="AD700" s="229"/>
      <c r="AE700" s="229"/>
    </row>
    <row r="701" spans="1:31" ht="11.25" hidden="1" customHeight="1" x14ac:dyDescent="0.2">
      <c r="A701" s="223"/>
      <c r="B701" s="200"/>
      <c r="C701" s="77"/>
      <c r="D701" s="77"/>
      <c r="E701" s="77"/>
      <c r="F701" s="77"/>
      <c r="G701" s="225">
        <f t="shared" si="42"/>
        <v>0</v>
      </c>
      <c r="H701" s="200"/>
      <c r="I701" s="77"/>
      <c r="J701" s="77"/>
      <c r="K701" s="77"/>
      <c r="L701" s="77">
        <f>SUMIF(Dagbog!$L700:$L713,"x",Dagbog!K700:K713)</f>
        <v>0</v>
      </c>
      <c r="M701" s="200">
        <f t="shared" si="39"/>
        <v>0</v>
      </c>
      <c r="N701" s="200"/>
      <c r="O701" s="77"/>
      <c r="P701" s="77"/>
      <c r="Q701" s="77"/>
      <c r="R701" s="77">
        <f t="shared" si="40"/>
        <v>0</v>
      </c>
      <c r="S701" s="225">
        <f t="shared" si="41"/>
        <v>0</v>
      </c>
      <c r="T701" s="225"/>
      <c r="U701" s="225"/>
      <c r="V701" s="224"/>
      <c r="W701" s="232"/>
      <c r="X701" s="228"/>
      <c r="Y701" s="233"/>
      <c r="Z701" s="233"/>
      <c r="AA701" s="230"/>
      <c r="AB701" s="228"/>
      <c r="AC701" s="230"/>
      <c r="AD701" s="229"/>
      <c r="AE701" s="229"/>
    </row>
    <row r="702" spans="1:31" ht="11.25" hidden="1" customHeight="1" x14ac:dyDescent="0.2">
      <c r="A702" s="223"/>
      <c r="B702" s="200"/>
      <c r="C702" s="77"/>
      <c r="D702" s="77"/>
      <c r="E702" s="77"/>
      <c r="F702" s="77"/>
      <c r="G702" s="225">
        <f t="shared" si="42"/>
        <v>0</v>
      </c>
      <c r="H702" s="200"/>
      <c r="I702" s="77"/>
      <c r="J702" s="77"/>
      <c r="K702" s="77"/>
      <c r="L702" s="77">
        <f>SUMIF(Dagbog!$L701:$L714,"x",Dagbog!K701:K714)</f>
        <v>0</v>
      </c>
      <c r="M702" s="200">
        <f t="shared" si="39"/>
        <v>0</v>
      </c>
      <c r="N702" s="200"/>
      <c r="O702" s="77"/>
      <c r="P702" s="77"/>
      <c r="Q702" s="77"/>
      <c r="R702" s="77">
        <f t="shared" si="40"/>
        <v>0</v>
      </c>
      <c r="S702" s="225">
        <f t="shared" si="41"/>
        <v>0</v>
      </c>
      <c r="T702" s="225"/>
      <c r="U702" s="225"/>
      <c r="V702" s="224"/>
      <c r="W702" s="232"/>
      <c r="X702" s="228"/>
      <c r="Y702" s="233"/>
      <c r="Z702" s="233"/>
      <c r="AA702" s="230"/>
      <c r="AB702" s="228"/>
      <c r="AC702" s="230"/>
      <c r="AD702" s="229"/>
      <c r="AE702" s="229"/>
    </row>
    <row r="703" spans="1:31" x14ac:dyDescent="0.2">
      <c r="A703" s="230">
        <f>Dagbog!A702</f>
        <v>41</v>
      </c>
      <c r="B703" s="200">
        <f>SUMIF(Dagbog!$L702:$L715,"",Dagbog!G702:G715)</f>
        <v>0</v>
      </c>
      <c r="C703" s="77">
        <f>SUMIF(Dagbog!$L702:$L715,"",Dagbog!H702:H715)</f>
        <v>0</v>
      </c>
      <c r="D703" s="77">
        <f>SUMIF(Dagbog!$L702:$L715,"",Dagbog!I702:I715)</f>
        <v>0</v>
      </c>
      <c r="E703" s="77">
        <f>SUMIF(Dagbog!$L702:$L715,"",Dagbog!J702:J715)</f>
        <v>0</v>
      </c>
      <c r="F703" s="77">
        <f>SUMIF(Dagbog!$L702:$L715,"",Dagbog!K702:K715)</f>
        <v>0</v>
      </c>
      <c r="G703" s="225">
        <f t="shared" si="42"/>
        <v>0</v>
      </c>
      <c r="H703" s="200">
        <f>SUMIF(Dagbog!$L702:$L715,"x",Dagbog!G702:G715)</f>
        <v>0</v>
      </c>
      <c r="I703" s="77">
        <f>SUMIF(Dagbog!$L702:$L715,"x",Dagbog!H702:H715)</f>
        <v>0</v>
      </c>
      <c r="J703" s="77">
        <f>SUMIF(Dagbog!$L702:$L715,"x",Dagbog!I702:I715)</f>
        <v>0</v>
      </c>
      <c r="K703" s="77">
        <f>SUMIF(Dagbog!$L702:$L715,"x",Dagbog!J702:J715)</f>
        <v>0</v>
      </c>
      <c r="L703" s="77">
        <f>SUMIF(Dagbog!$L702:$L715,"x",Dagbog!K702:K715)</f>
        <v>0</v>
      </c>
      <c r="M703" s="200">
        <f t="shared" si="39"/>
        <v>0</v>
      </c>
      <c r="N703" s="200">
        <f>B703+H703</f>
        <v>0</v>
      </c>
      <c r="O703" s="77">
        <f>C703+I703</f>
        <v>0</v>
      </c>
      <c r="P703" s="77">
        <f>D703+J703</f>
        <v>0</v>
      </c>
      <c r="Q703" s="77">
        <f>E703+K703</f>
        <v>0</v>
      </c>
      <c r="R703" s="77">
        <f t="shared" si="40"/>
        <v>0</v>
      </c>
      <c r="S703" s="225">
        <f t="shared" si="41"/>
        <v>0</v>
      </c>
      <c r="T703" s="225">
        <f>SUM(Dagbog!M702:M715)</f>
        <v>0</v>
      </c>
      <c r="U703" s="225">
        <f>S703+T703</f>
        <v>0</v>
      </c>
      <c r="V703" s="224">
        <f>SUM(Dagbog!Q702:Q715)</f>
        <v>0</v>
      </c>
      <c r="W703" s="232">
        <f>SUM(Dagbog!F702:F715)-X703</f>
        <v>0</v>
      </c>
      <c r="X703" s="228">
        <f>SUMIF(Dagbog!$L702:$L715,"x",Dagbog!F702:F715)</f>
        <v>0</v>
      </c>
      <c r="Y703" s="233">
        <f>IF(SUM(Dagbog!R702:R715)&gt;0,AVERAGE(Dagbog!R702:R715),0)</f>
        <v>0</v>
      </c>
      <c r="Z703" s="272">
        <f>SUM(Dagbog!T702:T715)-AA703</f>
        <v>0</v>
      </c>
      <c r="AA703" s="230">
        <f>SUMIF(Dagbog!$L702:$L715,"x",Dagbog!T702:T715)</f>
        <v>0</v>
      </c>
      <c r="AB703" s="228">
        <f>SUM(Dagbog!P702:P715)</f>
        <v>0</v>
      </c>
      <c r="AC703" s="230">
        <f>SUM(Dagbog!V702:V715)</f>
        <v>0</v>
      </c>
      <c r="AD703" s="231">
        <f>SUM(Dagbog!C702:C715)</f>
        <v>0</v>
      </c>
      <c r="AE703" s="234">
        <f>SUM(Dagbog!E702:E715)</f>
        <v>0</v>
      </c>
    </row>
    <row r="704" spans="1:31" ht="11.25" hidden="1" customHeight="1" x14ac:dyDescent="0.2">
      <c r="A704" s="223"/>
      <c r="B704" s="200"/>
      <c r="C704" s="77"/>
      <c r="D704" s="77"/>
      <c r="E704" s="77"/>
      <c r="F704" s="77"/>
      <c r="G704" s="225">
        <f t="shared" si="42"/>
        <v>0</v>
      </c>
      <c r="H704" s="200"/>
      <c r="I704" s="77"/>
      <c r="J704" s="77"/>
      <c r="K704" s="77"/>
      <c r="L704" s="77">
        <f>SUMIF(Dagbog!$L703:$L716,"x",Dagbog!K703:K716)</f>
        <v>0</v>
      </c>
      <c r="M704" s="200"/>
      <c r="N704" s="200"/>
      <c r="O704" s="77"/>
      <c r="P704" s="77"/>
      <c r="Q704" s="77"/>
      <c r="R704" s="77">
        <f t="shared" si="40"/>
        <v>0</v>
      </c>
      <c r="S704" s="225">
        <f t="shared" si="41"/>
        <v>0</v>
      </c>
      <c r="T704" s="225"/>
      <c r="U704" s="225"/>
      <c r="V704" s="224"/>
      <c r="W704" s="232"/>
      <c r="X704" s="228"/>
      <c r="Y704" s="233"/>
      <c r="Z704" s="233"/>
      <c r="AA704" s="230"/>
      <c r="AB704" s="228"/>
      <c r="AC704" s="230"/>
      <c r="AD704" s="229"/>
      <c r="AE704" s="229"/>
    </row>
    <row r="705" spans="1:31" ht="11.25" hidden="1" customHeight="1" x14ac:dyDescent="0.2">
      <c r="A705" s="223"/>
      <c r="B705" s="200"/>
      <c r="C705" s="77"/>
      <c r="D705" s="77"/>
      <c r="E705" s="77"/>
      <c r="F705" s="77"/>
      <c r="G705" s="225">
        <f t="shared" si="42"/>
        <v>0</v>
      </c>
      <c r="H705" s="200"/>
      <c r="I705" s="77"/>
      <c r="J705" s="77"/>
      <c r="K705" s="77"/>
      <c r="L705" s="77">
        <f>SUMIF(Dagbog!$L704:$L717,"x",Dagbog!K704:K717)</f>
        <v>0</v>
      </c>
      <c r="M705" s="200"/>
      <c r="N705" s="200"/>
      <c r="O705" s="77"/>
      <c r="P705" s="77"/>
      <c r="Q705" s="77"/>
      <c r="R705" s="77">
        <f t="shared" si="40"/>
        <v>0</v>
      </c>
      <c r="S705" s="225">
        <f t="shared" si="41"/>
        <v>0</v>
      </c>
      <c r="T705" s="225"/>
      <c r="U705" s="225"/>
      <c r="V705" s="224"/>
      <c r="W705" s="232"/>
      <c r="X705" s="228"/>
      <c r="Y705" s="233"/>
      <c r="Z705" s="233"/>
      <c r="AA705" s="230"/>
      <c r="AB705" s="228"/>
      <c r="AC705" s="230"/>
      <c r="AD705" s="229"/>
      <c r="AE705" s="229"/>
    </row>
    <row r="706" spans="1:31" ht="11.25" hidden="1" customHeight="1" x14ac:dyDescent="0.2">
      <c r="A706" s="223"/>
      <c r="B706" s="200"/>
      <c r="C706" s="77"/>
      <c r="D706" s="77"/>
      <c r="E706" s="77"/>
      <c r="F706" s="77"/>
      <c r="G706" s="225">
        <f t="shared" si="42"/>
        <v>0</v>
      </c>
      <c r="H706" s="200"/>
      <c r="I706" s="77"/>
      <c r="J706" s="77"/>
      <c r="K706" s="77"/>
      <c r="L706" s="77">
        <f>SUMIF(Dagbog!$L705:$L718,"x",Dagbog!K705:K718)</f>
        <v>0</v>
      </c>
      <c r="M706" s="200"/>
      <c r="N706" s="200"/>
      <c r="O706" s="77"/>
      <c r="P706" s="77"/>
      <c r="Q706" s="77"/>
      <c r="R706" s="77">
        <f t="shared" si="40"/>
        <v>0</v>
      </c>
      <c r="S706" s="225">
        <f t="shared" si="41"/>
        <v>0</v>
      </c>
      <c r="T706" s="225"/>
      <c r="U706" s="225"/>
      <c r="V706" s="224"/>
      <c r="W706" s="232"/>
      <c r="X706" s="228"/>
      <c r="Y706" s="233"/>
      <c r="Z706" s="233"/>
      <c r="AA706" s="230"/>
      <c r="AB706" s="228"/>
      <c r="AC706" s="230"/>
      <c r="AD706" s="229"/>
      <c r="AE706" s="229"/>
    </row>
    <row r="707" spans="1:31" ht="11.25" hidden="1" customHeight="1" x14ac:dyDescent="0.2">
      <c r="A707" s="223"/>
      <c r="B707" s="200"/>
      <c r="C707" s="77"/>
      <c r="D707" s="77"/>
      <c r="E707" s="77"/>
      <c r="F707" s="77"/>
      <c r="G707" s="225">
        <f t="shared" si="42"/>
        <v>0</v>
      </c>
      <c r="H707" s="200"/>
      <c r="I707" s="77"/>
      <c r="J707" s="77"/>
      <c r="K707" s="77"/>
      <c r="L707" s="77">
        <f>SUMIF(Dagbog!$L706:$L719,"x",Dagbog!K706:K719)</f>
        <v>0</v>
      </c>
      <c r="M707" s="200"/>
      <c r="N707" s="200"/>
      <c r="O707" s="77"/>
      <c r="P707" s="77"/>
      <c r="Q707" s="77"/>
      <c r="R707" s="77">
        <f t="shared" si="40"/>
        <v>0</v>
      </c>
      <c r="S707" s="225">
        <f t="shared" si="41"/>
        <v>0</v>
      </c>
      <c r="T707" s="225"/>
      <c r="U707" s="225"/>
      <c r="V707" s="224"/>
      <c r="W707" s="232"/>
      <c r="X707" s="228"/>
      <c r="Y707" s="233"/>
      <c r="Z707" s="233"/>
      <c r="AA707" s="230"/>
      <c r="AB707" s="228"/>
      <c r="AC707" s="230"/>
      <c r="AD707" s="229"/>
      <c r="AE707" s="229"/>
    </row>
    <row r="708" spans="1:31" ht="11.25" hidden="1" customHeight="1" x14ac:dyDescent="0.2">
      <c r="A708" s="223"/>
      <c r="B708" s="200"/>
      <c r="C708" s="77"/>
      <c r="D708" s="77"/>
      <c r="E708" s="77"/>
      <c r="F708" s="77"/>
      <c r="G708" s="225">
        <f t="shared" si="42"/>
        <v>0</v>
      </c>
      <c r="H708" s="200"/>
      <c r="I708" s="77"/>
      <c r="J708" s="77"/>
      <c r="K708" s="77"/>
      <c r="L708" s="77">
        <f>SUMIF(Dagbog!$L707:$L720,"x",Dagbog!K707:K720)</f>
        <v>0</v>
      </c>
      <c r="M708" s="200"/>
      <c r="N708" s="200"/>
      <c r="O708" s="77"/>
      <c r="P708" s="77"/>
      <c r="Q708" s="77"/>
      <c r="R708" s="77">
        <f t="shared" si="40"/>
        <v>0</v>
      </c>
      <c r="S708" s="225">
        <f t="shared" si="41"/>
        <v>0</v>
      </c>
      <c r="T708" s="225"/>
      <c r="U708" s="225"/>
      <c r="V708" s="224"/>
      <c r="W708" s="232"/>
      <c r="X708" s="228"/>
      <c r="Y708" s="233"/>
      <c r="Z708" s="233"/>
      <c r="AA708" s="230"/>
      <c r="AB708" s="228"/>
      <c r="AC708" s="230"/>
      <c r="AD708" s="229"/>
      <c r="AE708" s="229"/>
    </row>
    <row r="709" spans="1:31" ht="11.25" hidden="1" customHeight="1" x14ac:dyDescent="0.2">
      <c r="A709" s="223"/>
      <c r="B709" s="200"/>
      <c r="C709" s="77"/>
      <c r="D709" s="77"/>
      <c r="E709" s="77"/>
      <c r="F709" s="77"/>
      <c r="G709" s="225">
        <f t="shared" si="42"/>
        <v>0</v>
      </c>
      <c r="H709" s="200"/>
      <c r="I709" s="77"/>
      <c r="J709" s="77"/>
      <c r="K709" s="77"/>
      <c r="L709" s="77">
        <f>SUMIF(Dagbog!$L708:$L721,"x",Dagbog!K708:K721)</f>
        <v>0</v>
      </c>
      <c r="M709" s="200"/>
      <c r="N709" s="200"/>
      <c r="O709" s="77"/>
      <c r="P709" s="77"/>
      <c r="Q709" s="77"/>
      <c r="R709" s="77">
        <f t="shared" si="40"/>
        <v>0</v>
      </c>
      <c r="S709" s="225">
        <f t="shared" si="41"/>
        <v>0</v>
      </c>
      <c r="T709" s="225"/>
      <c r="U709" s="225"/>
      <c r="V709" s="224"/>
      <c r="W709" s="232"/>
      <c r="X709" s="228"/>
      <c r="Y709" s="233"/>
      <c r="Z709" s="233"/>
      <c r="AA709" s="230"/>
      <c r="AB709" s="228"/>
      <c r="AC709" s="230"/>
      <c r="AD709" s="229"/>
      <c r="AE709" s="229"/>
    </row>
    <row r="710" spans="1:31" ht="11.25" hidden="1" customHeight="1" x14ac:dyDescent="0.2">
      <c r="A710" s="223"/>
      <c r="B710" s="200"/>
      <c r="C710" s="77"/>
      <c r="D710" s="77"/>
      <c r="E710" s="77"/>
      <c r="F710" s="77"/>
      <c r="G710" s="225">
        <f t="shared" si="42"/>
        <v>0</v>
      </c>
      <c r="H710" s="200"/>
      <c r="I710" s="77"/>
      <c r="J710" s="77"/>
      <c r="K710" s="77"/>
      <c r="L710" s="77">
        <f>SUMIF(Dagbog!$L709:$L722,"x",Dagbog!K709:K722)</f>
        <v>0</v>
      </c>
      <c r="M710" s="200"/>
      <c r="N710" s="200"/>
      <c r="O710" s="77"/>
      <c r="P710" s="77"/>
      <c r="Q710" s="77"/>
      <c r="R710" s="77">
        <f t="shared" si="40"/>
        <v>0</v>
      </c>
      <c r="S710" s="225">
        <f t="shared" si="41"/>
        <v>0</v>
      </c>
      <c r="T710" s="225"/>
      <c r="U710" s="225"/>
      <c r="V710" s="224"/>
      <c r="W710" s="232"/>
      <c r="X710" s="228"/>
      <c r="Y710" s="233"/>
      <c r="Z710" s="233"/>
      <c r="AA710" s="230"/>
      <c r="AB710" s="228"/>
      <c r="AC710" s="230"/>
      <c r="AD710" s="229"/>
      <c r="AE710" s="229"/>
    </row>
    <row r="711" spans="1:31" ht="11.25" hidden="1" customHeight="1" x14ac:dyDescent="0.2">
      <c r="A711" s="223"/>
      <c r="B711" s="200"/>
      <c r="C711" s="77"/>
      <c r="D711" s="77"/>
      <c r="E711" s="77"/>
      <c r="F711" s="77"/>
      <c r="G711" s="225">
        <f t="shared" si="42"/>
        <v>0</v>
      </c>
      <c r="H711" s="200"/>
      <c r="I711" s="77"/>
      <c r="J711" s="77"/>
      <c r="K711" s="77"/>
      <c r="L711" s="77">
        <f>SUMIF(Dagbog!$L710:$L723,"x",Dagbog!K710:K723)</f>
        <v>0</v>
      </c>
      <c r="M711" s="200"/>
      <c r="N711" s="200"/>
      <c r="O711" s="77"/>
      <c r="P711" s="77"/>
      <c r="Q711" s="77"/>
      <c r="R711" s="77">
        <f t="shared" si="40"/>
        <v>0</v>
      </c>
      <c r="S711" s="225">
        <f t="shared" si="41"/>
        <v>0</v>
      </c>
      <c r="T711" s="225"/>
      <c r="U711" s="225"/>
      <c r="V711" s="224"/>
      <c r="W711" s="232"/>
      <c r="X711" s="228"/>
      <c r="Y711" s="233"/>
      <c r="Z711" s="233"/>
      <c r="AA711" s="230"/>
      <c r="AB711" s="228"/>
      <c r="AC711" s="230"/>
      <c r="AD711" s="229"/>
      <c r="AE711" s="229"/>
    </row>
    <row r="712" spans="1:31" ht="11.25" hidden="1" customHeight="1" x14ac:dyDescent="0.2">
      <c r="A712" s="223"/>
      <c r="B712" s="200"/>
      <c r="C712" s="77"/>
      <c r="D712" s="77"/>
      <c r="E712" s="77"/>
      <c r="F712" s="77"/>
      <c r="G712" s="225">
        <f t="shared" si="42"/>
        <v>0</v>
      </c>
      <c r="H712" s="200"/>
      <c r="I712" s="77"/>
      <c r="J712" s="77"/>
      <c r="K712" s="77"/>
      <c r="L712" s="77">
        <f>SUMIF(Dagbog!$L711:$L724,"x",Dagbog!K711:K724)</f>
        <v>0</v>
      </c>
      <c r="M712" s="200"/>
      <c r="N712" s="200"/>
      <c r="O712" s="77"/>
      <c r="P712" s="77"/>
      <c r="Q712" s="77"/>
      <c r="R712" s="77">
        <f t="shared" si="40"/>
        <v>0</v>
      </c>
      <c r="S712" s="225">
        <f t="shared" si="41"/>
        <v>0</v>
      </c>
      <c r="T712" s="225"/>
      <c r="U712" s="225"/>
      <c r="V712" s="224"/>
      <c r="W712" s="232"/>
      <c r="X712" s="228"/>
      <c r="Y712" s="233"/>
      <c r="Z712" s="233"/>
      <c r="AA712" s="230"/>
      <c r="AB712" s="228"/>
      <c r="AC712" s="230"/>
      <c r="AD712" s="229"/>
      <c r="AE712" s="229"/>
    </row>
    <row r="713" spans="1:31" ht="11.25" hidden="1" customHeight="1" x14ac:dyDescent="0.2">
      <c r="A713" s="223"/>
      <c r="B713" s="200"/>
      <c r="C713" s="77"/>
      <c r="D713" s="77"/>
      <c r="E713" s="77"/>
      <c r="F713" s="77"/>
      <c r="G713" s="225">
        <f t="shared" si="42"/>
        <v>0</v>
      </c>
      <c r="H713" s="200"/>
      <c r="I713" s="77"/>
      <c r="J713" s="77"/>
      <c r="K713" s="77"/>
      <c r="L713" s="77">
        <f>SUMIF(Dagbog!$L712:$L725,"x",Dagbog!K712:K725)</f>
        <v>0</v>
      </c>
      <c r="M713" s="200"/>
      <c r="N713" s="200"/>
      <c r="O713" s="77"/>
      <c r="P713" s="77"/>
      <c r="Q713" s="77"/>
      <c r="R713" s="77">
        <f t="shared" si="40"/>
        <v>0</v>
      </c>
      <c r="S713" s="225">
        <f t="shared" si="41"/>
        <v>0</v>
      </c>
      <c r="T713" s="225"/>
      <c r="U713" s="225"/>
      <c r="V713" s="224"/>
      <c r="W713" s="232"/>
      <c r="X713" s="228"/>
      <c r="Y713" s="233"/>
      <c r="Z713" s="233"/>
      <c r="AA713" s="230"/>
      <c r="AB713" s="228"/>
      <c r="AC713" s="230"/>
      <c r="AD713" s="229"/>
      <c r="AE713" s="229"/>
    </row>
    <row r="714" spans="1:31" ht="11.25" hidden="1" customHeight="1" x14ac:dyDescent="0.2">
      <c r="A714" s="223"/>
      <c r="B714" s="200"/>
      <c r="C714" s="77"/>
      <c r="D714" s="77"/>
      <c r="E714" s="77"/>
      <c r="F714" s="77"/>
      <c r="G714" s="225">
        <f t="shared" si="42"/>
        <v>0</v>
      </c>
      <c r="H714" s="200"/>
      <c r="I714" s="77"/>
      <c r="J714" s="77"/>
      <c r="K714" s="77"/>
      <c r="L714" s="77">
        <f>SUMIF(Dagbog!$L713:$L726,"x",Dagbog!K713:K726)</f>
        <v>0</v>
      </c>
      <c r="M714" s="200"/>
      <c r="N714" s="200"/>
      <c r="O714" s="77"/>
      <c r="P714" s="77"/>
      <c r="Q714" s="77"/>
      <c r="R714" s="77">
        <f t="shared" si="40"/>
        <v>0</v>
      </c>
      <c r="S714" s="225">
        <f t="shared" si="41"/>
        <v>0</v>
      </c>
      <c r="T714" s="225"/>
      <c r="U714" s="225"/>
      <c r="V714" s="224"/>
      <c r="W714" s="232"/>
      <c r="X714" s="228"/>
      <c r="Y714" s="233"/>
      <c r="Z714" s="233"/>
      <c r="AA714" s="230"/>
      <c r="AB714" s="228"/>
      <c r="AC714" s="230"/>
      <c r="AD714" s="229"/>
      <c r="AE714" s="229"/>
    </row>
    <row r="715" spans="1:31" ht="11.25" hidden="1" customHeight="1" x14ac:dyDescent="0.2">
      <c r="A715" s="223"/>
      <c r="B715" s="200"/>
      <c r="C715" s="77"/>
      <c r="D715" s="77"/>
      <c r="E715" s="77"/>
      <c r="F715" s="77"/>
      <c r="G715" s="225">
        <f t="shared" si="42"/>
        <v>0</v>
      </c>
      <c r="H715" s="200"/>
      <c r="I715" s="77"/>
      <c r="J715" s="77"/>
      <c r="K715" s="77"/>
      <c r="L715" s="77">
        <f>SUMIF(Dagbog!$L714:$L727,"x",Dagbog!K714:K727)</f>
        <v>0</v>
      </c>
      <c r="M715" s="200"/>
      <c r="N715" s="200"/>
      <c r="O715" s="77"/>
      <c r="P715" s="77"/>
      <c r="Q715" s="77"/>
      <c r="R715" s="77">
        <f t="shared" si="40"/>
        <v>0</v>
      </c>
      <c r="S715" s="225">
        <f t="shared" si="41"/>
        <v>0</v>
      </c>
      <c r="T715" s="225"/>
      <c r="U715" s="225"/>
      <c r="V715" s="224"/>
      <c r="W715" s="232"/>
      <c r="X715" s="228"/>
      <c r="Y715" s="233"/>
      <c r="Z715" s="233"/>
      <c r="AA715" s="230"/>
      <c r="AB715" s="228"/>
      <c r="AC715" s="230"/>
      <c r="AD715" s="229"/>
      <c r="AE715" s="229"/>
    </row>
    <row r="716" spans="1:31" ht="11.25" hidden="1" customHeight="1" x14ac:dyDescent="0.2">
      <c r="A716" s="223"/>
      <c r="B716" s="200"/>
      <c r="C716" s="77"/>
      <c r="D716" s="77"/>
      <c r="E716" s="77"/>
      <c r="F716" s="77"/>
      <c r="G716" s="225">
        <f t="shared" si="42"/>
        <v>0</v>
      </c>
      <c r="H716" s="200"/>
      <c r="I716" s="77"/>
      <c r="J716" s="77"/>
      <c r="K716" s="77"/>
      <c r="L716" s="77">
        <f>SUMIF(Dagbog!$L715:$L728,"x",Dagbog!K715:K728)</f>
        <v>0</v>
      </c>
      <c r="M716" s="200"/>
      <c r="N716" s="200"/>
      <c r="O716" s="77"/>
      <c r="P716" s="77"/>
      <c r="Q716" s="77"/>
      <c r="R716" s="77">
        <f t="shared" si="40"/>
        <v>0</v>
      </c>
      <c r="S716" s="225">
        <f t="shared" si="41"/>
        <v>0</v>
      </c>
      <c r="T716" s="225"/>
      <c r="U716" s="225"/>
      <c r="V716" s="224"/>
      <c r="W716" s="232"/>
      <c r="X716" s="228"/>
      <c r="Y716" s="233"/>
      <c r="Z716" s="233"/>
      <c r="AA716" s="230"/>
      <c r="AB716" s="228"/>
      <c r="AC716" s="230"/>
      <c r="AD716" s="229"/>
      <c r="AE716" s="229"/>
    </row>
    <row r="717" spans="1:31" x14ac:dyDescent="0.2">
      <c r="A717" s="230">
        <f>Dagbog!A716</f>
        <v>42</v>
      </c>
      <c r="B717" s="200">
        <f>SUMIF(Dagbog!$L716:$L729,"",Dagbog!G716:G729)</f>
        <v>0</v>
      </c>
      <c r="C717" s="77">
        <f>SUMIF(Dagbog!$L716:$L729,"",Dagbog!H716:H729)</f>
        <v>0</v>
      </c>
      <c r="D717" s="77">
        <f>SUMIF(Dagbog!$L716:$L729,"",Dagbog!I716:I729)</f>
        <v>0</v>
      </c>
      <c r="E717" s="77">
        <f>SUMIF(Dagbog!$L716:$L729,"",Dagbog!J716:J729)</f>
        <v>0</v>
      </c>
      <c r="F717" s="77">
        <f>SUMIF(Dagbog!$L716:$L729,"",Dagbog!K716:K729)</f>
        <v>0</v>
      </c>
      <c r="G717" s="225">
        <f t="shared" si="42"/>
        <v>0</v>
      </c>
      <c r="H717" s="200">
        <f>SUMIF(Dagbog!$L716:$L729,"x",Dagbog!G716:G729)</f>
        <v>0</v>
      </c>
      <c r="I717" s="77">
        <f>SUMIF(Dagbog!$L716:$L729,"x",Dagbog!H716:H729)</f>
        <v>0</v>
      </c>
      <c r="J717" s="77">
        <f>SUMIF(Dagbog!$L716:$L729,"x",Dagbog!I716:I729)</f>
        <v>0</v>
      </c>
      <c r="K717" s="77">
        <f>SUMIF(Dagbog!$L716:$L729,"x",Dagbog!J716:J729)</f>
        <v>0</v>
      </c>
      <c r="L717" s="77">
        <f>SUMIF(Dagbog!$L716:$L729,"x",Dagbog!K716:K729)</f>
        <v>0</v>
      </c>
      <c r="M717" s="200">
        <f>SUM(H717:L717)</f>
        <v>0</v>
      </c>
      <c r="N717" s="200">
        <f>B717+H717</f>
        <v>0</v>
      </c>
      <c r="O717" s="77">
        <f>C717+I717</f>
        <v>0</v>
      </c>
      <c r="P717" s="77">
        <f>D717+J717</f>
        <v>0</v>
      </c>
      <c r="Q717" s="77">
        <f>E717+K717</f>
        <v>0</v>
      </c>
      <c r="R717" s="77">
        <f t="shared" si="40"/>
        <v>0</v>
      </c>
      <c r="S717" s="225">
        <f t="shared" si="41"/>
        <v>0</v>
      </c>
      <c r="T717" s="225">
        <f>SUM(Dagbog!M716:M729)</f>
        <v>0</v>
      </c>
      <c r="U717" s="225">
        <f>S717+T717</f>
        <v>0</v>
      </c>
      <c r="V717" s="224">
        <f>SUM(Dagbog!Q716:Q729)</f>
        <v>0</v>
      </c>
      <c r="W717" s="232">
        <f>SUM(Dagbog!F716:F729)-X717</f>
        <v>0</v>
      </c>
      <c r="X717" s="228">
        <f>SUMIF(Dagbog!$L716:$L729,"x",Dagbog!F716:F729)</f>
        <v>0</v>
      </c>
      <c r="Y717" s="233">
        <f>IF(SUM(Dagbog!R716:R729)&gt;0,AVERAGE(Dagbog!R716:R729),0)</f>
        <v>0</v>
      </c>
      <c r="Z717" s="272">
        <f>SUM(Dagbog!T716:T729)-AA717</f>
        <v>0</v>
      </c>
      <c r="AA717" s="230">
        <f>SUMIF(Dagbog!$L716:$L729,"x",Dagbog!T716:T729)</f>
        <v>0</v>
      </c>
      <c r="AB717" s="228">
        <f>SUM(Dagbog!P716:P729)</f>
        <v>0</v>
      </c>
      <c r="AC717" s="230">
        <f>SUM(Dagbog!V716:V729)</f>
        <v>0</v>
      </c>
      <c r="AD717" s="231">
        <f>SUM(Dagbog!C716:C729)</f>
        <v>0</v>
      </c>
      <c r="AE717" s="234">
        <f>SUM(Dagbog!E716:E729)</f>
        <v>0</v>
      </c>
    </row>
    <row r="718" spans="1:31" ht="11.25" hidden="1" customHeight="1" x14ac:dyDescent="0.2">
      <c r="A718" s="223"/>
      <c r="B718" s="200"/>
      <c r="C718" s="77"/>
      <c r="D718" s="77"/>
      <c r="E718" s="77"/>
      <c r="F718" s="77"/>
      <c r="G718" s="225"/>
      <c r="H718" s="200"/>
      <c r="I718" s="77"/>
      <c r="J718" s="77"/>
      <c r="K718" s="77"/>
      <c r="L718" s="224"/>
      <c r="M718" s="200"/>
      <c r="N718" s="200"/>
      <c r="O718" s="77"/>
      <c r="P718" s="77"/>
      <c r="Q718" s="77"/>
      <c r="R718" s="77"/>
      <c r="S718" s="225">
        <f t="shared" si="41"/>
        <v>0</v>
      </c>
      <c r="T718" s="225"/>
      <c r="U718" s="225"/>
      <c r="V718" s="224"/>
      <c r="W718" s="232"/>
      <c r="X718" s="228"/>
      <c r="Y718" s="233"/>
      <c r="Z718" s="233"/>
      <c r="AA718" s="230"/>
      <c r="AB718" s="228"/>
      <c r="AC718" s="230"/>
      <c r="AD718" s="229"/>
      <c r="AE718" s="229"/>
    </row>
    <row r="719" spans="1:31" ht="11.25" hidden="1" customHeight="1" x14ac:dyDescent="0.2">
      <c r="A719" s="223"/>
      <c r="B719" s="200"/>
      <c r="C719" s="77"/>
      <c r="D719" s="77"/>
      <c r="E719" s="77"/>
      <c r="F719" s="77"/>
      <c r="G719" s="225"/>
      <c r="H719" s="200"/>
      <c r="I719" s="77"/>
      <c r="J719" s="77"/>
      <c r="K719" s="77"/>
      <c r="L719" s="224"/>
      <c r="M719" s="200"/>
      <c r="N719" s="200"/>
      <c r="O719" s="77"/>
      <c r="P719" s="77"/>
      <c r="Q719" s="77"/>
      <c r="R719" s="77"/>
      <c r="S719" s="225">
        <f t="shared" si="41"/>
        <v>0</v>
      </c>
      <c r="T719" s="225"/>
      <c r="U719" s="225"/>
      <c r="V719" s="224"/>
      <c r="W719" s="232"/>
      <c r="X719" s="228"/>
      <c r="Y719" s="233"/>
      <c r="Z719" s="233"/>
      <c r="AA719" s="230"/>
      <c r="AB719" s="228"/>
      <c r="AC719" s="230"/>
      <c r="AD719" s="229"/>
      <c r="AE719" s="229"/>
    </row>
    <row r="720" spans="1:31" ht="11.25" hidden="1" customHeight="1" x14ac:dyDescent="0.2">
      <c r="A720" s="223"/>
      <c r="B720" s="200"/>
      <c r="C720" s="77"/>
      <c r="D720" s="77"/>
      <c r="E720" s="77"/>
      <c r="F720" s="77"/>
      <c r="G720" s="225"/>
      <c r="H720" s="200"/>
      <c r="I720" s="77"/>
      <c r="J720" s="77"/>
      <c r="K720" s="77"/>
      <c r="L720" s="224"/>
      <c r="M720" s="200"/>
      <c r="N720" s="200"/>
      <c r="O720" s="77"/>
      <c r="P720" s="77"/>
      <c r="Q720" s="77"/>
      <c r="R720" s="77"/>
      <c r="S720" s="225">
        <f t="shared" si="41"/>
        <v>0</v>
      </c>
      <c r="T720" s="225"/>
      <c r="U720" s="225"/>
      <c r="V720" s="224"/>
      <c r="W720" s="232"/>
      <c r="X720" s="228"/>
      <c r="Y720" s="233"/>
      <c r="Z720" s="233"/>
      <c r="AA720" s="230"/>
      <c r="AB720" s="228"/>
      <c r="AC720" s="230"/>
      <c r="AD720" s="229"/>
      <c r="AE720" s="229"/>
    </row>
    <row r="721" spans="1:31" ht="11.25" hidden="1" customHeight="1" x14ac:dyDescent="0.2">
      <c r="A721" s="223"/>
      <c r="B721" s="200"/>
      <c r="C721" s="77"/>
      <c r="D721" s="77"/>
      <c r="E721" s="77"/>
      <c r="F721" s="77"/>
      <c r="G721" s="225"/>
      <c r="H721" s="200"/>
      <c r="I721" s="77"/>
      <c r="J721" s="77"/>
      <c r="K721" s="77"/>
      <c r="L721" s="224"/>
      <c r="M721" s="200"/>
      <c r="N721" s="200"/>
      <c r="O721" s="77"/>
      <c r="P721" s="77"/>
      <c r="Q721" s="77"/>
      <c r="R721" s="77"/>
      <c r="S721" s="225">
        <f t="shared" si="41"/>
        <v>0</v>
      </c>
      <c r="T721" s="225"/>
      <c r="U721" s="225"/>
      <c r="V721" s="224"/>
      <c r="W721" s="232"/>
      <c r="X721" s="228"/>
      <c r="Y721" s="233"/>
      <c r="Z721" s="233"/>
      <c r="AA721" s="230"/>
      <c r="AB721" s="228"/>
      <c r="AC721" s="230"/>
      <c r="AD721" s="229"/>
      <c r="AE721" s="229"/>
    </row>
    <row r="722" spans="1:31" ht="11.25" hidden="1" customHeight="1" x14ac:dyDescent="0.2">
      <c r="A722" s="223"/>
      <c r="B722" s="200"/>
      <c r="C722" s="77"/>
      <c r="D722" s="77"/>
      <c r="E722" s="77"/>
      <c r="F722" s="77"/>
      <c r="G722" s="225"/>
      <c r="H722" s="200"/>
      <c r="I722" s="77"/>
      <c r="J722" s="77"/>
      <c r="K722" s="77"/>
      <c r="L722" s="224"/>
      <c r="M722" s="200"/>
      <c r="N722" s="200"/>
      <c r="O722" s="77"/>
      <c r="P722" s="77"/>
      <c r="Q722" s="77"/>
      <c r="R722" s="77"/>
      <c r="S722" s="225">
        <f t="shared" si="41"/>
        <v>0</v>
      </c>
      <c r="T722" s="225"/>
      <c r="U722" s="225"/>
      <c r="V722" s="224"/>
      <c r="W722" s="232"/>
      <c r="X722" s="228"/>
      <c r="Y722" s="233"/>
      <c r="Z722" s="233"/>
      <c r="AA722" s="230"/>
      <c r="AB722" s="228"/>
      <c r="AC722" s="230"/>
      <c r="AD722" s="229"/>
      <c r="AE722" s="229"/>
    </row>
    <row r="723" spans="1:31" ht="11.25" hidden="1" customHeight="1" x14ac:dyDescent="0.2">
      <c r="A723" s="223"/>
      <c r="B723" s="200"/>
      <c r="C723" s="77"/>
      <c r="D723" s="77"/>
      <c r="E723" s="77"/>
      <c r="F723" s="77"/>
      <c r="G723" s="225"/>
      <c r="H723" s="200"/>
      <c r="I723" s="77"/>
      <c r="J723" s="77"/>
      <c r="K723" s="77"/>
      <c r="L723" s="224"/>
      <c r="M723" s="200"/>
      <c r="N723" s="200"/>
      <c r="O723" s="77"/>
      <c r="P723" s="77"/>
      <c r="Q723" s="77"/>
      <c r="R723" s="77"/>
      <c r="S723" s="225">
        <f t="shared" si="41"/>
        <v>0</v>
      </c>
      <c r="T723" s="225"/>
      <c r="U723" s="225"/>
      <c r="V723" s="224"/>
      <c r="W723" s="232"/>
      <c r="X723" s="228"/>
      <c r="Y723" s="233"/>
      <c r="Z723" s="233"/>
      <c r="AA723" s="230"/>
      <c r="AB723" s="228"/>
      <c r="AC723" s="230"/>
      <c r="AD723" s="229"/>
      <c r="AE723" s="229"/>
    </row>
    <row r="724" spans="1:31" ht="11.25" hidden="1" customHeight="1" x14ac:dyDescent="0.2">
      <c r="A724" s="223"/>
      <c r="B724" s="200"/>
      <c r="C724" s="77"/>
      <c r="D724" s="77"/>
      <c r="E724" s="77"/>
      <c r="F724" s="77"/>
      <c r="G724" s="225"/>
      <c r="H724" s="200"/>
      <c r="I724" s="77"/>
      <c r="J724" s="77"/>
      <c r="K724" s="77"/>
      <c r="L724" s="224"/>
      <c r="M724" s="200"/>
      <c r="N724" s="200"/>
      <c r="O724" s="77"/>
      <c r="P724" s="77"/>
      <c r="Q724" s="77"/>
      <c r="R724" s="77"/>
      <c r="S724" s="225">
        <f t="shared" si="41"/>
        <v>0</v>
      </c>
      <c r="T724" s="225"/>
      <c r="U724" s="225"/>
      <c r="V724" s="224"/>
      <c r="W724" s="232"/>
      <c r="X724" s="228"/>
      <c r="Y724" s="233"/>
      <c r="Z724" s="233"/>
      <c r="AA724" s="230"/>
      <c r="AB724" s="228"/>
      <c r="AC724" s="230"/>
      <c r="AD724" s="229"/>
      <c r="AE724" s="229"/>
    </row>
    <row r="725" spans="1:31" ht="11.25" hidden="1" customHeight="1" x14ac:dyDescent="0.2">
      <c r="A725" s="223"/>
      <c r="B725" s="200"/>
      <c r="C725" s="77"/>
      <c r="D725" s="77"/>
      <c r="E725" s="77"/>
      <c r="F725" s="77"/>
      <c r="G725" s="225"/>
      <c r="H725" s="200"/>
      <c r="I725" s="77"/>
      <c r="J725" s="77"/>
      <c r="K725" s="77"/>
      <c r="L725" s="224"/>
      <c r="M725" s="200"/>
      <c r="N725" s="200"/>
      <c r="O725" s="77"/>
      <c r="P725" s="77"/>
      <c r="Q725" s="77"/>
      <c r="R725" s="77"/>
      <c r="S725" s="225">
        <f t="shared" si="41"/>
        <v>0</v>
      </c>
      <c r="T725" s="225"/>
      <c r="U725" s="225"/>
      <c r="V725" s="224"/>
      <c r="W725" s="232"/>
      <c r="X725" s="228"/>
      <c r="Y725" s="233"/>
      <c r="Z725" s="233"/>
      <c r="AA725" s="230"/>
      <c r="AB725" s="228"/>
      <c r="AC725" s="230"/>
      <c r="AD725" s="229"/>
      <c r="AE725" s="229"/>
    </row>
    <row r="726" spans="1:31" ht="11.25" hidden="1" customHeight="1" x14ac:dyDescent="0.2">
      <c r="A726" s="223"/>
      <c r="B726" s="200"/>
      <c r="C726" s="77"/>
      <c r="D726" s="77"/>
      <c r="E726" s="77"/>
      <c r="F726" s="77"/>
      <c r="G726" s="225"/>
      <c r="H726" s="200"/>
      <c r="I726" s="77"/>
      <c r="J726" s="77"/>
      <c r="K726" s="77"/>
      <c r="L726" s="224"/>
      <c r="M726" s="200"/>
      <c r="N726" s="200"/>
      <c r="O726" s="77"/>
      <c r="P726" s="77"/>
      <c r="Q726" s="77"/>
      <c r="R726" s="77"/>
      <c r="S726" s="225">
        <f t="shared" si="41"/>
        <v>0</v>
      </c>
      <c r="T726" s="225"/>
      <c r="U726" s="225"/>
      <c r="V726" s="224"/>
      <c r="W726" s="232"/>
      <c r="X726" s="228"/>
      <c r="Y726" s="233"/>
      <c r="Z726" s="233"/>
      <c r="AA726" s="230"/>
      <c r="AB726" s="228"/>
      <c r="AC726" s="230"/>
      <c r="AD726" s="229"/>
      <c r="AE726" s="229"/>
    </row>
    <row r="727" spans="1:31" ht="11.25" hidden="1" customHeight="1" x14ac:dyDescent="0.2">
      <c r="A727" s="223"/>
      <c r="B727" s="200"/>
      <c r="C727" s="77"/>
      <c r="D727" s="77"/>
      <c r="E727" s="77"/>
      <c r="F727" s="77"/>
      <c r="G727" s="225"/>
      <c r="H727" s="200"/>
      <c r="I727" s="77"/>
      <c r="J727" s="77"/>
      <c r="K727" s="77"/>
      <c r="L727" s="224"/>
      <c r="M727" s="200"/>
      <c r="N727" s="200"/>
      <c r="O727" s="77"/>
      <c r="P727" s="77"/>
      <c r="Q727" s="77"/>
      <c r="R727" s="77"/>
      <c r="S727" s="225">
        <f t="shared" si="41"/>
        <v>0</v>
      </c>
      <c r="T727" s="225"/>
      <c r="U727" s="225"/>
      <c r="V727" s="224"/>
      <c r="W727" s="232"/>
      <c r="X727" s="228"/>
      <c r="Y727" s="233"/>
      <c r="Z727" s="233"/>
      <c r="AA727" s="230"/>
      <c r="AB727" s="228"/>
      <c r="AC727" s="230"/>
      <c r="AD727" s="229"/>
      <c r="AE727" s="229"/>
    </row>
    <row r="728" spans="1:31" ht="11.25" hidden="1" customHeight="1" x14ac:dyDescent="0.2">
      <c r="A728" s="223"/>
      <c r="B728" s="200"/>
      <c r="C728" s="77"/>
      <c r="D728" s="77"/>
      <c r="E728" s="77"/>
      <c r="F728" s="77"/>
      <c r="G728" s="225"/>
      <c r="H728" s="200"/>
      <c r="I728" s="77"/>
      <c r="J728" s="77"/>
      <c r="K728" s="77"/>
      <c r="L728" s="224"/>
      <c r="M728" s="200"/>
      <c r="N728" s="200"/>
      <c r="O728" s="77"/>
      <c r="P728" s="77"/>
      <c r="Q728" s="77"/>
      <c r="R728" s="77"/>
      <c r="S728" s="225">
        <f t="shared" si="41"/>
        <v>0</v>
      </c>
      <c r="T728" s="225"/>
      <c r="U728" s="225"/>
      <c r="V728" s="224"/>
      <c r="W728" s="232"/>
      <c r="X728" s="228"/>
      <c r="Y728" s="233"/>
      <c r="Z728" s="233"/>
      <c r="AA728" s="230"/>
      <c r="AB728" s="228"/>
      <c r="AC728" s="230"/>
      <c r="AD728" s="229"/>
      <c r="AE728" s="229"/>
    </row>
    <row r="729" spans="1:31" ht="11.25" hidden="1" customHeight="1" x14ac:dyDescent="0.2">
      <c r="A729" s="223"/>
      <c r="B729" s="200"/>
      <c r="C729" s="77"/>
      <c r="D729" s="77"/>
      <c r="E729" s="77"/>
      <c r="F729" s="77"/>
      <c r="G729" s="225"/>
      <c r="H729" s="200"/>
      <c r="I729" s="77"/>
      <c r="J729" s="77"/>
      <c r="K729" s="77"/>
      <c r="L729" s="224"/>
      <c r="M729" s="200"/>
      <c r="N729" s="200"/>
      <c r="O729" s="77"/>
      <c r="P729" s="77"/>
      <c r="Q729" s="77"/>
      <c r="R729" s="77"/>
      <c r="S729" s="225">
        <f t="shared" si="41"/>
        <v>0</v>
      </c>
      <c r="T729" s="225"/>
      <c r="U729" s="225"/>
      <c r="V729" s="224"/>
      <c r="W729" s="232"/>
      <c r="X729" s="228"/>
      <c r="Y729" s="233"/>
      <c r="Z729" s="233"/>
      <c r="AA729" s="230"/>
      <c r="AB729" s="228"/>
      <c r="AC729" s="230"/>
      <c r="AD729" s="229"/>
      <c r="AE729" s="229"/>
    </row>
    <row r="730" spans="1:31" ht="11.25" hidden="1" customHeight="1" x14ac:dyDescent="0.2">
      <c r="A730" s="223"/>
      <c r="B730" s="200"/>
      <c r="C730" s="77"/>
      <c r="D730" s="77"/>
      <c r="E730" s="77"/>
      <c r="F730" s="77"/>
      <c r="G730" s="225"/>
      <c r="H730" s="200"/>
      <c r="I730" s="77"/>
      <c r="J730" s="77"/>
      <c r="K730" s="77"/>
      <c r="L730" s="224"/>
      <c r="M730" s="200"/>
      <c r="N730" s="200"/>
      <c r="O730" s="77"/>
      <c r="P730" s="77"/>
      <c r="Q730" s="77"/>
      <c r="R730" s="77"/>
      <c r="S730" s="225">
        <f t="shared" si="41"/>
        <v>0</v>
      </c>
      <c r="T730" s="225"/>
      <c r="U730" s="225"/>
      <c r="V730" s="224"/>
      <c r="W730" s="232"/>
      <c r="X730" s="228"/>
      <c r="Y730" s="233"/>
      <c r="Z730" s="233"/>
      <c r="AA730" s="230"/>
      <c r="AB730" s="228"/>
      <c r="AC730" s="230"/>
      <c r="AD730" s="229"/>
      <c r="AE730" s="229"/>
    </row>
    <row r="731" spans="1:31" s="395" customFormat="1" x14ac:dyDescent="0.2">
      <c r="A731" s="230">
        <f>Dagbog!A730</f>
        <v>43</v>
      </c>
      <c r="B731" s="200">
        <f>SUMIF(Dagbog!$L730:$L743,"",Dagbog!G730:G743)</f>
        <v>0</v>
      </c>
      <c r="C731" s="77">
        <f>SUMIF(Dagbog!$L730:$L743,"",Dagbog!H730:H743)</f>
        <v>0</v>
      </c>
      <c r="D731" s="77">
        <f>SUMIF(Dagbog!$L730:$L743,"",Dagbog!I730:I743)</f>
        <v>0</v>
      </c>
      <c r="E731" s="77">
        <f>SUMIF(Dagbog!$L730:$L743,"",Dagbog!J730:J743)</f>
        <v>0</v>
      </c>
      <c r="F731" s="77">
        <f>SUMIF(Dagbog!$L730:$L743,"",Dagbog!K730:K743)</f>
        <v>0</v>
      </c>
      <c r="G731" s="225">
        <f>SUM(B731:F731)</f>
        <v>0</v>
      </c>
      <c r="H731" s="200">
        <f>SUMIF(Dagbog!$L730:$L743,"x",Dagbog!G730:G743)</f>
        <v>0</v>
      </c>
      <c r="I731" s="77">
        <f>SUMIF(Dagbog!$L730:$L743,"x",Dagbog!H730:H743)</f>
        <v>0</v>
      </c>
      <c r="J731" s="77">
        <f>SUMIF(Dagbog!$L730:$L743,"x",Dagbog!I730:I743)</f>
        <v>0</v>
      </c>
      <c r="K731" s="77">
        <f>SUMIF(Dagbog!$L730:$L743,"x",Dagbog!J730:J743)</f>
        <v>0</v>
      </c>
      <c r="L731" s="77">
        <f>SUMIF(Dagbog!$L730:$L743,"x",Dagbog!K730:K743)</f>
        <v>0</v>
      </c>
      <c r="M731" s="200">
        <f>SUM(H731:L731)</f>
        <v>0</v>
      </c>
      <c r="N731" s="200">
        <f>B731+H731</f>
        <v>0</v>
      </c>
      <c r="O731" s="77">
        <f>C731+I731</f>
        <v>0</v>
      </c>
      <c r="P731" s="77">
        <f>D731+J731</f>
        <v>0</v>
      </c>
      <c r="Q731" s="77">
        <f>E731+K731</f>
        <v>0</v>
      </c>
      <c r="R731" s="224">
        <f>F731+L731</f>
        <v>0</v>
      </c>
      <c r="S731" s="225">
        <f t="shared" si="41"/>
        <v>0</v>
      </c>
      <c r="T731" s="225">
        <f>SUM(Dagbog!M730:M743)</f>
        <v>0</v>
      </c>
      <c r="U731" s="225">
        <f>S731+T731</f>
        <v>0</v>
      </c>
      <c r="V731" s="224">
        <f>SUM(Dagbog!Q730:Q743)</f>
        <v>0</v>
      </c>
      <c r="W731" s="232">
        <f>SUM(Dagbog!F730:F743)-X731</f>
        <v>0</v>
      </c>
      <c r="X731" s="228">
        <f>SUMIF(Dagbog!$L730:$L743,"x",Dagbog!F730:F743)</f>
        <v>0</v>
      </c>
      <c r="Y731" s="233">
        <f>IF(SUM(Dagbog!R730:R743)&gt;0,AVERAGE(Dagbog!R730:R743),0)</f>
        <v>0</v>
      </c>
      <c r="Z731" s="272">
        <f>SUM(Dagbog!T730:T743)-AA731</f>
        <v>0</v>
      </c>
      <c r="AA731" s="230">
        <f>SUMIF(Dagbog!$L730:$L743,"x",Dagbog!T730:T743)</f>
        <v>0</v>
      </c>
      <c r="AB731" s="228">
        <f>SUM(Dagbog!P730:P743)</f>
        <v>0</v>
      </c>
      <c r="AC731" s="230">
        <f>SUM(Dagbog!V730:V743)</f>
        <v>0</v>
      </c>
      <c r="AD731" s="231">
        <f>SUM(Dagbog!C730:C743)</f>
        <v>0</v>
      </c>
      <c r="AE731" s="234">
        <f>SUM(Dagbog!E730:E743)</f>
        <v>0</v>
      </c>
    </row>
    <row r="732" spans="1:31" hidden="1" x14ac:dyDescent="0.2"/>
    <row r="733" spans="1:31" hidden="1" x14ac:dyDescent="0.2"/>
    <row r="734" spans="1:31" hidden="1" x14ac:dyDescent="0.2"/>
    <row r="735" spans="1:31" hidden="1" x14ac:dyDescent="0.2"/>
    <row r="736" spans="1:31" hidden="1" x14ac:dyDescent="0.2"/>
    <row r="737" spans="1:31" hidden="1" x14ac:dyDescent="0.2"/>
    <row r="738" spans="1:31" hidden="1" x14ac:dyDescent="0.2"/>
    <row r="739" spans="1:31" hidden="1" x14ac:dyDescent="0.2"/>
    <row r="740" spans="1:31" hidden="1" x14ac:dyDescent="0.2"/>
    <row r="741" spans="1:31" hidden="1" x14ac:dyDescent="0.2"/>
    <row r="742" spans="1:31" hidden="1" x14ac:dyDescent="0.2"/>
    <row r="743" spans="1:31" hidden="1" x14ac:dyDescent="0.2"/>
    <row r="744" spans="1:31" hidden="1" x14ac:dyDescent="0.2"/>
    <row r="745" spans="1:31" x14ac:dyDescent="0.2">
      <c r="A745" s="236">
        <f>Dagbog!A744</f>
        <v>44</v>
      </c>
      <c r="B745" s="204">
        <f>SUMIF(Dagbog!$L744:$L757,"",Dagbog!G744:G757)</f>
        <v>0</v>
      </c>
      <c r="C745" s="203">
        <f>SUMIF(Dagbog!$L744:$L757,"",Dagbog!H744:H757)</f>
        <v>0</v>
      </c>
      <c r="D745" s="203">
        <f>SUMIF(Dagbog!$L744:$L757,"",Dagbog!I744:I757)</f>
        <v>0</v>
      </c>
      <c r="E745" s="203">
        <f>SUMIF(Dagbog!$L744:$L757,"",Dagbog!J744:J757)</f>
        <v>0</v>
      </c>
      <c r="F745" s="203">
        <f>SUMIF(Dagbog!$L744:$L757,"",Dagbog!K744:K757)</f>
        <v>0</v>
      </c>
      <c r="G745" s="237">
        <f>SUM(B745:F745)</f>
        <v>0</v>
      </c>
      <c r="H745" s="204">
        <f>SUMIF(Dagbog!$L744:$L757,"x",Dagbog!G744:G757)</f>
        <v>0</v>
      </c>
      <c r="I745" s="203">
        <f>SUMIF(Dagbog!$L744:$L757,"x",Dagbog!H744:H757)</f>
        <v>0</v>
      </c>
      <c r="J745" s="203">
        <f>SUMIF(Dagbog!$L744:$L757,"x",Dagbog!I744:I757)</f>
        <v>0</v>
      </c>
      <c r="K745" s="203">
        <f>SUMIF(Dagbog!$L744:$L757,"x",Dagbog!J744:J757)</f>
        <v>0</v>
      </c>
      <c r="L745" s="203">
        <f>SUMIF(Dagbog!$L744:$L757,"x",Dagbog!K744:K757)</f>
        <v>0</v>
      </c>
      <c r="M745" s="204">
        <f>SUM(H745:L745)</f>
        <v>0</v>
      </c>
      <c r="N745" s="204">
        <f>B745+H745</f>
        <v>0</v>
      </c>
      <c r="O745" s="203">
        <f>C745+I745</f>
        <v>0</v>
      </c>
      <c r="P745" s="203">
        <f>D745+J745</f>
        <v>0</v>
      </c>
      <c r="Q745" s="203">
        <f>E745+K745</f>
        <v>0</v>
      </c>
      <c r="R745" s="168">
        <f>F745+L745</f>
        <v>0</v>
      </c>
      <c r="S745" s="237">
        <f t="shared" ref="S745" si="43">SUM(N745:R745)</f>
        <v>0</v>
      </c>
      <c r="T745" s="237">
        <f>SUM(Dagbog!M744:M757)</f>
        <v>0</v>
      </c>
      <c r="U745" s="237">
        <f>S745+T745</f>
        <v>0</v>
      </c>
      <c r="V745" s="168">
        <f>SUM(Dagbog!Q744:Q757)</f>
        <v>0</v>
      </c>
      <c r="W745" s="238">
        <f>SUM(Dagbog!F744:F757)-X745</f>
        <v>0</v>
      </c>
      <c r="X745" s="239">
        <f>SUMIF(Dagbog!$L744:$L757,"x",Dagbog!F744:F757)</f>
        <v>0</v>
      </c>
      <c r="Y745" s="240">
        <f>IF(SUM(Dagbog!R744:R757)&gt;0,AVERAGE(Dagbog!R744:R757),0)</f>
        <v>0</v>
      </c>
      <c r="Z745" s="273">
        <f>SUM(Dagbog!T744:T757)-AA745</f>
        <v>0</v>
      </c>
      <c r="AA745" s="236">
        <f>SUMIF(Dagbog!$L744:$L757,"x",Dagbog!T744:T757)</f>
        <v>0</v>
      </c>
      <c r="AB745" s="239">
        <f>SUM(Dagbog!P744:P757)</f>
        <v>0</v>
      </c>
      <c r="AC745" s="236">
        <f>SUM(Dagbog!V744:V757)</f>
        <v>0</v>
      </c>
      <c r="AD745" s="241">
        <f>SUM(Dagbog!C744:C757)</f>
        <v>0</v>
      </c>
      <c r="AE745" s="242">
        <f>SUM(Dagbog!E744:E757)</f>
        <v>0</v>
      </c>
    </row>
  </sheetData>
  <sheetProtection sheet="1" objects="1" scenarios="1"/>
  <mergeCells count="12">
    <mergeCell ref="A1:A2"/>
    <mergeCell ref="Y1:Y2"/>
    <mergeCell ref="AD1:AE1"/>
    <mergeCell ref="AC1:AC2"/>
    <mergeCell ref="G1:G2"/>
    <mergeCell ref="M1:M2"/>
    <mergeCell ref="T1:T2"/>
    <mergeCell ref="U1:U2"/>
    <mergeCell ref="S1:S2"/>
    <mergeCell ref="V1:V2"/>
    <mergeCell ref="AB1:AB2"/>
    <mergeCell ref="Z1:AA1"/>
  </mergeCells>
  <phoneticPr fontId="4" type="noConversion"/>
  <printOptions gridLinesSet="0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>&amp;A</oddHeader>
    <oddFooter>&amp;CSide &amp;P af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0"/>
  <dimension ref="A1:Z15"/>
  <sheetViews>
    <sheetView showGridLines="0" showRowColHeaders="0" zoomScale="110" zoomScaleNormal="110" workbookViewId="0"/>
  </sheetViews>
  <sheetFormatPr defaultRowHeight="12.75" x14ac:dyDescent="0.2"/>
  <cols>
    <col min="1" max="1" width="7.140625" style="39" bestFit="1" customWidth="1"/>
    <col min="2" max="12" width="5.7109375" style="39" customWidth="1"/>
    <col min="13" max="13" width="4.7109375" style="39" customWidth="1"/>
    <col min="14" max="14" width="5.7109375" style="39" customWidth="1"/>
    <col min="15" max="15" width="4.7109375" style="39" customWidth="1"/>
    <col min="16" max="16" width="7.140625" style="39" customWidth="1"/>
    <col min="17" max="17" width="5.7109375" style="39" customWidth="1"/>
    <col min="18" max="19" width="7.140625" style="39" customWidth="1"/>
    <col min="20" max="20" width="4.7109375" style="39" customWidth="1"/>
    <col min="21" max="21" width="5.140625" style="39" bestFit="1" customWidth="1"/>
    <col min="22" max="25" width="5.140625" style="39" customWidth="1"/>
    <col min="26" max="26" width="7.140625" style="39" customWidth="1"/>
    <col min="27" max="16384" width="9.140625" style="39"/>
  </cols>
  <sheetData>
    <row r="1" spans="1:26" s="41" customFormat="1" ht="60" customHeight="1" x14ac:dyDescent="0.2">
      <c r="A1" s="63" t="s">
        <v>27</v>
      </c>
      <c r="B1" s="187" t="str">
        <f>DataUge!B2</f>
        <v>Maks. løb</v>
      </c>
      <c r="C1" s="189" t="str">
        <f>DataUge!C2</f>
        <v>Høj løb</v>
      </c>
      <c r="D1" s="189" t="str">
        <f>DataUge!D2</f>
        <v>Mod. løb</v>
      </c>
      <c r="E1" s="189" t="str">
        <f>DataUge!E2</f>
        <v>Lav løb</v>
      </c>
      <c r="F1" s="189" t="str">
        <f>DataUge!F2</f>
        <v>Sv. lav løb</v>
      </c>
      <c r="G1" s="188" t="str">
        <f>DataUge!H2</f>
        <v>Maks. alt.</v>
      </c>
      <c r="H1" s="188" t="str">
        <f>DataUge!I2</f>
        <v>Høj alt.</v>
      </c>
      <c r="I1" s="188" t="str">
        <f>DataUge!J2</f>
        <v>Mod. alt.</v>
      </c>
      <c r="J1" s="188" t="str">
        <f>DataUge!K2</f>
        <v>Lav alt.</v>
      </c>
      <c r="K1" s="188" t="str">
        <f>DataUge!L2</f>
        <v>Sv. lav alt.</v>
      </c>
      <c r="L1" s="190" t="str">
        <f>DataUge!B1</f>
        <v>Løb</v>
      </c>
      <c r="M1" s="188"/>
      <c r="N1" s="189" t="str">
        <f>DataUge!H1</f>
        <v>Alternativ</v>
      </c>
      <c r="O1" s="191"/>
      <c r="P1" s="189" t="str">
        <f>Dagbog!M1</f>
        <v>Styrke</v>
      </c>
      <c r="Q1" s="191"/>
      <c r="R1" s="192" t="str">
        <f>Dagbog!W1</f>
        <v>Total</v>
      </c>
      <c r="S1" s="268" t="str">
        <f>Dagbog!Q1</f>
        <v>O-teknik</v>
      </c>
      <c r="T1" s="276" t="str">
        <f>Dagbog!T1 &amp; " alternativ"</f>
        <v>Km alternativ</v>
      </c>
      <c r="U1" s="276" t="str">
        <f>Dagbog!T1 &amp; " løb"</f>
        <v>Km løb</v>
      </c>
      <c r="V1" s="193" t="str">
        <f>Dagbog!P1</f>
        <v>Stigning</v>
      </c>
      <c r="W1" s="194" t="str">
        <f>Dagbog!F1</f>
        <v>Træningspas</v>
      </c>
      <c r="X1" s="195" t="str">
        <f>Dagbog!V1</f>
        <v>Kredsløbs- belastning</v>
      </c>
      <c r="Y1" s="286" t="str">
        <f>DataUge!AD2</f>
        <v>Pas</v>
      </c>
      <c r="Z1" s="286" t="str">
        <f>DataUge!AE2</f>
        <v>Tid</v>
      </c>
    </row>
    <row r="2" spans="1:26" ht="15" customHeight="1" x14ac:dyDescent="0.2">
      <c r="A2" s="64" t="s">
        <v>28</v>
      </c>
      <c r="B2" s="312">
        <f>SUMIFS(Dagbog!G2:G757,Dagbog!$B$2:$B$757,"&lt;01-12-2015",Dagbog!$L$2:$L$757,"")-SUMIFS(Dagbog!G2:G757,Dagbog!$B$2:$B$757,"&lt;01-11-2015",Dagbog!$L$2:$L$757,"")</f>
        <v>0</v>
      </c>
      <c r="C2" s="313">
        <f>SUMIFS(Dagbog!H2:H757,Dagbog!$B$2:$B$757,"&lt;01-12-2015",Dagbog!$L$2:$L$757,"")-SUMIFS(Dagbog!H2:H757,Dagbog!$B$2:$B$757,"&lt;01-11-2015",Dagbog!$L$2:$L$757,"")</f>
        <v>0</v>
      </c>
      <c r="D2" s="313">
        <f>SUMIFS(Dagbog!I2:I757,Dagbog!$B$2:$B$757,"&lt;01-12-2015",Dagbog!$L$2:$L$757,"")-SUMIFS(Dagbog!I2:I757,Dagbog!$B$2:$B$757,"&lt;01-11-2015",Dagbog!$L$2:$L$757,"")</f>
        <v>0</v>
      </c>
      <c r="E2" s="313">
        <f>SUMIFS(Dagbog!J2:J757,Dagbog!$B$2:$B$757,"&lt;01-12-2015",Dagbog!$L$2:$L$757,"")-SUMIFS(Dagbog!J2:J757,Dagbog!$B$2:$B$757,"&lt;01-11-2015",Dagbog!$L$2:$L$757,"")</f>
        <v>0</v>
      </c>
      <c r="F2" s="314">
        <f>SUMIFS(Dagbog!K2:K757,Dagbog!$B$2:$B$757,"&lt;01-12-2015",Dagbog!$L$2:$L$757,"")-SUMIFS(Dagbog!K2:K757,Dagbog!$B$2:$B$757,"&lt;01-11-2015",Dagbog!$L$2:$L$757,"")</f>
        <v>0</v>
      </c>
      <c r="G2" s="312">
        <f>SUMIFS(Dagbog!G2:G757,Dagbog!$B$2:$B$757,"&lt;01-12-2015",Dagbog!$L$2:$L$757,"x")-SUMIFS(Dagbog!G2:G757,Dagbog!$B$2:$B$757,"&lt;01-11-2015",Dagbog!$L$2:$L$757,"x")</f>
        <v>0</v>
      </c>
      <c r="H2" s="313">
        <f>SUMIFS(Dagbog!H2:H757,Dagbog!$B$2:$B$757,"&lt;01-12-2015",Dagbog!$L$2:$L$757,"x")-SUMIFS(Dagbog!H2:H757,Dagbog!$B$2:$B$757,"&lt;01-11-2015",Dagbog!$L$2:$L$757,"x")</f>
        <v>0</v>
      </c>
      <c r="I2" s="313">
        <f>SUMIFS(Dagbog!I2:I757,Dagbog!$B$2:$B$757,"&lt;01-12-2015",Dagbog!$L$2:$L$757,"x")-SUMIFS(Dagbog!I2:I757,Dagbog!$B$2:$B$757,"&lt;01-11-2015",Dagbog!$L$2:$L$757,"x")</f>
        <v>0</v>
      </c>
      <c r="J2" s="313">
        <f>SUMIFS(Dagbog!J2:J757,Dagbog!$B$2:$B$757,"&lt;01-12-2015",Dagbog!$L$2:$L$757,"x")-SUMIFS(Dagbog!J2:J757,Dagbog!$B$2:$B$757,"&lt;01-11-2015",Dagbog!$L$2:$L$757,"x")</f>
        <v>0</v>
      </c>
      <c r="K2" s="314">
        <f>SUMIFS(Dagbog!K2:K757,Dagbog!$B$2:$B$757,"&lt;01-12-2015",Dagbog!$L$2:$L$757,"x")-SUMIFS(Dagbog!K2:K757,Dagbog!$B$2:$B$757,"&lt;01-11-2015",Dagbog!$L$2:$L$757,"x")</f>
        <v>0</v>
      </c>
      <c r="L2" s="196">
        <f>SUM(B2:F2)</f>
        <v>0</v>
      </c>
      <c r="M2" s="198" t="str">
        <f>IF($L2=0,"",L2/$R2)</f>
        <v/>
      </c>
      <c r="N2" s="197">
        <f>SUM(G2:K2)</f>
        <v>0</v>
      </c>
      <c r="O2" s="198" t="str">
        <f>IF($N2=0,"",N2/$R2)</f>
        <v/>
      </c>
      <c r="P2" s="321">
        <f>SUMIFS(Dagbog!M2:M757,Dagbog!$B$2:$B$757,"&lt;01-12-2015")-SUMIFS(Dagbog!M2:M757,Dagbog!$B$2:$B$757,"&lt;01-11-2015")</f>
        <v>0</v>
      </c>
      <c r="Q2" s="198" t="str">
        <f t="shared" ref="Q2:Q13" si="0">IF($P2=0,"",P2/$R2)</f>
        <v/>
      </c>
      <c r="R2" s="199">
        <f>SUM(L2,N2,P2)</f>
        <v>0</v>
      </c>
      <c r="S2" s="302">
        <f>SUMIFS(Dagbog!Q2:Q757,Dagbog!$B$2:$B$757,"&lt;01-12-2015")-SUMIFS(Dagbog!Q2:Q757,Dagbog!$B$2:$B$757,"&lt;01-11-2015")</f>
        <v>0</v>
      </c>
      <c r="T2" s="309">
        <f>SUMIFS(Dagbog!T2:T757,Dagbog!$B$2:$B$757,"&lt;01-12-2015",Dagbog!$L$2:$L$757,"x")-SUMIFS(Dagbog!T2:T757,Dagbog!$B$2:$B$757,"&lt;01-11-2015",Dagbog!$L$2:$L$757,"x")</f>
        <v>0</v>
      </c>
      <c r="U2" s="309">
        <f>SUMIFS(Dagbog!T2:T757,Dagbog!$B$2:$B$757,"&lt;01-12-2015",Dagbog!$L$2:$L$757,"")-SUMIFS(Dagbog!T2:T757,Dagbog!$B$2:$B$757,"&lt;01-11-2015",Dagbog!$L$2:$L$757,"")</f>
        <v>0</v>
      </c>
      <c r="V2" s="294">
        <f>SUMIFS(Dagbog!P2:P757,Dagbog!$B$2:$B$757,"&lt;01-12-2015")-SUMIFS(Dagbog!P2:P757,Dagbog!$B$2:$B$757,"&lt;01-11-2015")</f>
        <v>0</v>
      </c>
      <c r="W2" s="294">
        <f>SUMIFS(Dagbog!F2:F757,Dagbog!$B$2:$B$757,"&lt;01-12-2015")-SUMIFS(Dagbog!F2:F757,Dagbog!$B$2:$B$757,"&lt;01-11-2015")</f>
        <v>0</v>
      </c>
      <c r="X2" s="294">
        <f>SUMIFS(Dagbog!V2:V757,Dagbog!$B$2:$B$757,"&lt;01-12-2015")-SUMIFS(Dagbog!V2:V757,Dagbog!$B$2:$B$757,"&lt;01-11-2015")</f>
        <v>0</v>
      </c>
      <c r="Y2" s="296">
        <f>SUMIFS(Dagbog!C2:C757,Dagbog!$B$2:$B$757,"&lt;01-12-2015")-SUMIFS(Dagbog!C2:C757,Dagbog!$B$2:$B$757,"&lt;01-11-2015")</f>
        <v>0</v>
      </c>
      <c r="Z2" s="305">
        <f>SUMIFS(Dagbog!E2:E757,Dagbog!$B$2:$B$757,"&lt;01-12-2015")-SUMIFS(Dagbog!E2:E757,Dagbog!$B$2:$B$757,"&lt;01-11-2015")</f>
        <v>0</v>
      </c>
    </row>
    <row r="3" spans="1:26" ht="15" customHeight="1" x14ac:dyDescent="0.2">
      <c r="A3" s="65" t="s">
        <v>29</v>
      </c>
      <c r="B3" s="315">
        <f>SUMIFS(Dagbog!G2:G757,Dagbog!$B$2:$B$757,"&lt;01-01-2016",Dagbog!$L$2:$L$757,"")-SUMIFS(Dagbog!G2:G757,Dagbog!$B$2:$B$757,"&lt;01-12-2015",Dagbog!$L$2:$L$757,"")</f>
        <v>0</v>
      </c>
      <c r="C3" s="316">
        <f>SUMIFS(Dagbog!H2:H757,Dagbog!$B$2:$B$757,"&lt;01-01-2016",Dagbog!$L$2:$L$757,"")-SUMIFS(Dagbog!H2:H757,Dagbog!$B$2:$B$757,"&lt;01-12-2015",Dagbog!$L$2:$L$757,"")</f>
        <v>0</v>
      </c>
      <c r="D3" s="316">
        <f>SUMIFS(Dagbog!I2:I757,Dagbog!$B$2:$B$757,"&lt;01-01-2016",Dagbog!$L$2:$L$757,"")-SUMIFS(Dagbog!I2:I757,Dagbog!$B$2:$B$757,"&lt;01-12-2015",Dagbog!$L$2:$L$757,"")</f>
        <v>0</v>
      </c>
      <c r="E3" s="316">
        <f>SUMIFS(Dagbog!J2:J757,Dagbog!$B$2:$B$757,"&lt;01-01-2016",Dagbog!$L$2:$L$757,"")-SUMIFS(Dagbog!J2:J757,Dagbog!$B$2:$B$757,"&lt;01-12-2015",Dagbog!$L$2:$L$757,"")</f>
        <v>0</v>
      </c>
      <c r="F3" s="317">
        <f>SUMIFS(Dagbog!K2:K757,Dagbog!$B$2:$B$757,"&lt;01-01-2016",Dagbog!$L$2:$L$757,"")-SUMIFS(Dagbog!K2:K757,Dagbog!$B$2:$B$757,"&lt;01-12-2015",Dagbog!$L$2:$L$757,"")</f>
        <v>0</v>
      </c>
      <c r="G3" s="315">
        <f>SUMIFS(Dagbog!G2:G757,Dagbog!$B$2:$B$757,"&lt;01-01-2016",Dagbog!$L$2:$L$757,"x")-SUMIFS(Dagbog!G2:G757,Dagbog!$B$2:$B$757,"&lt;01-12-2015",Dagbog!$L$2:$L$757,"x")</f>
        <v>0</v>
      </c>
      <c r="H3" s="316">
        <f>SUMIFS(Dagbog!H2:H757,Dagbog!$B$2:$B$757,"&lt;01-01-2016",Dagbog!$L$2:$L$757,"x")-SUMIFS(Dagbog!H2:H757,Dagbog!$B$2:$B$757,"&lt;01-12-2015",Dagbog!$L$2:$L$757,"x")</f>
        <v>0</v>
      </c>
      <c r="I3" s="316">
        <f>SUMIFS(Dagbog!I2:I757,Dagbog!$B$2:$B$757,"&lt;01-01-2016",Dagbog!$L$2:$L$757,"x")-SUMIFS(Dagbog!I2:I757,Dagbog!$B$2:$B$757,"&lt;01-12-2015",Dagbog!$L$2:$L$757,"x")</f>
        <v>0</v>
      </c>
      <c r="J3" s="316">
        <f>SUMIFS(Dagbog!J2:J757,Dagbog!$B$2:$B$757,"&lt;01-01-2016",Dagbog!$L$2:$L$757,"x")-SUMIFS(Dagbog!J2:J757,Dagbog!$B$2:$B$757,"&lt;01-12-2015",Dagbog!$L$2:$L$757,"x")</f>
        <v>0</v>
      </c>
      <c r="K3" s="317">
        <f>SUMIFS(Dagbog!K2:K757,Dagbog!$B$2:$B$757,"&lt;01-01-2016",Dagbog!$L$2:$L$757,"x")-SUMIFS(Dagbog!K2:K757,Dagbog!$B$2:$B$757,"&lt;01-12-2015",Dagbog!$L$2:$L$757,"x")</f>
        <v>0</v>
      </c>
      <c r="L3" s="200">
        <f t="shared" ref="L3:L13" si="1">SUM(B3:F3)</f>
        <v>0</v>
      </c>
      <c r="M3" s="201" t="str">
        <f>IF($L3=0,"",L3/$R3)</f>
        <v/>
      </c>
      <c r="N3" s="77">
        <f>SUM(G3:K3)</f>
        <v>0</v>
      </c>
      <c r="O3" s="201" t="str">
        <f>IF($N3=0,"",N3/$R3)</f>
        <v/>
      </c>
      <c r="P3" s="301">
        <f>SUMIFS(Dagbog!M2:M757,Dagbog!$B$2:$B$757,"&lt;01-01-2016")-SUMIFS(Dagbog!M2:M757,Dagbog!$B$2:$B$757,"&lt;01-12-2015")</f>
        <v>0</v>
      </c>
      <c r="Q3" s="201" t="str">
        <f t="shared" si="0"/>
        <v/>
      </c>
      <c r="R3" s="202">
        <f>SUM(L3,N3,P3)</f>
        <v>0</v>
      </c>
      <c r="S3" s="303">
        <f>SUMIFS(Dagbog!Q2:Q757,Dagbog!$B$2:$B$757,"&lt;01-01-2016")-SUMIFS(Dagbog!Q2:Q757,Dagbog!$B$2:$B$757,"&lt;01-12-2015")</f>
        <v>0</v>
      </c>
      <c r="T3" s="310">
        <f>SUMIFS(Dagbog!T2:T757,Dagbog!$B$2:$B$757,"&lt;01-01-2016",Dagbog!$L$2:$L$757,"x")-SUMIFS(Dagbog!T2:T757,Dagbog!$B$2:$B$757,"&lt;01-12-2015",Dagbog!$L$2:$L$757,"x")</f>
        <v>0</v>
      </c>
      <c r="U3" s="310">
        <f>SUMIFS(Dagbog!T2:T757,Dagbog!$B$2:$B$757,"&lt;01-01-2016",Dagbog!$L$2:$L$757,"")-SUMIFS(Dagbog!T2:T757,Dagbog!$B$2:$B$757,"&lt;01-12-2015",Dagbog!$L$2:$L$757,"")</f>
        <v>0</v>
      </c>
      <c r="V3" s="297">
        <f>SUMIFS(Dagbog!P2:P757,Dagbog!$B$2:$B$757,"&lt;01-01-2016")-SUMIFS(Dagbog!P2:P757,Dagbog!$B$2:$B$757,"&lt;01-12-2015")</f>
        <v>0</v>
      </c>
      <c r="W3" s="297">
        <f>SUMIFS(Dagbog!F2:F757,Dagbog!$B$2:$B$757,"&lt;01-01-2016")-SUMIFS(Dagbog!F2:F757,Dagbog!$B$2:$B$757,"&lt;01-12-2015")</f>
        <v>0</v>
      </c>
      <c r="X3" s="297">
        <f>SUMIFS(Dagbog!V2:V757,Dagbog!$B$2:$B$757,"&lt;01-01-2016")-SUMIFS(Dagbog!V2:V757,Dagbog!$B$2:$B$757,"&lt;01-12-2015")</f>
        <v>0</v>
      </c>
      <c r="Y3" s="298">
        <f>SUMIFS(Dagbog!C2:C757,Dagbog!$B$2:$B$757,"&lt;01-01-2016")-SUMIFS(Dagbog!C2:C757,Dagbog!$B$2:$B$757,"&lt;01-12-2015")</f>
        <v>0</v>
      </c>
      <c r="Z3" s="306">
        <f>SUMIFS(Dagbog!E2:E757,Dagbog!$B$2:$B$757,"&lt;01-01-2016")-SUMIFS(Dagbog!E2:E757,Dagbog!$B$2:$B$757,"&lt;01-12-2015")</f>
        <v>0</v>
      </c>
    </row>
    <row r="4" spans="1:26" ht="15" customHeight="1" x14ac:dyDescent="0.2">
      <c r="A4" s="65" t="s">
        <v>30</v>
      </c>
      <c r="B4" s="315">
        <f>SUMIFS(Dagbog!G2:G757,Dagbog!$B$2:$B$757,"&lt;01-02-2016",Dagbog!$L$2:$L$757,"")-SUMIFS(Dagbog!G2:G757,Dagbog!$B$2:$B$757,"&lt;01-01-2016",Dagbog!$L$2:$L$757,"")</f>
        <v>0</v>
      </c>
      <c r="C4" s="316">
        <f>SUMIFS(Dagbog!H2:H757,Dagbog!$B$2:$B$757,"&lt;01-02-2016",Dagbog!$L$2:$L$757,"")-SUMIFS(Dagbog!H2:H757,Dagbog!$B$2:$B$757,"&lt;01-01-2016",Dagbog!$L$2:$L$757,"")</f>
        <v>0</v>
      </c>
      <c r="D4" s="316">
        <f>SUMIFS(Dagbog!I2:I757,Dagbog!$B$2:$B$757,"&lt;01-02-2016",Dagbog!$L$2:$L$757,"")-SUMIFS(Dagbog!I2:I757,Dagbog!$B$2:$B$757,"&lt;01-01-2016",Dagbog!$L$2:$L$757,"")</f>
        <v>0</v>
      </c>
      <c r="E4" s="316">
        <f>SUMIFS(Dagbog!J2:J757,Dagbog!$B$2:$B$757,"&lt;01-02-2016",Dagbog!$L$2:$L$757,"")-SUMIFS(Dagbog!J2:J757,Dagbog!$B$2:$B$757,"&lt;01-01-2016",Dagbog!$L$2:$L$757,"")</f>
        <v>0</v>
      </c>
      <c r="F4" s="317">
        <f>SUMIFS(Dagbog!K2:K757,Dagbog!$B$2:$B$757,"&lt;01-02-2016",Dagbog!$L$2:$L$757,"")-SUMIFS(Dagbog!K2:K757,Dagbog!$B$2:$B$757,"&lt;01-01-2016",Dagbog!$L$2:$L$757,"")</f>
        <v>0</v>
      </c>
      <c r="G4" s="315">
        <f>SUMIFS(Dagbog!G2:G757,Dagbog!$B$2:$B$757,"&lt;01-02-2016",Dagbog!$L$2:$L$757,"x")-SUMIFS(Dagbog!G2:G757,Dagbog!$B$2:$B$757,"&lt;01-01-2016",Dagbog!$L$2:$L$757,"x")</f>
        <v>0</v>
      </c>
      <c r="H4" s="316">
        <f>SUMIFS(Dagbog!H2:H757,Dagbog!$B$2:$B$757,"&lt;01-02-2016",Dagbog!$L$2:$L$757,"x")-SUMIFS(Dagbog!H2:H757,Dagbog!$B$2:$B$757,"&lt;01-01-2016",Dagbog!$L$2:$L$757,"x")</f>
        <v>0</v>
      </c>
      <c r="I4" s="316">
        <f>SUMIFS(Dagbog!I2:I757,Dagbog!$B$2:$B$757,"&lt;01-02-2016",Dagbog!$L$2:$L$757,"x")-SUMIFS(Dagbog!I2:I757,Dagbog!$B$2:$B$757,"&lt;01-01-2016",Dagbog!$L$2:$L$757,"x")</f>
        <v>0</v>
      </c>
      <c r="J4" s="316">
        <f>SUMIFS(Dagbog!J2:J757,Dagbog!$B$2:$B$757,"&lt;01-02-2016",Dagbog!$L$2:$L$757,"x")-SUMIFS(Dagbog!J2:J757,Dagbog!$B$2:$B$757,"&lt;01-01-2016",Dagbog!$L$2:$L$757,"x")</f>
        <v>0</v>
      </c>
      <c r="K4" s="317">
        <f>SUMIFS(Dagbog!K2:K757,Dagbog!$B$2:$B$757,"&lt;01-02-2016",Dagbog!$L$2:$L$757,"x")-SUMIFS(Dagbog!K2:K757,Dagbog!$B$2:$B$757,"&lt;01-01-2016",Dagbog!$L$2:$L$757,"x")</f>
        <v>0</v>
      </c>
      <c r="L4" s="200">
        <f t="shared" si="1"/>
        <v>0</v>
      </c>
      <c r="M4" s="201" t="str">
        <f t="shared" ref="M4:M13" si="2">IF($L4=0,"",L4/$R4)</f>
        <v/>
      </c>
      <c r="N4" s="77">
        <f t="shared" ref="N4:N12" si="3">SUM(G4:K4)</f>
        <v>0</v>
      </c>
      <c r="O4" s="201" t="str">
        <f t="shared" ref="O4:O13" si="4">IF($N4=0,"",N4/$R4)</f>
        <v/>
      </c>
      <c r="P4" s="301">
        <f>SUMIFS(Dagbog!M2:M757,Dagbog!$B$2:$B$757,"&lt;01-02-2016")-SUMIFS(Dagbog!M2:M757,Dagbog!$B$2:$B$757,"&lt;01-01-2016")</f>
        <v>0</v>
      </c>
      <c r="Q4" s="201" t="str">
        <f t="shared" si="0"/>
        <v/>
      </c>
      <c r="R4" s="202">
        <f t="shared" ref="R4:R12" si="5">SUM(L4,N4,P4)</f>
        <v>0</v>
      </c>
      <c r="S4" s="303">
        <f>SUMIFS(Dagbog!Q2:Q757,Dagbog!$B$2:$B$757,"&lt;01-02-2016")-SUMIFS(Dagbog!Q2:Q757,Dagbog!$B$2:$B$757,"&lt;01-01-2016")</f>
        <v>0</v>
      </c>
      <c r="T4" s="310">
        <f>SUMIFS(Dagbog!T2:T757,Dagbog!$B$2:$B$757,"&lt;01-02-2016",Dagbog!$L$2:$L$757,"x")-SUMIFS(Dagbog!T2:T757,Dagbog!$B$2:$B$757,"&lt;01-01-2016",Dagbog!$L$2:$L$757,"x")</f>
        <v>0</v>
      </c>
      <c r="U4" s="310">
        <f>SUMIFS(Dagbog!T2:T757,Dagbog!$B$2:$B$757,"&lt;01-02-2016",Dagbog!$L$2:$L$757,"")-SUMIFS(Dagbog!T2:T757,Dagbog!$B$2:$B$757,"&lt;01-01-2016",Dagbog!$L$2:$L$757,"")</f>
        <v>0</v>
      </c>
      <c r="V4" s="297">
        <f>SUMIFS(Dagbog!P2:P757,Dagbog!$B$2:$B$757,"&lt;01-02-2016")-SUMIFS(Dagbog!P2:P757,Dagbog!$B$2:$B$757,"&lt;01-01-2016")</f>
        <v>0</v>
      </c>
      <c r="W4" s="297">
        <f>SUMIFS(Dagbog!F2:F757,Dagbog!$B$2:$B$757,"&lt;01-02-2016")-SUMIFS(Dagbog!F2:F757,Dagbog!$B$2:$B$757,"&lt;01-01-2016")</f>
        <v>0</v>
      </c>
      <c r="X4" s="297">
        <f>SUMIFS(Dagbog!V2:V757,Dagbog!$B$2:$B$757,"&lt;01-02-2016")-SUMIFS(Dagbog!V2:V757,Dagbog!$B$2:$B$757,"&lt;01-01-2016")</f>
        <v>0</v>
      </c>
      <c r="Y4" s="298">
        <f>SUMIFS(Dagbog!C2:C757,Dagbog!$B$2:$B$757,"&lt;01-02-2016")-SUMIFS(Dagbog!C2:C757,Dagbog!$B$2:$B$757,"&lt;01-01-2016")</f>
        <v>0</v>
      </c>
      <c r="Z4" s="306">
        <f>SUMIFS(Dagbog!E2:E757,Dagbog!$B$2:$B$757,"&lt;01-02-2016")-SUMIFS(Dagbog!E2:E757,Dagbog!$B$2:$B$757,"&lt;01-01-2016")</f>
        <v>0</v>
      </c>
    </row>
    <row r="5" spans="1:26" ht="15" customHeight="1" x14ac:dyDescent="0.2">
      <c r="A5" s="65" t="s">
        <v>31</v>
      </c>
      <c r="B5" s="315">
        <f>SUMIFS(Dagbog!G2:G757,Dagbog!$B$2:$B$757,"&lt;01-03-2016",Dagbog!$L$2:$L$757,"")-SUMIFS(Dagbog!G2:G757,Dagbog!$B$2:$B$757,"&lt;01-02-2016",Dagbog!$L$2:$L$757,"")</f>
        <v>0</v>
      </c>
      <c r="C5" s="316">
        <f>SUMIFS(Dagbog!H2:H757,Dagbog!$B$2:$B$757,"&lt;01-03-2016",Dagbog!$L$2:$L$757,"")-SUMIFS(Dagbog!H2:H757,Dagbog!$B$2:$B$757,"&lt;01-02-2016",Dagbog!$L$2:$L$757,"")</f>
        <v>0</v>
      </c>
      <c r="D5" s="316">
        <f>SUMIFS(Dagbog!I2:I757,Dagbog!$B$2:$B$757,"&lt;01-03-2016",Dagbog!$L$2:$L$757,"")-SUMIFS(Dagbog!I2:I757,Dagbog!$B$2:$B$757,"&lt;01-02-2016",Dagbog!$L$2:$L$757,"")</f>
        <v>0</v>
      </c>
      <c r="E5" s="316">
        <f>SUMIFS(Dagbog!J2:J757,Dagbog!$B$2:$B$757,"&lt;01-03-2016",Dagbog!$L$2:$L$757,"")-SUMIFS(Dagbog!J2:J757,Dagbog!$B$2:$B$757,"&lt;01-02-2016",Dagbog!$L$2:$L$757,"")</f>
        <v>0</v>
      </c>
      <c r="F5" s="317">
        <f>SUMIFS(Dagbog!K2:K757,Dagbog!$B$2:$B$757,"&lt;01-03-2016",Dagbog!$L$2:$L$757,"")-SUMIFS(Dagbog!K2:K757,Dagbog!$B$2:$B$757,"&lt;01-02-2016",Dagbog!$L$2:$L$757,"")</f>
        <v>0</v>
      </c>
      <c r="G5" s="315">
        <f>SUMIFS(Dagbog!G2:G757,Dagbog!$B$2:$B$757,"&lt;01-03-2016",Dagbog!$L$2:$L$757,"x")-SUMIFS(Dagbog!G2:G757,Dagbog!$B$2:$B$757,"&lt;01-02-2016",Dagbog!$L$2:$L$757,"x")</f>
        <v>0</v>
      </c>
      <c r="H5" s="316">
        <f>SUMIFS(Dagbog!H2:H757,Dagbog!$B$2:$B$757,"&lt;01-03-2016",Dagbog!$L$2:$L$757,"x")-SUMIFS(Dagbog!H2:H757,Dagbog!$B$2:$B$757,"&lt;01-02-2016",Dagbog!$L$2:$L$757,"x")</f>
        <v>0</v>
      </c>
      <c r="I5" s="316">
        <f>SUMIFS(Dagbog!I2:I757,Dagbog!$B$2:$B$757,"&lt;01-03-2016",Dagbog!$L$2:$L$757,"x")-SUMIFS(Dagbog!I2:I757,Dagbog!$B$2:$B$757,"&lt;01-02-2016",Dagbog!$L$2:$L$757,"x")</f>
        <v>0</v>
      </c>
      <c r="J5" s="316">
        <f>SUMIFS(Dagbog!J2:J757,Dagbog!$B$2:$B$757,"&lt;01-03-2016",Dagbog!$L$2:$L$757,"x")-SUMIFS(Dagbog!J2:J757,Dagbog!$B$2:$B$757,"&lt;01-02-2016",Dagbog!$L$2:$L$757,"x")</f>
        <v>0</v>
      </c>
      <c r="K5" s="317">
        <f>SUMIFS(Dagbog!K2:K757,Dagbog!$B$2:$B$757,"&lt;01-03-2016",Dagbog!$L$2:$L$757,"x")-SUMIFS(Dagbog!K2:K757,Dagbog!$B$2:$B$757,"&lt;01-02-2016",Dagbog!$L$2:$L$757,"x")</f>
        <v>0</v>
      </c>
      <c r="L5" s="200">
        <f t="shared" si="1"/>
        <v>0</v>
      </c>
      <c r="M5" s="201" t="str">
        <f t="shared" si="2"/>
        <v/>
      </c>
      <c r="N5" s="77">
        <f t="shared" si="3"/>
        <v>0</v>
      </c>
      <c r="O5" s="201" t="str">
        <f t="shared" si="4"/>
        <v/>
      </c>
      <c r="P5" s="301">
        <f>SUMIFS(Dagbog!M2:M757,Dagbog!$B$2:$B$757,"&lt;01-03-2016")-SUMIFS(Dagbog!M2:M757,Dagbog!$B$2:$B$757,"&lt;01-02-2016")</f>
        <v>0</v>
      </c>
      <c r="Q5" s="201" t="str">
        <f t="shared" si="0"/>
        <v/>
      </c>
      <c r="R5" s="202">
        <f t="shared" si="5"/>
        <v>0</v>
      </c>
      <c r="S5" s="303">
        <f>SUMIFS(Dagbog!Q2:Q757,Dagbog!$B$2:$B$757,"&lt;01-03-2016")-SUMIFS(Dagbog!Q2:Q757,Dagbog!$B$2:$B$757,"&lt;01-02-2016")</f>
        <v>0</v>
      </c>
      <c r="T5" s="310">
        <f>SUMIFS(Dagbog!T2:T757,Dagbog!$B$2:$B$757,"&lt;01-03-2016",Dagbog!$L$2:$L$757,"x")-SUMIFS(Dagbog!T2:T757,Dagbog!$B$2:$B$757,"&lt;01-02-2016",Dagbog!$L$2:$L$757,"x")</f>
        <v>0</v>
      </c>
      <c r="U5" s="310">
        <f>SUMIFS(Dagbog!T2:T757,Dagbog!$B$2:$B$757,"&lt;01-03-2016",Dagbog!$L$2:$L$757,"")-SUMIFS(Dagbog!T2:T757,Dagbog!$B$2:$B$757,"&lt;01-02-2016",Dagbog!$L$2:$L$757,"")</f>
        <v>0</v>
      </c>
      <c r="V5" s="297">
        <f>SUMIFS(Dagbog!P2:P757,Dagbog!$B$2:$B$757,"&lt;01-03-2016")-SUMIFS(Dagbog!P2:P757,Dagbog!$B$2:$B$757,"&lt;01-02-2016")</f>
        <v>0</v>
      </c>
      <c r="W5" s="297">
        <f>SUMIFS(Dagbog!F2:F757,Dagbog!$B$2:$B$757,"&lt;01-03-2016")-SUMIFS(Dagbog!F2:F757,Dagbog!$B$2:$B$757,"&lt;01-02-2016")</f>
        <v>0</v>
      </c>
      <c r="X5" s="297">
        <f>SUMIFS(Dagbog!V2:V757,Dagbog!$B$2:$B$757,"&lt;01-03-2016")-SUMIFS(Dagbog!V2:V757,Dagbog!$B$2:$B$757,"&lt;01-02-2016")</f>
        <v>0</v>
      </c>
      <c r="Y5" s="298">
        <f>SUMIFS(Dagbog!C2:C757,Dagbog!$B$2:$B$757,"&lt;01-03-2016")-SUMIFS(Dagbog!C2:C757,Dagbog!$B$2:$B$757,"&lt;01-02-2016")</f>
        <v>0</v>
      </c>
      <c r="Z5" s="306">
        <f>SUMIFS(Dagbog!E2:E757,Dagbog!$B$2:$B$757,"&lt;01-03-2016")-SUMIFS(Dagbog!E2:E757,Dagbog!$B$2:$B$757,"&lt;01-02-2016")</f>
        <v>0</v>
      </c>
    </row>
    <row r="6" spans="1:26" ht="15" customHeight="1" x14ac:dyDescent="0.2">
      <c r="A6" s="65" t="s">
        <v>32</v>
      </c>
      <c r="B6" s="315">
        <f>SUMIFS(Dagbog!G2:G757,Dagbog!$B$2:$B$757,"&lt;01-04-2016",Dagbog!$L$2:$L$757,"")-SUMIFS(Dagbog!G2:G757,Dagbog!$B$2:$B$757,"&lt;01-03-2016",Dagbog!$L$2:$L$757,"")</f>
        <v>0</v>
      </c>
      <c r="C6" s="316">
        <f>SUMIFS(Dagbog!H2:H757,Dagbog!$B$2:$B$757,"&lt;01-04-2016",Dagbog!$L$2:$L$757,"")-SUMIFS(Dagbog!H2:H757,Dagbog!$B$2:$B$757,"&lt;01-03-2016",Dagbog!$L$2:$L$757,"")</f>
        <v>0</v>
      </c>
      <c r="D6" s="316">
        <f>SUMIFS(Dagbog!I2:I757,Dagbog!$B$2:$B$757,"&lt;01-04-2016",Dagbog!$L$2:$L$757,"")-SUMIFS(Dagbog!I2:I757,Dagbog!$B$2:$B$757,"&lt;01-03-2016",Dagbog!$L$2:$L$757,"")</f>
        <v>0</v>
      </c>
      <c r="E6" s="316">
        <f>SUMIFS(Dagbog!J2:J757,Dagbog!$B$2:$B$757,"&lt;01-04-2016",Dagbog!$L$2:$L$757,"")-SUMIFS(Dagbog!J2:J757,Dagbog!$B$2:$B$757,"&lt;01-03-2016",Dagbog!$L$2:$L$757,"")</f>
        <v>0</v>
      </c>
      <c r="F6" s="317">
        <f>SUMIFS(Dagbog!K2:K757,Dagbog!$B$2:$B$757,"&lt;01-04-2016",Dagbog!$L$2:$L$757,"")-SUMIFS(Dagbog!K2:K757,Dagbog!$B$2:$B$757,"&lt;01-03-2016",Dagbog!$L$2:$L$757,"")</f>
        <v>0</v>
      </c>
      <c r="G6" s="315">
        <f>SUMIFS(Dagbog!G2:G757,Dagbog!$B$2:$B$757,"&lt;01-04-2016",Dagbog!$L$2:$L$757,"x")-SUMIFS(Dagbog!G2:G757,Dagbog!$B$2:$B$757,"&lt;01-03-2016",Dagbog!$L$2:$L$757,"x")</f>
        <v>0</v>
      </c>
      <c r="H6" s="316">
        <f>SUMIFS(Dagbog!H2:H757,Dagbog!$B$2:$B$757,"&lt;01-04-2016",Dagbog!$L$2:$L$757,"x")-SUMIFS(Dagbog!H2:H757,Dagbog!$B$2:$B$757,"&lt;01-03-2016",Dagbog!$L$2:$L$757,"x")</f>
        <v>0</v>
      </c>
      <c r="I6" s="316">
        <f>SUMIFS(Dagbog!I2:I757,Dagbog!$B$2:$B$757,"&lt;01-04-2016",Dagbog!$L$2:$L$757,"x")-SUMIFS(Dagbog!I2:I757,Dagbog!$B$2:$B$757,"&lt;01-03-2016",Dagbog!$L$2:$L$757,"x")</f>
        <v>0</v>
      </c>
      <c r="J6" s="316">
        <f>SUMIFS(Dagbog!J2:J757,Dagbog!$B$2:$B$757,"&lt;01-04-2016",Dagbog!$L$2:$L$757,"x")-SUMIFS(Dagbog!J2:J757,Dagbog!$B$2:$B$757,"&lt;01-03-2016",Dagbog!$L$2:$L$757,"x")</f>
        <v>0</v>
      </c>
      <c r="K6" s="317">
        <f>SUMIFS(Dagbog!K2:K757,Dagbog!$B$2:$B$757,"&lt;01-04-2016",Dagbog!$L$2:$L$757,"x")-SUMIFS(Dagbog!K2:K757,Dagbog!$B$2:$B$757,"&lt;01-03-2016",Dagbog!$L$2:$L$757,"x")</f>
        <v>0</v>
      </c>
      <c r="L6" s="200">
        <f t="shared" si="1"/>
        <v>0</v>
      </c>
      <c r="M6" s="201" t="str">
        <f t="shared" si="2"/>
        <v/>
      </c>
      <c r="N6" s="77">
        <f t="shared" si="3"/>
        <v>0</v>
      </c>
      <c r="O6" s="201" t="str">
        <f t="shared" si="4"/>
        <v/>
      </c>
      <c r="P6" s="301">
        <f>SUMIFS(Dagbog!M2:M757,Dagbog!$B$2:$B$757,"&lt;01-04-2016")-SUMIFS(Dagbog!M2:M757,Dagbog!$B$2:$B$757,"&lt;01-03-2016")</f>
        <v>0</v>
      </c>
      <c r="Q6" s="201" t="str">
        <f t="shared" si="0"/>
        <v/>
      </c>
      <c r="R6" s="202">
        <f t="shared" si="5"/>
        <v>0</v>
      </c>
      <c r="S6" s="303">
        <f>SUMIFS(Dagbog!Q2:Q757,Dagbog!$B$2:$B$757,"&lt;01-04-2016")-SUMIFS(Dagbog!Q2:Q757,Dagbog!$B$2:$B$757,"&lt;01-03-2016")</f>
        <v>0</v>
      </c>
      <c r="T6" s="310">
        <f>SUMIFS(Dagbog!T2:T757,Dagbog!$B$2:$B$757,"&lt;01-04-2016",Dagbog!$L$2:$L$757,"x")-SUMIFS(Dagbog!T2:T757,Dagbog!$B$2:$B$757,"&lt;01-03-2016",Dagbog!$L$2:$L$757,"x")</f>
        <v>0</v>
      </c>
      <c r="U6" s="310">
        <f>SUMIFS(Dagbog!T2:T757,Dagbog!$B$2:$B$757,"&lt;01-04-2016",Dagbog!$L$2:$L$757,"")-SUMIFS(Dagbog!T2:T757,Dagbog!$B$2:$B$757,"&lt;01-03-2016",Dagbog!$L$2:$L$757,"")</f>
        <v>0</v>
      </c>
      <c r="V6" s="297">
        <f>SUMIFS(Dagbog!P2:P757,Dagbog!$B$2:$B$757,"&lt;01-04-2016")-SUMIFS(Dagbog!P2:P757,Dagbog!$B$2:$B$757,"&lt;01-03-2016")</f>
        <v>0</v>
      </c>
      <c r="W6" s="297">
        <f>SUMIFS(Dagbog!F2:F757,Dagbog!$B$2:$B$757,"&lt;01-04-2016")-SUMIFS(Dagbog!F2:F757,Dagbog!$B$2:$B$757,"&lt;01-03-2016")</f>
        <v>0</v>
      </c>
      <c r="X6" s="297">
        <f>SUMIFS(Dagbog!V2:V757,Dagbog!$B$2:$B$757,"&lt;01-04-2016")-SUMIFS(Dagbog!V2:V757,Dagbog!$B$2:$B$757,"&lt;01-03-2016")</f>
        <v>0</v>
      </c>
      <c r="Y6" s="298">
        <f>SUMIFS(Dagbog!C2:C757,Dagbog!$B$2:$B$757,"&lt;01-04-2016")-SUMIFS(Dagbog!C2:C757,Dagbog!$B$2:$B$757,"&lt;01-03-2016")</f>
        <v>0</v>
      </c>
      <c r="Z6" s="306">
        <f>SUMIFS(Dagbog!E2:E757,Dagbog!$B$2:$B$757,"&lt;01-04-2016")-SUMIFS(Dagbog!E2:E757,Dagbog!$B$2:$B$757,"&lt;01-03-2016")</f>
        <v>0</v>
      </c>
    </row>
    <row r="7" spans="1:26" ht="15" customHeight="1" x14ac:dyDescent="0.2">
      <c r="A7" s="65" t="s">
        <v>33</v>
      </c>
      <c r="B7" s="315">
        <f>SUMIFS(Dagbog!G2:G757,Dagbog!$B$2:$B$757,"&lt;01-05-2016",Dagbog!$L$2:$L$757,"")-SUMIFS(Dagbog!G2:G757,Dagbog!$B$2:$B$757,"&lt;01-04-2016",Dagbog!$L$2:$L$757,"")</f>
        <v>0</v>
      </c>
      <c r="C7" s="316">
        <f>SUMIFS(Dagbog!H2:H757,Dagbog!$B$2:$B$757,"&lt;01-05-2016",Dagbog!$L$2:$L$757,"")-SUMIFS(Dagbog!H2:H757,Dagbog!$B$2:$B$757,"&lt;01-04-2016",Dagbog!$L$2:$L$757,"")</f>
        <v>0</v>
      </c>
      <c r="D7" s="316">
        <f>SUMIFS(Dagbog!I2:I757,Dagbog!$B$2:$B$757,"&lt;01-05-2016",Dagbog!$L$2:$L$757,"")-SUMIFS(Dagbog!I2:I757,Dagbog!$B$2:$B$757,"&lt;01-04-2016",Dagbog!$L$2:$L$757,"")</f>
        <v>0</v>
      </c>
      <c r="E7" s="316">
        <f>SUMIFS(Dagbog!J2:J757,Dagbog!$B$2:$B$757,"&lt;01-05-2016",Dagbog!$L$2:$L$757,"")-SUMIFS(Dagbog!J2:J757,Dagbog!$B$2:$B$757,"&lt;01-04-2016",Dagbog!$L$2:$L$757,"")</f>
        <v>0</v>
      </c>
      <c r="F7" s="317">
        <f>SUMIFS(Dagbog!K2:K757,Dagbog!$B$2:$B$757,"&lt;01-05-2016",Dagbog!$L$2:$L$757,"")-SUMIFS(Dagbog!K2:K757,Dagbog!$B$2:$B$757,"&lt;01-04-2016",Dagbog!$L$2:$L$757,"")</f>
        <v>0</v>
      </c>
      <c r="G7" s="315">
        <f>SUMIFS(Dagbog!G2:G757,Dagbog!$B$2:$B$757,"&lt;01-05-2016",Dagbog!$L$2:$L$757,"x")-SUMIFS(Dagbog!G2:G757,Dagbog!$B$2:$B$757,"&lt;01-04-2016",Dagbog!$L$2:$L$757,"x")</f>
        <v>0</v>
      </c>
      <c r="H7" s="316">
        <f>SUMIFS(Dagbog!H2:H757,Dagbog!$B$2:$B$757,"&lt;01-05-2016",Dagbog!$L$2:$L$757,"x")-SUMIFS(Dagbog!H2:H757,Dagbog!$B$2:$B$757,"&lt;01-04-2016",Dagbog!$L$2:$L$757,"x")</f>
        <v>0</v>
      </c>
      <c r="I7" s="316">
        <f>SUMIFS(Dagbog!I2:I757,Dagbog!$B$2:$B$757,"&lt;01-05-2016",Dagbog!$L$2:$L$757,"x")-SUMIFS(Dagbog!I2:I757,Dagbog!$B$2:$B$757,"&lt;01-04-2016",Dagbog!$L$2:$L$757,"x")</f>
        <v>0</v>
      </c>
      <c r="J7" s="316">
        <f>SUMIFS(Dagbog!J2:J757,Dagbog!$B$2:$B$757,"&lt;01-05-2016",Dagbog!$L$2:$L$757,"x")-SUMIFS(Dagbog!J2:J757,Dagbog!$B$2:$B$757,"&lt;01-04-2016",Dagbog!$L$2:$L$757,"x")</f>
        <v>0</v>
      </c>
      <c r="K7" s="317">
        <f>SUMIFS(Dagbog!K2:K757,Dagbog!$B$2:$B$757,"&lt;01-05-2016",Dagbog!$L$2:$L$757,"x")-SUMIFS(Dagbog!K2:K757,Dagbog!$B$2:$B$757,"&lt;01-04-2016",Dagbog!$L$2:$L$757,"x")</f>
        <v>0</v>
      </c>
      <c r="L7" s="200">
        <f t="shared" si="1"/>
        <v>0</v>
      </c>
      <c r="M7" s="201" t="str">
        <f t="shared" si="2"/>
        <v/>
      </c>
      <c r="N7" s="77">
        <f t="shared" si="3"/>
        <v>0</v>
      </c>
      <c r="O7" s="201" t="str">
        <f t="shared" si="4"/>
        <v/>
      </c>
      <c r="P7" s="301">
        <f>SUMIFS(Dagbog!M2:M757,Dagbog!$B$2:$B$757,"&lt;01-05-2016")-SUMIFS(Dagbog!M2:M757,Dagbog!$B$2:$B$757,"&lt;01-04-2016")</f>
        <v>0</v>
      </c>
      <c r="Q7" s="201" t="str">
        <f t="shared" si="0"/>
        <v/>
      </c>
      <c r="R7" s="202">
        <f t="shared" si="5"/>
        <v>0</v>
      </c>
      <c r="S7" s="303">
        <f>SUMIFS(Dagbog!Q2:Q757,Dagbog!$B$2:$B$757,"&lt;01-05-2016")-SUMIFS(Dagbog!Q2:Q757,Dagbog!$B$2:$B$757,"&lt;01-04-2016")</f>
        <v>0</v>
      </c>
      <c r="T7" s="310">
        <f>SUMIFS(Dagbog!T2:T757,Dagbog!$B$2:$B$757,"&lt;01-05-2016",Dagbog!$L$2:$L$757,"x")-SUMIFS(Dagbog!T2:T757,Dagbog!$B$2:$B$757,"&lt;01-04-2016",Dagbog!$L$2:$L$757,"x")</f>
        <v>0</v>
      </c>
      <c r="U7" s="310">
        <f>SUMIFS(Dagbog!T2:T757,Dagbog!$B$2:$B$757,"&lt;01-05-2016",Dagbog!$L$2:$L$757,"")-SUMIFS(Dagbog!T2:T757,Dagbog!$B$2:$B$757,"&lt;01-04-2016",Dagbog!$L$2:$L$757,"")</f>
        <v>0</v>
      </c>
      <c r="V7" s="297">
        <f>SUMIFS(Dagbog!P2:P757,Dagbog!$B$2:$B$757,"&lt;01-05-2016")-SUMIFS(Dagbog!P2:P757,Dagbog!$B$2:$B$757,"&lt;01-04-2016")</f>
        <v>0</v>
      </c>
      <c r="W7" s="297">
        <f>SUMIFS(Dagbog!F2:F757,Dagbog!$B$2:$B$757,"&lt;01-05-2016")-SUMIFS(Dagbog!F2:F757,Dagbog!$B$2:$B$757,"&lt;01-04-2016")</f>
        <v>0</v>
      </c>
      <c r="X7" s="297">
        <f>SUMIFS(Dagbog!V2:V757,Dagbog!$B$2:$B$757,"&lt;01-05-2016")-SUMIFS(Dagbog!V2:V757,Dagbog!$B$2:$B$757,"&lt;01-04-2016")</f>
        <v>0</v>
      </c>
      <c r="Y7" s="298">
        <f>SUMIFS(Dagbog!C2:C757,Dagbog!$B$2:$B$757,"&lt;01-05-2016")-SUMIFS(Dagbog!C2:C757,Dagbog!$B$2:$B$757,"&lt;01-04-2016")</f>
        <v>0</v>
      </c>
      <c r="Z7" s="306">
        <f>SUMIFS(Dagbog!E2:E757,Dagbog!$B$2:$B$757,"&lt;01-05-2016")-SUMIFS(Dagbog!E2:E757,Dagbog!$B$2:$B$757,"&lt;01-04-2016")</f>
        <v>0</v>
      </c>
    </row>
    <row r="8" spans="1:26" ht="15" customHeight="1" x14ac:dyDescent="0.2">
      <c r="A8" s="65" t="s">
        <v>34</v>
      </c>
      <c r="B8" s="315">
        <f>SUMIFS(Dagbog!G2:G757,Dagbog!$B$2:$B$757,"&lt;01-06-2016",Dagbog!$L$2:$L$757,"")-SUMIFS(Dagbog!G2:G757,Dagbog!$B$2:$B$757,"&lt;01-05-2016",Dagbog!$L$2:$L$757,"")</f>
        <v>0</v>
      </c>
      <c r="C8" s="316">
        <f>SUMIFS(Dagbog!H2:H757,Dagbog!$B$2:$B$757,"&lt;01-06-2016",Dagbog!$L$2:$L$757,"")-SUMIFS(Dagbog!H2:H757,Dagbog!$B$2:$B$757,"&lt;01-05-2016",Dagbog!$L$2:$L$757,"")</f>
        <v>0</v>
      </c>
      <c r="D8" s="316">
        <f>SUMIFS(Dagbog!I2:I757,Dagbog!$B$2:$B$757,"&lt;01-06-2016",Dagbog!$L$2:$L$757,"")-SUMIFS(Dagbog!I2:I757,Dagbog!$B$2:$B$757,"&lt;01-05-2016",Dagbog!$L$2:$L$757,"")</f>
        <v>0</v>
      </c>
      <c r="E8" s="316">
        <f>SUMIFS(Dagbog!J2:J757,Dagbog!$B$2:$B$757,"&lt;01-06-2016",Dagbog!$L$2:$L$757,"")-SUMIFS(Dagbog!J2:J757,Dagbog!$B$2:$B$757,"&lt;01-05-2016",Dagbog!$L$2:$L$757,"")</f>
        <v>0</v>
      </c>
      <c r="F8" s="317">
        <f>SUMIFS(Dagbog!K2:K757,Dagbog!$B$2:$B$757,"&lt;01-06-2016",Dagbog!$L$2:$L$757,"")-SUMIFS(Dagbog!K2:K757,Dagbog!$B$2:$B$757,"&lt;01-05-2016",Dagbog!$L$2:$L$757,"")</f>
        <v>0</v>
      </c>
      <c r="G8" s="315">
        <f>SUMIFS(Dagbog!G2:G757,Dagbog!$B$2:$B$757,"&lt;01-06-2016",Dagbog!$L$2:$L$757,"x")-SUMIFS(Dagbog!G2:G757,Dagbog!$B$2:$B$757,"&lt;01-05-2016",Dagbog!$L$2:$L$757,"x")</f>
        <v>0</v>
      </c>
      <c r="H8" s="316">
        <f>SUMIFS(Dagbog!H2:H757,Dagbog!$B$2:$B$757,"&lt;01-06-2016",Dagbog!$L$2:$L$757,"x")-SUMIFS(Dagbog!H2:H757,Dagbog!$B$2:$B$757,"&lt;01-05-2016",Dagbog!$L$2:$L$757,"x")</f>
        <v>0</v>
      </c>
      <c r="I8" s="316">
        <f>SUMIFS(Dagbog!I2:I757,Dagbog!$B$2:$B$757,"&lt;01-06-2016",Dagbog!$L$2:$L$757,"x")-SUMIFS(Dagbog!I2:I757,Dagbog!$B$2:$B$757,"&lt;01-05-2016",Dagbog!$L$2:$L$757,"x")</f>
        <v>0</v>
      </c>
      <c r="J8" s="316">
        <f>SUMIFS(Dagbog!J2:J757,Dagbog!$B$2:$B$757,"&lt;01-06-2016",Dagbog!$L$2:$L$757,"x")-SUMIFS(Dagbog!J2:J757,Dagbog!$B$2:$B$757,"&lt;01-05-2016",Dagbog!$L$2:$L$757,"x")</f>
        <v>0</v>
      </c>
      <c r="K8" s="317">
        <f>SUMIFS(Dagbog!K2:K757,Dagbog!$B$2:$B$757,"&lt;01-06-2016",Dagbog!$L$2:$L$757,"x")-SUMIFS(Dagbog!K2:K757,Dagbog!$B$2:$B$757,"&lt;01-05-2016",Dagbog!$L$2:$L$757,"x")</f>
        <v>0</v>
      </c>
      <c r="L8" s="200">
        <f t="shared" si="1"/>
        <v>0</v>
      </c>
      <c r="M8" s="201" t="str">
        <f t="shared" si="2"/>
        <v/>
      </c>
      <c r="N8" s="77">
        <f t="shared" si="3"/>
        <v>0</v>
      </c>
      <c r="O8" s="201" t="str">
        <f t="shared" si="4"/>
        <v/>
      </c>
      <c r="P8" s="301">
        <f>SUMIFS(Dagbog!M2:M757,Dagbog!$B$2:$B$757,"&lt;01-06-2016")-SUMIFS(Dagbog!M2:M757,Dagbog!$B$2:$B$757,"&lt;01-05-2016")</f>
        <v>0</v>
      </c>
      <c r="Q8" s="201" t="str">
        <f t="shared" si="0"/>
        <v/>
      </c>
      <c r="R8" s="202">
        <f t="shared" si="5"/>
        <v>0</v>
      </c>
      <c r="S8" s="303">
        <f>SUMIFS(Dagbog!Q2:Q757,Dagbog!$B$2:$B$757,"&lt;01-06-2016")-SUMIFS(Dagbog!Q2:Q757,Dagbog!$B$2:$B$757,"&lt;01-05-2016")</f>
        <v>0</v>
      </c>
      <c r="T8" s="310">
        <f>SUMIFS(Dagbog!T2:T757,Dagbog!$B$2:$B$757,"&lt;01-06-2016",Dagbog!$L$2:$L$757,"x")-SUMIFS(Dagbog!T2:T757,Dagbog!$B$2:$B$757,"&lt;01-05-2016",Dagbog!$L$2:$L$757,"x")</f>
        <v>0</v>
      </c>
      <c r="U8" s="310">
        <f>SUMIFS(Dagbog!T2:T757,Dagbog!$B$2:$B$757,"&lt;01-06-2016",Dagbog!$L$2:$L$757,"")-SUMIFS(Dagbog!T2:T757,Dagbog!$B$2:$B$757,"&lt;01-05-2016",Dagbog!$L$2:$L$757,"")</f>
        <v>0</v>
      </c>
      <c r="V8" s="297">
        <f>SUMIFS(Dagbog!P2:P757,Dagbog!$B$2:$B$757,"&lt;01-06-2016")-SUMIFS(Dagbog!P2:P757,Dagbog!$B$2:$B$757,"&lt;01-05-2016")</f>
        <v>0</v>
      </c>
      <c r="W8" s="297">
        <f>SUMIFS(Dagbog!F2:F757,Dagbog!$B$2:$B$757,"&lt;01-06-2016")-SUMIFS(Dagbog!F2:F757,Dagbog!$B$2:$B$757,"&lt;01-05-2016")</f>
        <v>0</v>
      </c>
      <c r="X8" s="297">
        <f>SUMIFS(Dagbog!V2:V757,Dagbog!$B$2:$B$757,"&lt;01-06-2016")-SUMIFS(Dagbog!V2:V757,Dagbog!$B$2:$B$757,"&lt;01-05-2016")</f>
        <v>0</v>
      </c>
      <c r="Y8" s="298">
        <f>SUMIFS(Dagbog!C2:C757,Dagbog!$B$2:$B$757,"&lt;01-06-2016")-SUMIFS(Dagbog!C2:C757,Dagbog!$B$2:$B$757,"&lt;01-05-2016")</f>
        <v>0</v>
      </c>
      <c r="Z8" s="306">
        <f>SUMIFS(Dagbog!E2:E757,Dagbog!$B$2:$B$757,"&lt;01-06-2016")-SUMIFS(Dagbog!E2:E757,Dagbog!$B$2:$B$757,"&lt;01-05-2016")</f>
        <v>0</v>
      </c>
    </row>
    <row r="9" spans="1:26" ht="15" customHeight="1" x14ac:dyDescent="0.2">
      <c r="A9" s="65" t="s">
        <v>35</v>
      </c>
      <c r="B9" s="315">
        <f>SUMIFS(Dagbog!G2:G757,Dagbog!$B$2:$B$757,"&lt;01-07-2016",Dagbog!$L$2:$L$757,"")-SUMIFS(Dagbog!G2:G757,Dagbog!$B$2:$B$757,"&lt;01-06-2016",Dagbog!$L$2:$L$757,"")</f>
        <v>0</v>
      </c>
      <c r="C9" s="316">
        <f>SUMIFS(Dagbog!H2:H757,Dagbog!$B$2:$B$757,"&lt;01-07-2016",Dagbog!$L$2:$L$757,"")-SUMIFS(Dagbog!H2:H757,Dagbog!$B$2:$B$757,"&lt;01-06-2016",Dagbog!$L$2:$L$757,"")</f>
        <v>0</v>
      </c>
      <c r="D9" s="316">
        <f>SUMIFS(Dagbog!I2:I757,Dagbog!$B$2:$B$757,"&lt;01-07-2016",Dagbog!$L$2:$L$757,"")-SUMIFS(Dagbog!I2:I757,Dagbog!$B$2:$B$757,"&lt;01-06-2016",Dagbog!$L$2:$L$757,"")</f>
        <v>0</v>
      </c>
      <c r="E9" s="316">
        <f>SUMIFS(Dagbog!J2:J757,Dagbog!$B$2:$B$757,"&lt;01-07-2016",Dagbog!$L$2:$L$757,"")-SUMIFS(Dagbog!J2:J757,Dagbog!$B$2:$B$757,"&lt;01-06-2016",Dagbog!$L$2:$L$757,"")</f>
        <v>0</v>
      </c>
      <c r="F9" s="317">
        <f>SUMIFS(Dagbog!K2:K757,Dagbog!$B$2:$B$757,"&lt;01-07-2016",Dagbog!$L$2:$L$757,"")-SUMIFS(Dagbog!K2:K757,Dagbog!$B$2:$B$757,"&lt;01-06-2016",Dagbog!$L$2:$L$757,"")</f>
        <v>0</v>
      </c>
      <c r="G9" s="315">
        <f>SUMIFS(Dagbog!G2:G757,Dagbog!$B$2:$B$757,"&lt;01-07-2016",Dagbog!$L$2:$L$757,"x")-SUMIFS(Dagbog!G2:G757,Dagbog!$B$2:$B$757,"&lt;01-06-2016",Dagbog!$L$2:$L$757,"x")</f>
        <v>0</v>
      </c>
      <c r="H9" s="316">
        <f>SUMIFS(Dagbog!H2:H757,Dagbog!$B$2:$B$757,"&lt;01-07-2016",Dagbog!$L$2:$L$757,"x")-SUMIFS(Dagbog!H2:H757,Dagbog!$B$2:$B$757,"&lt;01-06-2016",Dagbog!$L$2:$L$757,"x")</f>
        <v>0</v>
      </c>
      <c r="I9" s="316">
        <f>SUMIFS(Dagbog!I2:I757,Dagbog!$B$2:$B$757,"&lt;01-07-2016",Dagbog!$L$2:$L$757,"x")-SUMIFS(Dagbog!I2:I757,Dagbog!$B$2:$B$757,"&lt;01-06-2016",Dagbog!$L$2:$L$757,"x")</f>
        <v>0</v>
      </c>
      <c r="J9" s="316">
        <f>SUMIFS(Dagbog!J2:J757,Dagbog!$B$2:$B$757,"&lt;01-07-2016",Dagbog!$L$2:$L$757,"x")-SUMIFS(Dagbog!J2:J757,Dagbog!$B$2:$B$757,"&lt;01-06-2016",Dagbog!$L$2:$L$757,"x")</f>
        <v>0</v>
      </c>
      <c r="K9" s="317">
        <f>SUMIFS(Dagbog!K2:K757,Dagbog!$B$2:$B$757,"&lt;01-07-2016",Dagbog!$L$2:$L$757,"x")-SUMIFS(Dagbog!K2:K757,Dagbog!$B$2:$B$757,"&lt;01-06-2016",Dagbog!$L$2:$L$757,"x")</f>
        <v>0</v>
      </c>
      <c r="L9" s="200">
        <f t="shared" si="1"/>
        <v>0</v>
      </c>
      <c r="M9" s="201" t="str">
        <f t="shared" si="2"/>
        <v/>
      </c>
      <c r="N9" s="77">
        <f t="shared" si="3"/>
        <v>0</v>
      </c>
      <c r="O9" s="201" t="str">
        <f t="shared" si="4"/>
        <v/>
      </c>
      <c r="P9" s="301">
        <f>SUMIFS(Dagbog!M2:M757,Dagbog!$B$2:$B$757,"&lt;01-07-2016")-SUMIFS(Dagbog!M2:M757,Dagbog!$B$2:$B$757,"&lt;01-06-2016")</f>
        <v>0</v>
      </c>
      <c r="Q9" s="201" t="str">
        <f t="shared" si="0"/>
        <v/>
      </c>
      <c r="R9" s="202">
        <f t="shared" si="5"/>
        <v>0</v>
      </c>
      <c r="S9" s="303">
        <f>SUMIFS(Dagbog!Q2:Q757,Dagbog!$B$2:$B$757,"&lt;01-07-2016")-SUMIFS(Dagbog!Q2:Q757,Dagbog!$B$2:$B$757,"&lt;01-06-2016")</f>
        <v>0</v>
      </c>
      <c r="T9" s="310">
        <f>SUMIFS(Dagbog!T2:T757,Dagbog!$B$2:$B$757,"&lt;01-07-2016",Dagbog!$L$2:$L$757,"x")-SUMIFS(Dagbog!T2:T757,Dagbog!$B$2:$B$757,"&lt;01-06-2016",Dagbog!$L$2:$L$757,"x")</f>
        <v>0</v>
      </c>
      <c r="U9" s="310">
        <f>SUMIFS(Dagbog!T2:T757,Dagbog!$B$2:$B$757,"&lt;01-07-2016",Dagbog!$L$2:$L$757,"")-SUMIFS(Dagbog!T2:T757,Dagbog!$B$2:$B$757,"&lt;01-06-2016",Dagbog!$L$2:$L$757,"")</f>
        <v>0</v>
      </c>
      <c r="V9" s="297">
        <f>SUMIFS(Dagbog!P2:P757,Dagbog!$B$2:$B$757,"&lt;01-07-2016")-SUMIFS(Dagbog!P2:P757,Dagbog!$B$2:$B$757,"&lt;01-06-2016")</f>
        <v>0</v>
      </c>
      <c r="W9" s="297">
        <f>SUMIFS(Dagbog!F2:F757,Dagbog!$B$2:$B$757,"&lt;01-07-2016")-SUMIFS(Dagbog!F2:F757,Dagbog!$B$2:$B$757,"&lt;01-06-2016")</f>
        <v>0</v>
      </c>
      <c r="X9" s="297">
        <f>SUMIFS(Dagbog!V2:V757,Dagbog!$B$2:$B$757,"&lt;01-07-2016")-SUMIFS(Dagbog!V2:V757,Dagbog!$B$2:$B$757,"&lt;01-06-2016")</f>
        <v>0</v>
      </c>
      <c r="Y9" s="298">
        <f>SUMIFS(Dagbog!C2:C757,Dagbog!$B$2:$B$757,"&lt;01-07-2016")-SUMIFS(Dagbog!C2:C757,Dagbog!$B$2:$B$757,"&lt;01-06-2016")</f>
        <v>0</v>
      </c>
      <c r="Z9" s="306">
        <f>SUMIFS(Dagbog!E2:E757,Dagbog!$B$2:$B$757,"&lt;01-07-2016")-SUMIFS(Dagbog!E2:E757,Dagbog!$B$2:$B$757,"&lt;01-06-2016")</f>
        <v>0</v>
      </c>
    </row>
    <row r="10" spans="1:26" ht="15" customHeight="1" x14ac:dyDescent="0.2">
      <c r="A10" s="65" t="s">
        <v>36</v>
      </c>
      <c r="B10" s="315">
        <f>SUMIFS(Dagbog!G2:G757,Dagbog!$B$2:$B$757,"&lt;01-08-2016",Dagbog!$L$2:$L$757,"")-SUMIFS(Dagbog!G2:G757,Dagbog!$B$2:$B$757,"&lt;01-07-2016",Dagbog!$L$2:$L$757,"")</f>
        <v>0</v>
      </c>
      <c r="C10" s="316">
        <f>SUMIFS(Dagbog!H2:H757,Dagbog!$B$2:$B$757,"&lt;01-08-2016",Dagbog!$L$2:$L$757,"")-SUMIFS(Dagbog!H2:H757,Dagbog!$B$2:$B$757,"&lt;01-07-2016",Dagbog!$L$2:$L$757,"")</f>
        <v>0</v>
      </c>
      <c r="D10" s="316">
        <f>SUMIFS(Dagbog!I2:I757,Dagbog!$B$2:$B$757,"&lt;01-08-2016",Dagbog!$L$2:$L$757,"")-SUMIFS(Dagbog!I2:I757,Dagbog!$B$2:$B$757,"&lt;01-07-2016",Dagbog!$L$2:$L$757,"")</f>
        <v>0</v>
      </c>
      <c r="E10" s="316">
        <f>SUMIFS(Dagbog!J2:J757,Dagbog!$B$2:$B$757,"&lt;01-08-2016",Dagbog!$L$2:$L$757,"")-SUMIFS(Dagbog!J2:J757,Dagbog!$B$2:$B$757,"&lt;01-07-2016",Dagbog!$L$2:$L$757,"")</f>
        <v>0</v>
      </c>
      <c r="F10" s="317">
        <f>SUMIFS(Dagbog!K2:K757,Dagbog!$B$2:$B$757,"&lt;01-08-2016",Dagbog!$L$2:$L$757,"")-SUMIFS(Dagbog!K2:K757,Dagbog!$B$2:$B$757,"&lt;01-07-2016",Dagbog!$L$2:$L$757,"")</f>
        <v>0</v>
      </c>
      <c r="G10" s="315">
        <f>SUMIFS(Dagbog!G2:G757,Dagbog!$B$2:$B$757,"&lt;01-08-2016",Dagbog!$L$2:$L$757,"x")-SUMIFS(Dagbog!G2:G757,Dagbog!$B$2:$B$757,"&lt;01-07-2016",Dagbog!$L$2:$L$757,"x")</f>
        <v>0</v>
      </c>
      <c r="H10" s="316">
        <f>SUMIFS(Dagbog!H2:H757,Dagbog!$B$2:$B$757,"&lt;01-08-2016",Dagbog!$L$2:$L$757,"x")-SUMIFS(Dagbog!H2:H757,Dagbog!$B$2:$B$757,"&lt;01-07-2016",Dagbog!$L$2:$L$757,"x")</f>
        <v>0</v>
      </c>
      <c r="I10" s="316">
        <f>SUMIFS(Dagbog!I2:I757,Dagbog!$B$2:$B$757,"&lt;01-08-2016",Dagbog!$L$2:$L$757,"x")-SUMIFS(Dagbog!I2:I757,Dagbog!$B$2:$B$757,"&lt;01-07-2016",Dagbog!$L$2:$L$757,"x")</f>
        <v>0</v>
      </c>
      <c r="J10" s="316">
        <f>SUMIFS(Dagbog!J2:J757,Dagbog!$B$2:$B$757,"&lt;01-08-2016",Dagbog!$L$2:$L$757,"x")-SUMIFS(Dagbog!J2:J757,Dagbog!$B$2:$B$757,"&lt;01-07-2016",Dagbog!$L$2:$L$757,"x")</f>
        <v>0</v>
      </c>
      <c r="K10" s="317">
        <f>SUMIFS(Dagbog!K2:K757,Dagbog!$B$2:$B$757,"&lt;01-08-2016",Dagbog!$L$2:$L$757,"x")-SUMIFS(Dagbog!K2:K757,Dagbog!$B$2:$B$757,"&lt;01-07-2016",Dagbog!$L$2:$L$757,"x")</f>
        <v>0</v>
      </c>
      <c r="L10" s="200">
        <f t="shared" si="1"/>
        <v>0</v>
      </c>
      <c r="M10" s="201" t="str">
        <f t="shared" si="2"/>
        <v/>
      </c>
      <c r="N10" s="77">
        <f t="shared" si="3"/>
        <v>0</v>
      </c>
      <c r="O10" s="201" t="str">
        <f t="shared" si="4"/>
        <v/>
      </c>
      <c r="P10" s="301">
        <f>SUMIFS(Dagbog!M2:M757,Dagbog!$B$2:$B$757,"&lt;01-08-2016")-SUMIFS(Dagbog!M2:M757,Dagbog!$B$2:$B$757,"&lt;01-07-2016")</f>
        <v>0</v>
      </c>
      <c r="Q10" s="201" t="str">
        <f t="shared" si="0"/>
        <v/>
      </c>
      <c r="R10" s="202">
        <f t="shared" si="5"/>
        <v>0</v>
      </c>
      <c r="S10" s="303">
        <f>SUMIFS(Dagbog!Q2:Q757,Dagbog!$B$2:$B$757,"&lt;01-08-2016")-SUMIFS(Dagbog!Q2:Q757,Dagbog!$B$2:$B$757,"&lt;01-07-2016")</f>
        <v>0</v>
      </c>
      <c r="T10" s="310">
        <f>SUMIFS(Dagbog!T2:T757,Dagbog!$B$2:$B$757,"&lt;01-08-2016",Dagbog!$L$2:$L$757,"x")-SUMIFS(Dagbog!T2:T757,Dagbog!$B$2:$B$757,"&lt;01-07-2016",Dagbog!$L$2:$L$757,"x")</f>
        <v>0</v>
      </c>
      <c r="U10" s="310">
        <f>SUMIFS(Dagbog!T2:T757,Dagbog!$B$2:$B$757,"&lt;01-08-2016",Dagbog!$L$2:$L$757,"")-SUMIFS(Dagbog!T2:T757,Dagbog!$B$2:$B$757,"&lt;01-07-2016",Dagbog!$L$2:$L$757,"")</f>
        <v>0</v>
      </c>
      <c r="V10" s="297">
        <f>SUMIFS(Dagbog!P2:P757,Dagbog!$B$2:$B$757,"&lt;01-08-2016")-SUMIFS(Dagbog!P2:P757,Dagbog!$B$2:$B$757,"&lt;01-07-2016")</f>
        <v>0</v>
      </c>
      <c r="W10" s="297">
        <f>SUMIFS(Dagbog!F2:F757,Dagbog!$B$2:$B$757,"&lt;01-08-2016")-SUMIFS(Dagbog!F2:F757,Dagbog!$B$2:$B$757,"&lt;01-07-2016")</f>
        <v>0</v>
      </c>
      <c r="X10" s="297">
        <f>SUMIFS(Dagbog!V2:V757,Dagbog!$B$2:$B$757,"&lt;01-08-2016")-SUMIFS(Dagbog!V2:V757,Dagbog!$B$2:$B$757,"&lt;01-07-2016")</f>
        <v>0</v>
      </c>
      <c r="Y10" s="298">
        <f>SUMIFS(Dagbog!C2:C757,Dagbog!$B$2:$B$757,"&lt;01-08-2016")-SUMIFS(Dagbog!C2:C757,Dagbog!$B$2:$B$757,"&lt;01-07-2016")</f>
        <v>0</v>
      </c>
      <c r="Z10" s="306">
        <f>SUMIFS(Dagbog!E2:E757,Dagbog!$B$2:$B$757,"&lt;01-08-2016")-SUMIFS(Dagbog!E2:E757,Dagbog!$B$2:$B$757,"&lt;01-07-2016")</f>
        <v>0</v>
      </c>
    </row>
    <row r="11" spans="1:26" ht="15" customHeight="1" x14ac:dyDescent="0.2">
      <c r="A11" s="65" t="s">
        <v>37</v>
      </c>
      <c r="B11" s="315">
        <f>SUMIFS(Dagbog!G2:G757,Dagbog!$B$2:$B$757,"&lt;01-09-2016",Dagbog!$L$2:$L$757,"")-SUMIFS(Dagbog!G2:G757,Dagbog!$B$2:$B$757,"&lt;01-08-2016",Dagbog!$L$2:$L$757,"")</f>
        <v>0</v>
      </c>
      <c r="C11" s="316">
        <f>SUMIFS(Dagbog!H2:H757,Dagbog!$B$2:$B$757,"&lt;01-09-2016",Dagbog!$L$2:$L$757,"")-SUMIFS(Dagbog!H2:H757,Dagbog!$B$2:$B$757,"&lt;01-08-2016",Dagbog!$L$2:$L$757,"")</f>
        <v>0</v>
      </c>
      <c r="D11" s="316">
        <f>SUMIFS(Dagbog!I2:I757,Dagbog!$B$2:$B$757,"&lt;01-09-2016",Dagbog!$L$2:$L$757,"")-SUMIFS(Dagbog!I2:I757,Dagbog!$B$2:$B$757,"&lt;01-08-2016",Dagbog!$L$2:$L$757,"")</f>
        <v>0</v>
      </c>
      <c r="E11" s="316">
        <f>SUMIFS(Dagbog!J2:J757,Dagbog!$B$2:$B$757,"&lt;01-09-2016",Dagbog!$L$2:$L$757,"")-SUMIFS(Dagbog!J2:J757,Dagbog!$B$2:$B$757,"&lt;01-08-2016",Dagbog!$L$2:$L$757,"")</f>
        <v>0</v>
      </c>
      <c r="F11" s="317">
        <f>SUMIFS(Dagbog!K2:K757,Dagbog!$B$2:$B$757,"&lt;01-09-2016",Dagbog!$L$2:$L$757,"")-SUMIFS(Dagbog!K2:K757,Dagbog!$B$2:$B$757,"&lt;01-08-2016",Dagbog!$L$2:$L$757,"")</f>
        <v>1.7361111111111112E-2</v>
      </c>
      <c r="G11" s="315">
        <f>SUMIFS(Dagbog!G2:G757,Dagbog!$B$2:$B$757,"&lt;01-09-2016",Dagbog!$L$2:$L$757,"x")-SUMIFS(Dagbog!G2:G757,Dagbog!$B$2:$B$757,"&lt;01-08-2016",Dagbog!$L$2:$L$757,"x")</f>
        <v>0</v>
      </c>
      <c r="H11" s="316">
        <f>SUMIFS(Dagbog!H2:H757,Dagbog!$B$2:$B$757,"&lt;01-09-2016",Dagbog!$L$2:$L$757,"x")-SUMIFS(Dagbog!H2:H757,Dagbog!$B$2:$B$757,"&lt;01-08-2016",Dagbog!$L$2:$L$757,"x")</f>
        <v>0</v>
      </c>
      <c r="I11" s="316">
        <f>SUMIFS(Dagbog!I2:I757,Dagbog!$B$2:$B$757,"&lt;01-09-2016",Dagbog!$L$2:$L$757,"x")-SUMIFS(Dagbog!I2:I757,Dagbog!$B$2:$B$757,"&lt;01-08-2016",Dagbog!$L$2:$L$757,"x")</f>
        <v>0</v>
      </c>
      <c r="J11" s="316">
        <f>SUMIFS(Dagbog!J2:J757,Dagbog!$B$2:$B$757,"&lt;01-09-2016",Dagbog!$L$2:$L$757,"x")-SUMIFS(Dagbog!J2:J757,Dagbog!$B$2:$B$757,"&lt;01-08-2016",Dagbog!$L$2:$L$757,"x")</f>
        <v>0</v>
      </c>
      <c r="K11" s="317">
        <f>SUMIFS(Dagbog!K2:K757,Dagbog!$B$2:$B$757,"&lt;01-09-2016",Dagbog!$L$2:$L$757,"x")-SUMIFS(Dagbog!K2:K757,Dagbog!$B$2:$B$757,"&lt;01-08-2016",Dagbog!$L$2:$L$757,"x")</f>
        <v>0</v>
      </c>
      <c r="L11" s="200">
        <f t="shared" si="1"/>
        <v>1.7361111111111112E-2</v>
      </c>
      <c r="M11" s="201">
        <f t="shared" si="2"/>
        <v>0.35714285714285715</v>
      </c>
      <c r="N11" s="77">
        <f t="shared" si="3"/>
        <v>0</v>
      </c>
      <c r="O11" s="201" t="str">
        <f t="shared" si="4"/>
        <v/>
      </c>
      <c r="P11" s="301">
        <f>SUMIFS(Dagbog!M2:M757,Dagbog!$B$2:$B$757,"&lt;01-09-2016")-SUMIFS(Dagbog!M2:M757,Dagbog!$B$2:$B$757,"&lt;01-08-2016")</f>
        <v>3.125E-2</v>
      </c>
      <c r="Q11" s="201">
        <f t="shared" si="0"/>
        <v>0.64285714285714279</v>
      </c>
      <c r="R11" s="202">
        <f t="shared" si="5"/>
        <v>4.8611111111111112E-2</v>
      </c>
      <c r="S11" s="303">
        <f>SUMIFS(Dagbog!Q2:Q757,Dagbog!$B$2:$B$757,"&lt;01-09-2016")-SUMIFS(Dagbog!Q2:Q757,Dagbog!$B$2:$B$757,"&lt;01-08-2016")</f>
        <v>0</v>
      </c>
      <c r="T11" s="310">
        <f>SUMIFS(Dagbog!T2:T757,Dagbog!$B$2:$B$757,"&lt;01-09-2016",Dagbog!$L$2:$L$757,"x")-SUMIFS(Dagbog!T2:T757,Dagbog!$B$2:$B$757,"&lt;01-08-2016",Dagbog!$L$2:$L$757,"x")</f>
        <v>0</v>
      </c>
      <c r="U11" s="310">
        <f>SUMIFS(Dagbog!T2:T757,Dagbog!$B$2:$B$757,"&lt;01-09-2016",Dagbog!$L$2:$L$757,"")-SUMIFS(Dagbog!T2:T757,Dagbog!$B$2:$B$757,"&lt;01-08-2016",Dagbog!$L$2:$L$757,"")</f>
        <v>0</v>
      </c>
      <c r="V11" s="297">
        <f>SUMIFS(Dagbog!P2:P757,Dagbog!$B$2:$B$757,"&lt;01-09-2016")-SUMIFS(Dagbog!P2:P757,Dagbog!$B$2:$B$757,"&lt;01-08-2016")</f>
        <v>0</v>
      </c>
      <c r="W11" s="297">
        <f>SUMIFS(Dagbog!F2:F757,Dagbog!$B$2:$B$757,"&lt;01-09-2016")-SUMIFS(Dagbog!F2:F757,Dagbog!$B$2:$B$757,"&lt;01-08-2016")</f>
        <v>2</v>
      </c>
      <c r="X11" s="297">
        <f>SUMIFS(Dagbog!V2:V757,Dagbog!$B$2:$B$757,"&lt;01-09-2016")-SUMIFS(Dagbog!V2:V757,Dagbog!$B$2:$B$757,"&lt;01-08-2016")</f>
        <v>0.89146924065403899</v>
      </c>
      <c r="Y11" s="298">
        <f>SUMIFS(Dagbog!C2:C757,Dagbog!$B$2:$B$757,"&lt;01-09-2016")-SUMIFS(Dagbog!C2:C757,Dagbog!$B$2:$B$757,"&lt;01-08-2016")</f>
        <v>6</v>
      </c>
      <c r="Z11" s="306">
        <f>SUMIFS(Dagbog!E2:E757,Dagbog!$B$2:$B$757,"&lt;01-09-2016")-SUMIFS(Dagbog!E2:E757,Dagbog!$B$2:$B$757,"&lt;01-08-2016")</f>
        <v>0.1423611111111111</v>
      </c>
    </row>
    <row r="12" spans="1:26" ht="15" customHeight="1" x14ac:dyDescent="0.2">
      <c r="A12" s="65" t="s">
        <v>38</v>
      </c>
      <c r="B12" s="315">
        <f>SUMIFS(Dagbog!G2:G757,Dagbog!$B$2:$B$757,"&lt;01-10-2016",Dagbog!$L$2:$L$757,"")-SUMIFS(Dagbog!G2:G757,Dagbog!$B$2:$B$757,"&lt;01-09-2016",Dagbog!$L$2:$L$757,"")</f>
        <v>0</v>
      </c>
      <c r="C12" s="316">
        <f>SUMIFS(Dagbog!H2:H757,Dagbog!$B$2:$B$757,"&lt;01-10-2016",Dagbog!$L$2:$L$757,"")-SUMIFS(Dagbog!H2:H757,Dagbog!$B$2:$B$757,"&lt;01-09-2016",Dagbog!$L$2:$L$757,"")</f>
        <v>0</v>
      </c>
      <c r="D12" s="316">
        <f>SUMIFS(Dagbog!I2:I757,Dagbog!$B$2:$B$757,"&lt;01-10-2016",Dagbog!$L$2:$L$757,"")-SUMIFS(Dagbog!I2:I757,Dagbog!$B$2:$B$757,"&lt;01-09-2016",Dagbog!$L$2:$L$757,"")</f>
        <v>0</v>
      </c>
      <c r="E12" s="316">
        <f>SUMIFS(Dagbog!J2:J757,Dagbog!$B$2:$B$757,"&lt;01-10-2016",Dagbog!$L$2:$L$757,"")-SUMIFS(Dagbog!J2:J757,Dagbog!$B$2:$B$757,"&lt;01-09-2016",Dagbog!$L$2:$L$757,"")</f>
        <v>0</v>
      </c>
      <c r="F12" s="317">
        <f>SUMIFS(Dagbog!K2:K757,Dagbog!$B$2:$B$757,"&lt;01-10-2016",Dagbog!$L$2:$L$757,"")-SUMIFS(Dagbog!K2:K757,Dagbog!$B$2:$B$757,"&lt;01-09-2016",Dagbog!$L$2:$L$757,"")</f>
        <v>0</v>
      </c>
      <c r="G12" s="315">
        <f>SUMIFS(Dagbog!G2:G757,Dagbog!$B$2:$B$757,"&lt;01-10-2016",Dagbog!$L$2:$L$757,"x")-SUMIFS(Dagbog!G2:G757,Dagbog!$B$2:$B$757,"&lt;01-09-2016",Dagbog!$L$2:$L$757,"x")</f>
        <v>0</v>
      </c>
      <c r="H12" s="316">
        <f>SUMIFS(Dagbog!H2:H757,Dagbog!$B$2:$B$757,"&lt;01-10-2016",Dagbog!$L$2:$L$757,"x")-SUMIFS(Dagbog!H2:H757,Dagbog!$B$2:$B$757,"&lt;01-09-2016",Dagbog!$L$2:$L$757,"x")</f>
        <v>0</v>
      </c>
      <c r="I12" s="316">
        <f>SUMIFS(Dagbog!I2:I757,Dagbog!$B$2:$B$757,"&lt;01-10-2016",Dagbog!$L$2:$L$757,"x")-SUMIFS(Dagbog!I2:I757,Dagbog!$B$2:$B$757,"&lt;01-09-2016",Dagbog!$L$2:$L$757,"x")</f>
        <v>0</v>
      </c>
      <c r="J12" s="316">
        <f>SUMIFS(Dagbog!J2:J757,Dagbog!$B$2:$B$757,"&lt;01-10-2016",Dagbog!$L$2:$L$757,"x")-SUMIFS(Dagbog!J2:J757,Dagbog!$B$2:$B$757,"&lt;01-09-2016",Dagbog!$L$2:$L$757,"x")</f>
        <v>0</v>
      </c>
      <c r="K12" s="317">
        <f>SUMIFS(Dagbog!K2:K757,Dagbog!$B$2:$B$757,"&lt;01-10-2016",Dagbog!$L$2:$L$757,"x")-SUMIFS(Dagbog!K2:K757,Dagbog!$B$2:$B$757,"&lt;01-09-2016",Dagbog!$L$2:$L$757,"x")</f>
        <v>0</v>
      </c>
      <c r="L12" s="200">
        <f t="shared" si="1"/>
        <v>0</v>
      </c>
      <c r="M12" s="201" t="str">
        <f t="shared" si="2"/>
        <v/>
      </c>
      <c r="N12" s="77">
        <f t="shared" si="3"/>
        <v>0</v>
      </c>
      <c r="O12" s="201" t="str">
        <f t="shared" si="4"/>
        <v/>
      </c>
      <c r="P12" s="301">
        <f>SUMIFS(Dagbog!M2:M757,Dagbog!$B$2:$B$757,"&lt;01-10-2016")-SUMIFS(Dagbog!M2:M757,Dagbog!$B$2:$B$757,"&lt;01-09-2016")</f>
        <v>0</v>
      </c>
      <c r="Q12" s="201" t="str">
        <f t="shared" si="0"/>
        <v/>
      </c>
      <c r="R12" s="202">
        <f t="shared" si="5"/>
        <v>0</v>
      </c>
      <c r="S12" s="303">
        <f>SUMIFS(Dagbog!Q2:Q757,Dagbog!$B$2:$B$757,"&lt;01-10-2016")-SUMIFS(Dagbog!Q2:Q757,Dagbog!$B$2:$B$757,"&lt;01-09-2016")</f>
        <v>0</v>
      </c>
      <c r="T12" s="310">
        <f>SUMIFS(Dagbog!T2:T757,Dagbog!$B$2:$B$757,"&lt;01-10-2016",Dagbog!$L$2:$L$757,"x")-SUMIFS(Dagbog!T2:T757,Dagbog!$B$2:$B$757,"&lt;01-09-2016",Dagbog!$L$2:$L$757,"x")</f>
        <v>0</v>
      </c>
      <c r="U12" s="310">
        <f>SUMIFS(Dagbog!T2:T757,Dagbog!$B$2:$B$757,"&lt;01-10-2016",Dagbog!$L$2:$L$757,"")-SUMIFS(Dagbog!T2:T757,Dagbog!$B$2:$B$757,"&lt;01-09-2016",Dagbog!$L$2:$L$757,"")</f>
        <v>0</v>
      </c>
      <c r="V12" s="297">
        <f>SUMIFS(Dagbog!P2:P757,Dagbog!$B$2:$B$757,"&lt;01-10-2016")-SUMIFS(Dagbog!P2:P757,Dagbog!$B$2:$B$757,"&lt;01-09-2016")</f>
        <v>0</v>
      </c>
      <c r="W12" s="297">
        <f>SUMIFS(Dagbog!F2:F757,Dagbog!$B$2:$B$757,"&lt;01-10-2016")-SUMIFS(Dagbog!F2:F757,Dagbog!$B$2:$B$757,"&lt;01-09-2016")</f>
        <v>0</v>
      </c>
      <c r="X12" s="297">
        <f>SUMIFS(Dagbog!V2:V757,Dagbog!$B$2:$B$757,"&lt;01-10-2016")-SUMIFS(Dagbog!V2:V757,Dagbog!$B$2:$B$757,"&lt;01-09-2016")</f>
        <v>0</v>
      </c>
      <c r="Y12" s="298">
        <f>SUMIFS(Dagbog!C2:C757,Dagbog!$B$2:$B$757,"&lt;01-10-2016")-SUMIFS(Dagbog!C2:C757,Dagbog!$B$2:$B$757,"&lt;01-09-2016")</f>
        <v>0</v>
      </c>
      <c r="Z12" s="306">
        <f>SUMIFS(Dagbog!E2:E757,Dagbog!$B$2:$B$757,"&lt;01-10-2016")-SUMIFS(Dagbog!E2:E757,Dagbog!$B$2:$B$757,"&lt;01-09-2016")</f>
        <v>0</v>
      </c>
    </row>
    <row r="13" spans="1:26" ht="15" customHeight="1" x14ac:dyDescent="0.2">
      <c r="A13" s="66" t="s">
        <v>39</v>
      </c>
      <c r="B13" s="318">
        <f>SUMIFS(Dagbog!G2:G757,Dagbog!$B$2:$B$757,"&lt;01-11-2016",Dagbog!$L$2:$L$757,"")-SUMIFS(Dagbog!G2:G757,Dagbog!$B$2:$B$757,"&lt;01-10-2016",Dagbog!$L$2:$L$757,"")</f>
        <v>0</v>
      </c>
      <c r="C13" s="319">
        <f>SUMIFS(Dagbog!H2:H757,Dagbog!$B$2:$B$757,"&lt;01-11-2016",Dagbog!$L$2:$L$757,"")-SUMIFS(Dagbog!H2:H757,Dagbog!$B$2:$B$757,"&lt;01-10-2016",Dagbog!$L$2:$L$757,"")</f>
        <v>0</v>
      </c>
      <c r="D13" s="319">
        <f>SUMIFS(Dagbog!I2:I757,Dagbog!$B$2:$B$757,"&lt;01-11-2016",Dagbog!$L$2:$L$757,"")-SUMIFS(Dagbog!I2:I757,Dagbog!$B$2:$B$757,"&lt;01-10-2016",Dagbog!$L$2:$L$757,"")</f>
        <v>0</v>
      </c>
      <c r="E13" s="319">
        <f>SUMIFS(Dagbog!J2:J757,Dagbog!$B$2:$B$757,"&lt;01-11-2016",Dagbog!$L$2:$L$757,"")-SUMIFS(Dagbog!J2:J757,Dagbog!$B$2:$B$757,"&lt;01-10-2016",Dagbog!$L$2:$L$757,"")</f>
        <v>0</v>
      </c>
      <c r="F13" s="320">
        <f>SUMIFS(Dagbog!K2:K757,Dagbog!$B$2:$B$757,"&lt;01-11-2016",Dagbog!$L$2:$L$757,"")-SUMIFS(Dagbog!K2:K757,Dagbog!$B$2:$B$757,"&lt;01-10-2016",Dagbog!$L$2:$L$757,"")</f>
        <v>0</v>
      </c>
      <c r="G13" s="318">
        <f>SUMIFS(Dagbog!G2:G757,Dagbog!$B$2:$B$757,"&lt;01-11-2016",Dagbog!$L$2:$L$757,"x")-SUMIFS(Dagbog!G2:G757,Dagbog!$B$2:$B$757,"&lt;01-10-2016",Dagbog!$L$2:$L$757,"x")</f>
        <v>0</v>
      </c>
      <c r="H13" s="319">
        <f>SUMIFS(Dagbog!H2:H757,Dagbog!$B$2:$B$757,"&lt;01-11-2016",Dagbog!$L$2:$L$757,"x")-SUMIFS(Dagbog!H2:H757,Dagbog!$B$2:$B$757,"&lt;01-10-2016",Dagbog!$L$2:$L$757,"x")</f>
        <v>0</v>
      </c>
      <c r="I13" s="319">
        <f>SUMIFS(Dagbog!I2:I757,Dagbog!$B$2:$B$757,"&lt;01-11-2016",Dagbog!$L$2:$L$757,"x")-SUMIFS(Dagbog!I2:I757,Dagbog!$B$2:$B$757,"&lt;01-10-2016",Dagbog!$L$2:$L$757,"x")</f>
        <v>0</v>
      </c>
      <c r="J13" s="319">
        <f>SUMIFS(Dagbog!J2:J757,Dagbog!$B$2:$B$757,"&lt;01-11-2016",Dagbog!$L$2:$L$757,"x")-SUMIFS(Dagbog!J2:J757,Dagbog!$B$2:$B$757,"&lt;01-10-2016",Dagbog!$L$2:$L$757,"x")</f>
        <v>0</v>
      </c>
      <c r="K13" s="320">
        <f>SUMIFS(Dagbog!K2:K757,Dagbog!$B$2:$B$757,"&lt;01-11-2016",Dagbog!$L$2:$L$757,"x")-SUMIFS(Dagbog!K2:K757,Dagbog!$B$2:$B$757,"&lt;01-10-2016",Dagbog!$L$2:$L$757,"x")</f>
        <v>0</v>
      </c>
      <c r="L13" s="204">
        <f t="shared" si="1"/>
        <v>0</v>
      </c>
      <c r="M13" s="201" t="str">
        <f t="shared" si="2"/>
        <v/>
      </c>
      <c r="N13" s="77">
        <f>SUM(G13:K13)</f>
        <v>0</v>
      </c>
      <c r="O13" s="201" t="str">
        <f t="shared" si="4"/>
        <v/>
      </c>
      <c r="P13" s="322">
        <f>SUMIFS(Dagbog!M2:M757,Dagbog!$B$2:$B$757,"&lt;01-11-2016")-SUMIFS(Dagbog!M2:M757,Dagbog!$B$2:$B$757,"&lt;01-10-2016")</f>
        <v>0</v>
      </c>
      <c r="Q13" s="201" t="str">
        <f t="shared" si="0"/>
        <v/>
      </c>
      <c r="R13" s="202">
        <f>SUM(L13,N13,P13)</f>
        <v>0</v>
      </c>
      <c r="S13" s="304">
        <f>SUMIFS(Dagbog!Q2:Q757,Dagbog!$B$2:$B$757,"&lt;01-11-2016")-SUMIFS(Dagbog!Q2:Q757,Dagbog!$B$2:$B$757,"&lt;01-10-2016")</f>
        <v>0</v>
      </c>
      <c r="T13" s="311">
        <f>SUMIFS(Dagbog!T2:T757,Dagbog!$B$2:$B$757,"&lt;01-11-2016",Dagbog!$L$2:$L$757,"x")-SUMIFS(Dagbog!T2:T757,Dagbog!$B$2:$B$757,"&lt;01-10-2016",Dagbog!$L$2:$L$757,"x")</f>
        <v>0</v>
      </c>
      <c r="U13" s="311">
        <f>SUMIFS(Dagbog!T2:T757,Dagbog!$B$2:$B$757,"&lt;01-11-2016",Dagbog!$L$2:$L$757,"")-SUMIFS(Dagbog!T2:T757,Dagbog!$B$2:$B$757,"&lt;01-10-2016",Dagbog!$L$2:$L$757,"")</f>
        <v>0</v>
      </c>
      <c r="V13" s="299">
        <f>SUMIFS(Dagbog!P2:P757,Dagbog!$B$2:$B$757,"&lt;01-11-2016")-SUMIFS(Dagbog!P2:P757,Dagbog!$B$2:$B$757,"&lt;01-10-2016")</f>
        <v>0</v>
      </c>
      <c r="W13" s="299">
        <f>SUMIFS(Dagbog!F2:F757,Dagbog!$B$2:$B$757,"&lt;01-11-2016")-SUMIFS(Dagbog!F2:F757,Dagbog!$B$2:$B$757,"&lt;01-10-2016")</f>
        <v>0</v>
      </c>
      <c r="X13" s="299">
        <f>SUMIFS(Dagbog!V2:V757,Dagbog!$B$2:$B$757,"&lt;01-11-2016")-SUMIFS(Dagbog!V2:V757,Dagbog!$B$2:$B$757,"&lt;01-10-2016")</f>
        <v>0</v>
      </c>
      <c r="Y13" s="300">
        <f>SUMIFS(Dagbog!C2:C757,Dagbog!$B$2:$B$757,"&lt;01-11-2016")-SUMIFS(Dagbog!C2:C757,Dagbog!$B$2:$B$757,"&lt;01-10-2016")</f>
        <v>0</v>
      </c>
      <c r="Z13" s="307">
        <f>SUMIFS(Dagbog!E2:E757,Dagbog!$B$2:$B$757,"&lt;01-11-2016")-SUMIFS(Dagbog!E2:E757,Dagbog!$B$2:$B$757,"&lt;01-10-2016")</f>
        <v>0</v>
      </c>
    </row>
    <row r="14" spans="1:26" ht="15" customHeight="1" x14ac:dyDescent="0.2">
      <c r="A14" s="243" t="str">
        <f>DataÅr!A1</f>
        <v>År</v>
      </c>
      <c r="B14" s="207">
        <f t="shared" ref="B14:K14" si="6">SUM(B2:B13)</f>
        <v>0</v>
      </c>
      <c r="C14" s="208">
        <f t="shared" si="6"/>
        <v>0</v>
      </c>
      <c r="D14" s="208">
        <f t="shared" si="6"/>
        <v>0</v>
      </c>
      <c r="E14" s="208">
        <f t="shared" si="6"/>
        <v>0</v>
      </c>
      <c r="F14" s="208">
        <f t="shared" si="6"/>
        <v>1.7361111111111112E-2</v>
      </c>
      <c r="G14" s="209">
        <f t="shared" si="6"/>
        <v>0</v>
      </c>
      <c r="H14" s="208">
        <f t="shared" si="6"/>
        <v>0</v>
      </c>
      <c r="I14" s="208">
        <f t="shared" si="6"/>
        <v>0</v>
      </c>
      <c r="J14" s="208">
        <f t="shared" si="6"/>
        <v>0</v>
      </c>
      <c r="K14" s="208">
        <f t="shared" si="6"/>
        <v>0</v>
      </c>
      <c r="L14" s="209">
        <f t="shared" ref="L14" si="7">SUM(L2:L13)</f>
        <v>1.7361111111111112E-2</v>
      </c>
      <c r="M14" s="210">
        <f>IF($R14=0,"",L14/$R14)</f>
        <v>0.35714285714285715</v>
      </c>
      <c r="N14" s="208">
        <f>SUM(N2:N13)</f>
        <v>0</v>
      </c>
      <c r="O14" s="210">
        <f>IF($R14=0,"",N14/$R14)</f>
        <v>0</v>
      </c>
      <c r="P14" s="208">
        <f>SUM(P2:P13)</f>
        <v>3.125E-2</v>
      </c>
      <c r="Q14" s="210">
        <f>IF($R14=0,"",P14/$R14)</f>
        <v>0.64285714285714279</v>
      </c>
      <c r="R14" s="211">
        <f t="shared" ref="R14" si="8">SUM(R2:R13)</f>
        <v>4.8611111111111112E-2</v>
      </c>
      <c r="S14" s="308">
        <f>SUM(S2:S13)</f>
        <v>0</v>
      </c>
      <c r="T14" s="295">
        <f t="shared" ref="T14:V14" si="9">SUM(T2:T13)</f>
        <v>0</v>
      </c>
      <c r="U14" s="295">
        <f t="shared" si="9"/>
        <v>0</v>
      </c>
      <c r="V14" s="295">
        <f t="shared" si="9"/>
        <v>0</v>
      </c>
      <c r="W14" s="295">
        <f>SUM(W2:W13)</f>
        <v>2</v>
      </c>
      <c r="X14" s="295">
        <f>SUM(X2:X13)</f>
        <v>0.89146924065403899</v>
      </c>
      <c r="Y14" s="205">
        <f>SUM(Y2:Y13)</f>
        <v>6</v>
      </c>
      <c r="Z14" s="206">
        <f>SUM(Z2:Z13)</f>
        <v>0.1423611111111111</v>
      </c>
    </row>
    <row r="15" spans="1:26" x14ac:dyDescent="0.2">
      <c r="P15" s="428" t="s">
        <v>93</v>
      </c>
      <c r="Q15" s="429"/>
      <c r="R15" s="212">
        <f t="shared" ref="R15" si="10">R14/COUNTIF(R2:R13,"&gt;0")</f>
        <v>4.8611111111111112E-2</v>
      </c>
      <c r="S15" s="213" t="e">
        <f>S14/COUNTIF(S2:S13,"&gt;0")</f>
        <v>#DIV/0!</v>
      </c>
      <c r="T15" s="213" t="e">
        <f t="shared" ref="T15:V15" si="11">T14/COUNTIF(T2:T13,"&gt;0")</f>
        <v>#DIV/0!</v>
      </c>
      <c r="U15" s="213" t="e">
        <f t="shared" si="11"/>
        <v>#DIV/0!</v>
      </c>
      <c r="V15" s="213" t="e">
        <f t="shared" si="11"/>
        <v>#DIV/0!</v>
      </c>
      <c r="W15" s="213">
        <f>W14/COUNTIF(W2:W13,"&gt;0")</f>
        <v>2</v>
      </c>
      <c r="X15" s="213">
        <f>X14/COUNTIF(X2:X13,"&gt;0")</f>
        <v>0.89146924065403899</v>
      </c>
      <c r="Y15" s="213">
        <f>Y14/COUNTIF(Y2:Y13,"&gt;0")</f>
        <v>6</v>
      </c>
      <c r="Z15" s="358">
        <f>Z14/COUNTIF(Z2:Z13,"&gt;0")</f>
        <v>0.1423611111111111</v>
      </c>
    </row>
  </sheetData>
  <sheetProtection sheet="1" objects="1" scenarios="1"/>
  <mergeCells count="1">
    <mergeCell ref="P15:Q15"/>
  </mergeCells>
  <phoneticPr fontId="4" type="noConversion"/>
  <pageMargins left="0.75" right="0.75" top="1" bottom="1" header="0" footer="0"/>
  <pageSetup paperSize="9" orientation="landscape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1"/>
  <dimension ref="A1:O57"/>
  <sheetViews>
    <sheetView showGridLines="0" showRowColHeaders="0" zoomScale="110" zoomScaleNormal="110" workbookViewId="0">
      <selection activeCell="B4" sqref="B4"/>
    </sheetView>
  </sheetViews>
  <sheetFormatPr defaultRowHeight="11.25" x14ac:dyDescent="0.2"/>
  <cols>
    <col min="1" max="1" width="20.7109375" style="37" customWidth="1"/>
    <col min="2" max="7" width="6.7109375" style="37" customWidth="1"/>
    <col min="8" max="8" width="7.7109375" style="37" customWidth="1"/>
    <col min="9" max="11" width="6.7109375" style="37" customWidth="1"/>
    <col min="12" max="16384" width="9.140625" style="37"/>
  </cols>
  <sheetData>
    <row r="1" spans="1:11" ht="12.75" x14ac:dyDescent="0.2">
      <c r="A1" s="244" t="s">
        <v>51</v>
      </c>
    </row>
    <row r="2" spans="1:11" x14ac:dyDescent="0.2">
      <c r="B2" s="149"/>
      <c r="C2" s="150"/>
      <c r="D2" s="150"/>
      <c r="E2" s="151"/>
      <c r="F2" s="149"/>
      <c r="G2" s="149"/>
      <c r="H2" s="149"/>
      <c r="I2" s="149"/>
      <c r="J2" s="149"/>
    </row>
    <row r="3" spans="1:11" s="40" customFormat="1" ht="12.75" customHeight="1" x14ac:dyDescent="0.2">
      <c r="A3" s="165" t="str">
        <f>DataUge!B1</f>
        <v>Løb</v>
      </c>
      <c r="B3" s="245" t="s">
        <v>94</v>
      </c>
      <c r="C3" s="147" t="str">
        <f>Dagbog!Z14</f>
        <v>Pas</v>
      </c>
      <c r="D3" s="163" t="str">
        <f>Dagbog!T1</f>
        <v>Km</v>
      </c>
      <c r="E3" s="161" t="str">
        <f>Dagbog!Z15</f>
        <v>Tid</v>
      </c>
      <c r="F3" s="162" t="str">
        <f>Dagbog!G1</f>
        <v>Maks.</v>
      </c>
      <c r="G3" s="163" t="str">
        <f>Dagbog!H1</f>
        <v>Høj</v>
      </c>
      <c r="H3" s="163" t="str">
        <f>Dagbog!I1</f>
        <v>Moderat</v>
      </c>
      <c r="I3" s="163" t="str">
        <f>Dagbog!J1</f>
        <v>Lav</v>
      </c>
      <c r="J3" s="163" t="str">
        <f>Dagbog!K1</f>
        <v>Svært lav</v>
      </c>
      <c r="K3" s="289" t="s">
        <v>95</v>
      </c>
    </row>
    <row r="4" spans="1:11" s="40" customFormat="1" x14ac:dyDescent="0.2">
      <c r="A4" s="267" t="s">
        <v>111</v>
      </c>
      <c r="B4" s="265" t="s">
        <v>112</v>
      </c>
      <c r="C4" s="25">
        <f>IF(SUMIFS(Dagbog!$F$2:$F$757,Dagbog!$B$2:$B$757,"&lt;01-11-2016",Dagbog!$N$2:$N$757,B4)-SUMIFS(Dagbog!$F$2:$F$757,Dagbog!$B$2:$B$757,"&lt;01-11-2015",Dagbog!$N$2:$N$757,B4)=0,"",SUMIFS(Dagbog!$F$2:$F$757,Dagbog!$B$2:$B$757,"&lt;01-11-2016",Dagbog!$N$2:$N$757,B4)-SUMIFS(Dagbog!$F$2:$F$757,Dagbog!$B$2:$B$757,"&lt;01-11-2015",Dagbog!$N$2:$N$757,B4))</f>
        <v>1</v>
      </c>
      <c r="D4" s="25" t="str">
        <f>IF(SUMIFS(Dagbog!$T$2:$T$757,Dagbog!$B$2:$B$757,"&lt;01-11-2016",Dagbog!$N$2:$N$757,B4)-SUMIFS(Dagbog!$T$2:$T$757,Dagbog!$B$2:$B$757,"&lt;01-11-2015",Dagbog!$N$2:$N$757,B4)=0,"",SUMIFS(Dagbog!$T$2:$T$757,Dagbog!$B$2:$B$757,"&lt;01-11-2016",Dagbog!$N$2:$N$757,B4)-SUMIFS(Dagbog!$T$2:$T$757,Dagbog!$B$2:$B$757,"&lt;01-11-2015",Dagbog!$N$2:$N$757,B4))</f>
        <v/>
      </c>
      <c r="E4" s="326">
        <f>SUM(F4:J4)</f>
        <v>1.7361111111111112E-2</v>
      </c>
      <c r="F4" s="325" t="str">
        <f>IF(SUMIFS(Dagbog!$G$2:$G$757,Dagbog!$B$2:$B$757,"&lt;01-11-2016",Dagbog!$N$2:$N$757,B4)-SUMIFS(Dagbog!$G$2:$G$757,Dagbog!$B$2:$B$757,"&lt;01-11-2015",Dagbog!$N$2:$N$757,B4)=0,"",SUMIFS(Dagbog!$G$2:$G$757,Dagbog!$B$2:$B$757,"&lt;01-11-2016",Dagbog!$N$2:$N$757,B4)-SUMIFS(Dagbog!$G$2:$G$757,Dagbog!$B$2:$B$757,"&lt;01-11-2015",Dagbog!$N$2:$N$757,B4))</f>
        <v/>
      </c>
      <c r="G4" s="325" t="str">
        <f>IF(SUMIFS(Dagbog!$H$2:$H$757,Dagbog!$B$2:$B$757,"&lt;01-11-2016",Dagbog!$N$2:$N$757,B4)-SUMIFS(Dagbog!$H$2:$H$757,Dagbog!$B$2:$B$757,"&lt;01-11-2015",Dagbog!$N$2:$N$757,B4)=0,"",SUMIFS(Dagbog!$H$2:$H$757,Dagbog!$B$2:$B$757,"&lt;01-11-2016",Dagbog!$N$2:$N$757,B4)-SUMIFS(Dagbog!$H$2:$H$757,Dagbog!$B$2:$B$757,"&lt;01-11-2015",Dagbog!$N$2:$N$757,B4))</f>
        <v/>
      </c>
      <c r="H4" s="325" t="str">
        <f>IF(SUMIFS(Dagbog!$I$2:$I$757,Dagbog!$B$2:$B$757,"&lt;01-11-2016",Dagbog!$N$2:$N$757,B4)-SUMIFS(Dagbog!$I$2:$I$757,Dagbog!$B$2:$B$757,"&lt;01-11-2015",Dagbog!$N$2:$N$757,B4)=0,"",SUMIFS(Dagbog!$I$2:$I$757,Dagbog!$B$2:$B$757,"&lt;01-11-2016",Dagbog!$N$2:$N$757,B4)-SUMIFS(Dagbog!$I$2:$I$757,Dagbog!$B$2:$B$757,"&lt;01-11-2015",Dagbog!$N$2:$N$757,B4))</f>
        <v/>
      </c>
      <c r="I4" s="325" t="str">
        <f>IF(SUMIFS(Dagbog!$J$2:$J$757,Dagbog!$B$2:$B$757,"&lt;01-11-2016",Dagbog!$N$2:$N$757,B4)-SUMIFS(Dagbog!$J$2:$J$757,Dagbog!$B$2:$B$757,"&lt;01-11-2015",Dagbog!$N$2:$N$757,B4)=0,"",SUMIFS(Dagbog!$J$2:$J$757,Dagbog!$B$2:$B$757,"&lt;01-11-2016",Dagbog!$N$2:$N$757,B4)-SUMIFS(Dagbog!$J$2:$J$757,Dagbog!$B$2:$B$757,"&lt;01-11-2015",Dagbog!$N$2:$N$757,B4))</f>
        <v/>
      </c>
      <c r="J4" s="325">
        <f>IF(SUMIFS(Dagbog!$K$2:$K$757,Dagbog!$B$2:$B$757,"&lt;01-11-2016",Dagbog!$N$2:$N$757,B4)-SUMIFS(Dagbog!$K$2:$K$757,Dagbog!$B$2:$B$757,"&lt;01-11-2015",Dagbog!$N$2:$N$757,B4)=0,"",SUMIFS(Dagbog!$K$2:$K$757,Dagbog!$B$2:$B$757,"&lt;01-11-2016",Dagbog!$N$2:$N$757,B4)-SUMIFS(Dagbog!$K$2:$K$757,Dagbog!$B$2:$B$757,"&lt;01-11-2015",Dagbog!$N$2:$N$757,B4))</f>
        <v>1.7361111111111112E-2</v>
      </c>
      <c r="K4" s="290">
        <f t="shared" ref="K4:K15" si="0">E4/$E$16</f>
        <v>1</v>
      </c>
    </row>
    <row r="5" spans="1:11" s="40" customFormat="1" x14ac:dyDescent="0.2">
      <c r="A5" s="267" t="s">
        <v>96</v>
      </c>
      <c r="B5" s="265" t="s">
        <v>47</v>
      </c>
      <c r="C5" s="25" t="str">
        <f>IF(SUMIFS(Dagbog!$F$2:$F$757,Dagbog!$B$2:$B$757,"&lt;01-11-2016",Dagbog!$N$2:$N$757,B5)-SUMIFS(Dagbog!$F$2:$F$757,Dagbog!$B$2:$B$757,"&lt;01-11-2015",Dagbog!$N$2:$N$757,B5)=0,"",SUMIFS(Dagbog!$F$2:$F$757,Dagbog!$B$2:$B$757,"&lt;01-11-2016",Dagbog!$N$2:$N$757,B5)-SUMIFS(Dagbog!$F$2:$F$757,Dagbog!$B$2:$B$757,"&lt;01-11-2015",Dagbog!$N$2:$N$757,B5))</f>
        <v/>
      </c>
      <c r="D5" s="25" t="str">
        <f>IF(SUMIFS(Dagbog!$T$2:$T$757,Dagbog!$B$2:$B$757,"&lt;01-11-2016",Dagbog!$N$2:$N$757,B5)-SUMIFS(Dagbog!$T$2:$T$757,Dagbog!$B$2:$B$757,"&lt;01-11-2015",Dagbog!$N$2:$N$757,B5)=0,"",SUMIFS(Dagbog!$T$2:$T$757,Dagbog!$B$2:$B$757,"&lt;01-11-2016",Dagbog!$N$2:$N$757,B5)-SUMIFS(Dagbog!$T$2:$T$757,Dagbog!$B$2:$B$757,"&lt;01-11-2015",Dagbog!$N$2:$N$757,B5))</f>
        <v/>
      </c>
      <c r="E5" s="327">
        <f>SUM(F5:J5)</f>
        <v>0</v>
      </c>
      <c r="F5" s="325" t="str">
        <f>IF(SUMIFS(Dagbog!$G$2:$G$757,Dagbog!$B$2:$B$757,"&lt;01-11-2016",Dagbog!$N$2:$N$757,B5)-SUMIFS(Dagbog!$G$2:$G$757,Dagbog!$B$2:$B$757,"&lt;01-11-2015",Dagbog!$N$2:$N$757,B5)=0,"",SUMIFS(Dagbog!$G$2:$G$757,Dagbog!$B$2:$B$757,"&lt;01-11-2016",Dagbog!$N$2:$N$757,B5)-SUMIFS(Dagbog!$G$2:$G$757,Dagbog!$B$2:$B$757,"&lt;01-11-2015",Dagbog!$N$2:$N$757,B5))</f>
        <v/>
      </c>
      <c r="G5" s="325" t="str">
        <f>IF(SUMIFS(Dagbog!$H$2:$H$757,Dagbog!$B$2:$B$757,"&lt;01-11-2016",Dagbog!$N$2:$N$757,B5)-SUMIFS(Dagbog!$H$2:$H$757,Dagbog!$B$2:$B$757,"&lt;01-11-2015",Dagbog!$N$2:$N$757,B5)=0,"",SUMIFS(Dagbog!$H$2:$H$757,Dagbog!$B$2:$B$757,"&lt;01-11-2016",Dagbog!$N$2:$N$757,B5)-SUMIFS(Dagbog!$H$2:$H$757,Dagbog!$B$2:$B$757,"&lt;01-11-2015",Dagbog!$N$2:$N$757,B5))</f>
        <v/>
      </c>
      <c r="H5" s="325" t="str">
        <f>IF(SUMIFS(Dagbog!$I$2:$I$757,Dagbog!$B$2:$B$757,"&lt;01-11-2016",Dagbog!$N$2:$N$757,B5)-SUMIFS(Dagbog!$I$2:$I$757,Dagbog!$B$2:$B$757,"&lt;01-11-2015",Dagbog!$N$2:$N$757,B5)=0,"",SUMIFS(Dagbog!$I$2:$I$757,Dagbog!$B$2:$B$757,"&lt;01-11-2016",Dagbog!$N$2:$N$757,B5)-SUMIFS(Dagbog!$I$2:$I$757,Dagbog!$B$2:$B$757,"&lt;01-11-2015",Dagbog!$N$2:$N$757,B5))</f>
        <v/>
      </c>
      <c r="I5" s="325" t="str">
        <f>IF(SUMIFS(Dagbog!$J$2:$J$757,Dagbog!$B$2:$B$757,"&lt;01-11-2016",Dagbog!$N$2:$N$757,B5)-SUMIFS(Dagbog!$J$2:$J$757,Dagbog!$B$2:$B$757,"&lt;01-11-2015",Dagbog!$N$2:$N$757,B5)=0,"",SUMIFS(Dagbog!$J$2:$J$757,Dagbog!$B$2:$B$757,"&lt;01-11-2016",Dagbog!$N$2:$N$757,B5)-SUMIFS(Dagbog!$J$2:$J$757,Dagbog!$B$2:$B$757,"&lt;01-11-2015",Dagbog!$N$2:$N$757,B5))</f>
        <v/>
      </c>
      <c r="J5" s="325" t="str">
        <f>IF(SUMIFS(Dagbog!$K$2:$K$757,Dagbog!$B$2:$B$757,"&lt;01-11-2016",Dagbog!$N$2:$N$757,B5)-SUMIFS(Dagbog!$K$2:$K$757,Dagbog!$B$2:$B$757,"&lt;01-11-2015",Dagbog!$N$2:$N$757,B5)=0,"",SUMIFS(Dagbog!$K$2:$K$757,Dagbog!$B$2:$B$757,"&lt;01-11-2016",Dagbog!$N$2:$N$757,B5)-SUMIFS(Dagbog!$K$2:$K$757,Dagbog!$B$2:$B$757,"&lt;01-11-2015",Dagbog!$N$2:$N$757,B5))</f>
        <v/>
      </c>
      <c r="K5" s="291">
        <f t="shared" si="0"/>
        <v>0</v>
      </c>
    </row>
    <row r="6" spans="1:11" x14ac:dyDescent="0.2">
      <c r="A6" s="267" t="s">
        <v>97</v>
      </c>
      <c r="B6" s="265" t="s">
        <v>98</v>
      </c>
      <c r="C6" s="25" t="str">
        <f>IF(SUMIFS(Dagbog!$F$2:$F$757,Dagbog!$B$2:$B$757,"&lt;01-11-2016",Dagbog!$N$2:$N$757,B6)-SUMIFS(Dagbog!$F$2:$F$757,Dagbog!$B$2:$B$757,"&lt;01-11-2015",Dagbog!$N$2:$N$757,B6)=0,"",SUMIFS(Dagbog!$F$2:$F$757,Dagbog!$B$2:$B$757,"&lt;01-11-2016",Dagbog!$N$2:$N$757,B6)-SUMIFS(Dagbog!$F$2:$F$757,Dagbog!$B$2:$B$757,"&lt;01-11-2015",Dagbog!$N$2:$N$757,B6))</f>
        <v/>
      </c>
      <c r="D6" s="25" t="str">
        <f>IF(SUMIFS(Dagbog!$T$2:$T$757,Dagbog!$B$2:$B$757,"&lt;01-11-2016",Dagbog!$N$2:$N$757,B6)-SUMIFS(Dagbog!$T$2:$T$757,Dagbog!$B$2:$B$757,"&lt;01-11-2015",Dagbog!$N$2:$N$757,B6)=0,"",SUMIFS(Dagbog!$T$2:$T$757,Dagbog!$B$2:$B$757,"&lt;01-11-2016",Dagbog!$N$2:$N$757,B6)-SUMIFS(Dagbog!$T$2:$T$757,Dagbog!$B$2:$B$757,"&lt;01-11-2015",Dagbog!$N$2:$N$757,B6))</f>
        <v/>
      </c>
      <c r="E6" s="327">
        <f t="shared" ref="E6:E15" si="1">SUM(F6:J6)</f>
        <v>0</v>
      </c>
      <c r="F6" s="325" t="str">
        <f>IF(SUMIFS(Dagbog!$G$2:$G$757,Dagbog!$B$2:$B$757,"&lt;01-11-2016",Dagbog!$N$2:$N$757,B6)-SUMIFS(Dagbog!$G$2:$G$757,Dagbog!$B$2:$B$757,"&lt;01-11-2015",Dagbog!$N$2:$N$757,B6)=0,"",SUMIFS(Dagbog!$G$2:$G$757,Dagbog!$B$2:$B$757,"&lt;01-11-2016",Dagbog!$N$2:$N$757,B6)-SUMIFS(Dagbog!$G$2:$G$757,Dagbog!$B$2:$B$757,"&lt;01-11-2015",Dagbog!$N$2:$N$757,B6))</f>
        <v/>
      </c>
      <c r="G6" s="325" t="str">
        <f>IF(SUMIFS(Dagbog!$H$2:$H$757,Dagbog!$B$2:$B$757,"&lt;01-11-2016",Dagbog!$N$2:$N$757,B6)-SUMIFS(Dagbog!$H$2:$H$757,Dagbog!$B$2:$B$757,"&lt;01-11-2015",Dagbog!$N$2:$N$757,B6)=0,"",SUMIFS(Dagbog!$H$2:$H$757,Dagbog!$B$2:$B$757,"&lt;01-11-2016",Dagbog!$N$2:$N$757,B6)-SUMIFS(Dagbog!$H$2:$H$757,Dagbog!$B$2:$B$757,"&lt;01-11-2015",Dagbog!$N$2:$N$757,B6))</f>
        <v/>
      </c>
      <c r="H6" s="325" t="str">
        <f>IF(SUMIFS(Dagbog!$I$2:$I$757,Dagbog!$B$2:$B$757,"&lt;01-11-2016",Dagbog!$N$2:$N$757,B6)-SUMIFS(Dagbog!$I$2:$I$757,Dagbog!$B$2:$B$757,"&lt;01-11-2015",Dagbog!$N$2:$N$757,B6)=0,"",SUMIFS(Dagbog!$I$2:$I$757,Dagbog!$B$2:$B$757,"&lt;01-11-2016",Dagbog!$N$2:$N$757,B6)-SUMIFS(Dagbog!$I$2:$I$757,Dagbog!$B$2:$B$757,"&lt;01-11-2015",Dagbog!$N$2:$N$757,B6))</f>
        <v/>
      </c>
      <c r="I6" s="325" t="str">
        <f>IF(SUMIFS(Dagbog!$J$2:$J$757,Dagbog!$B$2:$B$757,"&lt;01-11-2016",Dagbog!$N$2:$N$757,B6)-SUMIFS(Dagbog!$J$2:$J$757,Dagbog!$B$2:$B$757,"&lt;01-11-2015",Dagbog!$N$2:$N$757,B6)=0,"",SUMIFS(Dagbog!$J$2:$J$757,Dagbog!$B$2:$B$757,"&lt;01-11-2016",Dagbog!$N$2:$N$757,B6)-SUMIFS(Dagbog!$J$2:$J$757,Dagbog!$B$2:$B$757,"&lt;01-11-2015",Dagbog!$N$2:$N$757,B6))</f>
        <v/>
      </c>
      <c r="J6" s="325" t="str">
        <f>IF(SUMIFS(Dagbog!$K$2:$K$757,Dagbog!$B$2:$B$757,"&lt;01-11-2016",Dagbog!$N$2:$N$757,B6)-SUMIFS(Dagbog!$K$2:$K$757,Dagbog!$B$2:$B$757,"&lt;01-11-2015",Dagbog!$N$2:$N$757,B6)=0,"",SUMIFS(Dagbog!$K$2:$K$757,Dagbog!$B$2:$B$757,"&lt;01-11-2016",Dagbog!$N$2:$N$757,B6)-SUMIFS(Dagbog!$K$2:$K$757,Dagbog!$B$2:$B$757,"&lt;01-11-2015",Dagbog!$N$2:$N$757,B6))</f>
        <v/>
      </c>
      <c r="K6" s="291">
        <f t="shared" si="0"/>
        <v>0</v>
      </c>
    </row>
    <row r="7" spans="1:11" x14ac:dyDescent="0.2">
      <c r="A7" s="267" t="s">
        <v>99</v>
      </c>
      <c r="B7" s="265" t="s">
        <v>100</v>
      </c>
      <c r="C7" s="25" t="str">
        <f>IF(SUMIFS(Dagbog!$F$2:$F$757,Dagbog!$B$2:$B$757,"&lt;01-11-2016",Dagbog!$N$2:$N$757,B7)-SUMIFS(Dagbog!$F$2:$F$757,Dagbog!$B$2:$B$757,"&lt;01-11-2015",Dagbog!$N$2:$N$757,B7)=0,"",SUMIFS(Dagbog!$F$2:$F$757,Dagbog!$B$2:$B$757,"&lt;01-11-2016",Dagbog!$N$2:$N$757,B7)-SUMIFS(Dagbog!$F$2:$F$757,Dagbog!$B$2:$B$757,"&lt;01-11-2015",Dagbog!$N$2:$N$757,B7))</f>
        <v/>
      </c>
      <c r="D7" s="25" t="str">
        <f>IF(SUMIFS(Dagbog!$T$2:$T$757,Dagbog!$B$2:$B$757,"&lt;01-11-2016",Dagbog!$N$2:$N$757,B7)-SUMIFS(Dagbog!$T$2:$T$757,Dagbog!$B$2:$B$757,"&lt;01-11-2015",Dagbog!$N$2:$N$757,B7)=0,"",SUMIFS(Dagbog!$T$2:$T$757,Dagbog!$B$2:$B$757,"&lt;01-11-2016",Dagbog!$N$2:$N$757,B7)-SUMIFS(Dagbog!$T$2:$T$757,Dagbog!$B$2:$B$757,"&lt;01-11-2015",Dagbog!$N$2:$N$757,B7))</f>
        <v/>
      </c>
      <c r="E7" s="327">
        <f t="shared" si="1"/>
        <v>0</v>
      </c>
      <c r="F7" s="325" t="str">
        <f>IF(SUMIFS(Dagbog!$G$2:$G$757,Dagbog!$B$2:$B$757,"&lt;01-11-2016",Dagbog!$N$2:$N$757,B7)-SUMIFS(Dagbog!$G$2:$G$757,Dagbog!$B$2:$B$757,"&lt;01-11-2015",Dagbog!$N$2:$N$757,B7)=0,"",SUMIFS(Dagbog!$G$2:$G$757,Dagbog!$B$2:$B$757,"&lt;01-11-2016",Dagbog!$N$2:$N$757,B7)-SUMIFS(Dagbog!$G$2:$G$757,Dagbog!$B$2:$B$757,"&lt;01-11-2015",Dagbog!$N$2:$N$757,B7))</f>
        <v/>
      </c>
      <c r="G7" s="325" t="str">
        <f>IF(SUMIFS(Dagbog!$H$2:$H$757,Dagbog!$B$2:$B$757,"&lt;01-11-2016",Dagbog!$N$2:$N$757,B7)-SUMIFS(Dagbog!$H$2:$H$757,Dagbog!$B$2:$B$757,"&lt;01-11-2015",Dagbog!$N$2:$N$757,B7)=0,"",SUMIFS(Dagbog!$H$2:$H$757,Dagbog!$B$2:$B$757,"&lt;01-11-2016",Dagbog!$N$2:$N$757,B7)-SUMIFS(Dagbog!$H$2:$H$757,Dagbog!$B$2:$B$757,"&lt;01-11-2015",Dagbog!$N$2:$N$757,B7))</f>
        <v/>
      </c>
      <c r="H7" s="325" t="str">
        <f>IF(SUMIFS(Dagbog!$I$2:$I$757,Dagbog!$B$2:$B$757,"&lt;01-11-2016",Dagbog!$N$2:$N$757,B7)-SUMIFS(Dagbog!$I$2:$I$757,Dagbog!$B$2:$B$757,"&lt;01-11-2015",Dagbog!$N$2:$N$757,B7)=0,"",SUMIFS(Dagbog!$I$2:$I$757,Dagbog!$B$2:$B$757,"&lt;01-11-2016",Dagbog!$N$2:$N$757,B7)-SUMIFS(Dagbog!$I$2:$I$757,Dagbog!$B$2:$B$757,"&lt;01-11-2015",Dagbog!$N$2:$N$757,B7))</f>
        <v/>
      </c>
      <c r="I7" s="325" t="str">
        <f>IF(SUMIFS(Dagbog!$J$2:$J$757,Dagbog!$B$2:$B$757,"&lt;01-11-2016",Dagbog!$N$2:$N$757,B7)-SUMIFS(Dagbog!$J$2:$J$757,Dagbog!$B$2:$B$757,"&lt;01-11-2015",Dagbog!$N$2:$N$757,B7)=0,"",SUMIFS(Dagbog!$J$2:$J$757,Dagbog!$B$2:$B$757,"&lt;01-11-2016",Dagbog!$N$2:$N$757,B7)-SUMIFS(Dagbog!$J$2:$J$757,Dagbog!$B$2:$B$757,"&lt;01-11-2015",Dagbog!$N$2:$N$757,B7))</f>
        <v/>
      </c>
      <c r="J7" s="325" t="str">
        <f>IF(SUMIFS(Dagbog!$K$2:$K$757,Dagbog!$B$2:$B$757,"&lt;01-11-2016",Dagbog!$N$2:$N$757,B7)-SUMIFS(Dagbog!$K$2:$K$757,Dagbog!$B$2:$B$757,"&lt;01-11-2015",Dagbog!$N$2:$N$757,B7)=0,"",SUMIFS(Dagbog!$K$2:$K$757,Dagbog!$B$2:$B$757,"&lt;01-11-2016",Dagbog!$N$2:$N$757,B7)-SUMIFS(Dagbog!$K$2:$K$757,Dagbog!$B$2:$B$757,"&lt;01-11-2015",Dagbog!$N$2:$N$757,B7))</f>
        <v/>
      </c>
      <c r="K7" s="291">
        <f t="shared" si="0"/>
        <v>0</v>
      </c>
    </row>
    <row r="8" spans="1:11" x14ac:dyDescent="0.2">
      <c r="A8" s="267" t="s">
        <v>101</v>
      </c>
      <c r="B8" s="265" t="s">
        <v>102</v>
      </c>
      <c r="C8" s="25" t="str">
        <f>IF(SUMIFS(Dagbog!$F$2:$F$757,Dagbog!$B$2:$B$757,"&lt;01-11-2016",Dagbog!$N$2:$N$757,B8)-SUMIFS(Dagbog!$F$2:$F$757,Dagbog!$B$2:$B$757,"&lt;01-11-2015",Dagbog!$N$2:$N$757,B8)=0,"",SUMIFS(Dagbog!$F$2:$F$757,Dagbog!$B$2:$B$757,"&lt;01-11-2016",Dagbog!$N$2:$N$757,B8)-SUMIFS(Dagbog!$F$2:$F$757,Dagbog!$B$2:$B$757,"&lt;01-11-2015",Dagbog!$N$2:$N$757,B8))</f>
        <v/>
      </c>
      <c r="D8" s="25" t="str">
        <f>IF(SUMIFS(Dagbog!$T$2:$T$757,Dagbog!$B$2:$B$757,"&lt;01-11-2016",Dagbog!$N$2:$N$757,B8)-SUMIFS(Dagbog!$T$2:$T$757,Dagbog!$B$2:$B$757,"&lt;01-11-2015",Dagbog!$N$2:$N$757,B8)=0,"",SUMIFS(Dagbog!$T$2:$T$757,Dagbog!$B$2:$B$757,"&lt;01-11-2016",Dagbog!$N$2:$N$757,B8)-SUMIFS(Dagbog!$T$2:$T$757,Dagbog!$B$2:$B$757,"&lt;01-11-2015",Dagbog!$N$2:$N$757,B8))</f>
        <v/>
      </c>
      <c r="E8" s="327">
        <f t="shared" si="1"/>
        <v>0</v>
      </c>
      <c r="F8" s="325" t="str">
        <f>IF(SUMIFS(Dagbog!$G$2:$G$757,Dagbog!$B$2:$B$757,"&lt;01-11-2016",Dagbog!$N$2:$N$757,B8)-SUMIFS(Dagbog!$G$2:$G$757,Dagbog!$B$2:$B$757,"&lt;01-11-2015",Dagbog!$N$2:$N$757,B8)=0,"",SUMIFS(Dagbog!$G$2:$G$757,Dagbog!$B$2:$B$757,"&lt;01-11-2016",Dagbog!$N$2:$N$757,B8)-SUMIFS(Dagbog!$G$2:$G$757,Dagbog!$B$2:$B$757,"&lt;01-11-2015",Dagbog!$N$2:$N$757,B8))</f>
        <v/>
      </c>
      <c r="G8" s="325" t="str">
        <f>IF(SUMIFS(Dagbog!$H$2:$H$757,Dagbog!$B$2:$B$757,"&lt;01-11-2016",Dagbog!$N$2:$N$757,B8)-SUMIFS(Dagbog!$H$2:$H$757,Dagbog!$B$2:$B$757,"&lt;01-11-2015",Dagbog!$N$2:$N$757,B8)=0,"",SUMIFS(Dagbog!$H$2:$H$757,Dagbog!$B$2:$B$757,"&lt;01-11-2016",Dagbog!$N$2:$N$757,B8)-SUMIFS(Dagbog!$H$2:$H$757,Dagbog!$B$2:$B$757,"&lt;01-11-2015",Dagbog!$N$2:$N$757,B8))</f>
        <v/>
      </c>
      <c r="H8" s="325" t="str">
        <f>IF(SUMIFS(Dagbog!$I$2:$I$757,Dagbog!$B$2:$B$757,"&lt;01-11-2016",Dagbog!$N$2:$N$757,B8)-SUMIFS(Dagbog!$I$2:$I$757,Dagbog!$B$2:$B$757,"&lt;01-11-2015",Dagbog!$N$2:$N$757,B8)=0,"",SUMIFS(Dagbog!$I$2:$I$757,Dagbog!$B$2:$B$757,"&lt;01-11-2016",Dagbog!$N$2:$N$757,B8)-SUMIFS(Dagbog!$I$2:$I$757,Dagbog!$B$2:$B$757,"&lt;01-11-2015",Dagbog!$N$2:$N$757,B8))</f>
        <v/>
      </c>
      <c r="I8" s="325" t="str">
        <f>IF(SUMIFS(Dagbog!$J$2:$J$757,Dagbog!$B$2:$B$757,"&lt;01-11-2016",Dagbog!$N$2:$N$757,B8)-SUMIFS(Dagbog!$J$2:$J$757,Dagbog!$B$2:$B$757,"&lt;01-11-2015",Dagbog!$N$2:$N$757,B8)=0,"",SUMIFS(Dagbog!$J$2:$J$757,Dagbog!$B$2:$B$757,"&lt;01-11-2016",Dagbog!$N$2:$N$757,B8)-SUMIFS(Dagbog!$J$2:$J$757,Dagbog!$B$2:$B$757,"&lt;01-11-2015",Dagbog!$N$2:$N$757,B8))</f>
        <v/>
      </c>
      <c r="J8" s="325" t="str">
        <f>IF(SUMIFS(Dagbog!$K$2:$K$757,Dagbog!$B$2:$B$757,"&lt;01-11-2016",Dagbog!$N$2:$N$757,B8)-SUMIFS(Dagbog!$K$2:$K$757,Dagbog!$B$2:$B$757,"&lt;01-11-2015",Dagbog!$N$2:$N$757,B8)=0,"",SUMIFS(Dagbog!$K$2:$K$757,Dagbog!$B$2:$B$757,"&lt;01-11-2016",Dagbog!$N$2:$N$757,B8)-SUMIFS(Dagbog!$K$2:$K$757,Dagbog!$B$2:$B$757,"&lt;01-11-2015",Dagbog!$N$2:$N$757,B8))</f>
        <v/>
      </c>
      <c r="K8" s="291">
        <f t="shared" si="0"/>
        <v>0</v>
      </c>
    </row>
    <row r="9" spans="1:11" x14ac:dyDescent="0.2">
      <c r="A9" s="267" t="s">
        <v>103</v>
      </c>
      <c r="B9" s="265" t="s">
        <v>104</v>
      </c>
      <c r="C9" s="25" t="str">
        <f>IF(SUMIFS(Dagbog!$F$2:$F$757,Dagbog!$B$2:$B$757,"&lt;01-11-2016",Dagbog!$N$2:$N$757,B9)-SUMIFS(Dagbog!$F$2:$F$757,Dagbog!$B$2:$B$757,"&lt;01-11-2015",Dagbog!$N$2:$N$757,B9)=0,"",SUMIFS(Dagbog!$F$2:$F$757,Dagbog!$B$2:$B$757,"&lt;01-11-2016",Dagbog!$N$2:$N$757,B9)-SUMIFS(Dagbog!$F$2:$F$757,Dagbog!$B$2:$B$757,"&lt;01-11-2015",Dagbog!$N$2:$N$757,B9))</f>
        <v/>
      </c>
      <c r="D9" s="25" t="str">
        <f>IF(SUMIFS(Dagbog!$T$2:$T$757,Dagbog!$B$2:$B$757,"&lt;01-11-2016",Dagbog!$N$2:$N$757,B9)-SUMIFS(Dagbog!$T$2:$T$757,Dagbog!$B$2:$B$757,"&lt;01-11-2015",Dagbog!$N$2:$N$757,B9)=0,"",SUMIFS(Dagbog!$T$2:$T$757,Dagbog!$B$2:$B$757,"&lt;01-11-2016",Dagbog!$N$2:$N$757,B9)-SUMIFS(Dagbog!$T$2:$T$757,Dagbog!$B$2:$B$757,"&lt;01-11-2015",Dagbog!$N$2:$N$757,B9))</f>
        <v/>
      </c>
      <c r="E9" s="327">
        <f t="shared" si="1"/>
        <v>0</v>
      </c>
      <c r="F9" s="325" t="str">
        <f>IF(SUMIFS(Dagbog!$G$2:$G$757,Dagbog!$B$2:$B$757,"&lt;01-11-2016",Dagbog!$N$2:$N$757,B9)-SUMIFS(Dagbog!$G$2:$G$757,Dagbog!$B$2:$B$757,"&lt;01-11-2015",Dagbog!$N$2:$N$757,B9)=0,"",SUMIFS(Dagbog!$G$2:$G$757,Dagbog!$B$2:$B$757,"&lt;01-11-2016",Dagbog!$N$2:$N$757,B9)-SUMIFS(Dagbog!$G$2:$G$757,Dagbog!$B$2:$B$757,"&lt;01-11-2015",Dagbog!$N$2:$N$757,B9))</f>
        <v/>
      </c>
      <c r="G9" s="325" t="str">
        <f>IF(SUMIFS(Dagbog!$H$2:$H$757,Dagbog!$B$2:$B$757,"&lt;01-11-2016",Dagbog!$N$2:$N$757,B9)-SUMIFS(Dagbog!$H$2:$H$757,Dagbog!$B$2:$B$757,"&lt;01-11-2015",Dagbog!$N$2:$N$757,B9)=0,"",SUMIFS(Dagbog!$H$2:$H$757,Dagbog!$B$2:$B$757,"&lt;01-11-2016",Dagbog!$N$2:$N$757,B9)-SUMIFS(Dagbog!$H$2:$H$757,Dagbog!$B$2:$B$757,"&lt;01-11-2015",Dagbog!$N$2:$N$757,B9))</f>
        <v/>
      </c>
      <c r="H9" s="325" t="str">
        <f>IF(SUMIFS(Dagbog!$I$2:$I$757,Dagbog!$B$2:$B$757,"&lt;01-11-2016",Dagbog!$N$2:$N$757,B9)-SUMIFS(Dagbog!$I$2:$I$757,Dagbog!$B$2:$B$757,"&lt;01-11-2015",Dagbog!$N$2:$N$757,B9)=0,"",SUMIFS(Dagbog!$I$2:$I$757,Dagbog!$B$2:$B$757,"&lt;01-11-2016",Dagbog!$N$2:$N$757,B9)-SUMIFS(Dagbog!$I$2:$I$757,Dagbog!$B$2:$B$757,"&lt;01-11-2015",Dagbog!$N$2:$N$757,B9))</f>
        <v/>
      </c>
      <c r="I9" s="325" t="str">
        <f>IF(SUMIFS(Dagbog!$J$2:$J$757,Dagbog!$B$2:$B$757,"&lt;01-11-2016",Dagbog!$N$2:$N$757,B9)-SUMIFS(Dagbog!$J$2:$J$757,Dagbog!$B$2:$B$757,"&lt;01-11-2015",Dagbog!$N$2:$N$757,B9)=0,"",SUMIFS(Dagbog!$J$2:$J$757,Dagbog!$B$2:$B$757,"&lt;01-11-2016",Dagbog!$N$2:$N$757,B9)-SUMIFS(Dagbog!$J$2:$J$757,Dagbog!$B$2:$B$757,"&lt;01-11-2015",Dagbog!$N$2:$N$757,B9))</f>
        <v/>
      </c>
      <c r="J9" s="325" t="str">
        <f>IF(SUMIFS(Dagbog!$K$2:$K$757,Dagbog!$B$2:$B$757,"&lt;01-11-2016",Dagbog!$N$2:$N$757,B9)-SUMIFS(Dagbog!$K$2:$K$757,Dagbog!$B$2:$B$757,"&lt;01-11-2015",Dagbog!$N$2:$N$757,B9)=0,"",SUMIFS(Dagbog!$K$2:$K$757,Dagbog!$B$2:$B$757,"&lt;01-11-2016",Dagbog!$N$2:$N$757,B9)-SUMIFS(Dagbog!$K$2:$K$757,Dagbog!$B$2:$B$757,"&lt;01-11-2015",Dagbog!$N$2:$N$757,B9))</f>
        <v/>
      </c>
      <c r="K9" s="291">
        <f t="shared" si="0"/>
        <v>0</v>
      </c>
    </row>
    <row r="10" spans="1:11" x14ac:dyDescent="0.2">
      <c r="A10" s="267" t="s">
        <v>105</v>
      </c>
      <c r="B10" s="265" t="s">
        <v>106</v>
      </c>
      <c r="C10" s="25" t="str">
        <f>IF(SUMIFS(Dagbog!$F$2:$F$757,Dagbog!$B$2:$B$757,"&lt;01-11-2016",Dagbog!$N$2:$N$757,B10)-SUMIFS(Dagbog!$F$2:$F$757,Dagbog!$B$2:$B$757,"&lt;01-11-2015",Dagbog!$N$2:$N$757,B10)=0,"",SUMIFS(Dagbog!$F$2:$F$757,Dagbog!$B$2:$B$757,"&lt;01-11-2016",Dagbog!$N$2:$N$757,B10)-SUMIFS(Dagbog!$F$2:$F$757,Dagbog!$B$2:$B$757,"&lt;01-11-2015",Dagbog!$N$2:$N$757,B10))</f>
        <v/>
      </c>
      <c r="D10" s="25" t="str">
        <f>IF(SUMIFS(Dagbog!$T$2:$T$757,Dagbog!$B$2:$B$757,"&lt;01-11-2016",Dagbog!$N$2:$N$757,B10)-SUMIFS(Dagbog!$T$2:$T$757,Dagbog!$B$2:$B$757,"&lt;01-11-2015",Dagbog!$N$2:$N$757,B10)=0,"",SUMIFS(Dagbog!$T$2:$T$757,Dagbog!$B$2:$B$757,"&lt;01-11-2016",Dagbog!$N$2:$N$757,B10)-SUMIFS(Dagbog!$T$2:$T$757,Dagbog!$B$2:$B$757,"&lt;01-11-2015",Dagbog!$N$2:$N$757,B10))</f>
        <v/>
      </c>
      <c r="E10" s="327">
        <f t="shared" si="1"/>
        <v>0</v>
      </c>
      <c r="F10" s="325" t="str">
        <f>IF(SUMIFS(Dagbog!$G$2:$G$757,Dagbog!$B$2:$B$757,"&lt;01-11-2016",Dagbog!$N$2:$N$757,B10)-SUMIFS(Dagbog!$G$2:$G$757,Dagbog!$B$2:$B$757,"&lt;01-11-2015",Dagbog!$N$2:$N$757,B10)=0,"",SUMIFS(Dagbog!$G$2:$G$757,Dagbog!$B$2:$B$757,"&lt;01-11-2016",Dagbog!$N$2:$N$757,B10)-SUMIFS(Dagbog!$G$2:$G$757,Dagbog!$B$2:$B$757,"&lt;01-11-2015",Dagbog!$N$2:$N$757,B10))</f>
        <v/>
      </c>
      <c r="G10" s="325" t="str">
        <f>IF(SUMIFS(Dagbog!$H$2:$H$757,Dagbog!$B$2:$B$757,"&lt;01-11-2016",Dagbog!$N$2:$N$757,B10)-SUMIFS(Dagbog!$H$2:$H$757,Dagbog!$B$2:$B$757,"&lt;01-11-2015",Dagbog!$N$2:$N$757,B10)=0,"",SUMIFS(Dagbog!$H$2:$H$757,Dagbog!$B$2:$B$757,"&lt;01-11-2016",Dagbog!$N$2:$N$757,B10)-SUMIFS(Dagbog!$H$2:$H$757,Dagbog!$B$2:$B$757,"&lt;01-11-2015",Dagbog!$N$2:$N$757,B10))</f>
        <v/>
      </c>
      <c r="H10" s="325" t="str">
        <f>IF(SUMIFS(Dagbog!$I$2:$I$757,Dagbog!$B$2:$B$757,"&lt;01-11-2016",Dagbog!$N$2:$N$757,B10)-SUMIFS(Dagbog!$I$2:$I$757,Dagbog!$B$2:$B$757,"&lt;01-11-2015",Dagbog!$N$2:$N$757,B10)=0,"",SUMIFS(Dagbog!$I$2:$I$757,Dagbog!$B$2:$B$757,"&lt;01-11-2016",Dagbog!$N$2:$N$757,B10)-SUMIFS(Dagbog!$I$2:$I$757,Dagbog!$B$2:$B$757,"&lt;01-11-2015",Dagbog!$N$2:$N$757,B10))</f>
        <v/>
      </c>
      <c r="I10" s="325" t="str">
        <f>IF(SUMIFS(Dagbog!$J$2:$J$757,Dagbog!$B$2:$B$757,"&lt;01-11-2016",Dagbog!$N$2:$N$757,B10)-SUMIFS(Dagbog!$J$2:$J$757,Dagbog!$B$2:$B$757,"&lt;01-11-2015",Dagbog!$N$2:$N$757,B10)=0,"",SUMIFS(Dagbog!$J$2:$J$757,Dagbog!$B$2:$B$757,"&lt;01-11-2016",Dagbog!$N$2:$N$757,B10)-SUMIFS(Dagbog!$J$2:$J$757,Dagbog!$B$2:$B$757,"&lt;01-11-2015",Dagbog!$N$2:$N$757,B10))</f>
        <v/>
      </c>
      <c r="J10" s="325" t="str">
        <f>IF(SUMIFS(Dagbog!$K$2:$K$757,Dagbog!$B$2:$B$757,"&lt;01-11-2016",Dagbog!$N$2:$N$757,B10)-SUMIFS(Dagbog!$K$2:$K$757,Dagbog!$B$2:$B$757,"&lt;01-11-2015",Dagbog!$N$2:$N$757,B10)=0,"",SUMIFS(Dagbog!$K$2:$K$757,Dagbog!$B$2:$B$757,"&lt;01-11-2016",Dagbog!$N$2:$N$757,B10)-SUMIFS(Dagbog!$K$2:$K$757,Dagbog!$B$2:$B$757,"&lt;01-11-2015",Dagbog!$N$2:$N$757,B10))</f>
        <v/>
      </c>
      <c r="K10" s="291">
        <f t="shared" si="0"/>
        <v>0</v>
      </c>
    </row>
    <row r="11" spans="1:11" x14ac:dyDescent="0.2">
      <c r="A11" s="267" t="s">
        <v>107</v>
      </c>
      <c r="B11" s="265" t="s">
        <v>108</v>
      </c>
      <c r="C11" s="25" t="str">
        <f>IF(SUMIFS(Dagbog!$F$2:$F$757,Dagbog!$B$2:$B$757,"&lt;01-11-2016",Dagbog!$N$2:$N$757,B11)-SUMIFS(Dagbog!$F$2:$F$757,Dagbog!$B$2:$B$757,"&lt;01-11-2015",Dagbog!$N$2:$N$757,B11)=0,"",SUMIFS(Dagbog!$F$2:$F$757,Dagbog!$B$2:$B$757,"&lt;01-11-2016",Dagbog!$N$2:$N$757,B11)-SUMIFS(Dagbog!$F$2:$F$757,Dagbog!$B$2:$B$757,"&lt;01-11-2015",Dagbog!$N$2:$N$757,B11))</f>
        <v/>
      </c>
      <c r="D11" s="25" t="str">
        <f>IF(SUMIFS(Dagbog!$T$2:$T$757,Dagbog!$B$2:$B$757,"&lt;01-11-2016",Dagbog!$N$2:$N$757,B11)-SUMIFS(Dagbog!$T$2:$T$757,Dagbog!$B$2:$B$757,"&lt;01-11-2015",Dagbog!$N$2:$N$757,B11)=0,"",SUMIFS(Dagbog!$T$2:$T$757,Dagbog!$B$2:$B$757,"&lt;01-11-2016",Dagbog!$N$2:$N$757,B11)-SUMIFS(Dagbog!$T$2:$T$757,Dagbog!$B$2:$B$757,"&lt;01-11-2015",Dagbog!$N$2:$N$757,B11))</f>
        <v/>
      </c>
      <c r="E11" s="327">
        <f t="shared" si="1"/>
        <v>0</v>
      </c>
      <c r="F11" s="325" t="str">
        <f>IF(SUMIFS(Dagbog!$G$2:$G$757,Dagbog!$B$2:$B$757,"&lt;01-11-2016",Dagbog!$N$2:$N$757,B11)-SUMIFS(Dagbog!$G$2:$G$757,Dagbog!$B$2:$B$757,"&lt;01-11-2015",Dagbog!$N$2:$N$757,B11)=0,"",SUMIFS(Dagbog!$G$2:$G$757,Dagbog!$B$2:$B$757,"&lt;01-11-2016",Dagbog!$N$2:$N$757,B11)-SUMIFS(Dagbog!$G$2:$G$757,Dagbog!$B$2:$B$757,"&lt;01-11-2015",Dagbog!$N$2:$N$757,B11))</f>
        <v/>
      </c>
      <c r="G11" s="325" t="str">
        <f>IF(SUMIFS(Dagbog!$H$2:$H$757,Dagbog!$B$2:$B$757,"&lt;01-11-2016",Dagbog!$N$2:$N$757,B11)-SUMIFS(Dagbog!$H$2:$H$757,Dagbog!$B$2:$B$757,"&lt;01-11-2015",Dagbog!$N$2:$N$757,B11)=0,"",SUMIFS(Dagbog!$H$2:$H$757,Dagbog!$B$2:$B$757,"&lt;01-11-2016",Dagbog!$N$2:$N$757,B11)-SUMIFS(Dagbog!$H$2:$H$757,Dagbog!$B$2:$B$757,"&lt;01-11-2015",Dagbog!$N$2:$N$757,B11))</f>
        <v/>
      </c>
      <c r="H11" s="325" t="str">
        <f>IF(SUMIFS(Dagbog!$I$2:$I$757,Dagbog!$B$2:$B$757,"&lt;01-11-2016",Dagbog!$N$2:$N$757,B11)-SUMIFS(Dagbog!$I$2:$I$757,Dagbog!$B$2:$B$757,"&lt;01-11-2015",Dagbog!$N$2:$N$757,B11)=0,"",SUMIFS(Dagbog!$I$2:$I$757,Dagbog!$B$2:$B$757,"&lt;01-11-2016",Dagbog!$N$2:$N$757,B11)-SUMIFS(Dagbog!$I$2:$I$757,Dagbog!$B$2:$B$757,"&lt;01-11-2015",Dagbog!$N$2:$N$757,B11))</f>
        <v/>
      </c>
      <c r="I11" s="325" t="str">
        <f>IF(SUMIFS(Dagbog!$J$2:$J$757,Dagbog!$B$2:$B$757,"&lt;01-11-2016",Dagbog!$N$2:$N$757,B11)-SUMIFS(Dagbog!$J$2:$J$757,Dagbog!$B$2:$B$757,"&lt;01-11-2015",Dagbog!$N$2:$N$757,B11)=0,"",SUMIFS(Dagbog!$J$2:$J$757,Dagbog!$B$2:$B$757,"&lt;01-11-2016",Dagbog!$N$2:$N$757,B11)-SUMIFS(Dagbog!$J$2:$J$757,Dagbog!$B$2:$B$757,"&lt;01-11-2015",Dagbog!$N$2:$N$757,B11))</f>
        <v/>
      </c>
      <c r="J11" s="325" t="str">
        <f>IF(SUMIFS(Dagbog!$K$2:$K$757,Dagbog!$B$2:$B$757,"&lt;01-11-2016",Dagbog!$N$2:$N$757,B11)-SUMIFS(Dagbog!$K$2:$K$757,Dagbog!$B$2:$B$757,"&lt;01-11-2015",Dagbog!$N$2:$N$757,B11)=0,"",SUMIFS(Dagbog!$K$2:$K$757,Dagbog!$B$2:$B$757,"&lt;01-11-2016",Dagbog!$N$2:$N$757,B11)-SUMIFS(Dagbog!$K$2:$K$757,Dagbog!$B$2:$B$757,"&lt;01-11-2015",Dagbog!$N$2:$N$757,B11))</f>
        <v/>
      </c>
      <c r="K11" s="291">
        <f t="shared" si="0"/>
        <v>0</v>
      </c>
    </row>
    <row r="12" spans="1:11" x14ac:dyDescent="0.2">
      <c r="A12" s="267" t="s">
        <v>109</v>
      </c>
      <c r="B12" s="265" t="s">
        <v>110</v>
      </c>
      <c r="C12" s="25" t="str">
        <f>IF(SUMIFS(Dagbog!$F$2:$F$757,Dagbog!$B$2:$B$757,"&lt;01-11-2016",Dagbog!$N$2:$N$757,B12)-SUMIFS(Dagbog!$F$2:$F$757,Dagbog!$B$2:$B$757,"&lt;01-11-2015",Dagbog!$N$2:$N$757,B12)=0,"",SUMIFS(Dagbog!$F$2:$F$757,Dagbog!$B$2:$B$757,"&lt;01-11-2016",Dagbog!$N$2:$N$757,B12)-SUMIFS(Dagbog!$F$2:$F$757,Dagbog!$B$2:$B$757,"&lt;01-11-2015",Dagbog!$N$2:$N$757,B12))</f>
        <v/>
      </c>
      <c r="D12" s="25" t="str">
        <f>IF(SUMIFS(Dagbog!$T$2:$T$757,Dagbog!$B$2:$B$757,"&lt;01-11-2016",Dagbog!$N$2:$N$757,B12)-SUMIFS(Dagbog!$T$2:$T$757,Dagbog!$B$2:$B$757,"&lt;01-11-2015",Dagbog!$N$2:$N$757,B12)=0,"",SUMIFS(Dagbog!$T$2:$T$757,Dagbog!$B$2:$B$757,"&lt;01-11-2016",Dagbog!$N$2:$N$757,B12)-SUMIFS(Dagbog!$T$2:$T$757,Dagbog!$B$2:$B$757,"&lt;01-11-2015",Dagbog!$N$2:$N$757,B12))</f>
        <v/>
      </c>
      <c r="E12" s="327">
        <f t="shared" si="1"/>
        <v>0</v>
      </c>
      <c r="F12" s="325" t="str">
        <f>IF(SUMIFS(Dagbog!$G$2:$G$757,Dagbog!$B$2:$B$757,"&lt;01-11-2016",Dagbog!$N$2:$N$757,B12)-SUMIFS(Dagbog!$G$2:$G$757,Dagbog!$B$2:$B$757,"&lt;01-11-2015",Dagbog!$N$2:$N$757,B12)=0,"",SUMIFS(Dagbog!$G$2:$G$757,Dagbog!$B$2:$B$757,"&lt;01-11-2016",Dagbog!$N$2:$N$757,B12)-SUMIFS(Dagbog!$G$2:$G$757,Dagbog!$B$2:$B$757,"&lt;01-11-2015",Dagbog!$N$2:$N$757,B12))</f>
        <v/>
      </c>
      <c r="G12" s="325" t="str">
        <f>IF(SUMIFS(Dagbog!$H$2:$H$757,Dagbog!$B$2:$B$757,"&lt;01-11-2016",Dagbog!$N$2:$N$757,B12)-SUMIFS(Dagbog!$H$2:$H$757,Dagbog!$B$2:$B$757,"&lt;01-11-2015",Dagbog!$N$2:$N$757,B12)=0,"",SUMIFS(Dagbog!$H$2:$H$757,Dagbog!$B$2:$B$757,"&lt;01-11-2016",Dagbog!$N$2:$N$757,B12)-SUMIFS(Dagbog!$H$2:$H$757,Dagbog!$B$2:$B$757,"&lt;01-11-2015",Dagbog!$N$2:$N$757,B12))</f>
        <v/>
      </c>
      <c r="H12" s="325" t="str">
        <f>IF(SUMIFS(Dagbog!$I$2:$I$757,Dagbog!$B$2:$B$757,"&lt;01-11-2016",Dagbog!$N$2:$N$757,B12)-SUMIFS(Dagbog!$I$2:$I$757,Dagbog!$B$2:$B$757,"&lt;01-11-2015",Dagbog!$N$2:$N$757,B12)=0,"",SUMIFS(Dagbog!$I$2:$I$757,Dagbog!$B$2:$B$757,"&lt;01-11-2016",Dagbog!$N$2:$N$757,B12)-SUMIFS(Dagbog!$I$2:$I$757,Dagbog!$B$2:$B$757,"&lt;01-11-2015",Dagbog!$N$2:$N$757,B12))</f>
        <v/>
      </c>
      <c r="I12" s="325" t="str">
        <f>IF(SUMIFS(Dagbog!$J$2:$J$757,Dagbog!$B$2:$B$757,"&lt;01-11-2016",Dagbog!$N$2:$N$757,B12)-SUMIFS(Dagbog!$J$2:$J$757,Dagbog!$B$2:$B$757,"&lt;01-11-2015",Dagbog!$N$2:$N$757,B12)=0,"",SUMIFS(Dagbog!$J$2:$J$757,Dagbog!$B$2:$B$757,"&lt;01-11-2016",Dagbog!$N$2:$N$757,B12)-SUMIFS(Dagbog!$J$2:$J$757,Dagbog!$B$2:$B$757,"&lt;01-11-2015",Dagbog!$N$2:$N$757,B12))</f>
        <v/>
      </c>
      <c r="J12" s="325" t="str">
        <f>IF(SUMIFS(Dagbog!$K$2:$K$757,Dagbog!$B$2:$B$757,"&lt;01-11-2016",Dagbog!$N$2:$N$757,B12)-SUMIFS(Dagbog!$K$2:$K$757,Dagbog!$B$2:$B$757,"&lt;01-11-2015",Dagbog!$N$2:$N$757,B12)=0,"",SUMIFS(Dagbog!$K$2:$K$757,Dagbog!$B$2:$B$757,"&lt;01-11-2016",Dagbog!$N$2:$N$757,B12)-SUMIFS(Dagbog!$K$2:$K$757,Dagbog!$B$2:$B$757,"&lt;01-11-2015",Dagbog!$N$2:$N$757,B12))</f>
        <v/>
      </c>
      <c r="K12" s="291">
        <f t="shared" si="0"/>
        <v>0</v>
      </c>
    </row>
    <row r="13" spans="1:11" x14ac:dyDescent="0.2">
      <c r="A13" s="267" t="s">
        <v>12</v>
      </c>
      <c r="B13" s="265" t="s">
        <v>13</v>
      </c>
      <c r="C13" s="25" t="str">
        <f>IF(SUMIFS(Dagbog!$F$2:$F$757,Dagbog!$B$2:$B$757,"&lt;01-11-2016",Dagbog!$N$2:$N$757,B13)-SUMIFS(Dagbog!$F$2:$F$757,Dagbog!$B$2:$B$757,"&lt;01-11-2015",Dagbog!$N$2:$N$757,B13)=0,"",SUMIFS(Dagbog!$F$2:$F$757,Dagbog!$B$2:$B$757,"&lt;01-11-2016",Dagbog!$N$2:$N$757,B13)-SUMIFS(Dagbog!$F$2:$F$757,Dagbog!$B$2:$B$757,"&lt;01-11-2015",Dagbog!$N$2:$N$757,B13))</f>
        <v/>
      </c>
      <c r="D13" s="25" t="str">
        <f>IF(SUMIFS(Dagbog!$T$2:$T$757,Dagbog!$B$2:$B$757,"&lt;01-11-2016",Dagbog!$N$2:$N$757,B13)-SUMIFS(Dagbog!$T$2:$T$757,Dagbog!$B$2:$B$757,"&lt;01-11-2015",Dagbog!$N$2:$N$757,B13)=0,"",SUMIFS(Dagbog!$T$2:$T$757,Dagbog!$B$2:$B$757,"&lt;01-11-2016",Dagbog!$N$2:$N$757,B13)-SUMIFS(Dagbog!$T$2:$T$757,Dagbog!$B$2:$B$757,"&lt;01-11-2015",Dagbog!$N$2:$N$757,B13))</f>
        <v/>
      </c>
      <c r="E13" s="327">
        <f t="shared" si="1"/>
        <v>0</v>
      </c>
      <c r="F13" s="325" t="str">
        <f>IF(SUMIFS(Dagbog!$G$2:$G$757,Dagbog!$B$2:$B$757,"&lt;01-11-2016",Dagbog!$N$2:$N$757,B13)-SUMIFS(Dagbog!$G$2:$G$757,Dagbog!$B$2:$B$757,"&lt;01-11-2015",Dagbog!$N$2:$N$757,B13)=0,"",SUMIFS(Dagbog!$G$2:$G$757,Dagbog!$B$2:$B$757,"&lt;01-11-2016",Dagbog!$N$2:$N$757,B13)-SUMIFS(Dagbog!$G$2:$G$757,Dagbog!$B$2:$B$757,"&lt;01-11-2015",Dagbog!$N$2:$N$757,B13))</f>
        <v/>
      </c>
      <c r="G13" s="325" t="str">
        <f>IF(SUMIFS(Dagbog!$H$2:$H$757,Dagbog!$B$2:$B$757,"&lt;01-11-2016",Dagbog!$N$2:$N$757,B13)-SUMIFS(Dagbog!$H$2:$H$757,Dagbog!$B$2:$B$757,"&lt;01-11-2015",Dagbog!$N$2:$N$757,B13)=0,"",SUMIFS(Dagbog!$H$2:$H$757,Dagbog!$B$2:$B$757,"&lt;01-11-2016",Dagbog!$N$2:$N$757,B13)-SUMIFS(Dagbog!$H$2:$H$757,Dagbog!$B$2:$B$757,"&lt;01-11-2015",Dagbog!$N$2:$N$757,B13))</f>
        <v/>
      </c>
      <c r="H13" s="325" t="str">
        <f>IF(SUMIFS(Dagbog!$I$2:$I$757,Dagbog!$B$2:$B$757,"&lt;01-11-2016",Dagbog!$N$2:$N$757,B13)-SUMIFS(Dagbog!$I$2:$I$757,Dagbog!$B$2:$B$757,"&lt;01-11-2015",Dagbog!$N$2:$N$757,B13)=0,"",SUMIFS(Dagbog!$I$2:$I$757,Dagbog!$B$2:$B$757,"&lt;01-11-2016",Dagbog!$N$2:$N$757,B13)-SUMIFS(Dagbog!$I$2:$I$757,Dagbog!$B$2:$B$757,"&lt;01-11-2015",Dagbog!$N$2:$N$757,B13))</f>
        <v/>
      </c>
      <c r="I13" s="325" t="str">
        <f>IF(SUMIFS(Dagbog!$J$2:$J$757,Dagbog!$B$2:$B$757,"&lt;01-11-2016",Dagbog!$N$2:$N$757,B13)-SUMIFS(Dagbog!$J$2:$J$757,Dagbog!$B$2:$B$757,"&lt;01-11-2015",Dagbog!$N$2:$N$757,B13)=0,"",SUMIFS(Dagbog!$J$2:$J$757,Dagbog!$B$2:$B$757,"&lt;01-11-2016",Dagbog!$N$2:$N$757,B13)-SUMIFS(Dagbog!$J$2:$J$757,Dagbog!$B$2:$B$757,"&lt;01-11-2015",Dagbog!$N$2:$N$757,B13))</f>
        <v/>
      </c>
      <c r="J13" s="325" t="str">
        <f>IF(SUMIFS(Dagbog!$K$2:$K$757,Dagbog!$B$2:$B$757,"&lt;01-11-2016",Dagbog!$N$2:$N$757,B13)-SUMIFS(Dagbog!$K$2:$K$757,Dagbog!$B$2:$B$757,"&lt;01-11-2015",Dagbog!$N$2:$N$757,B13)=0,"",SUMIFS(Dagbog!$K$2:$K$757,Dagbog!$B$2:$B$757,"&lt;01-11-2016",Dagbog!$N$2:$N$757,B13)-SUMIFS(Dagbog!$K$2:$K$757,Dagbog!$B$2:$B$757,"&lt;01-11-2015",Dagbog!$N$2:$N$757,B13))</f>
        <v/>
      </c>
      <c r="K13" s="291">
        <f t="shared" si="0"/>
        <v>0</v>
      </c>
    </row>
    <row r="14" spans="1:11" x14ac:dyDescent="0.2">
      <c r="A14" s="267"/>
      <c r="B14" s="265"/>
      <c r="C14" s="25" t="str">
        <f>IF(SUMIFS(Dagbog!$F$2:$F$757,Dagbog!$B$2:$B$757,"&lt;01-11-2016",Dagbog!$N$2:$N$757,B14)-SUMIFS(Dagbog!$F$2:$F$757,Dagbog!$B$2:$B$757,"&lt;01-11-2015",Dagbog!$N$2:$N$757,B14)=0,"",SUMIFS(Dagbog!$F$2:$F$757,Dagbog!$B$2:$B$757,"&lt;01-11-2016",Dagbog!$N$2:$N$757,B14)-SUMIFS(Dagbog!$F$2:$F$757,Dagbog!$B$2:$B$757,"&lt;01-11-2015",Dagbog!$N$2:$N$757,B14))</f>
        <v/>
      </c>
      <c r="D14" s="25" t="str">
        <f>IF(SUMIFS(Dagbog!$T$2:$T$757,Dagbog!$B$2:$B$757,"&lt;01-11-2016",Dagbog!$N$2:$N$757,B14)-SUMIFS(Dagbog!$T$2:$T$757,Dagbog!$B$2:$B$757,"&lt;01-11-2015",Dagbog!$N$2:$N$757,B14)=0,"",SUMIFS(Dagbog!$T$2:$T$757,Dagbog!$B$2:$B$757,"&lt;01-11-2016",Dagbog!$N$2:$N$757,B14)-SUMIFS(Dagbog!$T$2:$T$757,Dagbog!$B$2:$B$757,"&lt;01-11-2015",Dagbog!$N$2:$N$757,B14))</f>
        <v/>
      </c>
      <c r="E14" s="327">
        <f t="shared" si="1"/>
        <v>0</v>
      </c>
      <c r="F14" s="325" t="str">
        <f>IF(SUMIFS(Dagbog!$G$2:$G$757,Dagbog!$B$2:$B$757,"&lt;01-11-2016",Dagbog!$N$2:$N$757,B14)-SUMIFS(Dagbog!$G$2:$G$757,Dagbog!$B$2:$B$757,"&lt;01-11-2015",Dagbog!$N$2:$N$757,B14)=0,"",SUMIFS(Dagbog!$G$2:$G$757,Dagbog!$B$2:$B$757,"&lt;01-11-2016",Dagbog!$N$2:$N$757,B14)-SUMIFS(Dagbog!$G$2:$G$757,Dagbog!$B$2:$B$757,"&lt;01-11-2015",Dagbog!$N$2:$N$757,B14))</f>
        <v/>
      </c>
      <c r="G14" s="325" t="str">
        <f>IF(SUMIFS(Dagbog!$H$2:$H$757,Dagbog!$B$2:$B$757,"&lt;01-11-2016",Dagbog!$N$2:$N$757,B14)-SUMIFS(Dagbog!$H$2:$H$757,Dagbog!$B$2:$B$757,"&lt;01-11-2015",Dagbog!$N$2:$N$757,B14)=0,"",SUMIFS(Dagbog!$H$2:$H$757,Dagbog!$B$2:$B$757,"&lt;01-11-2016",Dagbog!$N$2:$N$757,B14)-SUMIFS(Dagbog!$H$2:$H$757,Dagbog!$B$2:$B$757,"&lt;01-11-2015",Dagbog!$N$2:$N$757,B14))</f>
        <v/>
      </c>
      <c r="H14" s="325" t="str">
        <f>IF(SUMIFS(Dagbog!$I$2:$I$757,Dagbog!$B$2:$B$757,"&lt;01-11-2016",Dagbog!$N$2:$N$757,B14)-SUMIFS(Dagbog!$I$2:$I$757,Dagbog!$B$2:$B$757,"&lt;01-11-2015",Dagbog!$N$2:$N$757,B14)=0,"",SUMIFS(Dagbog!$I$2:$I$757,Dagbog!$B$2:$B$757,"&lt;01-11-2016",Dagbog!$N$2:$N$757,B14)-SUMIFS(Dagbog!$I$2:$I$757,Dagbog!$B$2:$B$757,"&lt;01-11-2015",Dagbog!$N$2:$N$757,B14))</f>
        <v/>
      </c>
      <c r="I14" s="325" t="str">
        <f>IF(SUMIFS(Dagbog!$J$2:$J$757,Dagbog!$B$2:$B$757,"&lt;01-11-2016",Dagbog!$N$2:$N$757,B14)-SUMIFS(Dagbog!$J$2:$J$757,Dagbog!$B$2:$B$757,"&lt;01-11-2015",Dagbog!$N$2:$N$757,B14)=0,"",SUMIFS(Dagbog!$J$2:$J$757,Dagbog!$B$2:$B$757,"&lt;01-11-2016",Dagbog!$N$2:$N$757,B14)-SUMIFS(Dagbog!$J$2:$J$757,Dagbog!$B$2:$B$757,"&lt;01-11-2015",Dagbog!$N$2:$N$757,B14))</f>
        <v/>
      </c>
      <c r="J14" s="325" t="str">
        <f>IF(SUMIFS(Dagbog!$K$2:$K$757,Dagbog!$B$2:$B$757,"&lt;01-11-2016",Dagbog!$N$2:$N$757,B14)-SUMIFS(Dagbog!$K$2:$K$757,Dagbog!$B$2:$B$757,"&lt;01-11-2015",Dagbog!$N$2:$N$757,B14)=0,"",SUMIFS(Dagbog!$K$2:$K$757,Dagbog!$B$2:$B$757,"&lt;01-11-2016",Dagbog!$N$2:$N$757,B14)-SUMIFS(Dagbog!$K$2:$K$757,Dagbog!$B$2:$B$757,"&lt;01-11-2015",Dagbog!$N$2:$N$757,B14))</f>
        <v/>
      </c>
      <c r="K14" s="291">
        <f t="shared" si="0"/>
        <v>0</v>
      </c>
    </row>
    <row r="15" spans="1:11" ht="12.75" customHeight="1" x14ac:dyDescent="0.2">
      <c r="A15" s="267"/>
      <c r="B15" s="265"/>
      <c r="C15" s="25" t="str">
        <f>IF(SUMIFS(Dagbog!$F$2:$F$757,Dagbog!$B$2:$B$757,"&lt;01-11-2016",Dagbog!$N$2:$N$757,B15)-SUMIFS(Dagbog!$F$2:$F$757,Dagbog!$B$2:$B$757,"&lt;01-11-2015",Dagbog!$N$2:$N$757,B15)=0,"",SUMIFS(Dagbog!$F$2:$F$757,Dagbog!$B$2:$B$757,"&lt;01-11-2016",Dagbog!$N$2:$N$757,B15)-SUMIFS(Dagbog!$F$2:$F$757,Dagbog!$B$2:$B$757,"&lt;01-11-2015",Dagbog!$N$2:$N$757,B15))</f>
        <v/>
      </c>
      <c r="D15" s="25" t="str">
        <f>IF(SUMIFS(Dagbog!$T$2:$T$757,Dagbog!$B$2:$B$757,"&lt;01-11-2016",Dagbog!$N$2:$N$757,B15)-SUMIFS(Dagbog!$T$2:$T$757,Dagbog!$B$2:$B$757,"&lt;01-11-2015",Dagbog!$N$2:$N$757,B15)=0,"",SUMIFS(Dagbog!$T$2:$T$757,Dagbog!$B$2:$B$757,"&lt;01-11-2016",Dagbog!$N$2:$N$757,B15)-SUMIFS(Dagbog!$T$2:$T$757,Dagbog!$B$2:$B$757,"&lt;01-11-2015",Dagbog!$N$2:$N$757,B15))</f>
        <v/>
      </c>
      <c r="E15" s="327">
        <f t="shared" si="1"/>
        <v>0</v>
      </c>
      <c r="F15" s="325" t="str">
        <f>IF(SUMIFS(Dagbog!$G$2:$G$757,Dagbog!$B$2:$B$757,"&lt;01-11-2016",Dagbog!$N$2:$N$757,B15)-SUMIFS(Dagbog!$G$2:$G$757,Dagbog!$B$2:$B$757,"&lt;01-11-2015",Dagbog!$N$2:$N$757,B15)=0,"",SUMIFS(Dagbog!$G$2:$G$757,Dagbog!$B$2:$B$757,"&lt;01-11-2016",Dagbog!$N$2:$N$757,B15)-SUMIFS(Dagbog!$G$2:$G$757,Dagbog!$B$2:$B$757,"&lt;01-11-2015",Dagbog!$N$2:$N$757,B15))</f>
        <v/>
      </c>
      <c r="G15" s="325" t="str">
        <f>IF(SUMIFS(Dagbog!$H$2:$H$757,Dagbog!$B$2:$B$757,"&lt;01-11-2016",Dagbog!$N$2:$N$757,B15)-SUMIFS(Dagbog!$H$2:$H$757,Dagbog!$B$2:$B$757,"&lt;01-11-2015",Dagbog!$N$2:$N$757,B15)=0,"",SUMIFS(Dagbog!$H$2:$H$757,Dagbog!$B$2:$B$757,"&lt;01-11-2016",Dagbog!$N$2:$N$757,B15)-SUMIFS(Dagbog!$H$2:$H$757,Dagbog!$B$2:$B$757,"&lt;01-11-2015",Dagbog!$N$2:$N$757,B15))</f>
        <v/>
      </c>
      <c r="H15" s="325" t="str">
        <f>IF(SUMIFS(Dagbog!$I$2:$I$757,Dagbog!$B$2:$B$757,"&lt;01-11-2016",Dagbog!$N$2:$N$757,B15)-SUMIFS(Dagbog!$I$2:$I$757,Dagbog!$B$2:$B$757,"&lt;01-11-2015",Dagbog!$N$2:$N$757,B15)=0,"",SUMIFS(Dagbog!$I$2:$I$757,Dagbog!$B$2:$B$757,"&lt;01-11-2016",Dagbog!$N$2:$N$757,B15)-SUMIFS(Dagbog!$I$2:$I$757,Dagbog!$B$2:$B$757,"&lt;01-11-2015",Dagbog!$N$2:$N$757,B15))</f>
        <v/>
      </c>
      <c r="I15" s="325" t="str">
        <f>IF(SUMIFS(Dagbog!$J$2:$J$757,Dagbog!$B$2:$B$757,"&lt;01-11-2016",Dagbog!$N$2:$N$757,B15)-SUMIFS(Dagbog!$J$2:$J$757,Dagbog!$B$2:$B$757,"&lt;01-11-2015",Dagbog!$N$2:$N$757,B15)=0,"",SUMIFS(Dagbog!$J$2:$J$757,Dagbog!$B$2:$B$757,"&lt;01-11-2016",Dagbog!$N$2:$N$757,B15)-SUMIFS(Dagbog!$J$2:$J$757,Dagbog!$B$2:$B$757,"&lt;01-11-2015",Dagbog!$N$2:$N$757,B15))</f>
        <v/>
      </c>
      <c r="J15" s="325" t="str">
        <f>IF(SUMIFS(Dagbog!$K$2:$K$757,Dagbog!$B$2:$B$757,"&lt;01-11-2016",Dagbog!$N$2:$N$757,B15)-SUMIFS(Dagbog!$K$2:$K$757,Dagbog!$B$2:$B$757,"&lt;01-11-2015",Dagbog!$N$2:$N$757,B15)=0,"",SUMIFS(Dagbog!$K$2:$K$757,Dagbog!$B$2:$B$757,"&lt;01-11-2016",Dagbog!$N$2:$N$757,B15)-SUMIFS(Dagbog!$K$2:$K$757,Dagbog!$B$2:$B$757,"&lt;01-11-2015",Dagbog!$N$2:$N$757,B15))</f>
        <v/>
      </c>
      <c r="K15" s="287">
        <f t="shared" si="0"/>
        <v>0</v>
      </c>
    </row>
    <row r="16" spans="1:11" x14ac:dyDescent="0.2">
      <c r="A16" s="160" t="s">
        <v>79</v>
      </c>
      <c r="B16" s="75"/>
      <c r="C16" s="159">
        <f>SUM(C4:C15)</f>
        <v>1</v>
      </c>
      <c r="D16" s="159">
        <f>SUM(D4:D15)</f>
        <v>0</v>
      </c>
      <c r="E16" s="166">
        <f t="shared" ref="E16" si="2">SUM(E4:E15)</f>
        <v>1.7361111111111112E-2</v>
      </c>
      <c r="F16" s="196">
        <f>SUM(F4:F15)</f>
        <v>0</v>
      </c>
      <c r="G16" s="197">
        <f>SUM(G4:G15)</f>
        <v>0</v>
      </c>
      <c r="H16" s="197">
        <f>SUM(H4:H15)</f>
        <v>0</v>
      </c>
      <c r="I16" s="197">
        <f>SUM(I4:I15)</f>
        <v>0</v>
      </c>
      <c r="J16" s="197">
        <f>SUM(J4:J15)</f>
        <v>1.7361111111111112E-2</v>
      </c>
      <c r="K16" s="355"/>
    </row>
    <row r="17" spans="1:15" x14ac:dyDescent="0.2">
      <c r="A17" s="261" t="s">
        <v>113</v>
      </c>
      <c r="B17" s="214"/>
      <c r="C17" s="329" t="str">
        <f>A3</f>
        <v>Løb</v>
      </c>
      <c r="D17" s="332">
        <f>SUM(DataUge!W3:W745)/(SUM(DataUge!W3:W745)+SUM(DataUge!X3:X745))</f>
        <v>1</v>
      </c>
      <c r="E17" s="262">
        <f>E16/(E16+E31)</f>
        <v>0.35714285714285715</v>
      </c>
      <c r="F17" s="288">
        <f>F16/$E16</f>
        <v>0</v>
      </c>
      <c r="G17" s="293">
        <f>G16/$E16</f>
        <v>0</v>
      </c>
      <c r="H17" s="293">
        <f>H16/$E16</f>
        <v>0</v>
      </c>
      <c r="I17" s="293">
        <f>I16/$E16</f>
        <v>0</v>
      </c>
      <c r="J17" s="293">
        <f>J16/$E16</f>
        <v>1</v>
      </c>
      <c r="K17" s="356"/>
      <c r="M17" s="275"/>
      <c r="O17" s="328"/>
    </row>
    <row r="18" spans="1:15" x14ac:dyDescent="0.2">
      <c r="A18" s="261" t="s">
        <v>78</v>
      </c>
      <c r="B18" s="214"/>
      <c r="C18" s="263">
        <f>C16/COUNTIF(DataUge!U3:U745,"&gt;0")</f>
        <v>1</v>
      </c>
      <c r="D18" s="263">
        <f>D16/COUNTIF(DataUge!U3:U745,"&gt;0")</f>
        <v>0</v>
      </c>
      <c r="E18" s="166">
        <f>E16/COUNTIF(DataUge!U3:U745,"&gt;0")</f>
        <v>1.7361111111111112E-2</v>
      </c>
      <c r="F18" s="77"/>
      <c r="G18" s="77"/>
      <c r="H18" s="77"/>
      <c r="I18" s="77"/>
      <c r="J18" s="154"/>
    </row>
    <row r="19" spans="1:15" x14ac:dyDescent="0.2">
      <c r="A19" s="152"/>
      <c r="B19" s="149"/>
      <c r="C19" s="150"/>
      <c r="D19" s="150"/>
      <c r="E19" s="153"/>
      <c r="F19" s="154"/>
      <c r="G19" s="149"/>
      <c r="H19" s="149"/>
      <c r="I19" s="149"/>
      <c r="J19" s="149"/>
    </row>
    <row r="20" spans="1:15" ht="12.75" customHeight="1" x14ac:dyDescent="0.2">
      <c r="A20" s="148" t="str">
        <f>DataUge!H1</f>
        <v>Alternativ</v>
      </c>
      <c r="B20" s="147" t="str">
        <f>B3</f>
        <v>Fork.</v>
      </c>
      <c r="C20" s="147" t="str">
        <f t="shared" ref="C20:H20" si="3">C3</f>
        <v>Pas</v>
      </c>
      <c r="D20" s="147" t="str">
        <f t="shared" si="3"/>
        <v>Km</v>
      </c>
      <c r="E20" s="161" t="str">
        <f t="shared" si="3"/>
        <v>Tid</v>
      </c>
      <c r="F20" s="164" t="str">
        <f t="shared" si="3"/>
        <v>Maks.</v>
      </c>
      <c r="G20" s="163" t="str">
        <f t="shared" si="3"/>
        <v>Høj</v>
      </c>
      <c r="H20" s="163" t="str">
        <f t="shared" si="3"/>
        <v>Moderat</v>
      </c>
      <c r="I20" s="163" t="str">
        <f>I3</f>
        <v>Lav</v>
      </c>
      <c r="J20" s="163" t="str">
        <f>J3</f>
        <v>Svært lav</v>
      </c>
      <c r="K20" s="292" t="str">
        <f>K3</f>
        <v>Andel</v>
      </c>
    </row>
    <row r="21" spans="1:15" ht="12.75" customHeight="1" x14ac:dyDescent="0.2">
      <c r="A21" s="264" t="s">
        <v>67</v>
      </c>
      <c r="B21" s="265" t="s">
        <v>46</v>
      </c>
      <c r="C21" s="25">
        <f>IF(SUMIFS(Dagbog!$F$2:$F$757,Dagbog!$B$2:$B$757,"&lt;01-11-2016",Dagbog!$N$2:$N$757,B21)-SUMIFS(Dagbog!$F$2:$F$757,Dagbog!$B$2:$B$757,"&lt;01-11-2015",Dagbog!$N$2:$N$757,B21)=0,"",SUMIFS(Dagbog!$F$2:$F$757,Dagbog!$B$2:$B$757,"&lt;01-11-2016",Dagbog!$N$2:$N$757,B21)-SUMIFS(Dagbog!$F$2:$F$757,Dagbog!$B$2:$B$757,"&lt;01-11-2015",Dagbog!$N$2:$N$757,B21))</f>
        <v>1</v>
      </c>
      <c r="D21" s="324" t="s">
        <v>116</v>
      </c>
      <c r="E21" s="326">
        <f>SUMIFS(Dagbog!$M$2:$M$757,Dagbog!$B$2:$B$757,"&lt;01-11-2016")-SUMIFS(Dagbog!$M$2:$M$757,Dagbog!$B$2:$B$757,"&lt;01-11-2015")</f>
        <v>3.125E-2</v>
      </c>
      <c r="F21" s="325" t="str">
        <f>IF(SUMIFS(Dagbog!$G$2:$G$757,Dagbog!$B$2:$B$757,"&lt;01-11-2016",Dagbog!$N$2:$N$757,B21)-SUMIFS(Dagbog!$G$2:$G$757,Dagbog!$B$2:$B$757,"&lt;01-11-2015",Dagbog!$N$2:$N$757,B21)=0,"",SUMIFS(Dagbog!$G$2:$G$757,Dagbog!$B$2:$B$757,"&lt;01-11-2016",Dagbog!$N$2:$N$757,B21)-SUMIFS(Dagbog!$G$2:$G$757,Dagbog!$B$2:$B$757,"&lt;01-11-2015",Dagbog!$N$2:$N$757,B21))</f>
        <v/>
      </c>
      <c r="G21" s="325" t="str">
        <f>IF(SUMIFS(Dagbog!$H$2:$H$757,Dagbog!$B$2:$B$757,"&lt;01-11-2016",Dagbog!$N$2:$N$757,B21)-SUMIFS(Dagbog!$H$2:$H$757,Dagbog!$B$2:$B$757,"&lt;01-11-2015",Dagbog!$N$2:$N$757,B21)=0,"",SUMIFS(Dagbog!$H$2:$H$757,Dagbog!$B$2:$B$757,"&lt;01-11-2016",Dagbog!$N$2:$N$757,B21)-SUMIFS(Dagbog!$H$2:$H$757,Dagbog!$B$2:$B$757,"&lt;01-11-2015",Dagbog!$N$2:$N$757,B21))</f>
        <v/>
      </c>
      <c r="H21" s="325" t="str">
        <f>IF(SUMIFS(Dagbog!$I$2:$I$757,Dagbog!$B$2:$B$757,"&lt;01-11-2016",Dagbog!$N$2:$N$757,B21)-SUMIFS(Dagbog!$I$2:$I$757,Dagbog!$B$2:$B$757,"&lt;01-11-2015",Dagbog!$N$2:$N$757,B21)=0,"",SUMIFS(Dagbog!$I$2:$I$757,Dagbog!$B$2:$B$757,"&lt;01-11-2016",Dagbog!$N$2:$N$757,B21)-SUMIFS(Dagbog!$I$2:$I$757,Dagbog!$B$2:$B$757,"&lt;01-11-2015",Dagbog!$N$2:$N$757,B21))</f>
        <v/>
      </c>
      <c r="I21" s="325" t="str">
        <f>IF(SUMIFS(Dagbog!$J$2:$J$757,Dagbog!$B$2:$B$757,"&lt;01-11-2016",Dagbog!$N$2:$N$757,B21)-SUMIFS(Dagbog!$J$2:$J$757,Dagbog!$B$2:$B$757,"&lt;01-11-2015",Dagbog!$N$2:$N$757,B21)=0,"",SUMIFS(Dagbog!$J$2:$J$757,Dagbog!$B$2:$B$757,"&lt;01-11-2016",Dagbog!$N$2:$N$757,B21)-SUMIFS(Dagbog!$J$2:$J$757,Dagbog!$B$2:$B$757,"&lt;01-11-2015",Dagbog!$N$2:$N$757,B21))</f>
        <v/>
      </c>
      <c r="J21" s="325" t="str">
        <f>IF(SUMIFS(Dagbog!$K$2:$K$757,Dagbog!$B$2:$B$757,"&lt;01-11-2016",Dagbog!$N$2:$N$757,B21)-SUMIFS(Dagbog!$K$2:$K$757,Dagbog!$B$2:$B$757,"&lt;01-11-2015",Dagbog!$N$2:$N$757,B21)=0,"",SUMIFS(Dagbog!$K$2:$K$757,Dagbog!$B$2:$B$757,"&lt;01-11-2016",Dagbog!$N$2:$N$757,B21)-SUMIFS(Dagbog!$K$2:$K$757,Dagbog!$B$2:$B$757,"&lt;01-11-2015",Dagbog!$N$2:$N$757,B21))</f>
        <v/>
      </c>
      <c r="K21" s="290">
        <f>E21/$E$31</f>
        <v>1</v>
      </c>
    </row>
    <row r="22" spans="1:15" ht="12.75" customHeight="1" x14ac:dyDescent="0.2">
      <c r="A22" s="264" t="s">
        <v>68</v>
      </c>
      <c r="B22" s="265" t="s">
        <v>69</v>
      </c>
      <c r="C22" s="25" t="str">
        <f>IF(SUMIFS(Dagbog!$F$2:$F$757,Dagbog!$B$2:$B$757,"&lt;01-11-2016",Dagbog!$N$2:$N$757,B22)-SUMIFS(Dagbog!$F$2:$F$757,Dagbog!$B$2:$B$757,"&lt;01-11-2015",Dagbog!$N$2:$N$757,B22)=0,"",SUMIFS(Dagbog!$F$2:$F$757,Dagbog!$B$2:$B$757,"&lt;01-11-2016",Dagbog!$N$2:$N$757,B22)-SUMIFS(Dagbog!$F$2:$F$757,Dagbog!$B$2:$B$757,"&lt;01-11-2015",Dagbog!$N$2:$N$757,B22))</f>
        <v/>
      </c>
      <c r="D22" s="25" t="str">
        <f>IF(SUMIFS(Dagbog!$T$2:$T$757,Dagbog!$B$2:$B$757,"&lt;01-11-2016",Dagbog!$N$2:$N$757,B22)-SUMIFS(Dagbog!$T$2:$T$757,Dagbog!$B$2:$B$757,"&lt;01-11-2015",Dagbog!$N$2:$N$757,B22)=0,"",SUMIFS(Dagbog!$T$2:$T$757,Dagbog!$B$2:$B$757,"&lt;01-11-2016",Dagbog!$N$2:$N$757,B22)-SUMIFS(Dagbog!$T$2:$T$757,Dagbog!$B$2:$B$757,"&lt;01-11-2015",Dagbog!$N$2:$N$757,B22))</f>
        <v/>
      </c>
      <c r="E22" s="327">
        <f t="shared" ref="E22:E30" si="4">SUM(F22:J22)</f>
        <v>0</v>
      </c>
      <c r="F22" s="325" t="str">
        <f>IF(SUMIFS(Dagbog!$G$2:$G$757,Dagbog!$B$2:$B$757,"&lt;01-11-2016",Dagbog!$N$2:$N$757,B22)-SUMIFS(Dagbog!$G$2:$G$757,Dagbog!$B$2:$B$757,"&lt;01-11-2015",Dagbog!$N$2:$N$757,B22)=0,"",SUMIFS(Dagbog!$G$2:$G$757,Dagbog!$B$2:$B$757,"&lt;01-11-2016",Dagbog!$N$2:$N$757,B22)-SUMIFS(Dagbog!$G$2:$G$757,Dagbog!$B$2:$B$757,"&lt;01-11-2015",Dagbog!$N$2:$N$757,B22))</f>
        <v/>
      </c>
      <c r="G22" s="325" t="str">
        <f>IF(SUMIFS(Dagbog!$H$2:$H$757,Dagbog!$B$2:$B$757,"&lt;01-11-2016",Dagbog!$N$2:$N$757,B22)-SUMIFS(Dagbog!$H$2:$H$757,Dagbog!$B$2:$B$757,"&lt;01-11-2015",Dagbog!$N$2:$N$757,B22)=0,"",SUMIFS(Dagbog!$H$2:$H$757,Dagbog!$B$2:$B$757,"&lt;01-11-2016",Dagbog!$N$2:$N$757,B22)-SUMIFS(Dagbog!$H$2:$H$757,Dagbog!$B$2:$B$757,"&lt;01-11-2015",Dagbog!$N$2:$N$757,B22))</f>
        <v/>
      </c>
      <c r="H22" s="325" t="str">
        <f>IF(SUMIFS(Dagbog!$I$2:$I$757,Dagbog!$B$2:$B$757,"&lt;01-11-2016",Dagbog!$N$2:$N$757,B22)-SUMIFS(Dagbog!$I$2:$I$757,Dagbog!$B$2:$B$757,"&lt;01-11-2015",Dagbog!$N$2:$N$757,B22)=0,"",SUMIFS(Dagbog!$I$2:$I$757,Dagbog!$B$2:$B$757,"&lt;01-11-2016",Dagbog!$N$2:$N$757,B22)-SUMIFS(Dagbog!$I$2:$I$757,Dagbog!$B$2:$B$757,"&lt;01-11-2015",Dagbog!$N$2:$N$757,B22))</f>
        <v/>
      </c>
      <c r="I22" s="325" t="str">
        <f>IF(SUMIFS(Dagbog!$J$2:$J$757,Dagbog!$B$2:$B$757,"&lt;01-11-2016",Dagbog!$N$2:$N$757,B22)-SUMIFS(Dagbog!$J$2:$J$757,Dagbog!$B$2:$B$757,"&lt;01-11-2015",Dagbog!$N$2:$N$757,B22)=0,"",SUMIFS(Dagbog!$J$2:$J$757,Dagbog!$B$2:$B$757,"&lt;01-11-2016",Dagbog!$N$2:$N$757,B22)-SUMIFS(Dagbog!$J$2:$J$757,Dagbog!$B$2:$B$757,"&lt;01-11-2015",Dagbog!$N$2:$N$757,B22))</f>
        <v/>
      </c>
      <c r="J22" s="325" t="str">
        <f>IF(SUMIFS(Dagbog!$K$2:$K$757,Dagbog!$B$2:$B$757,"&lt;01-11-2016",Dagbog!$N$2:$N$757,B22)-SUMIFS(Dagbog!$K$2:$K$757,Dagbog!$B$2:$B$757,"&lt;01-11-2015",Dagbog!$N$2:$N$757,B22)=0,"",SUMIFS(Dagbog!$K$2:$K$757,Dagbog!$B$2:$B$757,"&lt;01-11-2016",Dagbog!$N$2:$N$757,B22)-SUMIFS(Dagbog!$K$2:$K$757,Dagbog!$B$2:$B$757,"&lt;01-11-2015",Dagbog!$N$2:$N$757,B22))</f>
        <v/>
      </c>
      <c r="K22" s="291">
        <f>E22/$E$31</f>
        <v>0</v>
      </c>
    </row>
    <row r="23" spans="1:15" x14ac:dyDescent="0.2">
      <c r="A23" s="264" t="s">
        <v>215</v>
      </c>
      <c r="B23" s="265" t="s">
        <v>49</v>
      </c>
      <c r="C23" s="25" t="str">
        <f>IF(SUMIFS(Dagbog!$F$2:$F$414,Dagbog!$B$2:$B$414,"&lt;01-11-2016",Dagbog!$N$2:$N$414,B23)-SUMIFS(Dagbog!$F$2:$F$414,Dagbog!$B$2:$B$414,"&lt;01-11-2015",Dagbog!$N$2:$N$414,B23)=0,"",SUMIFS(Dagbog!$F$2:$F$414,Dagbog!$B$2:$B$414,"&lt;01-11-2016",Dagbog!$N$2:$N$414,B23)-SUMIFS(Dagbog!$F$2:$F$414,Dagbog!$B$2:$B$414,"&lt;01-11-2015",Dagbog!$N$2:$N$414,B23))</f>
        <v/>
      </c>
      <c r="D23" s="25" t="str">
        <f>IF(SUMIFS(Dagbog!$T$2:$T$757,Dagbog!$B$2:$B$757,"&lt;01-11-2016",Dagbog!$N$2:$N$757,B23)-SUMIFS(Dagbog!$T$2:$T$757,Dagbog!$B$2:$B$757,"&lt;01-11-2015",Dagbog!$N$2:$N$757,B23)=0,"",SUMIFS(Dagbog!$T$2:$T$757,Dagbog!$B$2:$B$757,"&lt;01-11-2016",Dagbog!$N$2:$N$757,B23)-SUMIFS(Dagbog!$T$2:$T$757,Dagbog!$B$2:$B$757,"&lt;01-11-2015",Dagbog!$N$2:$N$757,B23))</f>
        <v/>
      </c>
      <c r="E23" s="327">
        <f t="shared" si="4"/>
        <v>0</v>
      </c>
      <c r="F23" s="325" t="str">
        <f>IF(SUMIFS(Dagbog!$G$2:$G$414,Dagbog!$B$2:$B$414,"&lt;01-11-2016",Dagbog!$N$2:$N$414,B23)-SUMIFS(Dagbog!$G$2:$G$414,Dagbog!$B$2:$B$414,"&lt;01-11-2015",Dagbog!$N$2:$N$414,B23)=0,"",SUMIFS(Dagbog!$G$2:$G$414,Dagbog!$B$2:$B$414,"&lt;01-11-2016",Dagbog!$N$2:$N$414,B23)-SUMIFS(Dagbog!$G$2:$G$414,Dagbog!$B$2:$B$414,"&lt;01-11-2015",Dagbog!$N$2:$N$414,B23))</f>
        <v/>
      </c>
      <c r="G23" s="325" t="str">
        <f>IF(SUMIFS(Dagbog!$H$2:$H$414,Dagbog!$B$2:$B$414,"&lt;01-11-2016",Dagbog!$N$2:$N$414,B23)-SUMIFS(Dagbog!$H$2:$H$414,Dagbog!$B$2:$B$414,"&lt;01-11-2015",Dagbog!$N$2:$N$414,B23)=0,"",SUMIFS(Dagbog!$H$2:$H$414,Dagbog!$B$2:$B$414,"&lt;01-11-2016",Dagbog!$N$2:$N$414,B23)-SUMIFS(Dagbog!$H$2:$H$414,Dagbog!$B$2:$B$414,"&lt;01-11-2015",Dagbog!$N$2:$N$414,B23))</f>
        <v/>
      </c>
      <c r="H23" s="325" t="str">
        <f>IF(SUMIFS(Dagbog!$I$2:$I$414,Dagbog!$B$2:$B$414,"&lt;01-11-2016",Dagbog!$N$2:$N$414,B23)-SUMIFS(Dagbog!$I$2:$I$414,Dagbog!$B$2:$B$414,"&lt;01-11-2015",Dagbog!$N$2:$N$414,B23)=0,"",SUMIFS(Dagbog!$I$2:$I$414,Dagbog!$B$2:$B$414,"&lt;01-11-2016",Dagbog!$N$2:$N$414,B23)-SUMIFS(Dagbog!$I$2:$I$414,Dagbog!$B$2:$B$414,"&lt;01-11-2015",Dagbog!$N$2:$N$414,B23))</f>
        <v/>
      </c>
      <c r="I23" s="325" t="str">
        <f>IF(SUMIFS(Dagbog!$J$2:$J$414,Dagbog!$B$2:$B$414,"&lt;01-11-2016",Dagbog!$N$2:$N$414,B23)-SUMIFS(Dagbog!$J$2:$J$414,Dagbog!$B$2:$B$414,"&lt;01-11-2015",Dagbog!$N$2:$N$414,B23)=0,"",SUMIFS(Dagbog!$J$2:$J$414,Dagbog!$B$2:$B$414,"&lt;01-11-2016",Dagbog!$N$2:$N$414,B23)-SUMIFS(Dagbog!$J$2:$J$414,Dagbog!$B$2:$B$414,"&lt;01-11-2015",Dagbog!$N$2:$N$414,B23))</f>
        <v/>
      </c>
      <c r="J23" s="325" t="str">
        <f>IF(SUMIFS(Dagbog!$K$2:$K$757,Dagbog!$B$2:$B$757,"&lt;01-11-2016",Dagbog!$N$2:$N$757,B23)-SUMIFS(Dagbog!$K$2:$K$757,Dagbog!$B$2:$B$757,"&lt;01-11-2015",Dagbog!$N$2:$N$757,B23)=0,"",SUMIFS(Dagbog!$K$2:$K$757,Dagbog!$B$2:$B$757,"&lt;01-11-2016",Dagbog!$N$2:$N$757,B23)-SUMIFS(Dagbog!$K$2:$K$757,Dagbog!$B$2:$B$757,"&lt;01-11-2015",Dagbog!$N$2:$N$757,B23))</f>
        <v/>
      </c>
      <c r="K23" s="291">
        <f>E23/$E$31</f>
        <v>0</v>
      </c>
    </row>
    <row r="24" spans="1:15" x14ac:dyDescent="0.2">
      <c r="A24" s="264" t="s">
        <v>74</v>
      </c>
      <c r="B24" s="265" t="s">
        <v>65</v>
      </c>
      <c r="C24" s="25" t="str">
        <f>IF(SUMIFS(Dagbog!$F$414:$F$757,Dagbog!$B$414:$B$757,"&lt;01-11-2016",Dagbog!$N$414:$N$757,B24)-SUMIFS(Dagbog!$F$414:$F$757,Dagbog!$B$414:$B$757,"&lt;01-11-2015",Dagbog!$N$414:$N$757,B24)=0,"",SUMIFS(Dagbog!$F$414:$F$757,Dagbog!$B$414:$B$757,"&lt;01-11-2016",Dagbog!$N$414:$N$757,B24)-SUMIFS(Dagbog!$F$414:$F$757,Dagbog!$B$414:$B$757,"&lt;01-11-2015",Dagbog!$N$414:$N$757,B24))</f>
        <v/>
      </c>
      <c r="D24" s="25" t="str">
        <f>IF(SUMIFS(Dagbog!$T$2:$T$757,Dagbog!$B$2:$B$757,"&lt;01-11-2016",Dagbog!$N$2:$N$757,B24)-SUMIFS(Dagbog!$T$2:$T$757,Dagbog!$B$2:$B$757,"&lt;01-11-2015",Dagbog!$N$2:$N$757,B24)=0,"",SUMIFS(Dagbog!$T$2:$T$757,Dagbog!$B$2:$B$757,"&lt;01-11-2016",Dagbog!$N$2:$N$757,B24)-SUMIFS(Dagbog!$T$2:$T$757,Dagbog!$B$2:$B$757,"&lt;01-11-2015",Dagbog!$N$2:$N$757,B24))</f>
        <v/>
      </c>
      <c r="E24" s="327">
        <f t="shared" ref="E24" si="5">SUM(F24:J24)</f>
        <v>0</v>
      </c>
      <c r="F24" s="325" t="str">
        <f>IF(SUMIFS(Dagbog!$G$414:$G$757,Dagbog!$B$414:$B$757,"&lt;01-11-2016",Dagbog!$N$414:$N$757,B24)-SUMIFS(Dagbog!$G$414:$G$757,Dagbog!$B$414:$B$757,"&lt;01-11-2015",Dagbog!$N$414:$N$757,B24)=0,"",SUMIFS(Dagbog!$G$414:$G$757,Dagbog!$B$414:$B$757,"&lt;01-11-2016",Dagbog!$N$414:$N$757,B24)-SUMIFS(Dagbog!$G$414:$G$757,Dagbog!$B$414:$B$757,"&lt;01-11-2015",Dagbog!$N$414:$N$757,B24))</f>
        <v/>
      </c>
      <c r="G24" s="325" t="str">
        <f>IF(SUMIFS(Dagbog!$H$414:$H$757,Dagbog!$B$414:$B$757,"&lt;01-11-2016",Dagbog!$N$414:$N$757,B24)-SUMIFS(Dagbog!$H$414:$H$757,Dagbog!$B$414:$B$757,"&lt;01-11-2015",Dagbog!$N$414:$N$757,B24)=0,"",SUMIFS(Dagbog!$H$414:$H$757,Dagbog!$B$414:$B$757,"&lt;01-11-2016",Dagbog!$N$414:$N$757,B24)-SUMIFS(Dagbog!$H$414:$H$757,Dagbog!$B$414:$B$757,"&lt;01-11-2015",Dagbog!$N$414:$N$757,B24))</f>
        <v/>
      </c>
      <c r="H24" s="325" t="str">
        <f>IF(SUMIFS(Dagbog!$I$414:$I$757,Dagbog!$B$414:$B$757,"&lt;01-11-2016",Dagbog!$N$414:$N$757,B24)-SUMIFS(Dagbog!$I$414:$I$757,Dagbog!$B$414:$B$757,"&lt;01-11-2015",Dagbog!$N$414:$N$757,B24)=0,"",SUMIFS(Dagbog!$I$414:$I$757,Dagbog!$B$414:$B$757,"&lt;01-11-2016",Dagbog!$N$414:$N$757,B24)-SUMIFS(Dagbog!$I$414:$I$757,Dagbog!$B$414:$B$757,"&lt;01-11-2015",Dagbog!$N$414:$N$757,B24))</f>
        <v/>
      </c>
      <c r="I24" s="325" t="str">
        <f>IF(SUMIFS(Dagbog!$J$414:$J$757,Dagbog!$B$414:$B$757,"&lt;01-11-2016",Dagbog!$N$414:$N$757,B24)-SUMIFS(Dagbog!$J$414:$J$757,Dagbog!$B$414:$B$757,"&lt;01-11-2015",Dagbog!$N$414:$N$757,B24)=0,"",SUMIFS(Dagbog!$J$414:$J$757,Dagbog!$B$414:$B$757,"&lt;01-11-2016",Dagbog!$N$414:$N$757,B24)-SUMIFS(Dagbog!$J$414:$J$757,Dagbog!$B$414:$B$757,"&lt;01-11-2015",Dagbog!$N$414:$N$757,B24))</f>
        <v/>
      </c>
      <c r="J24" s="325" t="str">
        <f>IF(SUMIFS(Dagbog!$K$2:$K$757,Dagbog!$B$2:$B$757,"&lt;01-11-2016",Dagbog!$N$2:$N$757,B24)-SUMIFS(Dagbog!$K$2:$K$757,Dagbog!$B$2:$B$757,"&lt;01-11-2015",Dagbog!$N$2:$N$757,B24)=0,"",SUMIFS(Dagbog!$K$2:$K$757,Dagbog!$B$2:$B$757,"&lt;01-11-2016",Dagbog!$N$2:$N$757,B24)-SUMIFS(Dagbog!$K$2:$K$757,Dagbog!$B$2:$B$757,"&lt;01-11-2015",Dagbog!$N$2:$N$757,B24))</f>
        <v/>
      </c>
      <c r="K24" s="291">
        <f t="shared" ref="K24" si="6">E24/$E$31</f>
        <v>0</v>
      </c>
    </row>
    <row r="25" spans="1:15" x14ac:dyDescent="0.2">
      <c r="A25" s="264" t="s">
        <v>75</v>
      </c>
      <c r="B25" s="265" t="s">
        <v>66</v>
      </c>
      <c r="C25" s="25" t="str">
        <f>IF(SUMIFS(Dagbog!$F$2:$F$757,Dagbog!$B$2:$B$757,"&lt;01-11-2016",Dagbog!$N$2:$N$757,B25)-SUMIFS(Dagbog!$F$2:$F$757,Dagbog!$B$2:$B$757,"&lt;01-11-2015",Dagbog!$N$2:$N$757,B25)=0,"",SUMIFS(Dagbog!$F$2:$F$757,Dagbog!$B$2:$B$757,"&lt;01-11-2016",Dagbog!$N$2:$N$757,B25)-SUMIFS(Dagbog!$F$2:$F$757,Dagbog!$B$2:$B$757,"&lt;01-11-2015",Dagbog!$N$2:$N$757,B25))</f>
        <v/>
      </c>
      <c r="D25" s="25" t="str">
        <f>IF(SUMIFS(Dagbog!$T$2:$T$757,Dagbog!$B$2:$B$757,"&lt;01-11-2016",Dagbog!$N$2:$N$757,B25)-SUMIFS(Dagbog!$T$2:$T$757,Dagbog!$B$2:$B$757,"&lt;01-11-2015",Dagbog!$N$2:$N$757,B25)=0,"",SUMIFS(Dagbog!$T$2:$T$757,Dagbog!$B$2:$B$757,"&lt;01-11-2016",Dagbog!$N$2:$N$757,B25)-SUMIFS(Dagbog!$T$2:$T$757,Dagbog!$B$2:$B$757,"&lt;01-11-2015",Dagbog!$N$2:$N$757,B25))</f>
        <v/>
      </c>
      <c r="E25" s="327">
        <f t="shared" si="4"/>
        <v>0</v>
      </c>
      <c r="F25" s="325" t="str">
        <f>IF(SUMIFS(Dagbog!$G$2:$G$757,Dagbog!$B$2:$B$757,"&lt;01-11-2016",Dagbog!$N$2:$N$757,B25)-SUMIFS(Dagbog!$G$2:$G$757,Dagbog!$B$2:$B$757,"&lt;01-11-2015",Dagbog!$N$2:$N$757,B25)=0,"",SUMIFS(Dagbog!$G$2:$G$757,Dagbog!$B$2:$B$757,"&lt;01-11-2016",Dagbog!$N$2:$N$757,B25)-SUMIFS(Dagbog!$G$2:$G$757,Dagbog!$B$2:$B$757,"&lt;01-11-2015",Dagbog!$N$2:$N$757,B25))</f>
        <v/>
      </c>
      <c r="G25" s="325" t="str">
        <f>IF(SUMIFS(Dagbog!$H$2:$H$757,Dagbog!$B$2:$B$757,"&lt;01-11-2016",Dagbog!$N$2:$N$757,B25)-SUMIFS(Dagbog!$H$2:$H$757,Dagbog!$B$2:$B$757,"&lt;01-11-2015",Dagbog!$N$2:$N$757,B25)=0,"",SUMIFS(Dagbog!$H$2:$H$757,Dagbog!$B$2:$B$757,"&lt;01-11-2016",Dagbog!$N$2:$N$757,B25)-SUMIFS(Dagbog!$H$2:$H$757,Dagbog!$B$2:$B$757,"&lt;01-11-2015",Dagbog!$N$2:$N$757,B25))</f>
        <v/>
      </c>
      <c r="H25" s="325" t="str">
        <f>IF(SUMIFS(Dagbog!$I$2:$I$757,Dagbog!$B$2:$B$757,"&lt;01-11-2016",Dagbog!$N$2:$N$757,B25)-SUMIFS(Dagbog!$I$2:$I$757,Dagbog!$B$2:$B$757,"&lt;01-11-2015",Dagbog!$N$2:$N$757,B25)=0,"",SUMIFS(Dagbog!$I$2:$I$757,Dagbog!$B$2:$B$757,"&lt;01-11-2016",Dagbog!$N$2:$N$757,B25)-SUMIFS(Dagbog!$I$2:$I$757,Dagbog!$B$2:$B$757,"&lt;01-11-2015",Dagbog!$N$2:$N$757,B25))</f>
        <v/>
      </c>
      <c r="I25" s="325" t="str">
        <f>IF(SUMIFS(Dagbog!$J$2:$J$757,Dagbog!$B$2:$B$757,"&lt;01-11-2016",Dagbog!$N$2:$N$757,B25)-SUMIFS(Dagbog!$J$2:$J$757,Dagbog!$B$2:$B$757,"&lt;01-11-2015",Dagbog!$N$2:$N$757,B25)=0,"",SUMIFS(Dagbog!$J$2:$J$757,Dagbog!$B$2:$B$757,"&lt;01-11-2016",Dagbog!$N$2:$N$757,B25)-SUMIFS(Dagbog!$J$2:$J$757,Dagbog!$B$2:$B$757,"&lt;01-11-2015",Dagbog!$N$2:$N$757,B25))</f>
        <v/>
      </c>
      <c r="J25" s="325" t="str">
        <f>IF(SUMIFS(Dagbog!$K$2:$K$757,Dagbog!$B$2:$B$757,"&lt;01-11-2016",Dagbog!$N$2:$N$757,B25)-SUMIFS(Dagbog!$K$2:$K$757,Dagbog!$B$2:$B$757,"&lt;01-11-2015",Dagbog!$N$2:$N$757,B25)=0,"",SUMIFS(Dagbog!$K$2:$K$757,Dagbog!$B$2:$B$757,"&lt;01-11-2016",Dagbog!$N$2:$N$757,B25)-SUMIFS(Dagbog!$K$2:$K$757,Dagbog!$B$2:$B$757,"&lt;01-11-2015",Dagbog!$N$2:$N$757,B25))</f>
        <v/>
      </c>
      <c r="K25" s="291">
        <f t="shared" ref="K25:K30" si="7">E25/$E$31</f>
        <v>0</v>
      </c>
    </row>
    <row r="26" spans="1:15" x14ac:dyDescent="0.2">
      <c r="A26" s="264" t="s">
        <v>76</v>
      </c>
      <c r="B26" s="265" t="s">
        <v>48</v>
      </c>
      <c r="C26" s="25" t="str">
        <f>IF(SUMIFS(Dagbog!$F$2:$F$757,Dagbog!$B$2:$B$757,"&lt;01-11-2016",Dagbog!$N$2:$N$757,B26)-SUMIFS(Dagbog!$F$2:$F$757,Dagbog!$B$2:$B$757,"&lt;01-11-2015",Dagbog!$N$2:$N$757,B26)=0,"",SUMIFS(Dagbog!$F$2:$F$757,Dagbog!$B$2:$B$757,"&lt;01-11-2016",Dagbog!$N$2:$N$757,B26)-SUMIFS(Dagbog!$F$2:$F$757,Dagbog!$B$2:$B$757,"&lt;01-11-2015",Dagbog!$N$2:$N$757,B26))</f>
        <v/>
      </c>
      <c r="D26" s="25" t="str">
        <f>IF(SUMIFS(Dagbog!$T$2:$T$757,Dagbog!$B$2:$B$757,"&lt;01-11-2016",Dagbog!$N$2:$N$757,B26)-SUMIFS(Dagbog!$T$2:$T$757,Dagbog!$B$2:$B$757,"&lt;01-11-2015",Dagbog!$N$2:$N$757,B26)=0,"",SUMIFS(Dagbog!$T$2:$T$757,Dagbog!$B$2:$B$757,"&lt;01-11-2016",Dagbog!$N$2:$N$757,B26)-SUMIFS(Dagbog!$T$2:$T$757,Dagbog!$B$2:$B$757,"&lt;01-11-2015",Dagbog!$N$2:$N$757,B26))</f>
        <v/>
      </c>
      <c r="E26" s="327">
        <f t="shared" si="4"/>
        <v>0</v>
      </c>
      <c r="F26" s="325" t="str">
        <f>IF(SUMIFS(Dagbog!$G$2:$G$757,Dagbog!$B$2:$B$757,"&lt;01-11-2016",Dagbog!$N$2:$N$757,B26)-SUMIFS(Dagbog!$G$2:$G$757,Dagbog!$B$2:$B$757,"&lt;01-11-2015",Dagbog!$N$2:$N$757,B26)=0,"",SUMIFS(Dagbog!$G$2:$G$757,Dagbog!$B$2:$B$757,"&lt;01-11-2016",Dagbog!$N$2:$N$757,B26)-SUMIFS(Dagbog!$G$2:$G$757,Dagbog!$B$2:$B$757,"&lt;01-11-2015",Dagbog!$N$2:$N$757,B26))</f>
        <v/>
      </c>
      <c r="G26" s="325" t="str">
        <f>IF(SUMIFS(Dagbog!$H$2:$H$757,Dagbog!$B$2:$B$757,"&lt;01-11-2016",Dagbog!$N$2:$N$757,B26)-SUMIFS(Dagbog!$H$2:$H$757,Dagbog!$B$2:$B$757,"&lt;01-11-2015",Dagbog!$N$2:$N$757,B26)=0,"",SUMIFS(Dagbog!$H$2:$H$757,Dagbog!$B$2:$B$757,"&lt;01-11-2016",Dagbog!$N$2:$N$757,B26)-SUMIFS(Dagbog!$H$2:$H$757,Dagbog!$B$2:$B$757,"&lt;01-11-2015",Dagbog!$N$2:$N$757,B26))</f>
        <v/>
      </c>
      <c r="H26" s="325" t="str">
        <f>IF(SUMIFS(Dagbog!$I$2:$I$757,Dagbog!$B$2:$B$757,"&lt;01-11-2016",Dagbog!$N$2:$N$757,B26)-SUMIFS(Dagbog!$I$2:$I$757,Dagbog!$B$2:$B$757,"&lt;01-11-2015",Dagbog!$N$2:$N$757,B26)=0,"",SUMIFS(Dagbog!$I$2:$I$757,Dagbog!$B$2:$B$757,"&lt;01-11-2016",Dagbog!$N$2:$N$757,B26)-SUMIFS(Dagbog!$I$2:$I$757,Dagbog!$B$2:$B$757,"&lt;01-11-2015",Dagbog!$N$2:$N$757,B26))</f>
        <v/>
      </c>
      <c r="I26" s="325" t="str">
        <f>IF(SUMIFS(Dagbog!$J$2:$J$757,Dagbog!$B$2:$B$757,"&lt;01-11-2016",Dagbog!$N$2:$N$757,B26)-SUMIFS(Dagbog!$J$2:$J$757,Dagbog!$B$2:$B$757,"&lt;01-11-2015",Dagbog!$N$2:$N$757,B26)=0,"",SUMIFS(Dagbog!$J$2:$J$757,Dagbog!$B$2:$B$757,"&lt;01-11-2016",Dagbog!$N$2:$N$757,B26)-SUMIFS(Dagbog!$J$2:$J$757,Dagbog!$B$2:$B$757,"&lt;01-11-2015",Dagbog!$N$2:$N$757,B26))</f>
        <v/>
      </c>
      <c r="J26" s="325" t="str">
        <f>IF(SUMIFS(Dagbog!$K$2:$K$757,Dagbog!$B$2:$B$757,"&lt;01-11-2016",Dagbog!$N$2:$N$757,B26)-SUMIFS(Dagbog!$K$2:$K$757,Dagbog!$B$2:$B$757,"&lt;01-11-2015",Dagbog!$N$2:$N$757,B26)=0,"",SUMIFS(Dagbog!$K$2:$K$757,Dagbog!$B$2:$B$757,"&lt;01-11-2016",Dagbog!$N$2:$N$757,B26)-SUMIFS(Dagbog!$K$2:$K$757,Dagbog!$B$2:$B$757,"&lt;01-11-2015",Dagbog!$N$2:$N$757,B26))</f>
        <v/>
      </c>
      <c r="K26" s="291">
        <f t="shared" si="7"/>
        <v>0</v>
      </c>
    </row>
    <row r="27" spans="1:15" x14ac:dyDescent="0.2">
      <c r="A27" s="264" t="s">
        <v>72</v>
      </c>
      <c r="B27" s="265" t="s">
        <v>73</v>
      </c>
      <c r="C27" s="25" t="str">
        <f>IF(SUMIFS(Dagbog!$F$2:$F$757,Dagbog!$B$2:$B$757,"&lt;01-11-2016",Dagbog!$N$2:$N$757,B27)-SUMIFS(Dagbog!$F$2:$F$757,Dagbog!$B$2:$B$757,"&lt;01-11-2015",Dagbog!$N$2:$N$757,B27)=0,"",SUMIFS(Dagbog!$F$2:$F$757,Dagbog!$B$2:$B$757,"&lt;01-11-2016",Dagbog!$N$2:$N$757,B27)-SUMIFS(Dagbog!$F$2:$F$757,Dagbog!$B$2:$B$757,"&lt;01-11-2015",Dagbog!$N$2:$N$757,B27))</f>
        <v/>
      </c>
      <c r="D27" s="25" t="str">
        <f>IF(SUMIFS(Dagbog!$T$2:$T$757,Dagbog!$B$2:$B$757,"&lt;01-11-2016",Dagbog!$N$2:$N$757,B27)-SUMIFS(Dagbog!$T$2:$T$757,Dagbog!$B$2:$B$757,"&lt;01-11-2015",Dagbog!$N$2:$N$757,B27)=0,"",SUMIFS(Dagbog!$T$2:$T$757,Dagbog!$B$2:$B$757,"&lt;01-11-2016",Dagbog!$N$2:$N$757,B27)-SUMIFS(Dagbog!$T$2:$T$757,Dagbog!$B$2:$B$757,"&lt;01-11-2015",Dagbog!$N$2:$N$757,B27))</f>
        <v/>
      </c>
      <c r="E27" s="327">
        <f t="shared" si="4"/>
        <v>0</v>
      </c>
      <c r="F27" s="325" t="str">
        <f>IF(SUMIFS(Dagbog!$G$2:$G$757,Dagbog!$B$2:$B$757,"&lt;01-11-2016",Dagbog!$N$2:$N$757,B27)-SUMIFS(Dagbog!$G$2:$G$757,Dagbog!$B$2:$B$757,"&lt;01-11-2015",Dagbog!$N$2:$N$757,B27)=0,"",SUMIFS(Dagbog!$G$2:$G$757,Dagbog!$B$2:$B$757,"&lt;01-11-2016",Dagbog!$N$2:$N$757,B27)-SUMIFS(Dagbog!$G$2:$G$757,Dagbog!$B$2:$B$757,"&lt;01-11-2015",Dagbog!$N$2:$N$757,B27))</f>
        <v/>
      </c>
      <c r="G27" s="325" t="str">
        <f>IF(SUMIFS(Dagbog!$H$2:$H$757,Dagbog!$B$2:$B$757,"&lt;01-11-2016",Dagbog!$N$2:$N$757,B27)-SUMIFS(Dagbog!$H$2:$H$757,Dagbog!$B$2:$B$757,"&lt;01-11-2015",Dagbog!$N$2:$N$757,B27)=0,"",SUMIFS(Dagbog!$H$2:$H$757,Dagbog!$B$2:$B$757,"&lt;01-11-2016",Dagbog!$N$2:$N$757,B27)-SUMIFS(Dagbog!$H$2:$H$757,Dagbog!$B$2:$B$757,"&lt;01-11-2015",Dagbog!$N$2:$N$757,B27))</f>
        <v/>
      </c>
      <c r="H27" s="325" t="str">
        <f>IF(SUMIFS(Dagbog!$I$2:$I$757,Dagbog!$B$2:$B$757,"&lt;01-11-2016",Dagbog!$N$2:$N$757,B27)-SUMIFS(Dagbog!$I$2:$I$757,Dagbog!$B$2:$B$757,"&lt;01-11-2015",Dagbog!$N$2:$N$757,B27)=0,"",SUMIFS(Dagbog!$I$2:$I$757,Dagbog!$B$2:$B$757,"&lt;01-11-2016",Dagbog!$N$2:$N$757,B27)-SUMIFS(Dagbog!$I$2:$I$757,Dagbog!$B$2:$B$757,"&lt;01-11-2015",Dagbog!$N$2:$N$757,B27))</f>
        <v/>
      </c>
      <c r="I27" s="325" t="str">
        <f>IF(SUMIFS(Dagbog!$J$2:$J$757,Dagbog!$B$2:$B$757,"&lt;01-11-2016",Dagbog!$N$2:$N$757,B27)-SUMIFS(Dagbog!$J$2:$J$757,Dagbog!$B$2:$B$757,"&lt;01-11-2015",Dagbog!$N$2:$N$757,B27)=0,"",SUMIFS(Dagbog!$J$2:$J$757,Dagbog!$B$2:$B$757,"&lt;01-11-2016",Dagbog!$N$2:$N$757,B27)-SUMIFS(Dagbog!$J$2:$J$757,Dagbog!$B$2:$B$757,"&lt;01-11-2015",Dagbog!$N$2:$N$757,B27))</f>
        <v/>
      </c>
      <c r="J27" s="325" t="str">
        <f>IF(SUMIFS(Dagbog!$K$2:$K$757,Dagbog!$B$2:$B$757,"&lt;01-11-2016",Dagbog!$N$2:$N$757,B27)-SUMIFS(Dagbog!$K$2:$K$757,Dagbog!$B$2:$B$757,"&lt;01-11-2015",Dagbog!$N$2:$N$757,B27)=0,"",SUMIFS(Dagbog!$K$2:$K$757,Dagbog!$B$2:$B$757,"&lt;01-11-2016",Dagbog!$N$2:$N$757,B27)-SUMIFS(Dagbog!$K$2:$K$757,Dagbog!$B$2:$B$757,"&lt;01-11-2015",Dagbog!$N$2:$N$757,B27))</f>
        <v/>
      </c>
      <c r="K27" s="291">
        <f t="shared" si="7"/>
        <v>0</v>
      </c>
    </row>
    <row r="28" spans="1:15" x14ac:dyDescent="0.2">
      <c r="A28" s="264" t="s">
        <v>70</v>
      </c>
      <c r="B28" s="265" t="s">
        <v>71</v>
      </c>
      <c r="C28" s="25" t="str">
        <f>IF(SUMIFS(Dagbog!$F$2:$F$757,Dagbog!$B$2:$B$757,"&lt;01-11-2016",Dagbog!$N$2:$N$757,B28)-SUMIFS(Dagbog!$F$2:$F$757,Dagbog!$B$2:$B$757,"&lt;01-11-2015",Dagbog!$N$2:$N$757,B28)=0,"",SUMIFS(Dagbog!$F$2:$F$757,Dagbog!$B$2:$B$757,"&lt;01-11-2016",Dagbog!$N$2:$N$757,B28)-SUMIFS(Dagbog!$F$2:$F$757,Dagbog!$B$2:$B$757,"&lt;01-11-2015",Dagbog!$N$2:$N$757,B28))</f>
        <v/>
      </c>
      <c r="D28" s="25" t="str">
        <f>IF(SUMIFS(Dagbog!$T$2:$T$757,Dagbog!$B$2:$B$757,"&lt;01-11-2016",Dagbog!$N$2:$N$757,B28)-SUMIFS(Dagbog!$T$2:$T$757,Dagbog!$B$2:$B$757,"&lt;01-11-2015",Dagbog!$N$2:$N$757,B28)=0,"",SUMIFS(Dagbog!$T$2:$T$757,Dagbog!$B$2:$B$757,"&lt;01-11-2016",Dagbog!$N$2:$N$757,B28)-SUMIFS(Dagbog!$T$2:$T$757,Dagbog!$B$2:$B$757,"&lt;01-11-2015",Dagbog!$N$2:$N$757,B28))</f>
        <v/>
      </c>
      <c r="E28" s="327">
        <f t="shared" si="4"/>
        <v>0</v>
      </c>
      <c r="F28" s="325" t="str">
        <f>IF(SUMIFS(Dagbog!$G$2:$G$757,Dagbog!$B$2:$B$757,"&lt;01-11-2016",Dagbog!$N$2:$N$757,B28)-SUMIFS(Dagbog!$G$2:$G$757,Dagbog!$B$2:$B$757,"&lt;01-11-2015",Dagbog!$N$2:$N$757,B28)=0,"",SUMIFS(Dagbog!$G$2:$G$757,Dagbog!$B$2:$B$757,"&lt;01-11-2016",Dagbog!$N$2:$N$757,B28)-SUMIFS(Dagbog!$G$2:$G$757,Dagbog!$B$2:$B$757,"&lt;01-11-2015",Dagbog!$N$2:$N$757,B28))</f>
        <v/>
      </c>
      <c r="G28" s="325" t="str">
        <f>IF(SUMIFS(Dagbog!$H$2:$H$757,Dagbog!$B$2:$B$757,"&lt;01-11-2016",Dagbog!$N$2:$N$757,B28)-SUMIFS(Dagbog!$H$2:$H$757,Dagbog!$B$2:$B$757,"&lt;01-11-2015",Dagbog!$N$2:$N$757,B28)=0,"",SUMIFS(Dagbog!$H$2:$H$757,Dagbog!$B$2:$B$757,"&lt;01-11-2016",Dagbog!$N$2:$N$757,B28)-SUMIFS(Dagbog!$H$2:$H$757,Dagbog!$B$2:$B$757,"&lt;01-11-2015",Dagbog!$N$2:$N$757,B28))</f>
        <v/>
      </c>
      <c r="H28" s="325" t="str">
        <f>IF(SUMIFS(Dagbog!$I$2:$I$757,Dagbog!$B$2:$B$757,"&lt;01-11-2016",Dagbog!$N$2:$N$757,B28)-SUMIFS(Dagbog!$I$2:$I$757,Dagbog!$B$2:$B$757,"&lt;01-11-2015",Dagbog!$N$2:$N$757,B28)=0,"",SUMIFS(Dagbog!$I$2:$I$757,Dagbog!$B$2:$B$757,"&lt;01-11-2016",Dagbog!$N$2:$N$757,B28)-SUMIFS(Dagbog!$I$2:$I$757,Dagbog!$B$2:$B$757,"&lt;01-11-2015",Dagbog!$N$2:$N$757,B28))</f>
        <v/>
      </c>
      <c r="I28" s="325" t="str">
        <f>IF(SUMIFS(Dagbog!$J$2:$J$757,Dagbog!$B$2:$B$757,"&lt;01-11-2016",Dagbog!$N$2:$N$757,B28)-SUMIFS(Dagbog!$J$2:$J$757,Dagbog!$B$2:$B$757,"&lt;01-11-2015",Dagbog!$N$2:$N$757,B28)=0,"",SUMIFS(Dagbog!$J$2:$J$757,Dagbog!$B$2:$B$757,"&lt;01-11-2016",Dagbog!$N$2:$N$757,B28)-SUMIFS(Dagbog!$J$2:$J$757,Dagbog!$B$2:$B$757,"&lt;01-11-2015",Dagbog!$N$2:$N$757,B28))</f>
        <v/>
      </c>
      <c r="J28" s="325" t="str">
        <f>IF(SUMIFS(Dagbog!$K$2:$K$757,Dagbog!$B$2:$B$757,"&lt;01-11-2016",Dagbog!$N$2:$N$757,B28)-SUMIFS(Dagbog!$K$2:$K$757,Dagbog!$B$2:$B$757,"&lt;01-11-2015",Dagbog!$N$2:$N$757,B28)=0,"",SUMIFS(Dagbog!$K$2:$K$757,Dagbog!$B$2:$B$757,"&lt;01-11-2016",Dagbog!$N$2:$N$757,B28)-SUMIFS(Dagbog!$K$2:$K$757,Dagbog!$B$2:$B$757,"&lt;01-11-2015",Dagbog!$N$2:$N$757,B28))</f>
        <v/>
      </c>
      <c r="K28" s="291">
        <f t="shared" si="7"/>
        <v>0</v>
      </c>
    </row>
    <row r="29" spans="1:15" x14ac:dyDescent="0.2">
      <c r="A29" s="264" t="s">
        <v>8</v>
      </c>
      <c r="B29" s="265" t="s">
        <v>2</v>
      </c>
      <c r="C29" s="25" t="str">
        <f>IF(SUMIFS(Dagbog!$F$2:$F$757,Dagbog!$B$2:$B$757,"&lt;01-11-2016",Dagbog!$N$2:$N$757,B29)-SUMIFS(Dagbog!$F$2:$F$757,Dagbog!$B$2:$B$757,"&lt;01-11-2015",Dagbog!$N$2:$N$757,B29)=0,"",SUMIFS(Dagbog!$F$2:$F$757,Dagbog!$B$2:$B$757,"&lt;01-11-2016",Dagbog!$N$2:$N$757,B29)-SUMIFS(Dagbog!$F$2:$F$757,Dagbog!$B$2:$B$757,"&lt;01-11-2015",Dagbog!$N$2:$N$757,B29))</f>
        <v/>
      </c>
      <c r="D29" s="25" t="str">
        <f>IF(SUMIFS(Dagbog!$T$2:$T$757,Dagbog!$B$2:$B$757,"&lt;01-11-2016",Dagbog!$N$2:$N$757,B29)-SUMIFS(Dagbog!$T$2:$T$757,Dagbog!$B$2:$B$757,"&lt;01-11-2015",Dagbog!$N$2:$N$757,B29)=0,"",SUMIFS(Dagbog!$T$2:$T$757,Dagbog!$B$2:$B$757,"&lt;01-11-2016",Dagbog!$N$2:$N$757,B29)-SUMIFS(Dagbog!$T$2:$T$757,Dagbog!$B$2:$B$757,"&lt;01-11-2015",Dagbog!$N$2:$N$757,B29))</f>
        <v/>
      </c>
      <c r="E29" s="327">
        <f t="shared" si="4"/>
        <v>0</v>
      </c>
      <c r="F29" s="325" t="str">
        <f>IF(SUMIFS(Dagbog!$G$2:$G$757,Dagbog!$B$2:$B$757,"&lt;01-11-2016",Dagbog!$N$2:$N$757,B29)-SUMIFS(Dagbog!$G$2:$G$757,Dagbog!$B$2:$B$757,"&lt;01-11-2015",Dagbog!$N$2:$N$757,B29)=0,"",SUMIFS(Dagbog!$G$2:$G$757,Dagbog!$B$2:$B$757,"&lt;01-11-2016",Dagbog!$N$2:$N$757,B29)-SUMIFS(Dagbog!$G$2:$G$757,Dagbog!$B$2:$B$757,"&lt;01-11-2015",Dagbog!$N$2:$N$757,B29))</f>
        <v/>
      </c>
      <c r="G29" s="325" t="str">
        <f>IF(SUMIFS(Dagbog!$H$2:$H$757,Dagbog!$B$2:$B$757,"&lt;01-11-2016",Dagbog!$N$2:$N$757,B29)-SUMIFS(Dagbog!$H$2:$H$757,Dagbog!$B$2:$B$757,"&lt;01-11-2015",Dagbog!$N$2:$N$757,B29)=0,"",SUMIFS(Dagbog!$H$2:$H$757,Dagbog!$B$2:$B$757,"&lt;01-11-2016",Dagbog!$N$2:$N$757,B29)-SUMIFS(Dagbog!$H$2:$H$757,Dagbog!$B$2:$B$757,"&lt;01-11-2015",Dagbog!$N$2:$N$757,B29))</f>
        <v/>
      </c>
      <c r="H29" s="325" t="str">
        <f>IF(SUMIFS(Dagbog!$I$2:$I$757,Dagbog!$B$2:$B$757,"&lt;01-11-2016",Dagbog!$N$2:$N$757,B29)-SUMIFS(Dagbog!$I$2:$I$757,Dagbog!$B$2:$B$757,"&lt;01-11-2015",Dagbog!$N$2:$N$757,B29)=0,"",SUMIFS(Dagbog!$I$2:$I$757,Dagbog!$B$2:$B$757,"&lt;01-11-2016",Dagbog!$N$2:$N$757,B29)-SUMIFS(Dagbog!$I$2:$I$757,Dagbog!$B$2:$B$757,"&lt;01-11-2015",Dagbog!$N$2:$N$757,B29))</f>
        <v/>
      </c>
      <c r="I29" s="325" t="str">
        <f>IF(SUMIFS(Dagbog!$J$2:$J$757,Dagbog!$B$2:$B$757,"&lt;01-11-2016",Dagbog!$N$2:$N$757,B29)-SUMIFS(Dagbog!$J$2:$J$757,Dagbog!$B$2:$B$757,"&lt;01-11-2015",Dagbog!$N$2:$N$757,B29)=0,"",SUMIFS(Dagbog!$J$2:$J$757,Dagbog!$B$2:$B$757,"&lt;01-11-2016",Dagbog!$N$2:$N$757,B29)-SUMIFS(Dagbog!$J$2:$J$757,Dagbog!$B$2:$B$757,"&lt;01-11-2015",Dagbog!$N$2:$N$757,B29))</f>
        <v/>
      </c>
      <c r="J29" s="325" t="str">
        <f>IF(SUMIFS(Dagbog!$K$2:$K$757,Dagbog!$B$2:$B$757,"&lt;01-11-2016",Dagbog!$N$2:$N$757,B29)-SUMIFS(Dagbog!$K$2:$K$757,Dagbog!$B$2:$B$757,"&lt;01-11-2015",Dagbog!$N$2:$N$757,B29)=0,"",SUMIFS(Dagbog!$K$2:$K$757,Dagbog!$B$2:$B$757,"&lt;01-11-2016",Dagbog!$N$2:$N$757,B29)-SUMIFS(Dagbog!$K$2:$K$757,Dagbog!$B$2:$B$757,"&lt;01-11-2015",Dagbog!$N$2:$N$757,B29))</f>
        <v/>
      </c>
      <c r="K29" s="291">
        <f t="shared" si="7"/>
        <v>0</v>
      </c>
    </row>
    <row r="30" spans="1:15" x14ac:dyDescent="0.2">
      <c r="A30" s="264"/>
      <c r="B30" s="266"/>
      <c r="C30" s="25" t="str">
        <f>IF(SUMIFS(Dagbog!$F$2:$F$757,Dagbog!$B$2:$B$757,"&lt;01-11-2016",Dagbog!$N$2:$N$757,B30)-SUMIFS(Dagbog!$F$2:$F$757,Dagbog!$B$2:$B$757,"&lt;01-11-2015",Dagbog!$N$2:$N$757,B30)=0,"",SUMIFS(Dagbog!$F$2:$F$757,Dagbog!$B$2:$B$757,"&lt;01-11-2016",Dagbog!$N$2:$N$757,B30)-SUMIFS(Dagbog!$F$2:$F$757,Dagbog!$B$2:$B$757,"&lt;01-11-2015",Dagbog!$N$2:$N$757,B30))</f>
        <v/>
      </c>
      <c r="D30" s="25" t="str">
        <f>IF(SUMIFS(Dagbog!$T$2:$T$757,Dagbog!$B$2:$B$757,"&lt;01-11-2016",Dagbog!$N$2:$N$757,B30)-SUMIFS(Dagbog!$T$2:$T$757,Dagbog!$B$2:$B$757,"&lt;01-11-2015",Dagbog!$N$2:$N$757,B30)=0,"",SUMIFS(Dagbog!$T$2:$T$757,Dagbog!$B$2:$B$757,"&lt;01-11-2016",Dagbog!$N$2:$N$757,B30)-SUMIFS(Dagbog!$T$2:$T$757,Dagbog!$B$2:$B$757,"&lt;01-11-2015",Dagbog!$N$2:$N$757,B30))</f>
        <v/>
      </c>
      <c r="E30" s="331">
        <f t="shared" si="4"/>
        <v>0</v>
      </c>
      <c r="F30" s="325" t="str">
        <f>IF(SUMIFS(Dagbog!$G$2:$G$757,Dagbog!$B$2:$B$757,"&lt;01-11-2016",Dagbog!$N$2:$N$757,B30)-SUMIFS(Dagbog!$G$2:$G$757,Dagbog!$B$2:$B$757,"&lt;01-11-2015",Dagbog!$N$2:$N$757,B30)=0,"",SUMIFS(Dagbog!$G$2:$G$757,Dagbog!$B$2:$B$757,"&lt;01-11-2016",Dagbog!$N$2:$N$757,B30)-SUMIFS(Dagbog!$G$2:$G$757,Dagbog!$B$2:$B$757,"&lt;01-11-2015",Dagbog!$N$2:$N$757,B30))</f>
        <v/>
      </c>
      <c r="G30" s="325" t="str">
        <f>IF(SUMIFS(Dagbog!$H$2:$H$757,Dagbog!$B$2:$B$757,"&lt;01-11-2016",Dagbog!$N$2:$N$757,B30)-SUMIFS(Dagbog!$H$2:$H$757,Dagbog!$B$2:$B$757,"&lt;01-11-2015",Dagbog!$N$2:$N$757,B30)=0,"",SUMIFS(Dagbog!$H$2:$H$757,Dagbog!$B$2:$B$757,"&lt;01-11-2016",Dagbog!$N$2:$N$757,B30)-SUMIFS(Dagbog!$H$2:$H$757,Dagbog!$B$2:$B$757,"&lt;01-11-2015",Dagbog!$N$2:$N$757,B30))</f>
        <v/>
      </c>
      <c r="H30" s="325" t="str">
        <f>IF(SUMIFS(Dagbog!$I$2:$I$757,Dagbog!$B$2:$B$757,"&lt;01-11-2016",Dagbog!$N$2:$N$757,B30)-SUMIFS(Dagbog!$I$2:$I$757,Dagbog!$B$2:$B$757,"&lt;01-11-2015",Dagbog!$N$2:$N$757,B30)=0,"",SUMIFS(Dagbog!$I$2:$I$757,Dagbog!$B$2:$B$757,"&lt;01-11-2016",Dagbog!$N$2:$N$757,B30)-SUMIFS(Dagbog!$I$2:$I$757,Dagbog!$B$2:$B$757,"&lt;01-11-2015",Dagbog!$N$2:$N$757,B30))</f>
        <v/>
      </c>
      <c r="I30" s="325" t="str">
        <f>IF(SUMIFS(Dagbog!$J$2:$J$757,Dagbog!$B$2:$B$757,"&lt;01-11-2016",Dagbog!$N$2:$N$757,B30)-SUMIFS(Dagbog!$J$2:$J$757,Dagbog!$B$2:$B$757,"&lt;01-11-2015",Dagbog!$N$2:$N$757,B30)=0,"",SUMIFS(Dagbog!$J$2:$J$757,Dagbog!$B$2:$B$757,"&lt;01-11-2016",Dagbog!$N$2:$N$757,B30)-SUMIFS(Dagbog!$J$2:$J$757,Dagbog!$B$2:$B$757,"&lt;01-11-2015",Dagbog!$N$2:$N$757,B30))</f>
        <v/>
      </c>
      <c r="J30" s="325" t="str">
        <f>IF(SUMIFS(Dagbog!$K$2:$K$757,Dagbog!$B$2:$B$757,"&lt;01-11-2016",Dagbog!$N$2:$N$757,B30)-SUMIFS(Dagbog!$K$2:$K$757,Dagbog!$B$2:$B$757,"&lt;01-11-2015",Dagbog!$N$2:$N$757,B30)=0,"",SUMIFS(Dagbog!$K$2:$K$757,Dagbog!$B$2:$B$757,"&lt;01-11-2016",Dagbog!$N$2:$N$757,B30)-SUMIFS(Dagbog!$K$2:$K$757,Dagbog!$B$2:$B$757,"&lt;01-11-2015",Dagbog!$N$2:$N$757,B30))</f>
        <v/>
      </c>
      <c r="K30" s="287">
        <f t="shared" si="7"/>
        <v>0</v>
      </c>
    </row>
    <row r="31" spans="1:15" x14ac:dyDescent="0.2">
      <c r="A31" s="160" t="str">
        <f>A16</f>
        <v>Årstotal</v>
      </c>
      <c r="B31" s="75"/>
      <c r="C31" s="159">
        <f>SUM(C21:C30)</f>
        <v>1</v>
      </c>
      <c r="D31" s="159">
        <f>SUM(D21:D30)</f>
        <v>0</v>
      </c>
      <c r="E31" s="166">
        <f>SUM(E21:E30)+SUM(F21:J21)</f>
        <v>3.125E-2</v>
      </c>
      <c r="F31" s="196">
        <f>SUM(F21:F30)</f>
        <v>0</v>
      </c>
      <c r="G31" s="197">
        <f>SUM(G21:G30)</f>
        <v>0</v>
      </c>
      <c r="H31" s="197">
        <f>SUM(H21:H30)</f>
        <v>0</v>
      </c>
      <c r="I31" s="197">
        <f>SUM(I21:I30)</f>
        <v>0</v>
      </c>
      <c r="J31" s="197">
        <f>SUM(J21:J30)</f>
        <v>0</v>
      </c>
      <c r="K31" s="355"/>
    </row>
    <row r="32" spans="1:15" x14ac:dyDescent="0.2">
      <c r="A32" s="261" t="str">
        <f>A17</f>
        <v>% af træningtid</v>
      </c>
      <c r="B32" s="214"/>
      <c r="C32" s="329" t="str">
        <f>A20</f>
        <v>Alternativ</v>
      </c>
      <c r="D32" s="330">
        <f>SUM(DataUge!X3:X745)/(SUM(DataUge!W3:W745)+SUM(DataUge!X3:X745))</f>
        <v>0</v>
      </c>
      <c r="E32" s="262">
        <f>E31/(E31+E16)</f>
        <v>0.64285714285714279</v>
      </c>
      <c r="F32" s="288" t="e">
        <f>F31/($E31-$E21)</f>
        <v>#DIV/0!</v>
      </c>
      <c r="G32" s="293" t="e">
        <f>G31/($E31-$E21)</f>
        <v>#DIV/0!</v>
      </c>
      <c r="H32" s="293" t="e">
        <f>H31/($E31-$E21)</f>
        <v>#DIV/0!</v>
      </c>
      <c r="I32" s="293" t="e">
        <f>I31/($E31-$E21)</f>
        <v>#DIV/0!</v>
      </c>
      <c r="J32" s="293" t="e">
        <f>J31/($E31-$E21)</f>
        <v>#DIV/0!</v>
      </c>
      <c r="K32" s="357"/>
    </row>
    <row r="33" spans="1:10" x14ac:dyDescent="0.2">
      <c r="A33" s="261" t="str">
        <f>A18</f>
        <v>Snit per uge</v>
      </c>
      <c r="B33" s="214"/>
      <c r="C33" s="263">
        <f>C31/COUNTIF(DataUge!U3:U745,"&gt;0")</f>
        <v>1</v>
      </c>
      <c r="D33" s="263">
        <f>D31/COUNTIF(DataUge!U3:U745,"&gt;0")</f>
        <v>0</v>
      </c>
      <c r="E33" s="166">
        <f>E31/COUNTIF(DataUge!U3:U745,"&gt;0")</f>
        <v>3.125E-2</v>
      </c>
      <c r="F33" s="77"/>
      <c r="G33" s="77"/>
      <c r="H33" s="77"/>
      <c r="I33" s="77"/>
      <c r="J33" s="154"/>
    </row>
    <row r="34" spans="1:10" x14ac:dyDescent="0.2">
      <c r="I34" s="74"/>
      <c r="J34" s="74"/>
    </row>
    <row r="35" spans="1:10" ht="12.75" customHeight="1" x14ac:dyDescent="0.2">
      <c r="A35" s="433" t="str">
        <f>A16</f>
        <v>Årstotal</v>
      </c>
      <c r="B35" s="434"/>
      <c r="C35" s="149"/>
      <c r="D35" s="435" t="s">
        <v>121</v>
      </c>
      <c r="E35" s="436"/>
      <c r="I35" s="74"/>
      <c r="J35" s="74"/>
    </row>
    <row r="36" spans="1:10" x14ac:dyDescent="0.2">
      <c r="A36" s="167" t="s">
        <v>114</v>
      </c>
      <c r="B36" s="216">
        <f>E16+E31</f>
        <v>4.8611111111111112E-2</v>
      </c>
      <c r="C36" s="149"/>
      <c r="D36" s="333" t="s">
        <v>9</v>
      </c>
      <c r="E36" s="219">
        <f>MAXA(DataUge!Z3:Z745)</f>
        <v>0</v>
      </c>
      <c r="F36" s="74"/>
      <c r="G36" s="74"/>
      <c r="H36" s="74"/>
      <c r="I36" s="74"/>
      <c r="J36" s="74"/>
    </row>
    <row r="37" spans="1:10" x14ac:dyDescent="0.2">
      <c r="A37" s="38" t="s">
        <v>80</v>
      </c>
      <c r="B37" s="224">
        <f>SUM(DataMåned!R2:R13)/COUNTIF(DataMåned!R2:R13,"&gt;0")</f>
        <v>4.8611111111111112E-2</v>
      </c>
      <c r="C37" s="155"/>
      <c r="D37" s="76" t="s">
        <v>22</v>
      </c>
      <c r="E37" s="239">
        <f>MAXA(DataUge!AA3:AA745)</f>
        <v>0</v>
      </c>
      <c r="F37" s="74"/>
      <c r="G37" s="74"/>
      <c r="H37" s="74"/>
      <c r="I37" s="74"/>
      <c r="J37" s="74"/>
    </row>
    <row r="38" spans="1:10" x14ac:dyDescent="0.2">
      <c r="A38" s="76" t="str">
        <f>A33</f>
        <v>Snit per uge</v>
      </c>
      <c r="B38" s="168">
        <f>E18+E33</f>
        <v>4.8611111111111112E-2</v>
      </c>
      <c r="C38" s="156"/>
      <c r="G38" s="74"/>
      <c r="H38" s="74"/>
      <c r="I38" s="74"/>
      <c r="J38" s="74"/>
    </row>
    <row r="39" spans="1:10" x14ac:dyDescent="0.2">
      <c r="C39" s="150"/>
      <c r="G39" s="74"/>
      <c r="H39" s="74"/>
      <c r="I39" s="74"/>
      <c r="J39" s="74"/>
    </row>
    <row r="40" spans="1:10" ht="12.75" customHeight="1" x14ac:dyDescent="0.2">
      <c r="A40" s="432" t="str">
        <f>Dagbog!Q1</f>
        <v>O-teknik</v>
      </c>
      <c r="B40" s="431"/>
      <c r="C40" s="152"/>
      <c r="F40" s="157"/>
      <c r="G40" s="74"/>
      <c r="H40" s="74"/>
      <c r="I40" s="74"/>
      <c r="J40" s="74"/>
    </row>
    <row r="41" spans="1:10" x14ac:dyDescent="0.2">
      <c r="A41" s="260" t="s">
        <v>64</v>
      </c>
      <c r="B41" s="323">
        <f>SUMIFS(Dagbog!$Q$2:$Q$757,Dagbog!$B$2:$B$757,"&lt;01-11-2016",Dagbog!N2:N757,B9)-SUMIFS(Dagbog!$Q$2:$Q$757,Dagbog!$B$2:$B$757,"&lt;01-11-2015",Dagbog!N2:N757,B9)+SUMIFS(Dagbog!$Q$2:$Q$757,Dagbog!$B$2:$B$757,"&lt;01-11-2016",Dagbog!N2:N757,B11)-SUMIFS(Dagbog!$Q$2:$Q$757,Dagbog!$B$2:$B$757,"&lt;01-11-2015",Dagbog!N2:N757,B11)</f>
        <v>0</v>
      </c>
      <c r="C41" s="274"/>
      <c r="D41" s="169"/>
      <c r="E41" s="169"/>
      <c r="G41" s="74"/>
      <c r="H41" s="74"/>
      <c r="I41" s="74"/>
      <c r="J41" s="74"/>
    </row>
    <row r="42" spans="1:10" x14ac:dyDescent="0.2">
      <c r="A42" s="173" t="s">
        <v>50</v>
      </c>
      <c r="B42" s="323">
        <f>SUMIFS(Dagbog!$Q$2:$Q$757,Dagbog!$B$2:$B$757,"&lt;01-11-2016",Dagbog!N2:N757,B10)-SUMIFS(Dagbog!$Q$2:$Q$757,Dagbog!$B$2:$B$757,"&lt;01-11-2015",Dagbog!N2:N757,B10)+SUMIFS(Dagbog!$Q$2:$Q$757,Dagbog!$B$2:$B$757,"&lt;01-11-2016",Dagbog!N2:N757,B12)-SUMIFS(Dagbog!$Q$2:$Q$757,Dagbog!$B$2:$B$757,"&lt;01-11-2015",Dagbog!N2:N757,B12)</f>
        <v>0</v>
      </c>
      <c r="C42" s="274"/>
      <c r="G42" s="74"/>
      <c r="H42" s="74"/>
      <c r="I42" s="74"/>
      <c r="J42" s="74"/>
    </row>
    <row r="43" spans="1:10" x14ac:dyDescent="0.2">
      <c r="A43" s="172" t="str">
        <f>A31</f>
        <v>Årstotal</v>
      </c>
      <c r="B43" s="171">
        <f>SUMIFS(Dagbog!Q2:Q757,Dagbog!$B$2:$B$757,"&lt;01-11-2016")-SUMIFS(Dagbog!Q2:Q757,Dagbog!$B$2:$B$757,"&lt;01-11-2015")</f>
        <v>0</v>
      </c>
      <c r="C43" s="34"/>
      <c r="G43" s="74"/>
      <c r="H43" s="74"/>
      <c r="I43" s="74"/>
      <c r="J43" s="74"/>
    </row>
    <row r="44" spans="1:10" x14ac:dyDescent="0.2">
      <c r="A44" s="170" t="str">
        <f>A33</f>
        <v>Snit per uge</v>
      </c>
      <c r="B44" s="171">
        <f>B43/COUNTIF(DataUge!U3:U745,"&gt;0")</f>
        <v>0</v>
      </c>
      <c r="G44" s="74"/>
      <c r="H44" s="74"/>
      <c r="I44" s="74"/>
      <c r="J44" s="74"/>
    </row>
    <row r="45" spans="1:10" x14ac:dyDescent="0.2">
      <c r="A45" s="258" t="s">
        <v>77</v>
      </c>
      <c r="B45" s="259">
        <f>B43/E16</f>
        <v>0</v>
      </c>
      <c r="G45" s="74"/>
      <c r="H45" s="74"/>
      <c r="I45" s="74"/>
      <c r="J45" s="74"/>
    </row>
    <row r="46" spans="1:10" x14ac:dyDescent="0.2">
      <c r="A46" s="174"/>
      <c r="B46" s="175"/>
      <c r="G46" s="74"/>
      <c r="H46" s="74"/>
      <c r="I46" s="74"/>
      <c r="J46" s="74"/>
    </row>
    <row r="47" spans="1:10" ht="12.75" customHeight="1" x14ac:dyDescent="0.2">
      <c r="A47" s="249" t="s">
        <v>40</v>
      </c>
      <c r="B47" s="250">
        <v>4.1666666666666664E-2</v>
      </c>
      <c r="C47" s="430" t="s">
        <v>41</v>
      </c>
      <c r="D47" s="431"/>
    </row>
    <row r="48" spans="1:10" ht="12.75" customHeight="1" x14ac:dyDescent="0.2">
      <c r="A48" s="246" t="str">
        <f>Dagbog!K1</f>
        <v>Svært lav</v>
      </c>
      <c r="B48" s="254">
        <v>1</v>
      </c>
      <c r="C48" s="74"/>
      <c r="D48" s="285"/>
    </row>
    <row r="49" spans="1:5" x14ac:dyDescent="0.2">
      <c r="A49" s="247" t="str">
        <f>Dagbog!J1</f>
        <v>Lav</v>
      </c>
      <c r="B49" s="255">
        <v>1.1000000000000001</v>
      </c>
      <c r="C49" s="74"/>
    </row>
    <row r="50" spans="1:5" x14ac:dyDescent="0.2">
      <c r="A50" s="247" t="str">
        <f>Dagbog!I1</f>
        <v>Moderat</v>
      </c>
      <c r="B50" s="255">
        <v>1.65</v>
      </c>
      <c r="C50" s="74"/>
    </row>
    <row r="51" spans="1:5" x14ac:dyDescent="0.2">
      <c r="A51" s="247" t="str">
        <f>Dagbog!H1</f>
        <v>Høj</v>
      </c>
      <c r="B51" s="255">
        <v>2.2999999999999998</v>
      </c>
      <c r="C51" s="74"/>
    </row>
    <row r="52" spans="1:5" x14ac:dyDescent="0.2">
      <c r="A52" s="247" t="str">
        <f>Dagbog!G1</f>
        <v>Maks.</v>
      </c>
      <c r="B52" s="255">
        <v>3</v>
      </c>
      <c r="C52" s="74"/>
    </row>
    <row r="53" spans="1:5" x14ac:dyDescent="0.2">
      <c r="A53" s="248" t="str">
        <f>Dagbog!M1</f>
        <v>Styrke</v>
      </c>
      <c r="B53" s="256">
        <v>0.8</v>
      </c>
      <c r="C53" s="74"/>
    </row>
    <row r="54" spans="1:5" x14ac:dyDescent="0.2">
      <c r="A54" s="251" t="s">
        <v>115</v>
      </c>
      <c r="B54" s="257">
        <v>1.2</v>
      </c>
      <c r="C54" s="252"/>
    </row>
    <row r="55" spans="1:5" x14ac:dyDescent="0.2">
      <c r="B55" s="78"/>
      <c r="C55" s="74"/>
      <c r="D55" s="74"/>
      <c r="E55" s="74"/>
    </row>
    <row r="56" spans="1:5" x14ac:dyDescent="0.2">
      <c r="A56" s="253"/>
      <c r="C56" s="78"/>
      <c r="D56" s="78"/>
      <c r="E56" s="78"/>
    </row>
    <row r="57" spans="1:5" x14ac:dyDescent="0.2">
      <c r="A57" s="253"/>
    </row>
  </sheetData>
  <sheetProtection sheet="1" objects="1" scenarios="1"/>
  <mergeCells count="4">
    <mergeCell ref="C47:D47"/>
    <mergeCell ref="A40:B40"/>
    <mergeCell ref="A35:B35"/>
    <mergeCell ref="D35:E35"/>
  </mergeCells>
  <phoneticPr fontId="0" type="noConversion"/>
  <pageMargins left="0.78740157480314965" right="0.78740157480314965" top="0.98425196850393704" bottom="0.98425196850393704" header="0" footer="0"/>
  <pageSetup paperSize="9" orientation="landscape" verticalDpi="12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2"/>
  <dimension ref="A1:P16"/>
  <sheetViews>
    <sheetView showGridLines="0" showRowColHeaders="0" zoomScale="110" zoomScaleNormal="110" workbookViewId="0"/>
  </sheetViews>
  <sheetFormatPr defaultRowHeight="11.25" x14ac:dyDescent="0.2"/>
  <cols>
    <col min="1" max="1" width="20.5703125" style="47" customWidth="1"/>
    <col min="2" max="2" width="6.42578125" style="46" customWidth="1"/>
    <col min="3" max="3" width="6.140625" style="47" bestFit="1" customWidth="1"/>
    <col min="4" max="4" width="10.7109375" style="47" customWidth="1"/>
    <col min="5" max="5" width="17" style="47" customWidth="1"/>
    <col min="6" max="6" width="7.5703125" style="47" bestFit="1" customWidth="1"/>
    <col min="7" max="8" width="10.7109375" style="47" customWidth="1"/>
    <col min="9" max="14" width="6.28515625" style="47" customWidth="1"/>
    <col min="15" max="16384" width="9.140625" style="47"/>
  </cols>
  <sheetData>
    <row r="1" spans="1:16" ht="12.75" x14ac:dyDescent="0.2">
      <c r="A1" s="45" t="s">
        <v>62</v>
      </c>
    </row>
    <row r="3" spans="1:16" s="55" customFormat="1" x14ac:dyDescent="0.2">
      <c r="A3" s="439" t="s">
        <v>52</v>
      </c>
      <c r="B3" s="444" t="s">
        <v>53</v>
      </c>
      <c r="C3" s="446" t="s">
        <v>81</v>
      </c>
      <c r="D3" s="446" t="s">
        <v>59</v>
      </c>
      <c r="E3" s="441" t="s">
        <v>60</v>
      </c>
      <c r="F3" s="441" t="s">
        <v>54</v>
      </c>
      <c r="G3" s="441" t="s">
        <v>55</v>
      </c>
      <c r="H3" s="442" t="s">
        <v>56</v>
      </c>
      <c r="I3" s="437" t="s">
        <v>1</v>
      </c>
      <c r="J3" s="443"/>
      <c r="K3" s="437" t="s">
        <v>0</v>
      </c>
      <c r="L3" s="438"/>
      <c r="M3" s="56" t="s">
        <v>63</v>
      </c>
      <c r="N3" s="57"/>
      <c r="O3" s="57" t="s">
        <v>6</v>
      </c>
    </row>
    <row r="4" spans="1:16" s="55" customFormat="1" x14ac:dyDescent="0.2">
      <c r="A4" s="440"/>
      <c r="B4" s="445"/>
      <c r="C4" s="446"/>
      <c r="D4" s="446"/>
      <c r="E4" s="441"/>
      <c r="F4" s="441"/>
      <c r="G4" s="441"/>
      <c r="H4" s="442"/>
      <c r="I4" s="58" t="s">
        <v>57</v>
      </c>
      <c r="J4" s="59" t="s">
        <v>58</v>
      </c>
      <c r="K4" s="58" t="s">
        <v>57</v>
      </c>
      <c r="L4" s="60" t="s">
        <v>58</v>
      </c>
      <c r="M4" s="58" t="s">
        <v>57</v>
      </c>
      <c r="N4" s="60" t="s">
        <v>58</v>
      </c>
      <c r="O4" s="270" t="s">
        <v>7</v>
      </c>
    </row>
    <row r="5" spans="1:16" s="50" customFormat="1" x14ac:dyDescent="0.2">
      <c r="A5" s="48" t="s">
        <v>3</v>
      </c>
      <c r="B5" s="49" t="s">
        <v>4</v>
      </c>
      <c r="C5" s="49" t="s">
        <v>216</v>
      </c>
      <c r="D5" s="48" t="s">
        <v>217</v>
      </c>
      <c r="E5" s="48" t="s">
        <v>218</v>
      </c>
      <c r="F5" s="48"/>
      <c r="G5" s="48" t="s">
        <v>217</v>
      </c>
      <c r="H5" s="48"/>
      <c r="I5" s="269">
        <f>SUMIF(Dagbog!$S$14:$S$757,B5,Dagbog!$T$14:$T$757)</f>
        <v>0</v>
      </c>
      <c r="J5" s="51">
        <f>SUMIF(Dagbog!$S$14:$S$757,B5,Dagbog!$W$14:$W$757)</f>
        <v>0</v>
      </c>
      <c r="K5" s="359">
        <v>0</v>
      </c>
      <c r="L5" s="51">
        <v>0</v>
      </c>
      <c r="M5" s="269">
        <f t="shared" ref="M5:N14" si="0">I5+K5</f>
        <v>0</v>
      </c>
      <c r="N5" s="51">
        <f t="shared" si="0"/>
        <v>0</v>
      </c>
      <c r="O5" s="269">
        <f t="shared" ref="O5:O14" si="1">N5*24*15</f>
        <v>0</v>
      </c>
    </row>
    <row r="6" spans="1:16" s="50" customFormat="1" x14ac:dyDescent="0.2">
      <c r="A6" s="50" t="s">
        <v>219</v>
      </c>
      <c r="B6" s="52" t="s">
        <v>5</v>
      </c>
      <c r="C6" s="53" t="s">
        <v>220</v>
      </c>
      <c r="D6" s="54" t="s">
        <v>221</v>
      </c>
      <c r="E6" s="50" t="s">
        <v>61</v>
      </c>
      <c r="G6" s="54" t="s">
        <v>221</v>
      </c>
      <c r="I6" s="269">
        <f>SUMIF(Dagbog!$S$14:$S$757,B6,Dagbog!$T$14:$T$757)</f>
        <v>0</v>
      </c>
      <c r="J6" s="51">
        <f>SUMIF(Dagbog!$S$14:$S$757,B6,Dagbog!$W$14:$W$757)</f>
        <v>0</v>
      </c>
      <c r="K6" s="269">
        <v>0</v>
      </c>
      <c r="L6" s="51">
        <v>0</v>
      </c>
      <c r="M6" s="269">
        <f t="shared" si="0"/>
        <v>0</v>
      </c>
      <c r="N6" s="51">
        <f t="shared" si="0"/>
        <v>0</v>
      </c>
      <c r="O6" s="269">
        <f t="shared" si="1"/>
        <v>0</v>
      </c>
    </row>
    <row r="7" spans="1:16" s="50" customFormat="1" x14ac:dyDescent="0.2">
      <c r="A7" s="50" t="s">
        <v>222</v>
      </c>
      <c r="B7" s="52" t="s">
        <v>223</v>
      </c>
      <c r="C7" s="53" t="s">
        <v>216</v>
      </c>
      <c r="D7" s="54" t="s">
        <v>224</v>
      </c>
      <c r="E7" s="50" t="s">
        <v>61</v>
      </c>
      <c r="G7" s="54" t="s">
        <v>224</v>
      </c>
      <c r="I7" s="269">
        <f>SUMIF(Dagbog!$S$14:$S$757,B7,Dagbog!$T$14:$T$757)</f>
        <v>0</v>
      </c>
      <c r="J7" s="51">
        <f>SUMIF(Dagbog!$S$14:$S$757,B7,Dagbog!$W$14:$W$757)</f>
        <v>0</v>
      </c>
      <c r="K7" s="269">
        <v>0</v>
      </c>
      <c r="L7" s="51">
        <v>0</v>
      </c>
      <c r="M7" s="269">
        <f t="shared" si="0"/>
        <v>0</v>
      </c>
      <c r="N7" s="51">
        <f t="shared" si="0"/>
        <v>0</v>
      </c>
      <c r="O7" s="269">
        <f t="shared" si="1"/>
        <v>0</v>
      </c>
    </row>
    <row r="8" spans="1:16" s="50" customFormat="1" x14ac:dyDescent="0.2">
      <c r="A8" s="50" t="s">
        <v>225</v>
      </c>
      <c r="B8" s="52">
        <v>1061</v>
      </c>
      <c r="C8" s="53" t="s">
        <v>220</v>
      </c>
      <c r="D8" s="54" t="s">
        <v>226</v>
      </c>
      <c r="E8" s="50" t="s">
        <v>61</v>
      </c>
      <c r="G8" s="54" t="s">
        <v>226</v>
      </c>
      <c r="I8" s="269">
        <f>SUMIF(Dagbog!$S$14:$S$757,B8,Dagbog!$T$14:$T$757)</f>
        <v>0</v>
      </c>
      <c r="J8" s="51">
        <f>SUMIF(Dagbog!$S$14:$S$757,B8,Dagbog!$W$14:$W$757)</f>
        <v>0</v>
      </c>
      <c r="K8" s="269">
        <v>0</v>
      </c>
      <c r="L8" s="51">
        <v>0</v>
      </c>
      <c r="M8" s="269">
        <f t="shared" si="0"/>
        <v>0</v>
      </c>
      <c r="N8" s="51">
        <f t="shared" si="0"/>
        <v>0</v>
      </c>
      <c r="O8" s="269">
        <f t="shared" si="1"/>
        <v>0</v>
      </c>
    </row>
    <row r="9" spans="1:16" s="50" customFormat="1" x14ac:dyDescent="0.2">
      <c r="A9" s="50" t="s">
        <v>227</v>
      </c>
      <c r="B9" s="52" t="s">
        <v>228</v>
      </c>
      <c r="C9" s="53" t="s">
        <v>216</v>
      </c>
      <c r="D9" s="54" t="s">
        <v>229</v>
      </c>
      <c r="E9" s="50" t="s">
        <v>61</v>
      </c>
      <c r="G9" s="54" t="s">
        <v>229</v>
      </c>
      <c r="I9" s="269">
        <f>SUMIF(Dagbog!$S$14:$S$757,B9,Dagbog!$T$14:$T$757)</f>
        <v>0</v>
      </c>
      <c r="J9" s="51">
        <f>SUMIF(Dagbog!$S$14:$S$757,B9,Dagbog!$W$14:$W$757)</f>
        <v>0</v>
      </c>
      <c r="K9" s="269">
        <v>0</v>
      </c>
      <c r="L9" s="51">
        <v>0</v>
      </c>
      <c r="M9" s="269">
        <f t="shared" si="0"/>
        <v>0</v>
      </c>
      <c r="N9" s="51">
        <f t="shared" si="0"/>
        <v>0</v>
      </c>
      <c r="O9" s="269">
        <f t="shared" si="1"/>
        <v>0</v>
      </c>
    </row>
    <row r="10" spans="1:16" s="50" customFormat="1" x14ac:dyDescent="0.2">
      <c r="A10" s="50" t="s">
        <v>230</v>
      </c>
      <c r="B10" s="52">
        <v>1063</v>
      </c>
      <c r="C10" s="53" t="s">
        <v>220</v>
      </c>
      <c r="D10" s="54" t="s">
        <v>231</v>
      </c>
      <c r="E10" s="50" t="s">
        <v>61</v>
      </c>
      <c r="G10" s="54" t="s">
        <v>231</v>
      </c>
      <c r="I10" s="269">
        <f>SUMIF(Dagbog!$S$14:$S$757,B10,Dagbog!$T$14:$T$757)</f>
        <v>0</v>
      </c>
      <c r="J10" s="51">
        <f>SUMIF(Dagbog!$S$14:$S$757,B10,Dagbog!$W$14:$W$757)</f>
        <v>0</v>
      </c>
      <c r="K10" s="269">
        <v>0</v>
      </c>
      <c r="L10" s="51">
        <v>0</v>
      </c>
      <c r="M10" s="269">
        <f t="shared" si="0"/>
        <v>0</v>
      </c>
      <c r="N10" s="51">
        <f t="shared" si="0"/>
        <v>0</v>
      </c>
      <c r="O10" s="269">
        <f t="shared" si="1"/>
        <v>0</v>
      </c>
    </row>
    <row r="11" spans="1:16" s="50" customFormat="1" x14ac:dyDescent="0.2">
      <c r="A11" s="50" t="s">
        <v>232</v>
      </c>
      <c r="B11" s="52" t="s">
        <v>233</v>
      </c>
      <c r="C11" s="53"/>
      <c r="D11" s="54"/>
      <c r="E11" s="50" t="s">
        <v>234</v>
      </c>
      <c r="I11" s="269">
        <f>SUMIF(Dagbog!$S$14:$S$757,B11,Dagbog!$T$14:$T$757)</f>
        <v>0</v>
      </c>
      <c r="J11" s="51">
        <f>SUMIF(Dagbog!$S$14:$S$757,B11,Dagbog!$W$14:$W$757)</f>
        <v>0</v>
      </c>
      <c r="K11" s="269">
        <v>0</v>
      </c>
      <c r="L11" s="51">
        <v>0</v>
      </c>
      <c r="M11" s="269">
        <f t="shared" si="0"/>
        <v>0</v>
      </c>
      <c r="N11" s="51">
        <f t="shared" si="0"/>
        <v>0</v>
      </c>
      <c r="O11" s="269">
        <f t="shared" si="1"/>
        <v>0</v>
      </c>
    </row>
    <row r="12" spans="1:16" s="50" customFormat="1" x14ac:dyDescent="0.2">
      <c r="A12" s="50" t="s">
        <v>235</v>
      </c>
      <c r="B12" s="52" t="s">
        <v>213</v>
      </c>
      <c r="C12" s="53"/>
      <c r="D12" s="54"/>
      <c r="E12" s="50" t="s">
        <v>234</v>
      </c>
      <c r="G12" s="54"/>
      <c r="I12" s="269">
        <f>SUMIF(Dagbog!$S$14:$S$757,B12,Dagbog!$T$14:$T$757)</f>
        <v>0</v>
      </c>
      <c r="J12" s="51">
        <f>SUMIF(Dagbog!$S$14:$S$757,B12,Dagbog!$W$14:$W$757)</f>
        <v>0</v>
      </c>
      <c r="K12" s="269">
        <v>0</v>
      </c>
      <c r="L12" s="51">
        <v>0</v>
      </c>
      <c r="M12" s="269">
        <f t="shared" si="0"/>
        <v>0</v>
      </c>
      <c r="N12" s="51">
        <f t="shared" si="0"/>
        <v>0</v>
      </c>
      <c r="O12" s="269">
        <f t="shared" si="1"/>
        <v>0</v>
      </c>
    </row>
    <row r="13" spans="1:16" s="50" customFormat="1" x14ac:dyDescent="0.2">
      <c r="A13" s="50" t="s">
        <v>236</v>
      </c>
      <c r="B13" s="52" t="s">
        <v>214</v>
      </c>
      <c r="C13" s="53"/>
      <c r="D13" s="54"/>
      <c r="E13" s="50" t="s">
        <v>61</v>
      </c>
      <c r="G13" s="54"/>
      <c r="I13" s="269">
        <f>SUMIF(Dagbog!$S$14:$S$757,B13,Dagbog!$T$14:$T$757)</f>
        <v>0</v>
      </c>
      <c r="J13" s="51">
        <f>SUMIF(Dagbog!$S$14:$S$757,B13,Dagbog!$W$14:$W$757)</f>
        <v>0</v>
      </c>
      <c r="K13" s="269">
        <v>0</v>
      </c>
      <c r="L13" s="51">
        <v>0</v>
      </c>
      <c r="M13" s="269">
        <f t="shared" si="0"/>
        <v>0</v>
      </c>
      <c r="N13" s="51">
        <f t="shared" si="0"/>
        <v>0</v>
      </c>
      <c r="O13" s="269">
        <f t="shared" si="1"/>
        <v>0</v>
      </c>
    </row>
    <row r="14" spans="1:16" s="50" customFormat="1" x14ac:dyDescent="0.2">
      <c r="B14" s="52"/>
      <c r="C14" s="53"/>
      <c r="D14" s="54"/>
      <c r="G14" s="54"/>
      <c r="I14" s="269">
        <f>SUMIF(Dagbog!$S$14:$S$757,B14,Dagbog!$T$14:$T$757)</f>
        <v>0</v>
      </c>
      <c r="J14" s="51">
        <f>SUMIF(Dagbog!$S$14:$S$757,B14,Dagbog!$W$14:$W$757)</f>
        <v>0</v>
      </c>
      <c r="K14" s="269">
        <v>0</v>
      </c>
      <c r="L14" s="51">
        <v>0</v>
      </c>
      <c r="M14" s="269">
        <f t="shared" si="0"/>
        <v>0</v>
      </c>
      <c r="N14" s="51">
        <f t="shared" si="0"/>
        <v>0</v>
      </c>
      <c r="O14" s="269">
        <f t="shared" si="1"/>
        <v>0</v>
      </c>
    </row>
    <row r="15" spans="1:16" x14ac:dyDescent="0.2">
      <c r="A15" s="50"/>
      <c r="B15" s="50"/>
      <c r="C15" s="53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</row>
    <row r="16" spans="1:16" x14ac:dyDescent="0.2">
      <c r="A16" s="50" t="s">
        <v>237</v>
      </c>
      <c r="B16" s="50"/>
      <c r="C16" s="53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</row>
  </sheetData>
  <mergeCells count="10">
    <mergeCell ref="K3:L3"/>
    <mergeCell ref="A3:A4"/>
    <mergeCell ref="F3:F4"/>
    <mergeCell ref="G3:G4"/>
    <mergeCell ref="H3:H4"/>
    <mergeCell ref="I3:J3"/>
    <mergeCell ref="B3:B4"/>
    <mergeCell ref="C3:C4"/>
    <mergeCell ref="D3:D4"/>
    <mergeCell ref="E3:E4"/>
  </mergeCells>
  <phoneticPr fontId="4" type="noConversion"/>
  <pageMargins left="0.75" right="0.75" top="1" bottom="1" header="0" footer="0"/>
  <pageSetup paperSize="9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defaultRowHeight="12.75" x14ac:dyDescent="0.2"/>
  <cols>
    <col min="1" max="1" width="17.5703125" style="360" customWidth="1"/>
    <col min="2" max="2" width="9.140625" style="360"/>
    <col min="3" max="3" width="7.5703125" style="360" bestFit="1" customWidth="1"/>
    <col min="4" max="4" width="8.140625" style="360" bestFit="1" customWidth="1"/>
    <col min="5" max="5" width="4.28515625" style="360" customWidth="1"/>
    <col min="6" max="6" width="14.5703125" style="360" bestFit="1" customWidth="1"/>
    <col min="7" max="7" width="9.140625" style="360"/>
    <col min="8" max="8" width="7.5703125" style="360" bestFit="1" customWidth="1"/>
    <col min="9" max="9" width="8.140625" style="360" bestFit="1" customWidth="1"/>
    <col min="10" max="16384" width="9.140625" style="360"/>
  </cols>
  <sheetData>
    <row r="1" spans="1:9" ht="15.75" x14ac:dyDescent="0.25">
      <c r="A1" s="374" t="s">
        <v>257</v>
      </c>
      <c r="B1" s="372"/>
      <c r="C1" s="372"/>
      <c r="D1" s="373">
        <f>+Kalender!A1</f>
        <v>2016</v>
      </c>
      <c r="E1" s="372"/>
      <c r="F1" s="372"/>
      <c r="G1" s="372"/>
      <c r="H1" s="372"/>
      <c r="I1" s="371"/>
    </row>
    <row r="2" spans="1:9" x14ac:dyDescent="0.2">
      <c r="A2" s="366" t="s">
        <v>256</v>
      </c>
      <c r="B2" s="366"/>
      <c r="C2" s="365" t="str">
        <f t="shared" ref="C2:C8" si="0">IF(WEEKDAY(+D2,2)=6,"Lørdag",IF(WEEKDAY(+D2,2)=7,"Søndag",IF(WEEKDAY(+D2,2)=1,"Mandag",IF(WEEKDAY(+D2,2)=2,"Tirsdag",IF(WEEKDAY(+D2,2)=3,"Onsdag",IF(WEEKDAY(+D2,2)=4,"Torsdag","Fredag"))))))</f>
        <v>Fredag</v>
      </c>
      <c r="D2" s="365">
        <f>DATE(D1,1,1)</f>
        <v>42370</v>
      </c>
      <c r="E2" s="370"/>
      <c r="F2" s="366" t="str">
        <f>IF($I$14&lt;$I$12,F14,F12)</f>
        <v>Pinsedag</v>
      </c>
      <c r="G2" s="366"/>
      <c r="H2" s="365" t="str">
        <f t="shared" ref="H2:H8" si="1">IF(WEEKDAY(+I2,2)=6,"Lørdag",IF(WEEKDAY(+I2,2)=7,"Søndag",IF(WEEKDAY(+I2,2)=1,"Mandag",IF(WEEKDAY(+I2,2)=2,"Tirsdag",IF(WEEKDAY(+I2,2)=3,"Onsdag",IF(WEEKDAY(+I2,2)=4,"Torsdag","Fredag"))))))</f>
        <v>Søndag</v>
      </c>
      <c r="I2" s="365">
        <f>IF($I$14&lt;$I$12,I14,I12)</f>
        <v>42505</v>
      </c>
    </row>
    <row r="3" spans="1:9" x14ac:dyDescent="0.2">
      <c r="A3" s="366" t="s">
        <v>255</v>
      </c>
      <c r="B3" s="366"/>
      <c r="C3" s="365" t="str">
        <f t="shared" si="0"/>
        <v>Torsdag</v>
      </c>
      <c r="D3" s="365">
        <f>A24-3</f>
        <v>42453</v>
      </c>
      <c r="E3" s="370"/>
      <c r="F3" s="366" t="str">
        <f>IF($F$2=$F$14,F12,F13)</f>
        <v>2. Pinsedag</v>
      </c>
      <c r="G3" s="366"/>
      <c r="H3" s="365" t="str">
        <f t="shared" si="1"/>
        <v>Mandag</v>
      </c>
      <c r="I3" s="365">
        <f>IF(I2=I14,I12,I13)</f>
        <v>42506</v>
      </c>
    </row>
    <row r="4" spans="1:9" x14ac:dyDescent="0.2">
      <c r="A4" s="366" t="s">
        <v>254</v>
      </c>
      <c r="B4" s="366"/>
      <c r="C4" s="365" t="str">
        <f t="shared" si="0"/>
        <v>Fredag</v>
      </c>
      <c r="D4" s="365">
        <f>A24-2</f>
        <v>42454</v>
      </c>
      <c r="E4" s="370"/>
      <c r="F4" s="366" t="str">
        <f>IF(F3=F12,F13,F14)</f>
        <v>Grundlovsdag</v>
      </c>
      <c r="G4" s="366"/>
      <c r="H4" s="365" t="str">
        <f t="shared" si="1"/>
        <v>Søndag</v>
      </c>
      <c r="I4" s="365">
        <f>IF(I3=I12,I13,I14)</f>
        <v>42526</v>
      </c>
    </row>
    <row r="5" spans="1:9" x14ac:dyDescent="0.2">
      <c r="A5" s="366" t="s">
        <v>253</v>
      </c>
      <c r="B5" s="366"/>
      <c r="C5" s="365" t="str">
        <f t="shared" si="0"/>
        <v>Søndag</v>
      </c>
      <c r="D5" s="365">
        <f>A24</f>
        <v>42456</v>
      </c>
      <c r="E5" s="370"/>
      <c r="F5" s="366" t="s">
        <v>252</v>
      </c>
      <c r="G5" s="366"/>
      <c r="H5" s="365" t="str">
        <f t="shared" si="1"/>
        <v>Lørdag</v>
      </c>
      <c r="I5" s="365">
        <f>DATE(D1,12,24)</f>
        <v>42728</v>
      </c>
    </row>
    <row r="6" spans="1:9" x14ac:dyDescent="0.2">
      <c r="A6" s="366" t="s">
        <v>251</v>
      </c>
      <c r="B6" s="366"/>
      <c r="C6" s="365" t="str">
        <f t="shared" si="0"/>
        <v>Mandag</v>
      </c>
      <c r="D6" s="365">
        <f>A24+1</f>
        <v>42457</v>
      </c>
      <c r="E6" s="370"/>
      <c r="F6" s="366" t="s">
        <v>250</v>
      </c>
      <c r="G6" s="366"/>
      <c r="H6" s="365" t="str">
        <f t="shared" si="1"/>
        <v>Søndag</v>
      </c>
      <c r="I6" s="365">
        <f>+I5+1</f>
        <v>42729</v>
      </c>
    </row>
    <row r="7" spans="1:9" x14ac:dyDescent="0.2">
      <c r="A7" s="366" t="s">
        <v>249</v>
      </c>
      <c r="B7" s="366"/>
      <c r="C7" s="365" t="str">
        <f t="shared" si="0"/>
        <v>Fredag</v>
      </c>
      <c r="D7" s="365">
        <f>A24+26</f>
        <v>42482</v>
      </c>
      <c r="E7" s="370"/>
      <c r="F7" s="366" t="s">
        <v>248</v>
      </c>
      <c r="G7" s="366"/>
      <c r="H7" s="365" t="str">
        <f t="shared" si="1"/>
        <v>Mandag</v>
      </c>
      <c r="I7" s="365">
        <f>+I6+1</f>
        <v>42730</v>
      </c>
    </row>
    <row r="8" spans="1:9" x14ac:dyDescent="0.2">
      <c r="A8" s="366" t="s">
        <v>247</v>
      </c>
      <c r="B8" s="366"/>
      <c r="C8" s="365" t="str">
        <f t="shared" si="0"/>
        <v>Torsdag</v>
      </c>
      <c r="D8" s="365">
        <f>A24+39</f>
        <v>42495</v>
      </c>
      <c r="E8" s="370"/>
      <c r="F8" s="366" t="s">
        <v>246</v>
      </c>
      <c r="G8" s="366"/>
      <c r="H8" s="365" t="str">
        <f t="shared" si="1"/>
        <v>Lørdag</v>
      </c>
      <c r="I8" s="365">
        <f>DATE(+D1,12,31)</f>
        <v>42735</v>
      </c>
    </row>
    <row r="9" spans="1:9" ht="15.75" x14ac:dyDescent="0.25">
      <c r="A9" s="361"/>
      <c r="B9" s="361"/>
      <c r="C9" s="361"/>
      <c r="D9" s="362"/>
      <c r="E9" s="361"/>
      <c r="F9" s="361"/>
      <c r="G9" s="361"/>
      <c r="H9" s="362"/>
      <c r="I9" s="361"/>
    </row>
    <row r="10" spans="1:9" ht="15.75" x14ac:dyDescent="0.25">
      <c r="A10" s="361"/>
      <c r="B10" s="361"/>
      <c r="C10" s="361"/>
      <c r="D10" s="362"/>
      <c r="E10" s="361"/>
      <c r="F10" s="361"/>
      <c r="G10" s="361"/>
      <c r="H10" s="362"/>
      <c r="I10" s="361"/>
    </row>
    <row r="11" spans="1:9" ht="15.75" x14ac:dyDescent="0.25">
      <c r="A11" s="369">
        <f>+D1</f>
        <v>2016</v>
      </c>
      <c r="B11" s="369"/>
      <c r="C11" s="369" t="s">
        <v>245</v>
      </c>
      <c r="D11" s="368"/>
      <c r="E11" s="361"/>
      <c r="F11" s="361"/>
      <c r="G11" s="361"/>
      <c r="H11" s="362"/>
      <c r="I11" s="361"/>
    </row>
    <row r="12" spans="1:9" ht="15.75" x14ac:dyDescent="0.25">
      <c r="A12" s="364">
        <f>DATE(+A11,1,1)</f>
        <v>42370</v>
      </c>
      <c r="B12" s="364"/>
      <c r="C12" s="364" t="s">
        <v>241</v>
      </c>
      <c r="D12" s="363"/>
      <c r="E12" s="367"/>
      <c r="F12" s="366" t="s">
        <v>244</v>
      </c>
      <c r="G12" s="366"/>
      <c r="H12" s="365" t="str">
        <f>IF(WEEKDAY(+I12,2)=6,"Lørdag",IF(WEEKDAY(+I12,2)=7,"Søndag",IF(WEEKDAY(+I12,2)=1,"Mandag",IF(WEEKDAY(+I12,2)=2,"Tirsdag",IF(WEEKDAY(+I12,2)=3,"Onsdag",IF(WEEKDAY(+I12,2)=4,"Torsdag","Fredag"))))))</f>
        <v>Søndag</v>
      </c>
      <c r="I12" s="365">
        <f>A24+49</f>
        <v>42505</v>
      </c>
    </row>
    <row r="13" spans="1:9" ht="15.75" x14ac:dyDescent="0.25">
      <c r="A13" s="364">
        <f>IF(OR(AND(MOD(+A11,4)=0,MOD(+A11,100)&lt;&gt;0),MOD(+A11,400)=0),29,28)</f>
        <v>29</v>
      </c>
      <c r="B13" s="364"/>
      <c r="C13" s="364" t="s">
        <v>243</v>
      </c>
      <c r="D13" s="363"/>
      <c r="E13" s="361"/>
      <c r="F13" s="366" t="s">
        <v>242</v>
      </c>
      <c r="G13" s="366"/>
      <c r="H13" s="365" t="str">
        <f>IF(WEEKDAY(+I13,2)=6,"Lørdag",IF(WEEKDAY(+I13,2)=7,"Søndag",IF(WEEKDAY(+I13,2)=1,"Mandag",IF(WEEKDAY(+I13,2)=2,"Tirsdag",IF(WEEKDAY(+I13,2)=3,"Onsdag",IF(WEEKDAY(+I13,2)=4,"Torsdag","Fredag"))))))</f>
        <v>Mandag</v>
      </c>
      <c r="I13" s="365">
        <f>A24+50</f>
        <v>42506</v>
      </c>
    </row>
    <row r="14" spans="1:9" ht="15.75" x14ac:dyDescent="0.25">
      <c r="A14" s="364">
        <f>IF(A11&lt;2200,24,25)</f>
        <v>24</v>
      </c>
      <c r="B14" s="364"/>
      <c r="C14" s="364" t="s">
        <v>241</v>
      </c>
      <c r="D14" s="363"/>
      <c r="E14" s="361"/>
      <c r="F14" s="366" t="s">
        <v>240</v>
      </c>
      <c r="G14" s="366"/>
      <c r="H14" s="365" t="str">
        <f>IF(WEEKDAY(+I14,2)=6,"Lørdag",IF(WEEKDAY(+I14,2)=7,"Søndag",IF(WEEKDAY(+I14,2)=1,"Mandag",IF(WEEKDAY(+I14,2)=2,"Tirsdag",IF(WEEKDAY(+I14,2)=3,"Onsdag",IF(WEEKDAY(+I14,2)=4,"Torsdag","Fredag"))))))</f>
        <v>Søndag</v>
      </c>
      <c r="I14" s="365">
        <f>DATE(+D1,6,5)</f>
        <v>42526</v>
      </c>
    </row>
    <row r="15" spans="1:9" ht="15.75" x14ac:dyDescent="0.25">
      <c r="A15" s="364">
        <f>IF(A11&lt;2100,5,IF(A11&lt;2200,6,0))</f>
        <v>5</v>
      </c>
      <c r="B15" s="364"/>
      <c r="C15" s="364" t="s">
        <v>239</v>
      </c>
      <c r="D15" s="363"/>
      <c r="E15" s="361"/>
      <c r="F15" s="361"/>
      <c r="G15" s="361"/>
      <c r="H15" s="362"/>
      <c r="I15" s="361"/>
    </row>
    <row r="16" spans="1:9" ht="15.75" x14ac:dyDescent="0.25">
      <c r="A16" s="364">
        <f>MOD(A11,19)</f>
        <v>2</v>
      </c>
      <c r="B16" s="364"/>
      <c r="C16" s="364" t="s">
        <v>238</v>
      </c>
      <c r="D16" s="363"/>
      <c r="E16" s="361"/>
      <c r="F16" s="361"/>
      <c r="G16" s="361"/>
      <c r="H16" s="362"/>
      <c r="I16" s="361"/>
    </row>
    <row r="17" spans="1:9" ht="15.75" x14ac:dyDescent="0.25">
      <c r="A17" s="364">
        <f>MOD(A11,4)</f>
        <v>0</v>
      </c>
      <c r="B17" s="364"/>
      <c r="C17" s="364" t="s">
        <v>120</v>
      </c>
      <c r="D17" s="363"/>
      <c r="E17" s="361"/>
      <c r="F17" s="361"/>
      <c r="G17" s="361"/>
      <c r="H17" s="362"/>
      <c r="I17" s="361"/>
    </row>
    <row r="18" spans="1:9" ht="15.75" x14ac:dyDescent="0.25">
      <c r="A18" s="364">
        <f>MOD(A11,7)</f>
        <v>0</v>
      </c>
      <c r="B18" s="364"/>
      <c r="C18" s="364"/>
      <c r="D18" s="363"/>
      <c r="E18" s="361"/>
      <c r="F18" s="361"/>
      <c r="G18" s="361"/>
      <c r="H18" s="362"/>
      <c r="I18" s="361"/>
    </row>
    <row r="19" spans="1:9" ht="15.75" x14ac:dyDescent="0.25">
      <c r="A19" s="364">
        <f>MOD(19*A16+A14,30)</f>
        <v>2</v>
      </c>
      <c r="B19" s="364"/>
      <c r="C19" s="364"/>
      <c r="D19" s="363"/>
      <c r="E19" s="361"/>
      <c r="F19" s="361"/>
      <c r="G19" s="361"/>
      <c r="H19" s="362"/>
      <c r="I19" s="361"/>
    </row>
    <row r="20" spans="1:9" ht="15.75" x14ac:dyDescent="0.25">
      <c r="A20" s="364">
        <f>MOD(2*A17+4*A18+6*A19+A15,7)</f>
        <v>3</v>
      </c>
      <c r="B20" s="364"/>
      <c r="C20" s="364"/>
      <c r="D20" s="363"/>
      <c r="E20" s="361"/>
      <c r="F20" s="361"/>
      <c r="G20" s="361"/>
      <c r="H20" s="362"/>
      <c r="I20" s="361"/>
    </row>
    <row r="21" spans="1:9" ht="15.75" x14ac:dyDescent="0.25">
      <c r="A21" s="364">
        <f>31+A13+21+A19+A20</f>
        <v>86</v>
      </c>
      <c r="B21" s="364"/>
      <c r="C21" s="364"/>
      <c r="D21" s="363"/>
      <c r="E21" s="361"/>
      <c r="F21" s="361"/>
      <c r="G21" s="361"/>
      <c r="H21" s="362"/>
      <c r="I21" s="361"/>
    </row>
    <row r="22" spans="1:9" ht="15.75" x14ac:dyDescent="0.25">
      <c r="A22" s="364">
        <f>A21-A13</f>
        <v>57</v>
      </c>
      <c r="B22" s="364"/>
      <c r="C22" s="364"/>
      <c r="D22" s="363"/>
      <c r="E22" s="361"/>
      <c r="F22" s="361"/>
      <c r="G22" s="361"/>
      <c r="H22" s="362"/>
      <c r="I22" s="361"/>
    </row>
    <row r="23" spans="1:9" ht="15.75" x14ac:dyDescent="0.25">
      <c r="A23" s="364">
        <f>IF(A21-A13=87,A21-7,IF((AND(AND(A16&gt;10,A19=28),A22=86)),A21-7,A21))</f>
        <v>86</v>
      </c>
      <c r="B23" s="364"/>
      <c r="C23" s="364"/>
      <c r="D23" s="363"/>
      <c r="E23" s="361"/>
      <c r="F23" s="361"/>
      <c r="G23" s="361"/>
      <c r="H23" s="362"/>
      <c r="I23" s="361"/>
    </row>
    <row r="24" spans="1:9" ht="15.75" x14ac:dyDescent="0.25">
      <c r="A24" s="364">
        <f>A12+A23</f>
        <v>42456</v>
      </c>
      <c r="B24" s="364"/>
      <c r="C24" s="364"/>
      <c r="D24" s="363"/>
      <c r="E24" s="361"/>
      <c r="F24" s="361"/>
      <c r="G24" s="361"/>
      <c r="H24" s="362"/>
      <c r="I24" s="361"/>
    </row>
  </sheetData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Regneark</vt:lpstr>
      </vt:variant>
      <vt:variant>
        <vt:i4>8</vt:i4>
      </vt:variant>
      <vt:variant>
        <vt:lpstr>Diagrammer</vt:lpstr>
      </vt:variant>
      <vt:variant>
        <vt:i4>7</vt:i4>
      </vt:variant>
      <vt:variant>
        <vt:lpstr>Navngivne områder</vt:lpstr>
      </vt:variant>
      <vt:variant>
        <vt:i4>4</vt:i4>
      </vt:variant>
    </vt:vector>
  </HeadingPairs>
  <TitlesOfParts>
    <vt:vector size="19" baseType="lpstr">
      <vt:lpstr>Vejledning</vt:lpstr>
      <vt:lpstr>Kalender</vt:lpstr>
      <vt:lpstr>Dagbog</vt:lpstr>
      <vt:lpstr>DataUge</vt:lpstr>
      <vt:lpstr>DataMåned</vt:lpstr>
      <vt:lpstr>DataÅr</vt:lpstr>
      <vt:lpstr>DataSko</vt:lpstr>
      <vt:lpstr>DataKalender</vt:lpstr>
      <vt:lpstr>Uge</vt:lpstr>
      <vt:lpstr>Måned</vt:lpstr>
      <vt:lpstr>Belastning</vt:lpstr>
      <vt:lpstr>Pas</vt:lpstr>
      <vt:lpstr>O-teknik</vt:lpstr>
      <vt:lpstr>Dagsform</vt:lpstr>
      <vt:lpstr>Stigning</vt:lpstr>
      <vt:lpstr>Dagbog!Udskriftsområde</vt:lpstr>
      <vt:lpstr>DataÅr!Udskriftsområde</vt:lpstr>
      <vt:lpstr>Kalender!Udskriftsområde</vt:lpstr>
      <vt:lpstr>Dagbog!Udskriftstitler</vt:lpstr>
    </vt:vector>
  </TitlesOfParts>
  <Company>Orientering.DK</Company>
  <LinksUpToDate>false</LinksUpToDate>
  <SharedDoc>false</SharedDoc>
  <HyperlinkBase>http://www.orientering.dk/tdb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Træningsdagbog 2016 - Advanced 5 zoner</dc:title>
  <dc:subject>Orienteringsløb</dc:subject>
  <dc:creator>Claus Hallingdal Bloch</dc:creator>
  <cp:keywords>træning, dagbog, orienteringsløb, orientering</cp:keywords>
  <dc:description>Version 17.0A 5z - 19.10.15</dc:description>
  <cp:lastModifiedBy>Lars</cp:lastModifiedBy>
  <cp:lastPrinted>2014-04-16T18:56:05Z</cp:lastPrinted>
  <dcterms:created xsi:type="dcterms:W3CDTF">1998-12-16T09:02:49Z</dcterms:created>
  <dcterms:modified xsi:type="dcterms:W3CDTF">2016-08-07T08:20:03Z</dcterms:modified>
  <cp:category>Træning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ilde">
    <vt:lpwstr>www.orientering.dk/tdb</vt:lpwstr>
  </property>
  <property fmtid="{D5CDD505-2E9C-101B-9397-08002B2CF9AE}" pid="3" name="Redigeret af">
    <vt:lpwstr>Claus Bloch</vt:lpwstr>
  </property>
  <property fmtid="{D5CDD505-2E9C-101B-9397-08002B2CF9AE}" pid="4" name="Sprog">
    <vt:lpwstr>Dansk</vt:lpwstr>
  </property>
  <property fmtid="{D5CDD505-2E9C-101B-9397-08002B2CF9AE}" pid="5" name="Udgiver">
    <vt:lpwstr>orientering.dk</vt:lpwstr>
  </property>
</Properties>
</file>