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3140" yWindow="0" windowWidth="143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1" l="1"/>
  <c r="D105" i="1"/>
  <c r="F104" i="1"/>
  <c r="E104" i="1"/>
  <c r="D104" i="1"/>
  <c r="E103" i="1"/>
  <c r="D103" i="1"/>
  <c r="F106" i="1"/>
  <c r="F107" i="1"/>
  <c r="E106" i="1"/>
  <c r="E107" i="1"/>
  <c r="D106" i="1"/>
  <c r="D107" i="1"/>
  <c r="E76" i="1"/>
  <c r="F77" i="1"/>
  <c r="F78" i="1"/>
  <c r="E77" i="1"/>
  <c r="E78" i="1"/>
  <c r="D77" i="1"/>
  <c r="D78" i="1"/>
  <c r="E75" i="1"/>
  <c r="E74" i="1"/>
  <c r="E73" i="1"/>
  <c r="D73" i="1"/>
  <c r="E72" i="1"/>
  <c r="F99" i="1"/>
  <c r="E99" i="1"/>
  <c r="D99" i="1"/>
  <c r="E98" i="1"/>
  <c r="D98" i="1"/>
  <c r="E97" i="1"/>
  <c r="D97" i="1"/>
  <c r="F100" i="1"/>
  <c r="F101" i="1"/>
  <c r="E100" i="1"/>
  <c r="E101" i="1"/>
  <c r="D100" i="1"/>
  <c r="D101" i="1"/>
  <c r="F69" i="1"/>
  <c r="D70" i="1"/>
  <c r="E65" i="1"/>
  <c r="E68" i="1"/>
  <c r="D68" i="1"/>
  <c r="E69" i="1"/>
  <c r="D69" i="1"/>
  <c r="E67" i="1"/>
  <c r="E66" i="1"/>
  <c r="F70" i="1"/>
  <c r="E70" i="1"/>
  <c r="H82" i="1"/>
  <c r="E82" i="1"/>
  <c r="E81" i="1"/>
  <c r="H81" i="1"/>
  <c r="H80" i="1"/>
  <c r="E80" i="1"/>
  <c r="D83" i="1"/>
  <c r="D84" i="1"/>
  <c r="F83" i="1"/>
  <c r="F84" i="1"/>
  <c r="E83" i="1"/>
  <c r="E84" i="1"/>
  <c r="E111" i="1"/>
  <c r="D111" i="1"/>
  <c r="E110" i="1"/>
  <c r="D110" i="1"/>
  <c r="F109" i="1"/>
  <c r="E109" i="1"/>
  <c r="D109" i="1"/>
  <c r="F112" i="1"/>
  <c r="F113" i="1"/>
  <c r="E112" i="1"/>
  <c r="E113" i="1"/>
  <c r="D112" i="1"/>
  <c r="D113" i="1"/>
  <c r="F124" i="1"/>
  <c r="E124" i="1"/>
  <c r="D124" i="1"/>
  <c r="F123" i="1"/>
  <c r="E123" i="1"/>
  <c r="D123" i="1"/>
  <c r="F118" i="1"/>
  <c r="E118" i="1"/>
  <c r="D118" i="1"/>
  <c r="E93" i="1"/>
  <c r="D93" i="1"/>
  <c r="E92" i="1"/>
  <c r="D92" i="1"/>
  <c r="E91" i="1"/>
  <c r="D91" i="1"/>
  <c r="D94" i="1"/>
  <c r="D95" i="1"/>
  <c r="F94" i="1"/>
  <c r="F95" i="1"/>
  <c r="E94" i="1"/>
  <c r="E95" i="1"/>
  <c r="F89" i="1"/>
  <c r="E89" i="1"/>
  <c r="D89" i="1"/>
  <c r="D86" i="1"/>
  <c r="H60" i="1"/>
  <c r="H59" i="1"/>
  <c r="H58" i="1"/>
  <c r="F62" i="1"/>
  <c r="E62" i="1"/>
  <c r="D62" i="1"/>
  <c r="E60" i="1"/>
  <c r="D60" i="1"/>
  <c r="E59" i="1"/>
  <c r="D59" i="1"/>
  <c r="E58" i="1"/>
  <c r="D58" i="1"/>
  <c r="D61" i="1"/>
  <c r="F61" i="1"/>
  <c r="E61" i="1"/>
  <c r="F56" i="1"/>
  <c r="E56" i="1"/>
  <c r="D56" i="1"/>
</calcChain>
</file>

<file path=xl/sharedStrings.xml><?xml version="1.0" encoding="utf-8"?>
<sst xmlns="http://schemas.openxmlformats.org/spreadsheetml/2006/main" count="110" uniqueCount="62">
  <si>
    <t>Performance tests on my slightly modified version of Dynalint 0.1.3, which can be checked out an installed locally on your machine as follows:</t>
  </si>
  <si>
    <t>git clone git://github.com/jafingerhut/dynalint.git</t>
  </si>
  <si>
    <t>cd dynalint</t>
  </si>
  <si>
    <t>git checkout 9289e4490498f2d3fd2caf44c3fafd8caf879ad3</t>
  </si>
  <si>
    <t>lein install</t>
  </si>
  <si>
    <t>Version name below: 0.1.3-jafingerhut-mods</t>
  </si>
  <si>
    <t>Performance tests of 'lein test' done with and without dynalint enabled on the following versions of these projects:</t>
  </si>
  <si>
    <t>git clone git://github.com/clojure/core.logic.git</t>
  </si>
  <si>
    <t>cd core.logic</t>
  </si>
  <si>
    <t>git checkout d3018b62bc8fe58603482a291cbdfb67e07d1b14</t>
  </si>
  <si>
    <t>(last commit dated May 6 2015)</t>
  </si>
  <si>
    <t>(last commit dated May 18 2015)</t>
  </si>
  <si>
    <t>Version name below: 0.8.11-SNAPSHOT</t>
  </si>
  <si>
    <t>git clone git://github.com/clojure/data.avl.git</t>
  </si>
  <si>
    <t>cd data.avl</t>
  </si>
  <si>
    <t>OS: Mac OS X 10.9.5, with latest updates as of May 18 2015</t>
  </si>
  <si>
    <t>% uname -a</t>
  </si>
  <si>
    <t>Darwin JAFINGER-M-D02H 13.4.0 Darwin Kernel Version 13.4.0: Wed Mar 18 16:20:14 PDT 2015; root:xnu-2422.115.14~1/RELEASE_X86_64 x86_64</t>
  </si>
  <si>
    <t>% java -version</t>
  </si>
  <si>
    <t>java version "1.7.0_45"</t>
  </si>
  <si>
    <t>Java(TM) SE Runtime Environment (build 1.7.0_45-b18)</t>
  </si>
  <si>
    <t>Java HotSpot(TM) 64-Bit Server VM (build 24.45-b08, mixed mode)</t>
  </si>
  <si>
    <t>% lein version</t>
  </si>
  <si>
    <t>Leiningen 2.5.0 on Java 1.7.0_45 Java HotSpot(TM) 64-Bit Server VM</t>
  </si>
  <si>
    <t>AndyMBP</t>
  </si>
  <si>
    <t>Project</t>
  </si>
  <si>
    <t>Platform</t>
  </si>
  <si>
    <t>core.logic 0.8.11-SNAPSHOT</t>
  </si>
  <si>
    <t>Dynalint version</t>
  </si>
  <si>
    <t>none</t>
  </si>
  <si>
    <t>Times reported by 'time lein test'</t>
  </si>
  <si>
    <t>real</t>
  </si>
  <si>
    <t>user</t>
  </si>
  <si>
    <t>sys</t>
  </si>
  <si>
    <t>(sec)</t>
  </si>
  <si>
    <t>0.1.3-jafingerhut-mods</t>
  </si>
  <si>
    <t>median of times above</t>
  </si>
  <si>
    <t>Platform "AndyMBP" below means the machine and software specified here:</t>
  </si>
  <si>
    <t>Hardware: MacBook Pro, Retina, 15-inch, Mid 2012, SSD drive</t>
  </si>
  <si>
    <t>ratio of with-dynalint median times divided by without-dynalint median times</t>
  </si>
  <si>
    <t>Number of Dynalint warnings</t>
  </si>
  <si>
    <t>Ran 424 tests containing 660 assertions.'</t>
  </si>
  <si>
    <t>Following message was always the same at the end, without and with Dynalint enabled:</t>
  </si>
  <si>
    <t>git checkout a4ef1b399c6fd0a5d6eb40802cf874d8ff073fd6</t>
  </si>
  <si>
    <t>(last commit dated Feb 25 2015)</t>
  </si>
  <si>
    <t>Version name below: 0.0.13-SNAPSHOT</t>
  </si>
  <si>
    <t>data.avl 0.0.13-SNAPSHOT</t>
  </si>
  <si>
    <t>Ran 9 tests containing 1985533 assertions</t>
  </si>
  <si>
    <t>0 failures, 0 errors</t>
  </si>
  <si>
    <t>Ran 10 tests containing 121 assertions</t>
  </si>
  <si>
    <t>git clone git://github.com/clojure/tools.analyzer.git</t>
  </si>
  <si>
    <t>cd tools.analyzer</t>
  </si>
  <si>
    <t>git checkout b041fb7414057165815fedd8490eae63f4a19baa</t>
  </si>
  <si>
    <t>(last commit dated Apr 23 2015)</t>
  </si>
  <si>
    <t>Version name below: 0.6.6-SNAPSHOT</t>
  </si>
  <si>
    <t>tools.analyzer 0.6.6-SNAPSHOT</t>
  </si>
  <si>
    <t>Edited project.clj to use org.clojure/clojure "1.6.0" instead of "1.7.0-master-SNAPSHOT"</t>
  </si>
  <si>
    <t>no-fn-wrapping branch of 0.1.3-jafingerhut-mods</t>
  </si>
  <si>
    <t>remove-most-varargs branch of 0.1.4-SNAPSHOT</t>
  </si>
  <si>
    <t>dynalint remove-most-varargs branch means this commit on that branch: 57735fb0f727eb5423b47e2bddd9b9990186edfa</t>
  </si>
  <si>
    <t>NOTE: Number of warnings varies from one run to the next due to 1 second minimum interval before dynalint prints the next warning after a previous one.</t>
  </si>
  <si>
    <t>remove-most-varargs v2 branch of 0.1.4-SNAPSHOT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</si>
</sst>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4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0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topLeftCell="A69" workbookViewId="0">
      <selection activeCell="D106" sqref="D106"/>
    </sheetView>
  </sheetViews>
  <sheetFormatPr baseColWidth="10" defaultRowHeight="15" x14ac:dyDescent="0"/>
  <cols>
    <col min="2" max="2" width="24" customWidth="1"/>
    <col min="3" max="3" width="20.33203125" customWidth="1"/>
    <col min="7" max="7" width="6.5" customWidth="1"/>
    <col min="8" max="8" width="6.6640625" customWidth="1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11</v>
      </c>
    </row>
    <row r="7" spans="1:1">
      <c r="A7" t="s">
        <v>4</v>
      </c>
    </row>
    <row r="8" spans="1:1">
      <c r="A8" t="s">
        <v>5</v>
      </c>
    </row>
    <row r="10" spans="1:1">
      <c r="A10" t="s">
        <v>59</v>
      </c>
    </row>
    <row r="12" spans="1:1">
      <c r="A12" t="s">
        <v>6</v>
      </c>
    </row>
    <row r="14" spans="1:1">
      <c r="A14" t="s">
        <v>7</v>
      </c>
    </row>
    <row r="15" spans="1:1">
      <c r="A15" t="s">
        <v>8</v>
      </c>
    </row>
    <row r="16" spans="1:1">
      <c r="A16" t="s">
        <v>9</v>
      </c>
    </row>
    <row r="17" spans="1:1">
      <c r="A17" t="s">
        <v>10</v>
      </c>
    </row>
    <row r="18" spans="1:1">
      <c r="A18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43</v>
      </c>
    </row>
    <row r="23" spans="1:1">
      <c r="A23" t="s">
        <v>44</v>
      </c>
    </row>
    <row r="24" spans="1:1">
      <c r="A24" t="s">
        <v>45</v>
      </c>
    </row>
    <row r="26" spans="1:1">
      <c r="A26" t="s">
        <v>50</v>
      </c>
    </row>
    <row r="27" spans="1:1">
      <c r="A27" t="s">
        <v>51</v>
      </c>
    </row>
    <row r="28" spans="1:1">
      <c r="A28" t="s">
        <v>52</v>
      </c>
    </row>
    <row r="29" spans="1:1">
      <c r="A29" t="s">
        <v>53</v>
      </c>
    </row>
    <row r="30" spans="1:1">
      <c r="A30" t="s">
        <v>56</v>
      </c>
    </row>
    <row r="31" spans="1:1">
      <c r="A31" t="s">
        <v>54</v>
      </c>
    </row>
    <row r="33" spans="1:9">
      <c r="A33" t="s">
        <v>37</v>
      </c>
    </row>
    <row r="34" spans="1:9">
      <c r="A34" t="s">
        <v>38</v>
      </c>
    </row>
    <row r="35" spans="1:9">
      <c r="A35" t="s">
        <v>15</v>
      </c>
    </row>
    <row r="36" spans="1:9">
      <c r="A36" t="s">
        <v>16</v>
      </c>
    </row>
    <row r="37" spans="1:9">
      <c r="A37" t="s">
        <v>17</v>
      </c>
    </row>
    <row r="39" spans="1:9">
      <c r="A39" t="s">
        <v>18</v>
      </c>
    </row>
    <row r="40" spans="1:9">
      <c r="A40" t="s">
        <v>19</v>
      </c>
    </row>
    <row r="41" spans="1:9">
      <c r="A41" t="s">
        <v>20</v>
      </c>
    </row>
    <row r="42" spans="1:9">
      <c r="A42" t="s">
        <v>21</v>
      </c>
    </row>
    <row r="44" spans="1:9">
      <c r="A44" t="s">
        <v>22</v>
      </c>
    </row>
    <row r="45" spans="1:9">
      <c r="A45" t="s">
        <v>23</v>
      </c>
    </row>
    <row r="48" spans="1:9">
      <c r="A48" s="1" t="s">
        <v>26</v>
      </c>
      <c r="B48" s="1" t="s">
        <v>25</v>
      </c>
      <c r="C48" s="1" t="s">
        <v>28</v>
      </c>
      <c r="D48" s="1" t="s">
        <v>30</v>
      </c>
      <c r="E48" s="1"/>
      <c r="F48" s="1"/>
      <c r="G48" s="1"/>
      <c r="H48" s="1" t="s">
        <v>40</v>
      </c>
      <c r="I48" s="1"/>
    </row>
    <row r="49" spans="1:10">
      <c r="A49" s="1"/>
      <c r="B49" s="1"/>
      <c r="C49" s="1"/>
      <c r="D49" s="1" t="s">
        <v>31</v>
      </c>
      <c r="E49" s="1" t="s">
        <v>32</v>
      </c>
      <c r="F49" s="1" t="s">
        <v>33</v>
      </c>
      <c r="G49" s="1"/>
      <c r="H49" s="1"/>
      <c r="I49" s="1"/>
    </row>
    <row r="50" spans="1:10">
      <c r="A50" s="1"/>
      <c r="B50" s="1"/>
      <c r="C50" s="1"/>
      <c r="D50" s="1" t="s">
        <v>34</v>
      </c>
      <c r="E50" s="1" t="s">
        <v>34</v>
      </c>
      <c r="F50" s="1" t="s">
        <v>34</v>
      </c>
      <c r="G50" s="1"/>
      <c r="H50" s="1"/>
      <c r="I50" s="1"/>
    </row>
    <row r="52" spans="1:10" s="6" customFormat="1"/>
    <row r="53" spans="1:10">
      <c r="A53" t="s">
        <v>24</v>
      </c>
      <c r="B53" t="s">
        <v>27</v>
      </c>
      <c r="C53" t="s">
        <v>29</v>
      </c>
      <c r="D53">
        <v>16.065999999999999</v>
      </c>
      <c r="E53">
        <v>28.038</v>
      </c>
      <c r="F53">
        <v>1.385</v>
      </c>
    </row>
    <row r="54" spans="1:10">
      <c r="D54">
        <v>14.603</v>
      </c>
      <c r="E54">
        <v>26.582999999999998</v>
      </c>
      <c r="F54">
        <v>1.3320000000000001</v>
      </c>
    </row>
    <row r="55" spans="1:10">
      <c r="D55">
        <v>16.952999999999999</v>
      </c>
      <c r="E55">
        <v>29.11</v>
      </c>
      <c r="F55">
        <v>1.4</v>
      </c>
    </row>
    <row r="56" spans="1:10">
      <c r="C56" t="s">
        <v>36</v>
      </c>
      <c r="D56" s="3">
        <f>MEDIAN(D53:D55)</f>
        <v>16.065999999999999</v>
      </c>
      <c r="E56" s="3">
        <f>MEDIAN(E53:E55)</f>
        <v>28.038</v>
      </c>
      <c r="F56" s="3">
        <f>MEDIAN(F53:F55)</f>
        <v>1.385</v>
      </c>
    </row>
    <row r="58" spans="1:10">
      <c r="A58" t="s">
        <v>24</v>
      </c>
      <c r="B58" t="s">
        <v>27</v>
      </c>
      <c r="C58" t="s">
        <v>35</v>
      </c>
      <c r="D58">
        <f>2*60+25.615</f>
        <v>145.61500000000001</v>
      </c>
      <c r="E58">
        <f>2*60+50.174</f>
        <v>170.17400000000001</v>
      </c>
      <c r="F58">
        <v>2.298</v>
      </c>
      <c r="H58">
        <f>13+5</f>
        <v>18</v>
      </c>
      <c r="I58" s="1" t="s">
        <v>60</v>
      </c>
    </row>
    <row r="59" spans="1:10">
      <c r="D59">
        <f>2*60+1.091</f>
        <v>121.09099999999999</v>
      </c>
      <c r="E59">
        <f>2*60+22.235</f>
        <v>142.23500000000001</v>
      </c>
      <c r="F59">
        <v>2.0950000000000002</v>
      </c>
      <c r="H59">
        <f>16+5</f>
        <v>21</v>
      </c>
      <c r="I59" t="s">
        <v>42</v>
      </c>
    </row>
    <row r="60" spans="1:10">
      <c r="D60">
        <f>2*60+7.122</f>
        <v>127.122</v>
      </c>
      <c r="E60">
        <f>2*60+29.823</f>
        <v>149.82300000000001</v>
      </c>
      <c r="F60">
        <v>2.0859999999999999</v>
      </c>
      <c r="H60">
        <f>15+5</f>
        <v>20</v>
      </c>
      <c r="I60" s="2" t="s">
        <v>41</v>
      </c>
    </row>
    <row r="61" spans="1:10">
      <c r="C61" t="s">
        <v>36</v>
      </c>
      <c r="D61">
        <f>MEDIAN(D58:D60)</f>
        <v>127.122</v>
      </c>
      <c r="E61">
        <f>MEDIAN(E58:E60)</f>
        <v>149.82300000000001</v>
      </c>
      <c r="F61">
        <f>MEDIAN(F58:F60)</f>
        <v>2.0950000000000002</v>
      </c>
    </row>
    <row r="62" spans="1:10">
      <c r="C62" t="s">
        <v>39</v>
      </c>
      <c r="D62" s="4">
        <f>D61/D56</f>
        <v>7.9124859952695141</v>
      </c>
      <c r="E62" s="4">
        <f>E61/E56</f>
        <v>5.3435694414722876</v>
      </c>
      <c r="F62" s="4">
        <f>F61/F56</f>
        <v>1.512635379061372</v>
      </c>
    </row>
    <row r="64" spans="1:10">
      <c r="A64" t="s">
        <v>24</v>
      </c>
      <c r="B64" t="s">
        <v>27</v>
      </c>
      <c r="C64" t="s">
        <v>58</v>
      </c>
      <c r="D64">
        <v>37.683</v>
      </c>
      <c r="E64">
        <v>53.875999999999998</v>
      </c>
      <c r="F64">
        <v>1.462</v>
      </c>
      <c r="J64" s="7"/>
    </row>
    <row r="65" spans="1:10">
      <c r="D65">
        <v>46.997</v>
      </c>
      <c r="E65">
        <f>1*60+4.051</f>
        <v>64.051000000000002</v>
      </c>
      <c r="F65">
        <v>1.546</v>
      </c>
    </row>
    <row r="66" spans="1:10">
      <c r="D66">
        <v>48.121000000000002</v>
      </c>
      <c r="E66">
        <f>1*60+5.158</f>
        <v>65.158000000000001</v>
      </c>
      <c r="F66">
        <v>1.5669999999999999</v>
      </c>
      <c r="J66" s="2"/>
    </row>
    <row r="67" spans="1:10">
      <c r="D67">
        <v>47.201000000000001</v>
      </c>
      <c r="E67">
        <f>1*60+4.149</f>
        <v>64.149000000000001</v>
      </c>
      <c r="F67">
        <v>1.552</v>
      </c>
      <c r="J67" s="2"/>
    </row>
    <row r="68" spans="1:10">
      <c r="D68">
        <f>1*60+2.661</f>
        <v>62.661000000000001</v>
      </c>
      <c r="E68">
        <f>1*60+21.089</f>
        <v>81.088999999999999</v>
      </c>
      <c r="F68">
        <v>1.6479999999999999</v>
      </c>
      <c r="J68" s="2"/>
    </row>
    <row r="69" spans="1:10">
      <c r="C69" t="s">
        <v>36</v>
      </c>
      <c r="D69">
        <f>MEDIAN(D64:D68)</f>
        <v>47.201000000000001</v>
      </c>
      <c r="E69">
        <f>MEDIAN(E64:E68)</f>
        <v>64.149000000000001</v>
      </c>
      <c r="F69">
        <f>MEDIAN(F64:F68)</f>
        <v>1.552</v>
      </c>
    </row>
    <row r="70" spans="1:10">
      <c r="C70" t="s">
        <v>39</v>
      </c>
      <c r="D70" s="5">
        <f>D69/D56</f>
        <v>2.9379434831320803</v>
      </c>
      <c r="E70" s="5">
        <f t="shared" ref="E70:F70" si="0">E69/E56</f>
        <v>2.2879306655253586</v>
      </c>
      <c r="F70" s="5">
        <f t="shared" si="0"/>
        <v>1.1205776173285198</v>
      </c>
    </row>
    <row r="72" spans="1:10">
      <c r="A72" t="s">
        <v>24</v>
      </c>
      <c r="B72" t="s">
        <v>27</v>
      </c>
      <c r="C72" t="s">
        <v>61</v>
      </c>
      <c r="D72">
        <v>47.872999999999998</v>
      </c>
      <c r="E72">
        <f>1*60+5.672</f>
        <v>65.671999999999997</v>
      </c>
      <c r="F72">
        <v>1.448</v>
      </c>
      <c r="J72" s="7"/>
    </row>
    <row r="73" spans="1:10">
      <c r="D73">
        <f>1*60+2.117</f>
        <v>62.116999999999997</v>
      </c>
      <c r="E73">
        <f>1*60+20.836</f>
        <v>80.835999999999999</v>
      </c>
      <c r="F73">
        <v>1.5529999999999999</v>
      </c>
    </row>
    <row r="74" spans="1:10">
      <c r="D74">
        <v>57.841000000000001</v>
      </c>
      <c r="E74">
        <f>1*60+15.576</f>
        <v>75.575999999999993</v>
      </c>
      <c r="F74">
        <v>1.5009999999999999</v>
      </c>
      <c r="J74" s="2"/>
    </row>
    <row r="75" spans="1:10">
      <c r="D75">
        <v>47.146000000000001</v>
      </c>
      <c r="E75">
        <f>1*60+4.08</f>
        <v>64.08</v>
      </c>
      <c r="F75">
        <v>1.4710000000000001</v>
      </c>
      <c r="J75" s="2"/>
    </row>
    <row r="76" spans="1:10">
      <c r="D76">
        <v>50.6</v>
      </c>
      <c r="E76">
        <f>1*60+8.753</f>
        <v>68.753</v>
      </c>
      <c r="F76">
        <v>1.4570000000000001</v>
      </c>
      <c r="J76" s="2"/>
    </row>
    <row r="77" spans="1:10">
      <c r="C77" t="s">
        <v>36</v>
      </c>
      <c r="D77">
        <f>MEDIAN(D72:D76)</f>
        <v>50.6</v>
      </c>
      <c r="E77">
        <f>MEDIAN(E72:E76)</f>
        <v>68.753</v>
      </c>
      <c r="F77">
        <f>MEDIAN(F72:F76)</f>
        <v>1.4710000000000001</v>
      </c>
    </row>
    <row r="78" spans="1:10">
      <c r="C78" t="s">
        <v>39</v>
      </c>
      <c r="D78" s="5">
        <f>D77/D56</f>
        <v>3.1495082783517989</v>
      </c>
      <c r="E78" s="5">
        <f>E77/E56</f>
        <v>2.452136386332834</v>
      </c>
      <c r="F78" s="5">
        <f>F77/F56</f>
        <v>1.0620938628158845</v>
      </c>
    </row>
    <row r="80" spans="1:10">
      <c r="A80" t="s">
        <v>24</v>
      </c>
      <c r="B80" t="s">
        <v>27</v>
      </c>
      <c r="C80" t="s">
        <v>57</v>
      </c>
      <c r="D80">
        <v>45.875999999999998</v>
      </c>
      <c r="E80">
        <f>1*60+0.815</f>
        <v>60.814999999999998</v>
      </c>
      <c r="F80">
        <v>1.488</v>
      </c>
      <c r="H80">
        <f>7+3</f>
        <v>10</v>
      </c>
      <c r="J80" s="7"/>
    </row>
    <row r="81" spans="1:10">
      <c r="D81">
        <v>48.045000000000002</v>
      </c>
      <c r="E81">
        <f>1*60+2.774</f>
        <v>62.774000000000001</v>
      </c>
      <c r="F81">
        <v>1.4930000000000001</v>
      </c>
      <c r="H81">
        <f>8+2</f>
        <v>10</v>
      </c>
    </row>
    <row r="82" spans="1:10">
      <c r="D82">
        <v>46.595999999999997</v>
      </c>
      <c r="E82">
        <f>1*60+1.5</f>
        <v>61.5</v>
      </c>
      <c r="F82">
        <v>1.4830000000000001</v>
      </c>
      <c r="H82">
        <f>8+2</f>
        <v>10</v>
      </c>
      <c r="J82" s="2"/>
    </row>
    <row r="83" spans="1:10">
      <c r="C83" t="s">
        <v>36</v>
      </c>
      <c r="D83">
        <f>MEDIAN(D80:D82)</f>
        <v>46.595999999999997</v>
      </c>
      <c r="E83">
        <f>MEDIAN(E80:E82)</f>
        <v>61.5</v>
      </c>
      <c r="F83">
        <f>MEDIAN(F80:F82)</f>
        <v>1.488</v>
      </c>
    </row>
    <row r="84" spans="1:10">
      <c r="C84" t="s">
        <v>39</v>
      </c>
      <c r="D84" s="5">
        <f>D83/D56</f>
        <v>2.9002863189343957</v>
      </c>
      <c r="E84" s="5">
        <f>E83/E56</f>
        <v>2.1934517440616306</v>
      </c>
      <c r="F84" s="5">
        <f>F83/F56</f>
        <v>1.0743682310469314</v>
      </c>
    </row>
    <row r="85" spans="1:10" s="6" customFormat="1"/>
    <row r="86" spans="1:10">
      <c r="A86" t="s">
        <v>24</v>
      </c>
      <c r="B86" t="s">
        <v>46</v>
      </c>
      <c r="C86" t="s">
        <v>29</v>
      </c>
      <c r="D86">
        <f>42.973</f>
        <v>42.972999999999999</v>
      </c>
      <c r="E86">
        <v>50.735999999999997</v>
      </c>
      <c r="F86">
        <v>1.359</v>
      </c>
      <c r="I86" t="s">
        <v>47</v>
      </c>
    </row>
    <row r="87" spans="1:10">
      <c r="D87">
        <v>43.085999999999999</v>
      </c>
      <c r="E87">
        <v>51.256999999999998</v>
      </c>
      <c r="F87">
        <v>1.2989999999999999</v>
      </c>
      <c r="I87" t="s">
        <v>48</v>
      </c>
    </row>
    <row r="88" spans="1:10">
      <c r="D88">
        <v>42.835000000000001</v>
      </c>
      <c r="E88">
        <v>51.097999999999999</v>
      </c>
      <c r="F88">
        <v>1.302</v>
      </c>
    </row>
    <row r="89" spans="1:10">
      <c r="C89" t="s">
        <v>36</v>
      </c>
      <c r="D89" s="3">
        <f>MEDIAN(D86:D88)</f>
        <v>42.972999999999999</v>
      </c>
      <c r="E89" s="3">
        <f>MEDIAN(E86:E88)</f>
        <v>51.097999999999999</v>
      </c>
      <c r="F89" s="3">
        <f>MEDIAN(F86:F88)</f>
        <v>1.302</v>
      </c>
    </row>
    <row r="91" spans="1:10">
      <c r="A91" t="s">
        <v>24</v>
      </c>
      <c r="B91" t="s">
        <v>46</v>
      </c>
      <c r="C91" t="s">
        <v>35</v>
      </c>
      <c r="D91">
        <f>9*60+36.333</f>
        <v>576.33299999999997</v>
      </c>
      <c r="E91">
        <f>9*60+56.853</f>
        <v>596.85299999999995</v>
      </c>
      <c r="F91">
        <v>4.04</v>
      </c>
      <c r="H91">
        <v>0</v>
      </c>
    </row>
    <row r="92" spans="1:10">
      <c r="D92">
        <f>9*60+17.366</f>
        <v>557.36599999999999</v>
      </c>
      <c r="E92">
        <f>9*60+40.505</f>
        <v>580.505</v>
      </c>
      <c r="F92">
        <v>4.234</v>
      </c>
      <c r="H92">
        <v>0</v>
      </c>
    </row>
    <row r="93" spans="1:10">
      <c r="D93">
        <f>9*60+21.663</f>
        <v>561.66300000000001</v>
      </c>
      <c r="E93">
        <f>9*60+44.215</f>
        <v>584.21500000000003</v>
      </c>
      <c r="F93">
        <v>4.21</v>
      </c>
      <c r="H93">
        <v>0</v>
      </c>
    </row>
    <row r="94" spans="1:10">
      <c r="C94" t="s">
        <v>36</v>
      </c>
      <c r="D94">
        <f>MEDIAN(D91:D93)</f>
        <v>561.66300000000001</v>
      </c>
      <c r="E94">
        <f>MEDIAN(E91:E93)</f>
        <v>584.21500000000003</v>
      </c>
      <c r="F94">
        <f>MEDIAN(F91:F93)</f>
        <v>4.21</v>
      </c>
    </row>
    <row r="95" spans="1:10">
      <c r="C95" t="s">
        <v>39</v>
      </c>
      <c r="D95" s="5">
        <f>D94/D89</f>
        <v>13.070137062806879</v>
      </c>
      <c r="E95" s="5">
        <f>E94/E89</f>
        <v>11.433226349367882</v>
      </c>
      <c r="F95" s="5">
        <f>F94/F89</f>
        <v>3.2334869431643622</v>
      </c>
    </row>
    <row r="97" spans="1:8">
      <c r="A97" t="s">
        <v>24</v>
      </c>
      <c r="B97" t="s">
        <v>46</v>
      </c>
      <c r="C97" t="s">
        <v>58</v>
      </c>
      <c r="D97">
        <f>4*60+4.793</f>
        <v>244.79300000000001</v>
      </c>
      <c r="E97">
        <f>4*60+20.897</f>
        <v>260.89699999999999</v>
      </c>
      <c r="F97">
        <v>2.3290000000000002</v>
      </c>
      <c r="H97">
        <v>0</v>
      </c>
    </row>
    <row r="98" spans="1:8">
      <c r="D98">
        <f>4*60+6.784</f>
        <v>246.78399999999999</v>
      </c>
      <c r="E98">
        <f>4*60+22.296</f>
        <v>262.29599999999999</v>
      </c>
      <c r="F98">
        <v>2.2669999999999999</v>
      </c>
      <c r="H98">
        <v>0</v>
      </c>
    </row>
    <row r="99" spans="1:8">
      <c r="D99">
        <f>4*60+11.235</f>
        <v>251.23500000000001</v>
      </c>
      <c r="E99">
        <f>4*60+27.694</f>
        <v>267.69400000000002</v>
      </c>
      <c r="F99">
        <f>2.278</f>
        <v>2.278</v>
      </c>
      <c r="H99">
        <v>0</v>
      </c>
    </row>
    <row r="100" spans="1:8">
      <c r="C100" t="s">
        <v>36</v>
      </c>
      <c r="D100">
        <f>MEDIAN(D97:D99)</f>
        <v>246.78399999999999</v>
      </c>
      <c r="E100">
        <f>MEDIAN(E97:E99)</f>
        <v>262.29599999999999</v>
      </c>
      <c r="F100">
        <f>MEDIAN(F97:F99)</f>
        <v>2.278</v>
      </c>
    </row>
    <row r="101" spans="1:8">
      <c r="C101" t="s">
        <v>39</v>
      </c>
      <c r="D101" s="5">
        <f>D100/D89</f>
        <v>5.7427687152398015</v>
      </c>
      <c r="E101" s="5">
        <f>E100/E89</f>
        <v>5.1331950369877486</v>
      </c>
      <c r="F101" s="5">
        <f>F100/F89</f>
        <v>1.749615975422427</v>
      </c>
    </row>
    <row r="103" spans="1:8">
      <c r="A103" t="s">
        <v>24</v>
      </c>
      <c r="B103" t="s">
        <v>46</v>
      </c>
      <c r="C103" t="s">
        <v>61</v>
      </c>
      <c r="D103">
        <f>4*60+30.699</f>
        <v>270.69900000000001</v>
      </c>
      <c r="E103">
        <f>4*60+47.56</f>
        <v>287.56</v>
      </c>
      <c r="F103">
        <v>2.359</v>
      </c>
      <c r="H103">
        <v>0</v>
      </c>
    </row>
    <row r="104" spans="1:8">
      <c r="D104">
        <f>4*60+28.106</f>
        <v>268.10599999999999</v>
      </c>
      <c r="E104">
        <f>4*60+44.405</f>
        <v>284.40499999999997</v>
      </c>
      <c r="F104">
        <f>2.334</f>
        <v>2.3340000000000001</v>
      </c>
      <c r="H104">
        <v>0</v>
      </c>
    </row>
    <row r="105" spans="1:8">
      <c r="D105">
        <f>4*60+24.765</f>
        <v>264.76499999999999</v>
      </c>
      <c r="E105">
        <f>4*60+41.358</f>
        <v>281.358</v>
      </c>
      <c r="F105">
        <v>2.33</v>
      </c>
      <c r="H105">
        <v>0</v>
      </c>
    </row>
    <row r="106" spans="1:8">
      <c r="C106" t="s">
        <v>36</v>
      </c>
      <c r="D106">
        <f>MEDIAN(D103:D105)</f>
        <v>268.10599999999999</v>
      </c>
      <c r="E106">
        <f>MEDIAN(E103:E105)</f>
        <v>284.40499999999997</v>
      </c>
      <c r="F106">
        <f>MEDIAN(F103:F105)</f>
        <v>2.3340000000000001</v>
      </c>
    </row>
    <row r="107" spans="1:8">
      <c r="C107" t="s">
        <v>39</v>
      </c>
      <c r="D107" s="5">
        <f>D106/D89</f>
        <v>6.2389407302259556</v>
      </c>
      <c r="E107" s="5">
        <f>E106/E89</f>
        <v>5.5658734197033146</v>
      </c>
      <c r="F107" s="5">
        <f>F106/F89</f>
        <v>1.792626728110599</v>
      </c>
    </row>
    <row r="109" spans="1:8">
      <c r="A109" t="s">
        <v>24</v>
      </c>
      <c r="B109" t="s">
        <v>46</v>
      </c>
      <c r="C109" t="s">
        <v>57</v>
      </c>
      <c r="D109">
        <f>3*60+5.674</f>
        <v>185.67400000000001</v>
      </c>
      <c r="E109">
        <f>3*60+19.55</f>
        <v>199.55</v>
      </c>
      <c r="F109">
        <f>2.06</f>
        <v>2.06</v>
      </c>
      <c r="H109">
        <v>0</v>
      </c>
    </row>
    <row r="110" spans="1:8">
      <c r="D110">
        <f>3*60+2.687</f>
        <v>182.68700000000001</v>
      </c>
      <c r="E110">
        <f>3*60+16.613</f>
        <v>196.613</v>
      </c>
      <c r="F110">
        <v>1.9730000000000001</v>
      </c>
      <c r="H110">
        <v>0</v>
      </c>
    </row>
    <row r="111" spans="1:8">
      <c r="D111">
        <f>3*60+2.341</f>
        <v>182.34100000000001</v>
      </c>
      <c r="E111">
        <f>3*60+17.059</f>
        <v>197.059</v>
      </c>
      <c r="F111">
        <v>2.024</v>
      </c>
      <c r="H111">
        <v>0</v>
      </c>
    </row>
    <row r="112" spans="1:8">
      <c r="C112" t="s">
        <v>36</v>
      </c>
      <c r="D112">
        <f>MEDIAN(D109:D111)</f>
        <v>182.68700000000001</v>
      </c>
      <c r="E112">
        <f>MEDIAN(E109:E111)</f>
        <v>197.059</v>
      </c>
      <c r="F112">
        <f>MEDIAN(F109:F111)</f>
        <v>2.024</v>
      </c>
    </row>
    <row r="113" spans="1:9">
      <c r="C113" t="s">
        <v>39</v>
      </c>
      <c r="D113" s="5">
        <f>D112/D89</f>
        <v>4.2512042445256331</v>
      </c>
      <c r="E113" s="5">
        <f>E112/E89</f>
        <v>3.8564914478061763</v>
      </c>
      <c r="F113" s="5">
        <f>F112/F89</f>
        <v>1.5545314900153608</v>
      </c>
    </row>
    <row r="114" spans="1:9" s="6" customFormat="1"/>
    <row r="115" spans="1:9">
      <c r="A115" t="s">
        <v>24</v>
      </c>
      <c r="B115" t="s">
        <v>55</v>
      </c>
      <c r="C115" t="s">
        <v>29</v>
      </c>
      <c r="D115">
        <v>5.2480000000000002</v>
      </c>
      <c r="E115">
        <v>5.9089999999999998</v>
      </c>
      <c r="F115">
        <v>0.52100000000000002</v>
      </c>
      <c r="I115" t="s">
        <v>49</v>
      </c>
    </row>
    <row r="116" spans="1:9">
      <c r="D116">
        <v>5.2469999999999999</v>
      </c>
      <c r="E116">
        <v>5.8860000000000001</v>
      </c>
      <c r="F116">
        <v>0.51500000000000001</v>
      </c>
    </row>
    <row r="117" spans="1:9">
      <c r="D117">
        <v>5.3520000000000003</v>
      </c>
      <c r="E117">
        <v>6.0110000000000001</v>
      </c>
      <c r="F117">
        <v>0.53100000000000003</v>
      </c>
    </row>
    <row r="118" spans="1:9">
      <c r="C118" t="s">
        <v>36</v>
      </c>
      <c r="D118" s="3">
        <f>MEDIAN(D115:D117)</f>
        <v>5.2480000000000002</v>
      </c>
      <c r="E118" s="3">
        <f>MEDIAN(E115:E117)</f>
        <v>5.9089999999999998</v>
      </c>
      <c r="F118" s="3">
        <f>MEDIAN(F115:F117)</f>
        <v>0.52100000000000002</v>
      </c>
    </row>
    <row r="120" spans="1:9">
      <c r="A120" t="s">
        <v>24</v>
      </c>
      <c r="B120" t="s">
        <v>55</v>
      </c>
      <c r="C120" t="s">
        <v>35</v>
      </c>
      <c r="D120">
        <v>10.487</v>
      </c>
      <c r="E120">
        <v>11.236000000000001</v>
      </c>
      <c r="F120">
        <v>0.80200000000000005</v>
      </c>
      <c r="H120">
        <v>2</v>
      </c>
    </row>
    <row r="121" spans="1:9">
      <c r="D121">
        <v>10.071</v>
      </c>
      <c r="E121">
        <v>10.737</v>
      </c>
      <c r="F121">
        <v>0.76400000000000001</v>
      </c>
      <c r="H121">
        <v>2</v>
      </c>
    </row>
    <row r="122" spans="1:9">
      <c r="D122">
        <v>10.185</v>
      </c>
      <c r="E122">
        <v>10.81</v>
      </c>
      <c r="F122">
        <v>0.79300000000000004</v>
      </c>
      <c r="H122">
        <v>3</v>
      </c>
    </row>
    <row r="123" spans="1:9">
      <c r="C123" t="s">
        <v>36</v>
      </c>
      <c r="D123">
        <f>MEDIAN(D120:D122)</f>
        <v>10.185</v>
      </c>
      <c r="E123">
        <f>MEDIAN(E120:E122)</f>
        <v>10.81</v>
      </c>
      <c r="F123">
        <f>MEDIAN(F120:F122)</f>
        <v>0.79300000000000004</v>
      </c>
    </row>
    <row r="124" spans="1:9">
      <c r="C124" t="s">
        <v>39</v>
      </c>
      <c r="D124" s="5">
        <f>D123/D118</f>
        <v>1.9407393292682926</v>
      </c>
      <c r="E124" s="5">
        <f>E123/E118</f>
        <v>1.8294127601963108</v>
      </c>
      <c r="F124" s="5">
        <f>F123/F118</f>
        <v>1.5220729366602688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Fingerhut</dc:creator>
  <cp:lastModifiedBy>Andy Fingerhut</cp:lastModifiedBy>
  <cp:lastPrinted>2015-05-19T16:46:01Z</cp:lastPrinted>
  <dcterms:created xsi:type="dcterms:W3CDTF">2015-05-18T19:54:43Z</dcterms:created>
  <dcterms:modified xsi:type="dcterms:W3CDTF">2015-05-22T14:44:28Z</dcterms:modified>
</cp:coreProperties>
</file>