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13140" yWindow="0" windowWidth="143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91" i="1" l="1"/>
  <c r="E91" i="1"/>
  <c r="D91" i="1"/>
  <c r="E90" i="1"/>
  <c r="D90" i="1"/>
  <c r="E89" i="1"/>
  <c r="D89" i="1"/>
  <c r="F92" i="1"/>
  <c r="F93" i="1"/>
  <c r="E92" i="1"/>
  <c r="E93" i="1"/>
  <c r="D92" i="1"/>
  <c r="D93" i="1"/>
  <c r="F69" i="1"/>
  <c r="D70" i="1"/>
  <c r="E65" i="1"/>
  <c r="E68" i="1"/>
  <c r="D68" i="1"/>
  <c r="E69" i="1"/>
  <c r="D69" i="1"/>
  <c r="E67" i="1"/>
  <c r="E66" i="1"/>
  <c r="F70" i="1"/>
  <c r="E70" i="1"/>
  <c r="H66" i="1"/>
  <c r="H65" i="1"/>
  <c r="H64" i="1"/>
  <c r="H74" i="1"/>
  <c r="E74" i="1"/>
  <c r="E73" i="1"/>
  <c r="H73" i="1"/>
  <c r="H72" i="1"/>
  <c r="E72" i="1"/>
  <c r="D75" i="1"/>
  <c r="D76" i="1"/>
  <c r="F75" i="1"/>
  <c r="F76" i="1"/>
  <c r="E75" i="1"/>
  <c r="E76" i="1"/>
  <c r="E97" i="1"/>
  <c r="D97" i="1"/>
  <c r="E96" i="1"/>
  <c r="D96" i="1"/>
  <c r="F95" i="1"/>
  <c r="E95" i="1"/>
  <c r="D95" i="1"/>
  <c r="F98" i="1"/>
  <c r="F99" i="1"/>
  <c r="E98" i="1"/>
  <c r="E99" i="1"/>
  <c r="D98" i="1"/>
  <c r="D99" i="1"/>
  <c r="F110" i="1"/>
  <c r="E110" i="1"/>
  <c r="D110" i="1"/>
  <c r="F109" i="1"/>
  <c r="E109" i="1"/>
  <c r="D109" i="1"/>
  <c r="F104" i="1"/>
  <c r="E104" i="1"/>
  <c r="D104" i="1"/>
  <c r="E85" i="1"/>
  <c r="D85" i="1"/>
  <c r="E84" i="1"/>
  <c r="D84" i="1"/>
  <c r="E83" i="1"/>
  <c r="D83" i="1"/>
  <c r="D86" i="1"/>
  <c r="D87" i="1"/>
  <c r="F86" i="1"/>
  <c r="F87" i="1"/>
  <c r="E86" i="1"/>
  <c r="E87" i="1"/>
  <c r="F81" i="1"/>
  <c r="E81" i="1"/>
  <c r="D81" i="1"/>
  <c r="D78" i="1"/>
  <c r="H60" i="1"/>
  <c r="H59" i="1"/>
  <c r="H58" i="1"/>
  <c r="F62" i="1"/>
  <c r="E62" i="1"/>
  <c r="D62" i="1"/>
  <c r="E60" i="1"/>
  <c r="D60" i="1"/>
  <c r="E59" i="1"/>
  <c r="D59" i="1"/>
  <c r="E58" i="1"/>
  <c r="D58" i="1"/>
  <c r="D61" i="1"/>
  <c r="F61" i="1"/>
  <c r="E61" i="1"/>
  <c r="F56" i="1"/>
  <c r="E56" i="1"/>
  <c r="D56" i="1"/>
</calcChain>
</file>

<file path=xl/sharedStrings.xml><?xml version="1.0" encoding="utf-8"?>
<sst xmlns="http://schemas.openxmlformats.org/spreadsheetml/2006/main" count="108" uniqueCount="62">
  <si>
    <t>Performance tests on my slightly modified version of Dynalint 0.1.3, which can be checked out an installed locally on your machine as follows:</t>
  </si>
  <si>
    <t>git clone git://github.com/jafingerhut/dynalint.git</t>
  </si>
  <si>
    <t>cd dynalint</t>
  </si>
  <si>
    <t>git checkout 9289e4490498f2d3fd2caf44c3fafd8caf879ad3</t>
  </si>
  <si>
    <t>lein install</t>
  </si>
  <si>
    <t>Version name below: 0.1.3-jafingerhut-mods</t>
  </si>
  <si>
    <t>Performance tests of 'lein test' done with and without dynalint enabled on the following versions of these projects:</t>
  </si>
  <si>
    <t>git clone git://github.com/clojure/core.logic.git</t>
  </si>
  <si>
    <t>cd core.logic</t>
  </si>
  <si>
    <t>git checkout d3018b62bc8fe58603482a291cbdfb67e07d1b14</t>
  </si>
  <si>
    <t>(last commit dated May 6 2015)</t>
  </si>
  <si>
    <t>(last commit dated May 18 2015)</t>
  </si>
  <si>
    <t>Version name below: 0.8.11-SNAPSHOT</t>
  </si>
  <si>
    <t>git clone git://github.com/clojure/data.avl.git</t>
  </si>
  <si>
    <t>cd data.avl</t>
  </si>
  <si>
    <t>OS: Mac OS X 10.9.5, with latest updates as of May 18 2015</t>
  </si>
  <si>
    <t>% uname -a</t>
  </si>
  <si>
    <t>Darwin JAFINGER-M-D02H 13.4.0 Darwin Kernel Version 13.4.0: Wed Mar 18 16:20:14 PDT 2015; root:xnu-2422.115.14~1/RELEASE_X86_64 x86_64</t>
  </si>
  <si>
    <t>% java -version</t>
  </si>
  <si>
    <t>java version "1.7.0_45"</t>
  </si>
  <si>
    <t>Java(TM) SE Runtime Environment (build 1.7.0_45-b18)</t>
  </si>
  <si>
    <t>Java HotSpot(TM) 64-Bit Server VM (build 24.45-b08, mixed mode)</t>
  </si>
  <si>
    <t>% lein version</t>
  </si>
  <si>
    <t>Leiningen 2.5.0 on Java 1.7.0_45 Java HotSpot(TM) 64-Bit Server VM</t>
  </si>
  <si>
    <t>AndyMBP</t>
  </si>
  <si>
    <t>Project</t>
  </si>
  <si>
    <t>Platform</t>
  </si>
  <si>
    <t>core.logic 0.8.11-SNAPSHOT</t>
  </si>
  <si>
    <t>Dynalint version</t>
  </si>
  <si>
    <t>none</t>
  </si>
  <si>
    <t>Times reported by 'time lein test'</t>
  </si>
  <si>
    <t>real</t>
  </si>
  <si>
    <t>user</t>
  </si>
  <si>
    <t>sys</t>
  </si>
  <si>
    <t>(sec)</t>
  </si>
  <si>
    <t>0.1.3-jafingerhut-mods</t>
  </si>
  <si>
    <t>median of times above</t>
  </si>
  <si>
    <t>Platform "AndyMBP" below means the machine and software specified here:</t>
  </si>
  <si>
    <t>Hardware: MacBook Pro, Retina, 15-inch, Mid 2012, SSD drive</t>
  </si>
  <si>
    <t>ratio of with-dynalint median times divided by without-dynalint median times</t>
  </si>
  <si>
    <t>Number of Dynalint warnings</t>
  </si>
  <si>
    <t>Why are number of warnings different?</t>
  </si>
  <si>
    <t>Ran 424 tests containing 660 assertions.'</t>
  </si>
  <si>
    <t>Following message was always the same at the end, without and with Dynalint enabled:</t>
  </si>
  <si>
    <t>git checkout a4ef1b399c6fd0a5d6eb40802cf874d8ff073fd6</t>
  </si>
  <si>
    <t>(last commit dated Feb 25 2015)</t>
  </si>
  <si>
    <t>Version name below: 0.0.13-SNAPSHOT</t>
  </si>
  <si>
    <t>data.avl 0.0.13-SNAPSHOT</t>
  </si>
  <si>
    <t>Ran 9 tests containing 1985533 assertions</t>
  </si>
  <si>
    <t>0 failures, 0 errors</t>
  </si>
  <si>
    <t>Ran 10 tests containing 121 assertions</t>
  </si>
  <si>
    <t>git clone git://github.com/clojure/tools.analyzer.git</t>
  </si>
  <si>
    <t>cd tools.analyzer</t>
  </si>
  <si>
    <t>git checkout b041fb7414057165815fedd8490eae63f4a19baa</t>
  </si>
  <si>
    <t>(last commit dated Apr 23 2015)</t>
  </si>
  <si>
    <t>Version name below: 0.6.6-SNAPSHOT</t>
  </si>
  <si>
    <t>tools.analyzer 0.6.6-SNAPSHOT</t>
  </si>
  <si>
    <t>Edited project.clj to use org.clojure/clojure "1.6.0" instead of "1.7.0-master-SNAPSHOT"</t>
  </si>
  <si>
    <t>no-fn-wrapping branch of 0.1.3-jafingerhut-mods</t>
  </si>
  <si>
    <t>TBD: NO warning on clojure.core/dissoc, which occurs 1 time pretty consistently with original dynalint.  Why?</t>
  </si>
  <si>
    <t>remove-most-varargs branch of 0.1.4-SNAPSHOT</t>
  </si>
  <si>
    <t>dynalint remove-most-varargs branch means this commit on that branch: 57735fb0f727eb5423b47e2bddd9b9990186edfa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</si>
</sst>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4" fontId="0" fillId="2" borderId="0" xfId="0" applyNumberFormat="1" applyFill="1"/>
    <xf numFmtId="2" fontId="0" fillId="2" borderId="0" xfId="0" applyNumberFormat="1" applyFill="1"/>
    <xf numFmtId="0" fontId="0" fillId="3" borderId="0" xfId="0" applyFill="1"/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0"/>
  <sheetViews>
    <sheetView tabSelected="1" workbookViewId="0">
      <selection activeCell="A11" sqref="A11"/>
    </sheetView>
  </sheetViews>
  <sheetFormatPr baseColWidth="10" defaultRowHeight="15" x14ac:dyDescent="0"/>
  <cols>
    <col min="2" max="2" width="24" customWidth="1"/>
    <col min="3" max="3" width="20.33203125" customWidth="1"/>
    <col min="7" max="7" width="6.5" customWidth="1"/>
    <col min="8" max="8" width="6.6640625" customWidth="1"/>
  </cols>
  <sheetData>
    <row r="1" spans="1:1">
      <c r="A1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11</v>
      </c>
    </row>
    <row r="7" spans="1:1">
      <c r="A7" t="s">
        <v>4</v>
      </c>
    </row>
    <row r="8" spans="1:1">
      <c r="A8" t="s">
        <v>5</v>
      </c>
    </row>
    <row r="10" spans="1:1">
      <c r="A10" t="s">
        <v>61</v>
      </c>
    </row>
    <row r="12" spans="1:1">
      <c r="A12" t="s">
        <v>6</v>
      </c>
    </row>
    <row r="14" spans="1:1">
      <c r="A14" t="s">
        <v>7</v>
      </c>
    </row>
    <row r="15" spans="1:1">
      <c r="A15" t="s">
        <v>8</v>
      </c>
    </row>
    <row r="16" spans="1:1">
      <c r="A16" t="s">
        <v>9</v>
      </c>
    </row>
    <row r="17" spans="1:1">
      <c r="A17" t="s">
        <v>10</v>
      </c>
    </row>
    <row r="18" spans="1:1">
      <c r="A18" t="s">
        <v>12</v>
      </c>
    </row>
    <row r="20" spans="1:1">
      <c r="A20" t="s">
        <v>13</v>
      </c>
    </row>
    <row r="21" spans="1:1">
      <c r="A21" t="s">
        <v>14</v>
      </c>
    </row>
    <row r="22" spans="1:1">
      <c r="A22" t="s">
        <v>44</v>
      </c>
    </row>
    <row r="23" spans="1:1">
      <c r="A23" t="s">
        <v>45</v>
      </c>
    </row>
    <row r="24" spans="1:1">
      <c r="A24" t="s">
        <v>46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57</v>
      </c>
    </row>
    <row r="31" spans="1:1">
      <c r="A31" t="s">
        <v>55</v>
      </c>
    </row>
    <row r="33" spans="1:9">
      <c r="A33" t="s">
        <v>37</v>
      </c>
    </row>
    <row r="34" spans="1:9">
      <c r="A34" t="s">
        <v>38</v>
      </c>
    </row>
    <row r="35" spans="1:9">
      <c r="A35" t="s">
        <v>15</v>
      </c>
    </row>
    <row r="36" spans="1:9">
      <c r="A36" t="s">
        <v>16</v>
      </c>
    </row>
    <row r="37" spans="1:9">
      <c r="A37" t="s">
        <v>17</v>
      </c>
    </row>
    <row r="39" spans="1:9">
      <c r="A39" t="s">
        <v>18</v>
      </c>
    </row>
    <row r="40" spans="1:9">
      <c r="A40" t="s">
        <v>19</v>
      </c>
    </row>
    <row r="41" spans="1:9">
      <c r="A41" t="s">
        <v>20</v>
      </c>
    </row>
    <row r="42" spans="1:9">
      <c r="A42" t="s">
        <v>21</v>
      </c>
    </row>
    <row r="44" spans="1:9">
      <c r="A44" t="s">
        <v>22</v>
      </c>
    </row>
    <row r="45" spans="1:9">
      <c r="A45" t="s">
        <v>23</v>
      </c>
    </row>
    <row r="48" spans="1:9">
      <c r="A48" s="1" t="s">
        <v>26</v>
      </c>
      <c r="B48" s="1" t="s">
        <v>25</v>
      </c>
      <c r="C48" s="1" t="s">
        <v>28</v>
      </c>
      <c r="D48" s="1" t="s">
        <v>30</v>
      </c>
      <c r="E48" s="1"/>
      <c r="F48" s="1"/>
      <c r="G48" s="1"/>
      <c r="H48" s="1" t="s">
        <v>40</v>
      </c>
      <c r="I48" s="1"/>
    </row>
    <row r="49" spans="1:10">
      <c r="A49" s="1"/>
      <c r="B49" s="1"/>
      <c r="C49" s="1"/>
      <c r="D49" s="1" t="s">
        <v>31</v>
      </c>
      <c r="E49" s="1" t="s">
        <v>32</v>
      </c>
      <c r="F49" s="1" t="s">
        <v>33</v>
      </c>
      <c r="G49" s="1"/>
      <c r="H49" s="1"/>
      <c r="I49" s="1"/>
    </row>
    <row r="50" spans="1:10">
      <c r="A50" s="1"/>
      <c r="B50" s="1"/>
      <c r="C50" s="1"/>
      <c r="D50" s="1" t="s">
        <v>34</v>
      </c>
      <c r="E50" s="1" t="s">
        <v>34</v>
      </c>
      <c r="F50" s="1" t="s">
        <v>34</v>
      </c>
      <c r="G50" s="1"/>
      <c r="H50" s="1"/>
      <c r="I50" s="1"/>
    </row>
    <row r="52" spans="1:10" s="6" customFormat="1"/>
    <row r="53" spans="1:10">
      <c r="A53" t="s">
        <v>24</v>
      </c>
      <c r="B53" t="s">
        <v>27</v>
      </c>
      <c r="C53" t="s">
        <v>29</v>
      </c>
      <c r="D53">
        <v>16.065999999999999</v>
      </c>
      <c r="E53">
        <v>28.038</v>
      </c>
      <c r="F53">
        <v>1.385</v>
      </c>
    </row>
    <row r="54" spans="1:10">
      <c r="D54">
        <v>14.603</v>
      </c>
      <c r="E54">
        <v>26.582999999999998</v>
      </c>
      <c r="F54">
        <v>1.3320000000000001</v>
      </c>
    </row>
    <row r="55" spans="1:10">
      <c r="D55">
        <v>16.952999999999999</v>
      </c>
      <c r="E55">
        <v>29.11</v>
      </c>
      <c r="F55">
        <v>1.4</v>
      </c>
    </row>
    <row r="56" spans="1:10">
      <c r="C56" t="s">
        <v>36</v>
      </c>
      <c r="D56" s="3">
        <f>MEDIAN(D53:D55)</f>
        <v>16.065999999999999</v>
      </c>
      <c r="E56" s="3">
        <f>MEDIAN(E53:E55)</f>
        <v>28.038</v>
      </c>
      <c r="F56" s="3">
        <f>MEDIAN(F53:F55)</f>
        <v>1.385</v>
      </c>
    </row>
    <row r="58" spans="1:10">
      <c r="A58" t="s">
        <v>24</v>
      </c>
      <c r="B58" t="s">
        <v>27</v>
      </c>
      <c r="C58" t="s">
        <v>35</v>
      </c>
      <c r="D58">
        <f>2*60+25.615</f>
        <v>145.61500000000001</v>
      </c>
      <c r="E58">
        <f>2*60+50.174</f>
        <v>170.17400000000001</v>
      </c>
      <c r="F58">
        <v>2.298</v>
      </c>
      <c r="H58">
        <f>13+5</f>
        <v>18</v>
      </c>
      <c r="I58" s="1" t="s">
        <v>41</v>
      </c>
    </row>
    <row r="59" spans="1:10">
      <c r="D59">
        <f>2*60+1.091</f>
        <v>121.09099999999999</v>
      </c>
      <c r="E59">
        <f>2*60+22.235</f>
        <v>142.23500000000001</v>
      </c>
      <c r="F59">
        <v>2.0950000000000002</v>
      </c>
      <c r="H59">
        <f>16+5</f>
        <v>21</v>
      </c>
      <c r="I59" t="s">
        <v>43</v>
      </c>
    </row>
    <row r="60" spans="1:10">
      <c r="D60">
        <f>2*60+7.122</f>
        <v>127.122</v>
      </c>
      <c r="E60">
        <f>2*60+29.823</f>
        <v>149.82300000000001</v>
      </c>
      <c r="F60">
        <v>2.0859999999999999</v>
      </c>
      <c r="H60">
        <f>15+5</f>
        <v>20</v>
      </c>
      <c r="I60" s="2" t="s">
        <v>42</v>
      </c>
    </row>
    <row r="61" spans="1:10">
      <c r="C61" t="s">
        <v>36</v>
      </c>
      <c r="D61">
        <f>MEDIAN(D58:D60)</f>
        <v>127.122</v>
      </c>
      <c r="E61">
        <f>MEDIAN(E58:E60)</f>
        <v>149.82300000000001</v>
      </c>
      <c r="F61">
        <f>MEDIAN(F58:F60)</f>
        <v>2.0950000000000002</v>
      </c>
    </row>
    <row r="62" spans="1:10">
      <c r="C62" t="s">
        <v>39</v>
      </c>
      <c r="D62" s="4">
        <f>D61/D56</f>
        <v>7.9124859952695141</v>
      </c>
      <c r="E62" s="4">
        <f>E61/E56</f>
        <v>5.3435694414722876</v>
      </c>
      <c r="F62" s="4">
        <f>F61/F56</f>
        <v>1.512635379061372</v>
      </c>
    </row>
    <row r="64" spans="1:10">
      <c r="A64" t="s">
        <v>24</v>
      </c>
      <c r="B64" t="s">
        <v>27</v>
      </c>
      <c r="C64" t="s">
        <v>60</v>
      </c>
      <c r="D64">
        <v>37.683</v>
      </c>
      <c r="E64">
        <v>53.875999999999998</v>
      </c>
      <c r="F64">
        <v>1.462</v>
      </c>
      <c r="H64">
        <f>7+3</f>
        <v>10</v>
      </c>
      <c r="I64" t="s">
        <v>59</v>
      </c>
      <c r="J64" s="1" t="s">
        <v>41</v>
      </c>
    </row>
    <row r="65" spans="1:10">
      <c r="D65">
        <v>46.997</v>
      </c>
      <c r="E65">
        <f>1*60+4.051</f>
        <v>64.051000000000002</v>
      </c>
      <c r="F65">
        <v>1.546</v>
      </c>
      <c r="H65">
        <f>8+2</f>
        <v>10</v>
      </c>
      <c r="J65" t="s">
        <v>43</v>
      </c>
    </row>
    <row r="66" spans="1:10">
      <c r="D66">
        <v>48.121000000000002</v>
      </c>
      <c r="E66">
        <f>1*60+5.158</f>
        <v>65.158000000000001</v>
      </c>
      <c r="F66">
        <v>1.5669999999999999</v>
      </c>
      <c r="H66">
        <f>8+2</f>
        <v>10</v>
      </c>
      <c r="J66" s="2" t="s">
        <v>42</v>
      </c>
    </row>
    <row r="67" spans="1:10">
      <c r="D67">
        <v>47.201000000000001</v>
      </c>
      <c r="E67">
        <f>1*60+4.149</f>
        <v>64.149000000000001</v>
      </c>
      <c r="F67">
        <v>1.552</v>
      </c>
      <c r="J67" s="2"/>
    </row>
    <row r="68" spans="1:10">
      <c r="D68">
        <f>1*60+2.661</f>
        <v>62.661000000000001</v>
      </c>
      <c r="E68">
        <f>1*60+21.089</f>
        <v>81.088999999999999</v>
      </c>
      <c r="F68">
        <v>1.6479999999999999</v>
      </c>
      <c r="J68" s="2"/>
    </row>
    <row r="69" spans="1:10">
      <c r="C69" t="s">
        <v>36</v>
      </c>
      <c r="D69">
        <f>MEDIAN(D64:D68)</f>
        <v>47.201000000000001</v>
      </c>
      <c r="E69">
        <f>MEDIAN(E64:E68)</f>
        <v>64.149000000000001</v>
      </c>
      <c r="F69">
        <f>MEDIAN(F64:F68)</f>
        <v>1.552</v>
      </c>
    </row>
    <row r="70" spans="1:10">
      <c r="C70" t="s">
        <v>39</v>
      </c>
      <c r="D70" s="5">
        <f>D69/D56</f>
        <v>2.9379434831320803</v>
      </c>
      <c r="E70" s="5">
        <f t="shared" ref="E70:F70" si="0">E69/E56</f>
        <v>2.2879306655253586</v>
      </c>
      <c r="F70" s="5">
        <f t="shared" si="0"/>
        <v>1.1205776173285198</v>
      </c>
    </row>
    <row r="72" spans="1:10">
      <c r="A72" t="s">
        <v>24</v>
      </c>
      <c r="B72" t="s">
        <v>27</v>
      </c>
      <c r="C72" t="s">
        <v>58</v>
      </c>
      <c r="D72">
        <v>45.875999999999998</v>
      </c>
      <c r="E72">
        <f>1*60+0.815</f>
        <v>60.814999999999998</v>
      </c>
      <c r="F72">
        <v>1.488</v>
      </c>
      <c r="H72">
        <f>7+3</f>
        <v>10</v>
      </c>
      <c r="I72" t="s">
        <v>59</v>
      </c>
      <c r="J72" s="1" t="s">
        <v>41</v>
      </c>
    </row>
    <row r="73" spans="1:10">
      <c r="D73">
        <v>48.045000000000002</v>
      </c>
      <c r="E73">
        <f>1*60+2.774</f>
        <v>62.774000000000001</v>
      </c>
      <c r="F73">
        <v>1.4930000000000001</v>
      </c>
      <c r="H73">
        <f>8+2</f>
        <v>10</v>
      </c>
      <c r="J73" t="s">
        <v>43</v>
      </c>
    </row>
    <row r="74" spans="1:10">
      <c r="D74">
        <v>46.595999999999997</v>
      </c>
      <c r="E74">
        <f>1*60+1.5</f>
        <v>61.5</v>
      </c>
      <c r="F74">
        <v>1.4830000000000001</v>
      </c>
      <c r="H74">
        <f>8+2</f>
        <v>10</v>
      </c>
      <c r="J74" s="2" t="s">
        <v>42</v>
      </c>
    </row>
    <row r="75" spans="1:10">
      <c r="C75" t="s">
        <v>36</v>
      </c>
      <c r="D75">
        <f>MEDIAN(D72:D74)</f>
        <v>46.595999999999997</v>
      </c>
      <c r="E75">
        <f>MEDIAN(E72:E74)</f>
        <v>61.5</v>
      </c>
      <c r="F75">
        <f>MEDIAN(F72:F74)</f>
        <v>1.488</v>
      </c>
    </row>
    <row r="76" spans="1:10">
      <c r="C76" t="s">
        <v>39</v>
      </c>
      <c r="D76" s="5">
        <f>D75/D56</f>
        <v>2.9002863189343957</v>
      </c>
      <c r="E76" s="5">
        <f>E75/E56</f>
        <v>2.1934517440616306</v>
      </c>
      <c r="F76" s="5">
        <f>F75/F56</f>
        <v>1.0743682310469314</v>
      </c>
    </row>
    <row r="77" spans="1:10" s="6" customFormat="1"/>
    <row r="78" spans="1:10">
      <c r="A78" t="s">
        <v>24</v>
      </c>
      <c r="B78" t="s">
        <v>47</v>
      </c>
      <c r="C78" t="s">
        <v>29</v>
      </c>
      <c r="D78">
        <f>42.973</f>
        <v>42.972999999999999</v>
      </c>
      <c r="E78">
        <v>50.735999999999997</v>
      </c>
      <c r="F78">
        <v>1.359</v>
      </c>
      <c r="I78" t="s">
        <v>48</v>
      </c>
    </row>
    <row r="79" spans="1:10">
      <c r="D79">
        <v>43.085999999999999</v>
      </c>
      <c r="E79">
        <v>51.256999999999998</v>
      </c>
      <c r="F79">
        <v>1.2989999999999999</v>
      </c>
      <c r="I79" t="s">
        <v>49</v>
      </c>
    </row>
    <row r="80" spans="1:10">
      <c r="D80">
        <v>42.835000000000001</v>
      </c>
      <c r="E80">
        <v>51.097999999999999</v>
      </c>
      <c r="F80">
        <v>1.302</v>
      </c>
    </row>
    <row r="81" spans="1:8">
      <c r="C81" t="s">
        <v>36</v>
      </c>
      <c r="D81" s="3">
        <f>MEDIAN(D78:D80)</f>
        <v>42.972999999999999</v>
      </c>
      <c r="E81" s="3">
        <f>MEDIAN(E78:E80)</f>
        <v>51.097999999999999</v>
      </c>
      <c r="F81" s="3">
        <f>MEDIAN(F78:F80)</f>
        <v>1.302</v>
      </c>
    </row>
    <row r="83" spans="1:8">
      <c r="A83" t="s">
        <v>24</v>
      </c>
      <c r="B83" t="s">
        <v>47</v>
      </c>
      <c r="C83" t="s">
        <v>35</v>
      </c>
      <c r="D83">
        <f>9*60+36.333</f>
        <v>576.33299999999997</v>
      </c>
      <c r="E83">
        <f>9*60+56.853</f>
        <v>596.85299999999995</v>
      </c>
      <c r="F83">
        <v>4.04</v>
      </c>
      <c r="H83">
        <v>0</v>
      </c>
    </row>
    <row r="84" spans="1:8">
      <c r="D84">
        <f>9*60+17.366</f>
        <v>557.36599999999999</v>
      </c>
      <c r="E84">
        <f>9*60+40.505</f>
        <v>580.505</v>
      </c>
      <c r="F84">
        <v>4.234</v>
      </c>
      <c r="H84">
        <v>0</v>
      </c>
    </row>
    <row r="85" spans="1:8">
      <c r="D85">
        <f>9*60+21.663</f>
        <v>561.66300000000001</v>
      </c>
      <c r="E85">
        <f>9*60+44.215</f>
        <v>584.21500000000003</v>
      </c>
      <c r="F85">
        <v>4.21</v>
      </c>
      <c r="H85">
        <v>0</v>
      </c>
    </row>
    <row r="86" spans="1:8">
      <c r="C86" t="s">
        <v>36</v>
      </c>
      <c r="D86">
        <f>MEDIAN(D83:D85)</f>
        <v>561.66300000000001</v>
      </c>
      <c r="E86">
        <f>MEDIAN(E83:E85)</f>
        <v>584.21500000000003</v>
      </c>
      <c r="F86">
        <f>MEDIAN(F83:F85)</f>
        <v>4.21</v>
      </c>
    </row>
    <row r="87" spans="1:8">
      <c r="C87" t="s">
        <v>39</v>
      </c>
      <c r="D87" s="5">
        <f>D86/D81</f>
        <v>13.070137062806879</v>
      </c>
      <c r="E87" s="5">
        <f>E86/E81</f>
        <v>11.433226349367882</v>
      </c>
      <c r="F87" s="5">
        <f>F86/F81</f>
        <v>3.2334869431643622</v>
      </c>
    </row>
    <row r="89" spans="1:8">
      <c r="A89" t="s">
        <v>24</v>
      </c>
      <c r="B89" t="s">
        <v>47</v>
      </c>
      <c r="C89" t="s">
        <v>60</v>
      </c>
      <c r="D89">
        <f>4*60+4.793</f>
        <v>244.79300000000001</v>
      </c>
      <c r="E89">
        <f>4*60+20.897</f>
        <v>260.89699999999999</v>
      </c>
      <c r="F89">
        <v>2.3290000000000002</v>
      </c>
      <c r="H89">
        <v>0</v>
      </c>
    </row>
    <row r="90" spans="1:8">
      <c r="D90">
        <f>4*60+6.784</f>
        <v>246.78399999999999</v>
      </c>
      <c r="E90">
        <f>4*60+22.296</f>
        <v>262.29599999999999</v>
      </c>
      <c r="F90">
        <v>2.2669999999999999</v>
      </c>
      <c r="H90">
        <v>0</v>
      </c>
    </row>
    <row r="91" spans="1:8">
      <c r="D91">
        <f>4*60+11.235</f>
        <v>251.23500000000001</v>
      </c>
      <c r="E91">
        <f>4*60+27.694</f>
        <v>267.69400000000002</v>
      </c>
      <c r="F91">
        <f>2.278</f>
        <v>2.278</v>
      </c>
      <c r="H91">
        <v>0</v>
      </c>
    </row>
    <row r="92" spans="1:8">
      <c r="C92" t="s">
        <v>36</v>
      </c>
      <c r="D92">
        <f>MEDIAN(D89:D91)</f>
        <v>246.78399999999999</v>
      </c>
      <c r="E92">
        <f>MEDIAN(E89:E91)</f>
        <v>262.29599999999999</v>
      </c>
      <c r="F92">
        <f>MEDIAN(F89:F91)</f>
        <v>2.278</v>
      </c>
    </row>
    <row r="93" spans="1:8">
      <c r="C93" t="s">
        <v>39</v>
      </c>
      <c r="D93" s="5">
        <f>D92/D81</f>
        <v>5.7427687152398015</v>
      </c>
      <c r="E93" s="5">
        <f>E92/E81</f>
        <v>5.1331950369877486</v>
      </c>
      <c r="F93" s="5">
        <f>F92/F81</f>
        <v>1.749615975422427</v>
      </c>
    </row>
    <row r="95" spans="1:8">
      <c r="A95" t="s">
        <v>24</v>
      </c>
      <c r="B95" t="s">
        <v>47</v>
      </c>
      <c r="C95" t="s">
        <v>58</v>
      </c>
      <c r="D95">
        <f>3*60+5.674</f>
        <v>185.67400000000001</v>
      </c>
      <c r="E95">
        <f>3*60+19.55</f>
        <v>199.55</v>
      </c>
      <c r="F95">
        <f>2.06</f>
        <v>2.06</v>
      </c>
      <c r="H95">
        <v>0</v>
      </c>
    </row>
    <row r="96" spans="1:8">
      <c r="D96">
        <f>3*60+2.687</f>
        <v>182.68700000000001</v>
      </c>
      <c r="E96">
        <f>3*60+16.613</f>
        <v>196.613</v>
      </c>
      <c r="F96">
        <v>1.9730000000000001</v>
      </c>
      <c r="H96">
        <v>0</v>
      </c>
    </row>
    <row r="97" spans="1:9">
      <c r="D97">
        <f>3*60+2.341</f>
        <v>182.34100000000001</v>
      </c>
      <c r="E97">
        <f>3*60+17.059</f>
        <v>197.059</v>
      </c>
      <c r="F97">
        <v>2.024</v>
      </c>
      <c r="H97">
        <v>0</v>
      </c>
    </row>
    <row r="98" spans="1:9">
      <c r="C98" t="s">
        <v>36</v>
      </c>
      <c r="D98">
        <f>MEDIAN(D95:D97)</f>
        <v>182.68700000000001</v>
      </c>
      <c r="E98">
        <f>MEDIAN(E95:E97)</f>
        <v>197.059</v>
      </c>
      <c r="F98">
        <f>MEDIAN(F95:F97)</f>
        <v>2.024</v>
      </c>
    </row>
    <row r="99" spans="1:9">
      <c r="C99" t="s">
        <v>39</v>
      </c>
      <c r="D99" s="5">
        <f>D98/D81</f>
        <v>4.2512042445256331</v>
      </c>
      <c r="E99" s="5">
        <f>E98/E81</f>
        <v>3.8564914478061763</v>
      </c>
      <c r="F99" s="5">
        <f>F98/F81</f>
        <v>1.5545314900153608</v>
      </c>
    </row>
    <row r="100" spans="1:9" s="6" customFormat="1"/>
    <row r="101" spans="1:9">
      <c r="A101" t="s">
        <v>24</v>
      </c>
      <c r="B101" t="s">
        <v>56</v>
      </c>
      <c r="C101" t="s">
        <v>29</v>
      </c>
      <c r="D101">
        <v>5.2480000000000002</v>
      </c>
      <c r="E101">
        <v>5.9089999999999998</v>
      </c>
      <c r="F101">
        <v>0.52100000000000002</v>
      </c>
      <c r="I101" t="s">
        <v>50</v>
      </c>
    </row>
    <row r="102" spans="1:9">
      <c r="D102">
        <v>5.2469999999999999</v>
      </c>
      <c r="E102">
        <v>5.8860000000000001</v>
      </c>
      <c r="F102">
        <v>0.51500000000000001</v>
      </c>
    </row>
    <row r="103" spans="1:9">
      <c r="D103">
        <v>5.3520000000000003</v>
      </c>
      <c r="E103">
        <v>6.0110000000000001</v>
      </c>
      <c r="F103">
        <v>0.53100000000000003</v>
      </c>
    </row>
    <row r="104" spans="1:9">
      <c r="C104" t="s">
        <v>36</v>
      </c>
      <c r="D104" s="3">
        <f>MEDIAN(D101:D103)</f>
        <v>5.2480000000000002</v>
      </c>
      <c r="E104" s="3">
        <f>MEDIAN(E101:E103)</f>
        <v>5.9089999999999998</v>
      </c>
      <c r="F104" s="3">
        <f>MEDIAN(F101:F103)</f>
        <v>0.52100000000000002</v>
      </c>
    </row>
    <row r="106" spans="1:9">
      <c r="A106" t="s">
        <v>24</v>
      </c>
      <c r="B106" t="s">
        <v>56</v>
      </c>
      <c r="C106" t="s">
        <v>35</v>
      </c>
      <c r="D106">
        <v>10.487</v>
      </c>
      <c r="E106">
        <v>11.236000000000001</v>
      </c>
      <c r="F106">
        <v>0.80200000000000005</v>
      </c>
      <c r="H106">
        <v>2</v>
      </c>
    </row>
    <row r="107" spans="1:9">
      <c r="D107">
        <v>10.071</v>
      </c>
      <c r="E107">
        <v>10.737</v>
      </c>
      <c r="F107">
        <v>0.76400000000000001</v>
      </c>
      <c r="H107">
        <v>2</v>
      </c>
    </row>
    <row r="108" spans="1:9">
      <c r="D108">
        <v>10.185</v>
      </c>
      <c r="E108">
        <v>10.81</v>
      </c>
      <c r="F108">
        <v>0.79300000000000004</v>
      </c>
      <c r="H108">
        <v>3</v>
      </c>
    </row>
    <row r="109" spans="1:9">
      <c r="C109" t="s">
        <v>36</v>
      </c>
      <c r="D109">
        <f>MEDIAN(D106:D108)</f>
        <v>10.185</v>
      </c>
      <c r="E109">
        <f>MEDIAN(E106:E108)</f>
        <v>10.81</v>
      </c>
      <c r="F109">
        <f>MEDIAN(F106:F108)</f>
        <v>0.79300000000000004</v>
      </c>
    </row>
    <row r="110" spans="1:9">
      <c r="C110" t="s">
        <v>39</v>
      </c>
      <c r="D110" s="5">
        <f>D109/D104</f>
        <v>1.9407393292682926</v>
      </c>
      <c r="E110" s="5">
        <f>E109/E104</f>
        <v>1.8294127601963108</v>
      </c>
      <c r="F110" s="5">
        <f>F109/F104</f>
        <v>1.5220729366602688</v>
      </c>
    </row>
  </sheetData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Cisco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Fingerhut</dc:creator>
  <cp:lastModifiedBy>Andy Fingerhut</cp:lastModifiedBy>
  <cp:lastPrinted>2015-05-19T16:46:01Z</cp:lastPrinted>
  <dcterms:created xsi:type="dcterms:W3CDTF">2015-05-18T19:54:43Z</dcterms:created>
  <dcterms:modified xsi:type="dcterms:W3CDTF">2015-05-21T16:18:17Z</dcterms:modified>
</cp:coreProperties>
</file>