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96713AE4-B7A5-4467-907D-44BFBB8EEE35}" xr6:coauthVersionLast="47" xr6:coauthVersionMax="47" xr10:uidLastSave="{00000000-0000-0000-0000-000000000000}"/>
  <bookViews>
    <workbookView xWindow="-110" yWindow="-110" windowWidth="38620" windowHeight="21100" tabRatio="671" activeTab="1" xr2:uid="{8657B37E-F4DC-4EC1-A8DB-FB2E6FC22FCF}"/>
  </bookViews>
  <sheets>
    <sheet name="Load Info" sheetId="1" r:id="rId1"/>
    <sheet name="MCU" sheetId="5" r:id="rId2"/>
    <sheet name="MOSFETs" sheetId="3" r:id="rId3"/>
    <sheet name="Gate Drive" sheetId="4" r:id="rId4"/>
    <sheet name="Gigavac" sheetId="11" r:id="rId5"/>
    <sheet name="Connectors" sheetId="2" r:id="rId6"/>
    <sheet name="Fuses" sheetId="10" r:id="rId7"/>
    <sheet name="Power Monitors" sheetId="6" r:id="rId8"/>
    <sheet name="CSA" sheetId="8" r:id="rId9"/>
    <sheet name="Shunt Resistors" sheetId="7" r:id="rId10"/>
    <sheet name="Thermals" sheetId="9"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7" l="1"/>
  <c r="H7" i="7"/>
  <c r="H6" i="7"/>
  <c r="H5" i="7"/>
  <c r="H4" i="7"/>
  <c r="D21" i="3"/>
  <c r="D22" i="3"/>
  <c r="D23" i="3"/>
  <c r="D24" i="3"/>
  <c r="D25" i="3"/>
  <c r="D26" i="3"/>
  <c r="D27" i="3"/>
  <c r="D28" i="3"/>
  <c r="D29" i="3"/>
  <c r="D30" i="3"/>
  <c r="D31" i="3"/>
  <c r="D32" i="3"/>
  <c r="D33" i="3"/>
  <c r="D34" i="3"/>
  <c r="D35" i="3"/>
  <c r="D36" i="3"/>
  <c r="D37" i="3"/>
  <c r="D38" i="3"/>
  <c r="D39" i="3"/>
  <c r="C21" i="3"/>
  <c r="C22" i="3"/>
  <c r="C23" i="3"/>
  <c r="C24" i="3"/>
  <c r="C25" i="3"/>
  <c r="C26" i="3"/>
  <c r="C27" i="3"/>
  <c r="C28" i="3"/>
  <c r="C29" i="3"/>
  <c r="C30" i="3"/>
  <c r="C31" i="3"/>
  <c r="C32" i="3"/>
  <c r="C33" i="3"/>
  <c r="C34" i="3"/>
  <c r="C35" i="3"/>
  <c r="C36" i="3"/>
  <c r="C37" i="3"/>
  <c r="C38" i="3"/>
  <c r="C39" i="3"/>
  <c r="D20" i="3"/>
  <c r="C20" i="3"/>
  <c r="B21" i="3"/>
  <c r="B22" i="3"/>
  <c r="B23" i="3"/>
  <c r="B24" i="3"/>
  <c r="B25" i="3"/>
  <c r="B26" i="3"/>
  <c r="B27" i="3"/>
  <c r="B28" i="3"/>
  <c r="B29" i="3"/>
  <c r="B30" i="3"/>
  <c r="B31" i="3"/>
  <c r="B32" i="3"/>
  <c r="B33" i="3"/>
  <c r="B34" i="3"/>
  <c r="B35" i="3"/>
  <c r="B36" i="3"/>
  <c r="B37" i="3"/>
  <c r="B38" i="3"/>
  <c r="B39" i="3"/>
  <c r="B20" i="3"/>
  <c r="E4" i="1"/>
  <c r="E5" i="1"/>
  <c r="E6" i="1"/>
  <c r="E3" i="1"/>
  <c r="G13" i="2"/>
  <c r="B28" i="7"/>
  <c r="B31" i="7" s="1"/>
  <c r="B27" i="7"/>
  <c r="B30" i="7" s="1"/>
  <c r="B12" i="7"/>
  <c r="B10" i="7" s="1"/>
  <c r="B13" i="7" s="1"/>
  <c r="B16" i="7" s="1"/>
  <c r="D4" i="1"/>
  <c r="D5" i="1"/>
  <c r="D6" i="1"/>
  <c r="D3" i="1"/>
  <c r="B26" i="7" l="1"/>
  <c r="B15" i="7"/>
  <c r="B11" i="7"/>
</calcChain>
</file>

<file path=xl/sharedStrings.xml><?xml version="1.0" encoding="utf-8"?>
<sst xmlns="http://schemas.openxmlformats.org/spreadsheetml/2006/main" count="196" uniqueCount="168">
  <si>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</si>
  <si>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</si>
  <si>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</si>
  <si>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</si>
  <si>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</si>
  <si>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</si>
  <si>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</si>
  <si>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</si>
  <si>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</si>
  <si>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</si>
  <si>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</si>
  <si>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</si>
  <si>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</si>
  <si>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</si>
  <si>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</si>
  <si>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</si>
  <si>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</si>
  <si>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</si>
  <si>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</si>
  <si>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</si>
  <si>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</si>
  <si>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</si>
  <si>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</si>
  <si>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</si>
  <si>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</si>
  <si>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</si>
  <si>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</si>
  <si>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</si>
  <si>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</si>
  <si>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</si>
  <si>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</si>
  <si>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</si>
  <si>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</si>
  <si>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</si>
  <si>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</si>
  <si>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</si>
  <si>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</si>
  <si>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</si>
  <si>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</si>
  <si>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</si>
  <si>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</si>
  <si>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</si>
  <si>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</si>
  <si>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</si>
  <si>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</si>
  <si>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</si>
  <si>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</si>
  <si>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</si>
  <si>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</si>
  <si>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</si>
  <si>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</si>
  <si>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</si>
  <si>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</si>
  <si>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</si>
  <si>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</si>
  <si>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</si>
  <si>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</si>
  <si>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</si>
  <si>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</si>
  <si>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</si>
  <si>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</si>
  <si>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</si>
  <si>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</si>
  <si>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</si>
  <si>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</si>
  <si>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</si>
  <si>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</si>
  <si>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</si>
  <si>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</si>
  <si>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</si>
  <si>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</si>
  <si>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</si>
  <si>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</si>
  <si>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</si>
  <si>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</si>
  <si>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</si>
  <si>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</si>
  <si>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</si>
  <si>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</si>
  <si>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</si>
  <si>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</si>
  <si>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</si>
  <si>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</si>
  <si>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</si>
  <si>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</si>
  <si>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</si>
  <si>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</si>
  <si>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</si>
  <si>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</si>
  <si>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</si>
  <si>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</si>
  <si>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</si>
  <si>
    <t>Pin</t>
  </si>
  <si>
    <t>GV Normal</t>
  </si>
  <si>
    <t>GV FTDI</t>
  </si>
  <si>
    <t>MOLEX PCBA PINOUT</t>
  </si>
  <si>
    <t>LED ANODE</t>
  </si>
  <si>
    <t>NC</t>
  </si>
  <si>
    <t>VBATT-</t>
  </si>
  <si>
    <t>VBATT -</t>
  </si>
  <si>
    <t>LED CATHODE / TX to HOST</t>
  </si>
  <si>
    <t>MPUSH-STOP / RX to HOST</t>
  </si>
  <si>
    <t>LED CATHODE</t>
  </si>
  <si>
    <t>TX to HOST</t>
  </si>
  <si>
    <t>MPUSH-START / VBATT+</t>
  </si>
  <si>
    <t>MPUSH-STOP</t>
  </si>
  <si>
    <t>RX to HOST</t>
  </si>
  <si>
    <t>MPUSH-START</t>
  </si>
  <si>
    <t>VBATT+</t>
  </si>
  <si>
    <t>IO</t>
  </si>
  <si>
    <t>Analog In 1</t>
  </si>
  <si>
    <t>Analog In 2</t>
  </si>
  <si>
    <t>Analog In 3</t>
  </si>
  <si>
    <t>Analog In 4</t>
  </si>
  <si>
    <t>Analog In 5</t>
  </si>
  <si>
    <t>Analog In 6</t>
  </si>
  <si>
    <t>Analog In 7</t>
  </si>
  <si>
    <t>Analog In 8</t>
  </si>
  <si>
    <t>Analog In 9</t>
  </si>
  <si>
    <t>Analog In 10</t>
  </si>
  <si>
    <t>30A Ckt 1 Fuse Detect</t>
  </si>
  <si>
    <t>60A Ckt 1 Fuse Detect</t>
  </si>
  <si>
    <t>60A Ckt 2 Fuse Detect</t>
  </si>
  <si>
    <t>30A Ckt 6 Fuse Detect</t>
  </si>
  <si>
    <t>30A Ckt 5 Fuse Detect</t>
  </si>
  <si>
    <t>30A Ckt 4 Fuse Detect</t>
  </si>
  <si>
    <t>30A Ckt 3 Fuse Detect</t>
  </si>
  <si>
    <t>30A Ckt 2 Fuse Detect</t>
  </si>
  <si>
    <t>Battery Thermistor</t>
  </si>
  <si>
    <t>Board Thermistor</t>
  </si>
  <si>
    <t>Debug LED</t>
  </si>
  <si>
    <t>Digital Out 1</t>
  </si>
  <si>
    <t>Heat EN Gate Drive</t>
  </si>
  <si>
    <t>Digital Out 2</t>
  </si>
  <si>
    <t>Digital Out 3</t>
  </si>
  <si>
    <t>Gigavac OPEN Pulse</t>
  </si>
  <si>
    <t>Gigavac CLOSE Pulse</t>
  </si>
  <si>
    <t>Digital Out 4</t>
  </si>
  <si>
    <t>BMS OV Cut-off</t>
  </si>
  <si>
    <t>BMS UV Cut-off</t>
  </si>
  <si>
    <t>Digital In 1</t>
  </si>
  <si>
    <t>Digital Out 5</t>
  </si>
  <si>
    <t>Digital Out 6</t>
  </si>
  <si>
    <t>Digital Out 7</t>
  </si>
  <si>
    <t>Digital Out 8</t>
  </si>
  <si>
    <t>Digital Out 9</t>
  </si>
  <si>
    <t>Digital Out 10</t>
  </si>
  <si>
    <t>Digital Out 11</t>
  </si>
  <si>
    <t>Digital Out 12</t>
  </si>
  <si>
    <t>Digital Out 13</t>
  </si>
  <si>
    <t>30A Ckt 1 LED Indicator</t>
  </si>
  <si>
    <t>30A Ckt 2 LED Indicator</t>
  </si>
  <si>
    <t>30A Ckt 3 LED Indicator</t>
  </si>
  <si>
    <t>30A Ckt 4 LED Indicator</t>
  </si>
  <si>
    <t>30A Ckt 5 LED Indicator</t>
  </si>
  <si>
    <t>30A Ckt 6 LED Indicator</t>
  </si>
  <si>
    <t>60A Ckt 1 LED Indicator</t>
  </si>
  <si>
    <t>60A Ckt 2 LED Indicator</t>
  </si>
  <si>
    <t>BMS OV Sense</t>
  </si>
  <si>
    <t>BMS UV Sense</t>
  </si>
  <si>
    <t>Digital Out 14</t>
  </si>
  <si>
    <t>Digital Out 15</t>
  </si>
  <si>
    <t>Digital Out 16</t>
  </si>
  <si>
    <t>Digital Out 17</t>
  </si>
  <si>
    <t>LED Indicator - Heater</t>
  </si>
  <si>
    <t>LED Indicator - UV</t>
  </si>
  <si>
    <t>LED Indicator - OV</t>
  </si>
  <si>
    <t>Digital In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</si>
</sst>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sz val="8"/>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xf numFmtId="48" fontId="0" fillId="0" borderId="0" xfId="0" applyNumberFormat="1" applyBorder="1"/>
    <xf numFmtId="0" fontId="1" fillId="0" borderId="17" xfId="0" applyFont="1" applyBorder="1" applyAlignment="1">
      <alignment horizontal="center"/>
    </xf>
    <xf numFmtId="0" fontId="7" fillId="0" borderId="17" xfId="0" applyFont="1" applyBorder="1"/>
  </cellXfs>
  <cellStyles count="2">
    <cellStyle name="Hyperlink" xfId="1" builtinId="8"/>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3976</xdr:colOff>
      <xdr:row>1</xdr:row>
      <xdr:rowOff>28104</xdr:rowOff>
    </xdr:from>
    <xdr:to>
      <xdr:col>2</xdr:col>
      <xdr:colOff>1044382</xdr:colOff>
      <xdr:row>9</xdr:row>
      <xdr:rowOff>2587</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976" y="213634"/>
          <a:ext cx="4011433" cy="1454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digikey.com/en/articles/optimizing-pcb-thermal-performance-for-cree-xlamp-leds" TargetMode="External"/><Relationship Id="rId1" Type="http://schemas.openxmlformats.org/officeDocument/2006/relationships/hyperlink" Target="https://www.youtube.com/watch?v=2ygnAv6koSQ" TargetMode="External"/><Relationship Id="rId6" Type="http://schemas.openxmlformats.org/officeDocument/2006/relationships/printerSettings" Target="../printerSettings/printerSettings4.bin"/><Relationship Id="rId5" Type="http://schemas.openxmlformats.org/officeDocument/2006/relationships/hyperlink" Target="https://electronics.stackexchange.com/questions/449224/heatsink-on-underside-of-pcb" TargetMode="External"/><Relationship Id="rId4" Type="http://schemas.openxmlformats.org/officeDocument/2006/relationships/hyperlink" Target="https://www.electronicdesign.com/technologies/thermal-management/article/21188672/enhance-mosfet-cooling-with-thermal-via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5" x14ac:dyDescent="0.35"/>
  <cols>
    <col min="1" max="1" width="17.36328125" bestFit="1" customWidth="1"/>
    <col min="2" max="2" width="9.6328125" bestFit="1" customWidth="1"/>
    <col min="4" max="4" width="9.54296875" bestFit="1" customWidth="1"/>
    <col min="5" max="5" width="14" bestFit="1" customWidth="1"/>
  </cols>
  <sheetData>
    <row r="1" spans="1:5" x14ac:dyDescent="0.35">
      <c r="B1" t="s">
        <v>0</v>
      </c>
      <c r="C1" t="s">
        <v>1</v>
      </c>
      <c r="D1" t="s">
        <v>2</v>
      </c>
      <c r="E1" t="s">
        <v>3</v>
      </c>
    </row>
    <row r="2" spans="1:5" x14ac:dyDescent="0.35">
      <c r="A2" s="35" t="s">
        <v>4</v>
      </c>
      <c r="B2" s="23"/>
      <c r="C2" s="23"/>
      <c r="D2" s="23"/>
      <c r="E2" s="25"/>
    </row>
    <row r="3" spans="1:5" x14ac:dyDescent="0.35">
      <c r="A3" s="26" t="s">
        <v>5</v>
      </c>
      <c r="B3" s="27">
        <v>5</v>
      </c>
      <c r="C3" s="27">
        <v>24</v>
      </c>
      <c r="D3" s="27">
        <f>B3*C3</f>
        <v>120</v>
      </c>
      <c r="E3" s="28">
        <f>ROUND(12000/D3,2)</f>
        <v>100</v>
      </c>
    </row>
    <row r="4" spans="1:5" x14ac:dyDescent="0.35">
      <c r="A4" s="26" t="s">
        <v>6</v>
      </c>
      <c r="B4" s="27">
        <v>24</v>
      </c>
      <c r="C4" s="27">
        <v>24</v>
      </c>
      <c r="D4" s="27">
        <f t="shared" ref="D4:D6" si="0">B4*C4</f>
        <v>576</v>
      </c>
      <c r="E4" s="28">
        <f t="shared" ref="E4:E6" si="1">ROUND(12000/D4,2)</f>
        <v>20.83</v>
      </c>
    </row>
    <row r="5" spans="1:5" x14ac:dyDescent="0.35">
      <c r="A5" s="26" t="s">
        <v>7</v>
      </c>
      <c r="B5" s="27">
        <v>20</v>
      </c>
      <c r="C5" s="27">
        <v>24</v>
      </c>
      <c r="D5" s="27">
        <f t="shared" si="0"/>
        <v>480</v>
      </c>
      <c r="E5" s="28">
        <f t="shared" si="1"/>
        <v>25</v>
      </c>
    </row>
    <row r="6" spans="1:5" x14ac:dyDescent="0.35">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topLeftCell="A2" workbookViewId="0">
      <selection activeCell="B22" sqref="B22"/>
    </sheetView>
  </sheetViews>
  <sheetFormatPr defaultRowHeight="14.5" x14ac:dyDescent="0.35"/>
  <cols>
    <col min="1" max="1" width="20.08984375" bestFit="1" customWidth="1"/>
    <col min="2" max="2" width="13.36328125" bestFit="1" customWidth="1"/>
    <col min="5" max="5" width="16.6328125" bestFit="1" customWidth="1"/>
    <col min="6" max="6" width="14.6328125" customWidth="1"/>
    <col min="7" max="7" width="16.36328125" bestFit="1" customWidth="1"/>
    <col min="8" max="8" width="13.36328125" bestFit="1" customWidth="1"/>
    <col min="9" max="9" width="18.90625" customWidth="1"/>
    <col min="10" max="10" width="12.36328125" customWidth="1"/>
    <col min="11" max="11" width="16.90625" customWidth="1"/>
  </cols>
  <sheetData>
    <row r="1" spans="1:9" ht="15" thickBot="1" x14ac:dyDescent="0.4">
      <c r="A1" t="s">
        <v>38</v>
      </c>
    </row>
    <row r="2" spans="1:9" ht="31.5" thickBot="1" x14ac:dyDescent="0.75">
      <c r="A2" s="9" t="s">
        <v>39</v>
      </c>
      <c r="B2" s="2"/>
      <c r="C2" s="3"/>
      <c r="G2" s="13" t="s">
        <v>40</v>
      </c>
    </row>
    <row r="3" spans="1:9" x14ac:dyDescent="0.35">
      <c r="A3" s="10" t="s">
        <v>41</v>
      </c>
      <c r="B3">
        <v>200</v>
      </c>
      <c r="C3" s="4"/>
      <c r="E3" s="14"/>
      <c r="F3" s="15" t="s">
        <v>42</v>
      </c>
      <c r="G3" s="15" t="s">
        <v>43</v>
      </c>
      <c r="H3" s="15" t="s">
        <v>2</v>
      </c>
      <c r="I3" s="16" t="s">
        <v>44</v>
      </c>
    </row>
    <row r="4" spans="1:9" x14ac:dyDescent="0.35">
      <c r="A4" s="10" t="s">
        <v>45</v>
      </c>
      <c r="B4">
        <v>1E-3</v>
      </c>
      <c r="C4" s="4"/>
      <c r="E4" s="10" t="s">
        <v>46</v>
      </c>
      <c r="F4" s="41">
        <v>5.0000000000000001E-4</v>
      </c>
      <c r="G4" s="27">
        <v>100</v>
      </c>
      <c r="H4" s="41">
        <f>60*60*F4</f>
        <v>1.8</v>
      </c>
      <c r="I4" s="17" t="s">
        <v>47</v>
      </c>
    </row>
    <row r="5" spans="1:9" x14ac:dyDescent="0.35">
      <c r="A5" s="10" t="s">
        <v>48</v>
      </c>
      <c r="B5">
        <v>3.3</v>
      </c>
      <c r="C5" s="4"/>
      <c r="E5" s="10" t="s">
        <v>49</v>
      </c>
      <c r="F5" s="41">
        <v>1E-3</v>
      </c>
      <c r="G5" s="27">
        <v>100</v>
      </c>
      <c r="H5" s="41">
        <f>30*30*F5</f>
        <v>0.9</v>
      </c>
      <c r="I5" s="17"/>
    </row>
    <row r="6" spans="1:9" x14ac:dyDescent="0.35">
      <c r="A6" s="10" t="s">
        <v>50</v>
      </c>
      <c r="B6">
        <v>10</v>
      </c>
      <c r="C6" s="4"/>
      <c r="E6" s="10" t="s">
        <v>51</v>
      </c>
      <c r="F6" s="41">
        <v>2E-3</v>
      </c>
      <c r="G6" s="27">
        <v>100</v>
      </c>
      <c r="H6" s="41">
        <f>16*16*F6</f>
        <v>0.51200000000000001</v>
      </c>
      <c r="I6" s="17"/>
    </row>
    <row r="7" spans="1:9" ht="15" thickBot="1" x14ac:dyDescent="0.4">
      <c r="A7" s="10" t="s">
        <v>52</v>
      </c>
      <c r="B7">
        <v>100</v>
      </c>
      <c r="C7" s="4"/>
      <c r="E7" s="18" t="s">
        <v>53</v>
      </c>
      <c r="F7" s="21">
        <v>6.4000000000000003E-3</v>
      </c>
      <c r="G7" s="6">
        <v>100</v>
      </c>
      <c r="H7" s="21">
        <f>5*5*F7</f>
        <v>0.16</v>
      </c>
      <c r="I7" s="19"/>
    </row>
    <row r="8" spans="1:9" x14ac:dyDescent="0.35">
      <c r="A8" s="10"/>
      <c r="C8" s="4"/>
    </row>
    <row r="9" spans="1:9" ht="31" x14ac:dyDescent="0.7">
      <c r="A9" s="11" t="s">
        <v>54</v>
      </c>
      <c r="C9" s="4"/>
    </row>
    <row r="10" spans="1:9" x14ac:dyDescent="0.35">
      <c r="A10" s="10" t="s">
        <v>55</v>
      </c>
      <c r="B10" s="12">
        <f>B12/B3</f>
        <v>1.6000000000000001E-4</v>
      </c>
      <c r="C10" s="4" t="s">
        <v>56</v>
      </c>
    </row>
    <row r="11" spans="1:9" x14ac:dyDescent="0.35">
      <c r="A11" s="10" t="s">
        <v>57</v>
      </c>
      <c r="B11" s="12">
        <f>B3*B12</f>
        <v>6.4</v>
      </c>
      <c r="C11" s="4" t="s">
        <v>58</v>
      </c>
    </row>
    <row r="12" spans="1:9" x14ac:dyDescent="0.35">
      <c r="A12" s="10" t="s">
        <v>59</v>
      </c>
      <c r="B12" s="12">
        <f>(B5-B6/100)/B7</f>
        <v>3.2000000000000001E-2</v>
      </c>
      <c r="C12" s="4" t="s">
        <v>60</v>
      </c>
    </row>
    <row r="13" spans="1:9" x14ac:dyDescent="0.35">
      <c r="A13" s="10" t="s">
        <v>61</v>
      </c>
      <c r="B13" s="12">
        <f>B4*B10</f>
        <v>1.6E-7</v>
      </c>
      <c r="C13" s="4" t="s">
        <v>60</v>
      </c>
    </row>
    <row r="14" spans="1:9" x14ac:dyDescent="0.35">
      <c r="A14" s="10"/>
      <c r="C14" s="4"/>
    </row>
    <row r="15" spans="1:9" x14ac:dyDescent="0.35">
      <c r="A15" s="10" t="s">
        <v>62</v>
      </c>
      <c r="B15" s="12">
        <f>B12*B7</f>
        <v>3.2</v>
      </c>
      <c r="C15" s="4" t="s">
        <v>60</v>
      </c>
    </row>
    <row r="16" spans="1:9" x14ac:dyDescent="0.35">
      <c r="A16" s="10" t="s">
        <v>63</v>
      </c>
      <c r="B16" s="12">
        <f>B13*B7</f>
        <v>1.5999999999999999E-5</v>
      </c>
      <c r="C16" s="4" t="s">
        <v>60</v>
      </c>
    </row>
    <row r="17" spans="1:3" ht="15" thickBot="1" x14ac:dyDescent="0.4">
      <c r="A17" s="5"/>
      <c r="B17" s="6"/>
      <c r="C17" s="7"/>
    </row>
    <row r="19" spans="1:3" ht="15" thickBot="1" x14ac:dyDescent="0.4">
      <c r="A19" t="s">
        <v>64</v>
      </c>
    </row>
    <row r="20" spans="1:3" ht="31" x14ac:dyDescent="0.7">
      <c r="A20" s="9" t="s">
        <v>39</v>
      </c>
      <c r="B20" s="2"/>
      <c r="C20" s="3"/>
    </row>
    <row r="21" spans="1:3" x14ac:dyDescent="0.35">
      <c r="A21" s="10" t="s">
        <v>65</v>
      </c>
      <c r="B21">
        <v>2.0000000000000001E-4</v>
      </c>
      <c r="C21" s="4" t="s">
        <v>56</v>
      </c>
    </row>
    <row r="22" spans="1:3" x14ac:dyDescent="0.35">
      <c r="A22" s="10" t="s">
        <v>52</v>
      </c>
      <c r="B22">
        <v>100</v>
      </c>
      <c r="C22" s="4"/>
    </row>
    <row r="23" spans="1:3" x14ac:dyDescent="0.35">
      <c r="A23" s="10"/>
      <c r="C23" s="4"/>
    </row>
    <row r="24" spans="1:3" ht="31" x14ac:dyDescent="0.7">
      <c r="A24" s="11" t="s">
        <v>54</v>
      </c>
      <c r="C24" s="4"/>
    </row>
    <row r="25" spans="1:3" x14ac:dyDescent="0.35">
      <c r="A25" s="10" t="s">
        <v>41</v>
      </c>
      <c r="B25" s="12">
        <f>(B5-B5*(B6/100))/(B21)/B7</f>
        <v>148.49999999999997</v>
      </c>
      <c r="C25" s="4" t="s">
        <v>66</v>
      </c>
    </row>
    <row r="26" spans="1:3" x14ac:dyDescent="0.35">
      <c r="A26" s="10" t="s">
        <v>57</v>
      </c>
      <c r="B26" s="12">
        <f>B25*B25*B21</f>
        <v>4.4104499999999991</v>
      </c>
      <c r="C26" s="4" t="s">
        <v>58</v>
      </c>
    </row>
    <row r="27" spans="1:3" x14ac:dyDescent="0.35">
      <c r="A27" s="10" t="s">
        <v>59</v>
      </c>
      <c r="B27" s="12">
        <f>B25*B21</f>
        <v>2.9699999999999997E-2</v>
      </c>
      <c r="C27" s="4" t="s">
        <v>60</v>
      </c>
    </row>
    <row r="28" spans="1:3" x14ac:dyDescent="0.35">
      <c r="A28" s="10" t="s">
        <v>61</v>
      </c>
      <c r="B28" s="12">
        <f>B4*B21</f>
        <v>2.0000000000000002E-7</v>
      </c>
      <c r="C28" s="4" t="s">
        <v>60</v>
      </c>
    </row>
    <row r="29" spans="1:3" x14ac:dyDescent="0.35">
      <c r="A29" s="10"/>
      <c r="C29" s="4"/>
    </row>
    <row r="30" spans="1:3" x14ac:dyDescent="0.35">
      <c r="A30" s="10" t="s">
        <v>62</v>
      </c>
      <c r="B30" s="12">
        <f>B7*B27</f>
        <v>2.9699999999999998</v>
      </c>
      <c r="C30" s="4" t="s">
        <v>60</v>
      </c>
    </row>
    <row r="31" spans="1:3" x14ac:dyDescent="0.35">
      <c r="A31" s="10" t="s">
        <v>63</v>
      </c>
      <c r="B31" s="12">
        <f>B28*B22</f>
        <v>2.0000000000000002E-5</v>
      </c>
      <c r="C31" s="4" t="s">
        <v>60</v>
      </c>
    </row>
    <row r="32" spans="1:3" ht="15" thickBot="1" x14ac:dyDescent="0.4">
      <c r="A32" s="5"/>
      <c r="B32" s="6"/>
      <c r="C32" s="7"/>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A1:A6"/>
  <sheetViews>
    <sheetView workbookViewId="0">
      <selection activeCell="E7" sqref="E7"/>
    </sheetView>
  </sheetViews>
  <sheetFormatPr defaultRowHeight="14.5" x14ac:dyDescent="0.35"/>
  <cols>
    <col min="1" max="1" width="112.08984375" bestFit="1" customWidth="1"/>
    <col min="14" max="14" width="66" customWidth="1"/>
  </cols>
  <sheetData>
    <row r="1" spans="1:1" ht="217.5" x14ac:dyDescent="0.35">
      <c r="A1" s="20" t="s">
        <v>67</v>
      </c>
    </row>
    <row r="2" spans="1:1" x14ac:dyDescent="0.35">
      <c r="A2" s="8" t="s">
        <v>68</v>
      </c>
    </row>
    <row r="3" spans="1:1" x14ac:dyDescent="0.35">
      <c r="A3" s="8" t="s">
        <v>69</v>
      </c>
    </row>
    <row r="4" spans="1:1" x14ac:dyDescent="0.35">
      <c r="A4" s="8" t="s">
        <v>70</v>
      </c>
    </row>
    <row r="5" spans="1:1" x14ac:dyDescent="0.35">
      <c r="A5" s="8" t="s">
        <v>71</v>
      </c>
    </row>
    <row r="6" spans="1:1" x14ac:dyDescent="0.35">
      <c r="A6" s="8" t="s">
        <v>72</v>
      </c>
    </row>
  </sheetData>
  <hyperlinks>
    <hyperlink ref="A6" r:id="rId1" xr:uid="{57F66591-D2A1-4114-9E2A-3BD9EA83CCB8}"/>
    <hyperlink ref="A5" r:id="rId2" xr:uid="{4BD38861-BF3A-42A4-9F4A-2CD1EA611117}"/>
    <hyperlink ref="A2" r:id="rId3" xr:uid="{0D71EA45-6825-4A58-83B7-78D468C0684B}"/>
    <hyperlink ref="A4" r:id="rId4" xr:uid="{C8A36AFB-B0B7-4064-8F12-2DCAD0245A94}"/>
    <hyperlink ref="A3" r:id="rId5" xr:uid="{31B67733-6B22-4721-B151-5A3BE1AD06D4}"/>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35"/>
  <sheetViews>
    <sheetView tabSelected="1" workbookViewId="0">
      <selection activeCell="F31" sqref="F31:F32"/>
    </sheetView>
  </sheetViews>
  <sheetFormatPr defaultRowHeight="14.5" x14ac:dyDescent="0.35"/>
  <cols>
    <col min="1" max="1" width="13.36328125" bestFit="1" customWidth="1"/>
    <col min="2" max="2" width="20.1796875" bestFit="1" customWidth="1"/>
  </cols>
  <sheetData>
    <row r="1" spans="1:2" x14ac:dyDescent="0.35">
      <c r="A1" s="1" t="s">
        <v>9</v>
      </c>
      <c r="B1" s="8" t="s">
        <v>10</v>
      </c>
    </row>
    <row r="2" spans="1:2" x14ac:dyDescent="0.35">
      <c r="A2" s="1" t="s">
        <v>11</v>
      </c>
      <c r="B2" s="8" t="s">
        <v>12</v>
      </c>
    </row>
    <row r="4" spans="1:2" x14ac:dyDescent="0.35">
      <c r="A4" t="s">
        <v>109</v>
      </c>
    </row>
    <row r="5" spans="1:2" x14ac:dyDescent="0.35">
      <c r="A5" t="s">
        <v>110</v>
      </c>
      <c r="B5" t="s">
        <v>120</v>
      </c>
    </row>
    <row r="6" spans="1:2" x14ac:dyDescent="0.35">
      <c r="A6" t="s">
        <v>111</v>
      </c>
      <c r="B6" t="s">
        <v>127</v>
      </c>
    </row>
    <row r="7" spans="1:2" x14ac:dyDescent="0.35">
      <c r="A7" t="s">
        <v>112</v>
      </c>
      <c r="B7" t="s">
        <v>126</v>
      </c>
    </row>
    <row r="8" spans="1:2" x14ac:dyDescent="0.35">
      <c r="A8" t="s">
        <v>113</v>
      </c>
      <c r="B8" t="s">
        <v>125</v>
      </c>
    </row>
    <row r="9" spans="1:2" x14ac:dyDescent="0.35">
      <c r="A9" t="s">
        <v>114</v>
      </c>
      <c r="B9" t="s">
        <v>124</v>
      </c>
    </row>
    <row r="10" spans="1:2" x14ac:dyDescent="0.35">
      <c r="A10" t="s">
        <v>115</v>
      </c>
      <c r="B10" t="s">
        <v>123</v>
      </c>
    </row>
    <row r="11" spans="1:2" x14ac:dyDescent="0.35">
      <c r="A11" t="s">
        <v>116</v>
      </c>
      <c r="B11" t="s">
        <v>121</v>
      </c>
    </row>
    <row r="12" spans="1:2" x14ac:dyDescent="0.35">
      <c r="A12" t="s">
        <v>117</v>
      </c>
      <c r="B12" t="s">
        <v>122</v>
      </c>
    </row>
    <row r="13" spans="1:2" x14ac:dyDescent="0.35">
      <c r="A13" t="s">
        <v>118</v>
      </c>
      <c r="B13" t="s">
        <v>128</v>
      </c>
    </row>
    <row r="14" spans="1:2" x14ac:dyDescent="0.35">
      <c r="A14" t="s">
        <v>119</v>
      </c>
      <c r="B14" t="s">
        <v>129</v>
      </c>
    </row>
    <row r="16" spans="1:2" x14ac:dyDescent="0.35">
      <c r="A16" t="s">
        <v>140</v>
      </c>
      <c r="B16" t="s">
        <v>158</v>
      </c>
    </row>
    <row r="17" spans="1:2" x14ac:dyDescent="0.35">
      <c r="A17" t="s">
        <v>167</v>
      </c>
      <c r="B17" t="s">
        <v>159</v>
      </c>
    </row>
    <row r="19" spans="1:2" x14ac:dyDescent="0.35">
      <c r="A19" t="s">
        <v>131</v>
      </c>
      <c r="B19" t="s">
        <v>130</v>
      </c>
    </row>
    <row r="20" spans="1:2" x14ac:dyDescent="0.35">
      <c r="A20" t="s">
        <v>133</v>
      </c>
      <c r="B20" t="s">
        <v>132</v>
      </c>
    </row>
    <row r="21" spans="1:2" x14ac:dyDescent="0.35">
      <c r="A21" t="s">
        <v>134</v>
      </c>
      <c r="B21" t="s">
        <v>135</v>
      </c>
    </row>
    <row r="22" spans="1:2" x14ac:dyDescent="0.35">
      <c r="A22" t="s">
        <v>137</v>
      </c>
      <c r="B22" t="s">
        <v>136</v>
      </c>
    </row>
    <row r="23" spans="1:2" x14ac:dyDescent="0.35">
      <c r="A23" t="s">
        <v>141</v>
      </c>
      <c r="B23" t="s">
        <v>138</v>
      </c>
    </row>
    <row r="24" spans="1:2" x14ac:dyDescent="0.35">
      <c r="A24" t="s">
        <v>142</v>
      </c>
      <c r="B24" t="s">
        <v>139</v>
      </c>
    </row>
    <row r="25" spans="1:2" x14ac:dyDescent="0.35">
      <c r="A25" t="s">
        <v>143</v>
      </c>
      <c r="B25" t="s">
        <v>150</v>
      </c>
    </row>
    <row r="26" spans="1:2" x14ac:dyDescent="0.35">
      <c r="A26" t="s">
        <v>144</v>
      </c>
      <c r="B26" t="s">
        <v>151</v>
      </c>
    </row>
    <row r="27" spans="1:2" x14ac:dyDescent="0.35">
      <c r="A27" t="s">
        <v>145</v>
      </c>
      <c r="B27" t="s">
        <v>152</v>
      </c>
    </row>
    <row r="28" spans="1:2" x14ac:dyDescent="0.35">
      <c r="A28" t="s">
        <v>146</v>
      </c>
      <c r="B28" t="s">
        <v>153</v>
      </c>
    </row>
    <row r="29" spans="1:2" x14ac:dyDescent="0.35">
      <c r="A29" t="s">
        <v>147</v>
      </c>
      <c r="B29" t="s">
        <v>154</v>
      </c>
    </row>
    <row r="30" spans="1:2" x14ac:dyDescent="0.35">
      <c r="A30" t="s">
        <v>148</v>
      </c>
      <c r="B30" t="s">
        <v>155</v>
      </c>
    </row>
    <row r="31" spans="1:2" x14ac:dyDescent="0.35">
      <c r="A31" t="s">
        <v>149</v>
      </c>
      <c r="B31" t="s">
        <v>156</v>
      </c>
    </row>
    <row r="32" spans="1:2" x14ac:dyDescent="0.35">
      <c r="A32" t="s">
        <v>160</v>
      </c>
      <c r="B32" t="s">
        <v>157</v>
      </c>
    </row>
    <row r="33" spans="1:2" x14ac:dyDescent="0.35">
      <c r="A33" t="s">
        <v>161</v>
      </c>
      <c r="B33" t="s">
        <v>164</v>
      </c>
    </row>
    <row r="34" spans="1:2" x14ac:dyDescent="0.35">
      <c r="A34" t="s">
        <v>162</v>
      </c>
      <c r="B34" t="s">
        <v>165</v>
      </c>
    </row>
    <row r="35" spans="1:2" x14ac:dyDescent="0.35">
      <c r="A35" t="s">
        <v>163</v>
      </c>
      <c r="B35" t="s">
        <v>166</v>
      </c>
    </row>
  </sheetData>
  <phoneticPr fontId="8" type="noConversion"/>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9"/>
  <sheetViews>
    <sheetView zoomScale="160" zoomScaleNormal="160" workbookViewId="0">
      <selection activeCell="D13" sqref="D13"/>
    </sheetView>
  </sheetViews>
  <sheetFormatPr defaultRowHeight="14.5" x14ac:dyDescent="0.35"/>
  <cols>
    <col min="1" max="1" width="23.453125" bestFit="1" customWidth="1"/>
    <col min="2" max="2" width="19.81640625" bestFit="1" customWidth="1"/>
    <col min="3" max="3" width="17.6328125" bestFit="1" customWidth="1"/>
    <col min="4" max="4" width="17.81640625" bestFit="1" customWidth="1"/>
  </cols>
  <sheetData>
    <row r="1" spans="1:2" x14ac:dyDescent="0.35">
      <c r="A1" s="8" t="s">
        <v>13</v>
      </c>
    </row>
    <row r="11" spans="1:2" x14ac:dyDescent="0.35">
      <c r="A11" s="39" t="s">
        <v>85</v>
      </c>
    </row>
    <row r="12" spans="1:2" x14ac:dyDescent="0.35">
      <c r="A12" s="40" t="s">
        <v>86</v>
      </c>
      <c r="B12">
        <v>60</v>
      </c>
    </row>
    <row r="13" spans="1:2" x14ac:dyDescent="0.35">
      <c r="A13" t="s">
        <v>87</v>
      </c>
      <c r="B13">
        <v>1.2999999999999999E-3</v>
      </c>
    </row>
    <row r="14" spans="1:2" x14ac:dyDescent="0.35">
      <c r="A14" t="s">
        <v>88</v>
      </c>
      <c r="B14">
        <v>200</v>
      </c>
    </row>
    <row r="15" spans="1:2" x14ac:dyDescent="0.35">
      <c r="A15" t="s">
        <v>89</v>
      </c>
      <c r="B15">
        <v>20</v>
      </c>
    </row>
    <row r="16" spans="1:2" x14ac:dyDescent="0.35">
      <c r="A16" t="s">
        <v>90</v>
      </c>
      <c r="B16">
        <v>0.8</v>
      </c>
    </row>
    <row r="17" spans="1:4" x14ac:dyDescent="0.35">
      <c r="A17" t="s">
        <v>91</v>
      </c>
      <c r="B17">
        <v>50</v>
      </c>
    </row>
    <row r="19" spans="1:4" x14ac:dyDescent="0.35">
      <c r="A19" s="37" t="s">
        <v>81</v>
      </c>
      <c r="B19" s="37" t="s">
        <v>82</v>
      </c>
      <c r="C19" s="37" t="s">
        <v>83</v>
      </c>
      <c r="D19" s="37" t="s">
        <v>84</v>
      </c>
    </row>
    <row r="20" spans="1:4" x14ac:dyDescent="0.35">
      <c r="A20" s="38">
        <v>1</v>
      </c>
      <c r="B20" s="38">
        <f>ROUND($B$12+$B$16*($B$14/$A20)*($B$14/$A20)*($B$13),2)</f>
        <v>101.6</v>
      </c>
      <c r="C20" s="38">
        <f>ROUND($B$12+$B$15*($B$14/$A20)*($B$14/$A20)*($B$13),2)</f>
        <v>1100</v>
      </c>
      <c r="D20" s="38">
        <f>ROUND($B$12+$B$17*($B$14/$A20)*($B$14/$A20)*($B$13),2)</f>
        <v>2660</v>
      </c>
    </row>
    <row r="21" spans="1:4" x14ac:dyDescent="0.35">
      <c r="A21" s="38">
        <v>2</v>
      </c>
      <c r="B21" s="38">
        <f t="shared" ref="B21:B39" si="0">ROUND($B$12+$B$16*($B$14/$A21)*($B$14/$A21)*($B$13),2)</f>
        <v>70.400000000000006</v>
      </c>
      <c r="C21" s="38">
        <f t="shared" ref="C21:C39" si="1">ROUND($B$12+$B$15*($B$14/$A21)*($B$14/$A21)*($B$13),2)</f>
        <v>320</v>
      </c>
      <c r="D21" s="38">
        <f t="shared" ref="D21:D39" si="2">ROUND($B$12+$B$17*($B$14/$A21)*($B$14/$A21)*($B$13),2)</f>
        <v>710</v>
      </c>
    </row>
    <row r="22" spans="1:4" x14ac:dyDescent="0.35">
      <c r="A22" s="38">
        <v>3</v>
      </c>
      <c r="B22" s="38">
        <f t="shared" si="0"/>
        <v>64.62</v>
      </c>
      <c r="C22" s="38">
        <f t="shared" si="1"/>
        <v>175.56</v>
      </c>
      <c r="D22" s="38">
        <f t="shared" si="2"/>
        <v>348.89</v>
      </c>
    </row>
    <row r="23" spans="1:4" x14ac:dyDescent="0.35">
      <c r="A23" s="38">
        <v>4</v>
      </c>
      <c r="B23" s="38">
        <f t="shared" si="0"/>
        <v>62.6</v>
      </c>
      <c r="C23" s="38">
        <f t="shared" si="1"/>
        <v>125</v>
      </c>
      <c r="D23" s="38">
        <f t="shared" si="2"/>
        <v>222.5</v>
      </c>
    </row>
    <row r="24" spans="1:4" x14ac:dyDescent="0.35">
      <c r="A24" s="38">
        <v>5</v>
      </c>
      <c r="B24" s="38">
        <f t="shared" si="0"/>
        <v>61.66</v>
      </c>
      <c r="C24" s="38">
        <f t="shared" si="1"/>
        <v>101.6</v>
      </c>
      <c r="D24" s="38">
        <f t="shared" si="2"/>
        <v>164</v>
      </c>
    </row>
    <row r="25" spans="1:4" x14ac:dyDescent="0.35">
      <c r="A25" s="38">
        <v>6</v>
      </c>
      <c r="B25" s="38">
        <f t="shared" si="0"/>
        <v>61.16</v>
      </c>
      <c r="C25" s="38">
        <f t="shared" si="1"/>
        <v>88.89</v>
      </c>
      <c r="D25" s="38">
        <f t="shared" si="2"/>
        <v>132.22</v>
      </c>
    </row>
    <row r="26" spans="1:4" x14ac:dyDescent="0.35">
      <c r="A26" s="38">
        <v>7</v>
      </c>
      <c r="B26" s="38">
        <f t="shared" si="0"/>
        <v>60.85</v>
      </c>
      <c r="C26" s="38">
        <f t="shared" si="1"/>
        <v>81.22</v>
      </c>
      <c r="D26" s="38">
        <f t="shared" si="2"/>
        <v>113.06</v>
      </c>
    </row>
    <row r="27" spans="1:4" x14ac:dyDescent="0.35">
      <c r="A27" s="38">
        <v>8</v>
      </c>
      <c r="B27" s="38">
        <f t="shared" si="0"/>
        <v>60.65</v>
      </c>
      <c r="C27" s="38">
        <f t="shared" si="1"/>
        <v>76.25</v>
      </c>
      <c r="D27" s="38">
        <f t="shared" si="2"/>
        <v>100.63</v>
      </c>
    </row>
    <row r="28" spans="1:4" x14ac:dyDescent="0.35">
      <c r="A28" s="38">
        <v>9</v>
      </c>
      <c r="B28" s="38">
        <f t="shared" si="0"/>
        <v>60.51</v>
      </c>
      <c r="C28" s="38">
        <f t="shared" si="1"/>
        <v>72.84</v>
      </c>
      <c r="D28" s="38">
        <f t="shared" si="2"/>
        <v>92.1</v>
      </c>
    </row>
    <row r="29" spans="1:4" x14ac:dyDescent="0.35">
      <c r="A29" s="38">
        <v>10</v>
      </c>
      <c r="B29" s="38">
        <f t="shared" si="0"/>
        <v>60.42</v>
      </c>
      <c r="C29" s="38">
        <f t="shared" si="1"/>
        <v>70.400000000000006</v>
      </c>
      <c r="D29" s="38">
        <f t="shared" si="2"/>
        <v>86</v>
      </c>
    </row>
    <row r="30" spans="1:4" x14ac:dyDescent="0.35">
      <c r="A30" s="38">
        <v>11</v>
      </c>
      <c r="B30" s="38">
        <f t="shared" si="0"/>
        <v>60.34</v>
      </c>
      <c r="C30" s="38">
        <f t="shared" si="1"/>
        <v>68.599999999999994</v>
      </c>
      <c r="D30" s="38">
        <f t="shared" si="2"/>
        <v>81.489999999999995</v>
      </c>
    </row>
    <row r="31" spans="1:4" x14ac:dyDescent="0.35">
      <c r="A31" s="38">
        <v>12</v>
      </c>
      <c r="B31" s="38">
        <f t="shared" si="0"/>
        <v>60.29</v>
      </c>
      <c r="C31" s="38">
        <f t="shared" si="1"/>
        <v>67.22</v>
      </c>
      <c r="D31" s="38">
        <f t="shared" si="2"/>
        <v>78.06</v>
      </c>
    </row>
    <row r="32" spans="1:4" x14ac:dyDescent="0.35">
      <c r="A32" s="38">
        <v>13</v>
      </c>
      <c r="B32" s="38">
        <f t="shared" si="0"/>
        <v>60.25</v>
      </c>
      <c r="C32" s="38">
        <f t="shared" si="1"/>
        <v>66.150000000000006</v>
      </c>
      <c r="D32" s="38">
        <f t="shared" si="2"/>
        <v>75.38</v>
      </c>
    </row>
    <row r="33" spans="1:4" x14ac:dyDescent="0.35">
      <c r="A33" s="38">
        <v>14</v>
      </c>
      <c r="B33" s="38">
        <f t="shared" si="0"/>
        <v>60.21</v>
      </c>
      <c r="C33" s="38">
        <f t="shared" si="1"/>
        <v>65.31</v>
      </c>
      <c r="D33" s="38">
        <f t="shared" si="2"/>
        <v>73.27</v>
      </c>
    </row>
    <row r="34" spans="1:4" x14ac:dyDescent="0.35">
      <c r="A34" s="38">
        <v>15</v>
      </c>
      <c r="B34" s="38">
        <f t="shared" si="0"/>
        <v>60.18</v>
      </c>
      <c r="C34" s="38">
        <f t="shared" si="1"/>
        <v>64.62</v>
      </c>
      <c r="D34" s="38">
        <f t="shared" si="2"/>
        <v>71.56</v>
      </c>
    </row>
    <row r="35" spans="1:4" x14ac:dyDescent="0.35">
      <c r="A35" s="38">
        <v>16</v>
      </c>
      <c r="B35" s="38">
        <f t="shared" si="0"/>
        <v>60.16</v>
      </c>
      <c r="C35" s="38">
        <f t="shared" si="1"/>
        <v>64.06</v>
      </c>
      <c r="D35" s="38">
        <f t="shared" si="2"/>
        <v>70.16</v>
      </c>
    </row>
    <row r="36" spans="1:4" x14ac:dyDescent="0.35">
      <c r="A36" s="38">
        <v>17</v>
      </c>
      <c r="B36" s="38">
        <f t="shared" si="0"/>
        <v>60.14</v>
      </c>
      <c r="C36" s="38">
        <f t="shared" si="1"/>
        <v>63.6</v>
      </c>
      <c r="D36" s="38">
        <f t="shared" si="2"/>
        <v>69</v>
      </c>
    </row>
    <row r="37" spans="1:4" x14ac:dyDescent="0.35">
      <c r="A37" s="38">
        <v>18</v>
      </c>
      <c r="B37" s="38">
        <f t="shared" si="0"/>
        <v>60.13</v>
      </c>
      <c r="C37" s="38">
        <f t="shared" si="1"/>
        <v>63.21</v>
      </c>
      <c r="D37" s="38">
        <f t="shared" si="2"/>
        <v>68.02</v>
      </c>
    </row>
    <row r="38" spans="1:4" x14ac:dyDescent="0.35">
      <c r="A38" s="38">
        <v>19</v>
      </c>
      <c r="B38" s="38">
        <f t="shared" si="0"/>
        <v>60.12</v>
      </c>
      <c r="C38" s="38">
        <f t="shared" si="1"/>
        <v>62.88</v>
      </c>
      <c r="D38" s="38">
        <f t="shared" si="2"/>
        <v>67.2</v>
      </c>
    </row>
    <row r="39" spans="1:4" x14ac:dyDescent="0.35">
      <c r="A39" s="38">
        <v>20</v>
      </c>
      <c r="B39" s="38">
        <f t="shared" si="0"/>
        <v>60.1</v>
      </c>
      <c r="C39" s="38">
        <f t="shared" si="1"/>
        <v>62.6</v>
      </c>
      <c r="D39" s="38">
        <f t="shared" si="2"/>
        <v>66.5</v>
      </c>
    </row>
  </sheetData>
  <conditionalFormatting sqref="B20:D39">
    <cfRule type="colorScale" priority="1">
      <colorScale>
        <cfvo type="min"/>
        <cfvo type="percentile" val="50"/>
        <cfvo type="max"/>
        <color rgb="FF63BE7B"/>
        <color rgb="FFFFEB84"/>
        <color rgb="FFF8696B"/>
      </colorScale>
    </cfRule>
    <cfRule type="cellIs" dxfId="2" priority="2" operator="lessThan">
      <formula>120</formula>
    </cfRule>
    <cfRule type="cellIs" dxfId="1" priority="3" operator="between">
      <formula>120</formula>
      <formula>170</formula>
    </cfRule>
    <cfRule type="cellIs" dxfId="0" priority="4" operator="greaterThan">
      <formula>170</formula>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heetViews>
  <sheetFormatPr defaultRowHeight="14.5" x14ac:dyDescent="0.35"/>
  <sheetData>
    <row r="1" spans="1:1" x14ac:dyDescent="0.35">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7C8E-8873-4318-8203-B5F6B3F54DCA}">
  <dimension ref="A1:D9"/>
  <sheetViews>
    <sheetView workbookViewId="0">
      <selection activeCell="I12" sqref="I12"/>
    </sheetView>
  </sheetViews>
  <sheetFormatPr defaultRowHeight="14.5" x14ac:dyDescent="0.35"/>
  <cols>
    <col min="1" max="1" width="3.453125" bestFit="1" customWidth="1"/>
    <col min="2" max="2" width="12.90625" bestFit="1" customWidth="1"/>
    <col min="3" max="3" width="10.08984375" bestFit="1" customWidth="1"/>
    <col min="4" max="4" width="23.7265625" bestFit="1" customWidth="1"/>
  </cols>
  <sheetData>
    <row r="1" spans="1:4" x14ac:dyDescent="0.35">
      <c r="A1" s="42" t="s">
        <v>92</v>
      </c>
      <c r="B1" s="42" t="s">
        <v>93</v>
      </c>
      <c r="C1" s="42" t="s">
        <v>94</v>
      </c>
      <c r="D1" s="37" t="s">
        <v>95</v>
      </c>
    </row>
    <row r="2" spans="1:4" x14ac:dyDescent="0.35">
      <c r="A2" s="37">
        <v>1</v>
      </c>
      <c r="B2" s="38" t="s">
        <v>96</v>
      </c>
      <c r="C2" s="43" t="s">
        <v>97</v>
      </c>
      <c r="D2" s="38" t="s">
        <v>96</v>
      </c>
    </row>
    <row r="3" spans="1:4" x14ac:dyDescent="0.35">
      <c r="A3" s="37">
        <v>2</v>
      </c>
      <c r="B3" s="38" t="s">
        <v>98</v>
      </c>
      <c r="C3" s="38" t="s">
        <v>98</v>
      </c>
      <c r="D3" s="38" t="s">
        <v>99</v>
      </c>
    </row>
    <row r="4" spans="1:4" x14ac:dyDescent="0.35">
      <c r="A4" s="37">
        <v>3</v>
      </c>
      <c r="B4" s="43" t="s">
        <v>97</v>
      </c>
      <c r="C4" s="43" t="s">
        <v>97</v>
      </c>
      <c r="D4" s="38" t="s">
        <v>100</v>
      </c>
    </row>
    <row r="5" spans="1:4" x14ac:dyDescent="0.35">
      <c r="A5" s="37">
        <v>4</v>
      </c>
      <c r="B5" s="43" t="s">
        <v>97</v>
      </c>
      <c r="C5" s="43" t="s">
        <v>97</v>
      </c>
      <c r="D5" s="38" t="s">
        <v>101</v>
      </c>
    </row>
    <row r="6" spans="1:4" x14ac:dyDescent="0.35">
      <c r="A6" s="37">
        <v>5</v>
      </c>
      <c r="B6" s="38" t="s">
        <v>102</v>
      </c>
      <c r="C6" s="38" t="s">
        <v>103</v>
      </c>
      <c r="D6" s="38" t="s">
        <v>104</v>
      </c>
    </row>
    <row r="7" spans="1:4" x14ac:dyDescent="0.35">
      <c r="A7" s="37">
        <v>6</v>
      </c>
      <c r="B7" s="38" t="s">
        <v>105</v>
      </c>
      <c r="C7" s="38" t="s">
        <v>106</v>
      </c>
      <c r="D7" s="38" t="s">
        <v>97</v>
      </c>
    </row>
    <row r="8" spans="1:4" x14ac:dyDescent="0.35">
      <c r="A8" s="37">
        <v>7</v>
      </c>
      <c r="B8" s="38" t="s">
        <v>107</v>
      </c>
      <c r="C8" s="38" t="s">
        <v>108</v>
      </c>
      <c r="D8" s="38"/>
    </row>
    <row r="9" spans="1:4" x14ac:dyDescent="0.35">
      <c r="A9" s="37">
        <v>8</v>
      </c>
      <c r="B9" s="43" t="s">
        <v>97</v>
      </c>
      <c r="C9" s="43" t="s">
        <v>97</v>
      </c>
      <c r="D9"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2" sqref="D2"/>
    </sheetView>
  </sheetViews>
  <sheetFormatPr defaultRowHeight="14.5" x14ac:dyDescent="0.35"/>
  <cols>
    <col min="1" max="1" width="6.36328125" bestFit="1" customWidth="1"/>
    <col min="2" max="2" width="23.54296875" bestFit="1" customWidth="1"/>
    <col min="3" max="3" width="20.6328125" customWidth="1"/>
    <col min="4" max="4" width="21.36328125" bestFit="1" customWidth="1"/>
    <col min="5" max="5" width="20.6328125" customWidth="1"/>
    <col min="6" max="6" width="17.90625" bestFit="1" customWidth="1"/>
  </cols>
  <sheetData>
    <row r="1" spans="1:7" x14ac:dyDescent="0.35">
      <c r="A1" s="1" t="s">
        <v>15</v>
      </c>
      <c r="B1" s="1" t="s">
        <v>16</v>
      </c>
      <c r="C1" s="1" t="s">
        <v>17</v>
      </c>
      <c r="D1" s="1" t="s">
        <v>18</v>
      </c>
      <c r="E1" s="1" t="s">
        <v>19</v>
      </c>
      <c r="F1" s="1" t="s">
        <v>20</v>
      </c>
    </row>
    <row r="2" spans="1:7" x14ac:dyDescent="0.35">
      <c r="A2" s="22">
        <v>1</v>
      </c>
      <c r="B2" s="23" t="s">
        <v>21</v>
      </c>
      <c r="C2" s="23">
        <v>60</v>
      </c>
      <c r="D2" s="24" t="s">
        <v>22</v>
      </c>
      <c r="E2" s="24" t="s">
        <v>23</v>
      </c>
      <c r="F2" s="33" t="s">
        <v>24</v>
      </c>
      <c r="G2" s="27">
        <v>3</v>
      </c>
    </row>
    <row r="3" spans="1:7" x14ac:dyDescent="0.35">
      <c r="A3" s="26">
        <v>2</v>
      </c>
      <c r="B3" s="27" t="s">
        <v>25</v>
      </c>
      <c r="C3" s="27">
        <v>50</v>
      </c>
      <c r="D3" s="32"/>
      <c r="E3" s="32"/>
      <c r="F3" s="34"/>
      <c r="G3" s="27">
        <v>3</v>
      </c>
    </row>
    <row r="4" spans="1:7" x14ac:dyDescent="0.35">
      <c r="A4" s="26">
        <v>3</v>
      </c>
      <c r="B4" s="27" t="s">
        <v>26</v>
      </c>
      <c r="C4" s="27">
        <v>60</v>
      </c>
      <c r="D4" s="32"/>
      <c r="E4" s="32"/>
      <c r="F4" s="34"/>
      <c r="G4" s="27"/>
    </row>
    <row r="5" spans="1:7" x14ac:dyDescent="0.35">
      <c r="A5" s="22">
        <v>4</v>
      </c>
      <c r="B5" s="23" t="s">
        <v>27</v>
      </c>
      <c r="C5" s="23">
        <v>30</v>
      </c>
      <c r="D5" s="24" t="s">
        <v>28</v>
      </c>
      <c r="E5" s="24" t="s">
        <v>29</v>
      </c>
      <c r="F5" s="33" t="s">
        <v>30</v>
      </c>
      <c r="G5" s="27">
        <v>2</v>
      </c>
    </row>
    <row r="6" spans="1:7" x14ac:dyDescent="0.35">
      <c r="A6" s="26">
        <v>5</v>
      </c>
      <c r="B6" s="27" t="s">
        <v>31</v>
      </c>
      <c r="C6" s="27">
        <v>30</v>
      </c>
      <c r="D6" s="27"/>
      <c r="E6" s="27"/>
      <c r="F6" s="28"/>
      <c r="G6" s="27">
        <v>2</v>
      </c>
    </row>
    <row r="7" spans="1:7" x14ac:dyDescent="0.35">
      <c r="A7" s="26">
        <v>6</v>
      </c>
      <c r="B7" s="27" t="s">
        <v>32</v>
      </c>
      <c r="C7" s="27">
        <v>30</v>
      </c>
      <c r="D7" s="27"/>
      <c r="E7" s="27"/>
      <c r="F7" s="28"/>
      <c r="G7" s="27">
        <v>2</v>
      </c>
    </row>
    <row r="8" spans="1:7" x14ac:dyDescent="0.35">
      <c r="A8" s="26">
        <v>7</v>
      </c>
      <c r="B8" s="27" t="s">
        <v>33</v>
      </c>
      <c r="C8" s="27">
        <v>30</v>
      </c>
      <c r="D8" s="27"/>
      <c r="E8" s="27"/>
      <c r="F8" s="28"/>
      <c r="G8" s="27">
        <v>2</v>
      </c>
    </row>
    <row r="9" spans="1:7" x14ac:dyDescent="0.35">
      <c r="A9" s="26">
        <v>8</v>
      </c>
      <c r="B9" s="27" t="s">
        <v>34</v>
      </c>
      <c r="C9" s="27">
        <v>16</v>
      </c>
      <c r="D9" s="27"/>
      <c r="E9" s="27"/>
      <c r="F9" s="28"/>
      <c r="G9" s="27">
        <v>2</v>
      </c>
    </row>
    <row r="10" spans="1:7" x14ac:dyDescent="0.35">
      <c r="A10" s="29">
        <v>9</v>
      </c>
      <c r="B10" s="30" t="s">
        <v>35</v>
      </c>
      <c r="C10" s="30">
        <v>5</v>
      </c>
      <c r="D10" s="30"/>
      <c r="E10" s="30"/>
      <c r="F10" s="31"/>
      <c r="G10" s="27">
        <v>2</v>
      </c>
    </row>
    <row r="11" spans="1:7" x14ac:dyDescent="0.35">
      <c r="B11" s="36" t="s">
        <v>77</v>
      </c>
      <c r="C11" s="36">
        <v>200</v>
      </c>
      <c r="D11" s="8" t="s">
        <v>76</v>
      </c>
      <c r="G11">
        <v>16</v>
      </c>
    </row>
    <row r="13" spans="1:7" x14ac:dyDescent="0.35">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B3" sqref="B3"/>
    </sheetView>
  </sheetViews>
  <sheetFormatPr defaultRowHeight="14.5" x14ac:dyDescent="0.35"/>
  <cols>
    <col min="1" max="1" width="10.54296875" bestFit="1" customWidth="1"/>
    <col min="2" max="2" width="24.6328125" bestFit="1" customWidth="1"/>
  </cols>
  <sheetData>
    <row r="1" spans="1:2" x14ac:dyDescent="0.35">
      <c r="A1" t="s">
        <v>73</v>
      </c>
      <c r="B1" s="8" t="s">
        <v>80</v>
      </c>
    </row>
    <row r="2" spans="1:2" x14ac:dyDescent="0.35">
      <c r="A2" t="s">
        <v>74</v>
      </c>
      <c r="B2" s="8" t="s">
        <v>79</v>
      </c>
    </row>
    <row r="3" spans="1:2" x14ac:dyDescent="0.35">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5" x14ac:dyDescent="0.35"/>
  <cols>
    <col min="1" max="1" width="13.36328125" bestFit="1" customWidth="1"/>
  </cols>
  <sheetData>
    <row r="1" spans="1:1" x14ac:dyDescent="0.35">
      <c r="A1"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5" x14ac:dyDescent="0.35"/>
  <cols>
    <col min="1" max="1" width="19.36328125" bestFit="1" customWidth="1"/>
  </cols>
  <sheetData>
    <row r="1" spans="1:1" x14ac:dyDescent="0.35">
      <c r="A1" s="8" t="s">
        <v>37</v>
      </c>
    </row>
  </sheetData>
  <hyperlinks>
    <hyperlink ref="A1" r:id="rId1" xr:uid="{AD74890F-DB53-4268-A995-7E6AD13369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Load Info</vt:lpstr>
      <vt:lpstr>MCU</vt:lpstr>
      <vt:lpstr>MOSFETs</vt:lpstr>
      <vt:lpstr>Gate Drive</vt:lpstr>
      <vt:lpstr>Gigavac</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2022-09-27T23:32:58Z</dcterms:modified>
  <cp:category/>
  <cp:contentStatus/>
</cp:coreProperties>
</file>