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hul\Desktop\SRP Arsenic Lakes 11-30-20\Presentations\2021 trophic transfer paper\"/>
    </mc:Choice>
  </mc:AlternateContent>
  <xr:revisionPtr revIDLastSave="0" documentId="8_{8E6F66C8-8B06-4D95-BACB-678E8EAC9369}" xr6:coauthVersionLast="46" xr6:coauthVersionMax="46" xr10:uidLastSave="{00000000-0000-0000-0000-000000000000}"/>
  <bookViews>
    <workbookView xWindow="-98" yWindow="-98" windowWidth="20715" windowHeight="13276" activeTab="1" xr2:uid="{209F876E-E40F-4F56-85AA-BFD327069C73}"/>
  </bookViews>
  <sheets>
    <sheet name="results" sheetId="2" r:id="rId1"/>
    <sheet name="% recover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3" l="1"/>
  <c r="V27" i="3"/>
  <c r="W26" i="3"/>
  <c r="V26" i="3"/>
  <c r="T27" i="3"/>
  <c r="S27" i="3"/>
  <c r="T26" i="3"/>
  <c r="S26" i="3"/>
  <c r="Q27" i="3"/>
  <c r="P27" i="3"/>
  <c r="Q26" i="3"/>
  <c r="P26" i="3"/>
  <c r="Q172" i="2"/>
  <c r="Q166" i="2"/>
  <c r="Q165" i="2"/>
  <c r="Q161" i="2"/>
  <c r="Q155" i="2"/>
  <c r="Q154" i="2"/>
  <c r="Q136" i="2"/>
  <c r="Q130" i="2"/>
  <c r="Q129" i="2"/>
  <c r="Q127" i="2"/>
  <c r="Q141" i="2"/>
  <c r="Q143" i="2"/>
  <c r="Q150" i="2"/>
  <c r="X175" i="2" l="1"/>
  <c r="W175" i="2"/>
  <c r="V175" i="2"/>
  <c r="U175" i="2"/>
  <c r="X174" i="2"/>
  <c r="W174" i="2"/>
  <c r="V174" i="2"/>
  <c r="U174" i="2"/>
  <c r="X164" i="2"/>
  <c r="W164" i="2"/>
  <c r="V164" i="2"/>
  <c r="U164" i="2"/>
  <c r="X163" i="2"/>
  <c r="W163" i="2"/>
  <c r="V163" i="2"/>
  <c r="U163" i="2"/>
  <c r="X153" i="2"/>
  <c r="W153" i="2"/>
  <c r="V153" i="2"/>
  <c r="U153" i="2"/>
  <c r="X152" i="2"/>
  <c r="W152" i="2"/>
  <c r="V152" i="2"/>
  <c r="U152" i="2"/>
  <c r="X139" i="2"/>
  <c r="W139" i="2"/>
  <c r="V139" i="2"/>
  <c r="U139" i="2"/>
  <c r="X138" i="2"/>
  <c r="W138" i="2"/>
  <c r="V138" i="2"/>
  <c r="U138" i="2"/>
  <c r="X124" i="2"/>
  <c r="W124" i="2"/>
  <c r="V124" i="2"/>
  <c r="U124" i="2"/>
  <c r="X123" i="2"/>
  <c r="W123" i="2"/>
  <c r="V123" i="2"/>
  <c r="U123" i="2"/>
  <c r="X119" i="2"/>
  <c r="W119" i="2"/>
  <c r="V119" i="2"/>
  <c r="U119" i="2"/>
  <c r="X118" i="2"/>
  <c r="W118" i="2"/>
  <c r="V118" i="2"/>
  <c r="U118" i="2"/>
  <c r="X114" i="2"/>
  <c r="W114" i="2"/>
  <c r="V114" i="2"/>
  <c r="U114" i="2"/>
  <c r="X113" i="2"/>
  <c r="W113" i="2"/>
  <c r="V113" i="2"/>
  <c r="U113" i="2"/>
  <c r="X109" i="2"/>
  <c r="W109" i="2"/>
  <c r="V109" i="2"/>
  <c r="U109" i="2"/>
  <c r="X108" i="2"/>
  <c r="W108" i="2"/>
  <c r="V108" i="2"/>
  <c r="U108" i="2"/>
  <c r="X104" i="2"/>
  <c r="W104" i="2"/>
  <c r="V104" i="2"/>
  <c r="U104" i="2"/>
  <c r="X103" i="2"/>
  <c r="W103" i="2"/>
  <c r="V103" i="2"/>
  <c r="U103" i="2"/>
  <c r="X99" i="2"/>
  <c r="W99" i="2"/>
  <c r="V99" i="2"/>
  <c r="U99" i="2"/>
  <c r="X98" i="2"/>
  <c r="W98" i="2"/>
  <c r="V98" i="2"/>
  <c r="U98" i="2"/>
  <c r="X93" i="2"/>
  <c r="W93" i="2"/>
  <c r="V93" i="2"/>
  <c r="U93" i="2"/>
  <c r="X92" i="2"/>
  <c r="W92" i="2"/>
  <c r="V92" i="2"/>
  <c r="U92" i="2"/>
  <c r="X71" i="2"/>
  <c r="W71" i="2"/>
  <c r="V71" i="2"/>
  <c r="U71" i="2"/>
  <c r="X70" i="2"/>
  <c r="W70" i="2"/>
  <c r="V70" i="2"/>
  <c r="U70" i="2"/>
  <c r="X48" i="2"/>
  <c r="W48" i="2"/>
  <c r="V48" i="2"/>
  <c r="U48" i="2"/>
  <c r="X47" i="2"/>
  <c r="W47" i="2"/>
  <c r="V47" i="2"/>
  <c r="U47" i="2"/>
  <c r="X26" i="2"/>
  <c r="W26" i="2"/>
  <c r="V26" i="2"/>
  <c r="U26" i="2"/>
  <c r="X25" i="2"/>
  <c r="W25" i="2"/>
  <c r="V25" i="2"/>
  <c r="U25" i="2"/>
  <c r="F138" i="2"/>
  <c r="F113" i="2"/>
  <c r="K25" i="2"/>
  <c r="L123" i="2" l="1"/>
  <c r="M123" i="2"/>
  <c r="N123" i="2"/>
  <c r="O123" i="2"/>
  <c r="P123" i="2"/>
  <c r="Q123" i="2"/>
  <c r="L124" i="2"/>
  <c r="M124" i="2"/>
  <c r="N124" i="2"/>
  <c r="O124" i="2"/>
  <c r="P124" i="2"/>
  <c r="Q124" i="2"/>
  <c r="K124" i="2"/>
  <c r="K123" i="2"/>
  <c r="L118" i="2"/>
  <c r="M118" i="2"/>
  <c r="N118" i="2"/>
  <c r="O118" i="2"/>
  <c r="P118" i="2"/>
  <c r="Q118" i="2"/>
  <c r="L119" i="2"/>
  <c r="M119" i="2"/>
  <c r="N119" i="2"/>
  <c r="O119" i="2"/>
  <c r="P119" i="2"/>
  <c r="Q119" i="2"/>
  <c r="K119" i="2"/>
  <c r="K118" i="2"/>
  <c r="L113" i="2"/>
  <c r="M113" i="2"/>
  <c r="N113" i="2"/>
  <c r="O113" i="2"/>
  <c r="P113" i="2"/>
  <c r="Q113" i="2"/>
  <c r="L114" i="2"/>
  <c r="M114" i="2"/>
  <c r="N114" i="2"/>
  <c r="O114" i="2"/>
  <c r="P114" i="2"/>
  <c r="Q114" i="2"/>
  <c r="K114" i="2"/>
  <c r="K113" i="2"/>
  <c r="L108" i="2"/>
  <c r="M108" i="2"/>
  <c r="N108" i="2"/>
  <c r="O108" i="2"/>
  <c r="P108" i="2"/>
  <c r="Q108" i="2"/>
  <c r="L109" i="2"/>
  <c r="M109" i="2"/>
  <c r="N109" i="2"/>
  <c r="O109" i="2"/>
  <c r="P109" i="2"/>
  <c r="Q109" i="2"/>
  <c r="K109" i="2"/>
  <c r="K108" i="2"/>
  <c r="L103" i="2"/>
  <c r="M103" i="2"/>
  <c r="N103" i="2"/>
  <c r="O103" i="2"/>
  <c r="P103" i="2"/>
  <c r="Q103" i="2"/>
  <c r="L104" i="2"/>
  <c r="M104" i="2"/>
  <c r="N104" i="2"/>
  <c r="O104" i="2"/>
  <c r="P104" i="2"/>
  <c r="Q104" i="2"/>
  <c r="K104" i="2"/>
  <c r="K103" i="2"/>
  <c r="L98" i="2"/>
  <c r="M98" i="2"/>
  <c r="N98" i="2"/>
  <c r="O98" i="2"/>
  <c r="P98" i="2"/>
  <c r="Q98" i="2"/>
  <c r="L99" i="2"/>
  <c r="M99" i="2"/>
  <c r="N99" i="2"/>
  <c r="O99" i="2"/>
  <c r="P99" i="2"/>
  <c r="Q99" i="2"/>
  <c r="K99" i="2"/>
  <c r="K98" i="2"/>
  <c r="F124" i="2"/>
  <c r="F123" i="2"/>
  <c r="F119" i="2"/>
  <c r="F118" i="2"/>
  <c r="F114" i="2"/>
  <c r="F109" i="2"/>
  <c r="F108" i="2"/>
  <c r="F104" i="2"/>
  <c r="F103" i="2"/>
  <c r="F99" i="2"/>
  <c r="F98" i="2"/>
  <c r="K174" i="2"/>
  <c r="L174" i="2"/>
  <c r="M174" i="2"/>
  <c r="N174" i="2"/>
  <c r="O174" i="2"/>
  <c r="P174" i="2"/>
  <c r="Q174" i="2"/>
  <c r="L175" i="2"/>
  <c r="M175" i="2"/>
  <c r="N175" i="2"/>
  <c r="O175" i="2"/>
  <c r="P175" i="2"/>
  <c r="Q175" i="2"/>
  <c r="K175" i="2"/>
  <c r="L163" i="2"/>
  <c r="M163" i="2"/>
  <c r="N163" i="2"/>
  <c r="O163" i="2"/>
  <c r="P163" i="2"/>
  <c r="Q163" i="2"/>
  <c r="L164" i="2"/>
  <c r="M164" i="2"/>
  <c r="N164" i="2"/>
  <c r="O164" i="2"/>
  <c r="P164" i="2"/>
  <c r="Q164" i="2"/>
  <c r="K164" i="2"/>
  <c r="K163" i="2"/>
  <c r="F175" i="2"/>
  <c r="F174" i="2"/>
  <c r="F164" i="2"/>
  <c r="F163" i="2"/>
  <c r="F153" i="2"/>
  <c r="F152" i="2"/>
  <c r="L152" i="2"/>
  <c r="M152" i="2"/>
  <c r="N152" i="2"/>
  <c r="O152" i="2"/>
  <c r="P152" i="2"/>
  <c r="Q152" i="2"/>
  <c r="L153" i="2"/>
  <c r="M153" i="2"/>
  <c r="N153" i="2"/>
  <c r="O153" i="2"/>
  <c r="P153" i="2"/>
  <c r="Q153" i="2"/>
  <c r="K153" i="2"/>
  <c r="K152" i="2"/>
  <c r="L139" i="2"/>
  <c r="M139" i="2"/>
  <c r="N139" i="2"/>
  <c r="O139" i="2"/>
  <c r="P139" i="2"/>
  <c r="Q139" i="2"/>
  <c r="K139" i="2"/>
  <c r="L138" i="2"/>
  <c r="M138" i="2"/>
  <c r="N138" i="2"/>
  <c r="O138" i="2"/>
  <c r="P138" i="2"/>
  <c r="Q138" i="2"/>
  <c r="K138" i="2"/>
  <c r="F139" i="2"/>
  <c r="P110" i="2"/>
  <c r="Q110" i="2" s="1"/>
  <c r="L93" i="2"/>
  <c r="M93" i="2"/>
  <c r="N93" i="2"/>
  <c r="O93" i="2"/>
  <c r="K93" i="2"/>
  <c r="L92" i="2"/>
  <c r="M92" i="2"/>
  <c r="N92" i="2"/>
  <c r="O92" i="2"/>
  <c r="K92" i="2"/>
  <c r="F93" i="2"/>
  <c r="F92" i="2"/>
  <c r="L71" i="2"/>
  <c r="M71" i="2"/>
  <c r="N71" i="2"/>
  <c r="O71" i="2"/>
  <c r="L70" i="2"/>
  <c r="M70" i="2"/>
  <c r="N70" i="2"/>
  <c r="O70" i="2"/>
  <c r="K71" i="2"/>
  <c r="K70" i="2"/>
  <c r="F71" i="2"/>
  <c r="F70" i="2"/>
  <c r="L48" i="2"/>
  <c r="M48" i="2"/>
  <c r="N48" i="2"/>
  <c r="O48" i="2"/>
  <c r="K48" i="2"/>
  <c r="L47" i="2"/>
  <c r="M47" i="2"/>
  <c r="N47" i="2"/>
  <c r="O47" i="2"/>
  <c r="K47" i="2"/>
  <c r="G47" i="2"/>
  <c r="G48" i="2" s="1"/>
  <c r="H47" i="2"/>
  <c r="H48" i="2" s="1"/>
  <c r="F47" i="2"/>
  <c r="F48" i="2" s="1"/>
  <c r="O25" i="2"/>
  <c r="O26" i="2"/>
  <c r="L26" i="2"/>
  <c r="M26" i="2"/>
  <c r="N26" i="2"/>
  <c r="K26" i="2"/>
  <c r="L25" i="2"/>
  <c r="M25" i="2"/>
  <c r="N25" i="2"/>
  <c r="G26" i="2"/>
  <c r="H26" i="2"/>
  <c r="F26" i="2"/>
  <c r="G25" i="2"/>
  <c r="H25" i="2"/>
  <c r="F25" i="2"/>
  <c r="I48" i="3" l="1"/>
  <c r="H48" i="3"/>
  <c r="I44" i="3"/>
  <c r="H44" i="3"/>
  <c r="F50" i="3" l="1"/>
  <c r="F48" i="3"/>
  <c r="F46" i="3"/>
  <c r="F44" i="3"/>
  <c r="F42" i="3"/>
  <c r="F40" i="3"/>
  <c r="F38" i="3"/>
  <c r="F36" i="3"/>
  <c r="F34" i="3"/>
  <c r="F32" i="3"/>
  <c r="D50" i="3"/>
  <c r="D48" i="3"/>
  <c r="D46" i="3"/>
  <c r="D44" i="3"/>
  <c r="D42" i="3"/>
  <c r="D40" i="3"/>
  <c r="D38" i="3"/>
  <c r="D36" i="3"/>
  <c r="D34" i="3"/>
  <c r="D32" i="3"/>
  <c r="G32" i="3" s="1"/>
  <c r="F20" i="3"/>
  <c r="F23" i="3"/>
  <c r="F26" i="3"/>
  <c r="F29" i="3"/>
  <c r="F17" i="3"/>
  <c r="F14" i="3"/>
  <c r="G14" i="3" s="1"/>
  <c r="H14" i="3" s="1"/>
  <c r="D20" i="3"/>
  <c r="D23" i="3"/>
  <c r="D26" i="3"/>
  <c r="D29" i="3"/>
  <c r="D17" i="3"/>
  <c r="D14" i="3"/>
  <c r="G8" i="3"/>
  <c r="G9" i="3"/>
  <c r="G10" i="3"/>
  <c r="G11" i="3"/>
  <c r="G12" i="3"/>
  <c r="G13" i="3"/>
  <c r="G3" i="3"/>
  <c r="G4" i="3"/>
  <c r="G5" i="3"/>
  <c r="G6" i="3"/>
  <c r="G7" i="3"/>
  <c r="G2" i="3"/>
  <c r="I5" i="3" l="1"/>
  <c r="H11" i="3"/>
  <c r="I11" i="3"/>
  <c r="I8" i="3"/>
  <c r="H2" i="3"/>
  <c r="I2" i="3"/>
  <c r="H8" i="3"/>
  <c r="H5" i="3"/>
  <c r="G46" i="3"/>
  <c r="G44" i="3"/>
  <c r="G38" i="3"/>
  <c r="G40" i="3"/>
  <c r="G50" i="3"/>
  <c r="K44" i="3" s="1"/>
  <c r="G34" i="3"/>
  <c r="G36" i="3"/>
  <c r="G48" i="3"/>
  <c r="G42" i="3"/>
  <c r="G20" i="3"/>
  <c r="H20" i="3" s="1"/>
  <c r="K8" i="3"/>
  <c r="G23" i="3"/>
  <c r="H23" i="3" s="1"/>
  <c r="G26" i="3"/>
  <c r="H26" i="3" s="1"/>
  <c r="G17" i="3"/>
  <c r="H17" i="3" s="1"/>
  <c r="L2" i="3"/>
  <c r="K2" i="3"/>
  <c r="G29" i="3"/>
  <c r="H29" i="3" s="1"/>
  <c r="L8" i="3"/>
  <c r="P172" i="2"/>
  <c r="P166" i="2"/>
  <c r="P165" i="2"/>
  <c r="P161" i="2"/>
  <c r="P155" i="2"/>
  <c r="P154" i="2"/>
  <c r="P150" i="2"/>
  <c r="P143" i="2"/>
  <c r="P141" i="2"/>
  <c r="P136" i="2"/>
  <c r="P130" i="2"/>
  <c r="P129" i="2"/>
  <c r="P127" i="2"/>
  <c r="P95" i="2"/>
  <c r="P87" i="2"/>
  <c r="P81" i="2"/>
  <c r="P80" i="2"/>
  <c r="P66" i="2"/>
  <c r="Q66" i="2" s="1"/>
  <c r="P56" i="2"/>
  <c r="Q56" i="2" s="1"/>
  <c r="P53" i="2"/>
  <c r="P44" i="2"/>
  <c r="P41" i="2"/>
  <c r="P18" i="2"/>
  <c r="Q18" i="2" s="1"/>
  <c r="P13" i="2"/>
  <c r="Q13" i="2" s="1"/>
  <c r="P4" i="2"/>
  <c r="P28" i="2"/>
  <c r="P96" i="2"/>
  <c r="P97" i="2"/>
  <c r="P100" i="2"/>
  <c r="P101" i="2"/>
  <c r="P102" i="2"/>
  <c r="P105" i="2"/>
  <c r="P106" i="2"/>
  <c r="P107" i="2"/>
  <c r="P111" i="2"/>
  <c r="P112" i="2"/>
  <c r="Q112" i="2" s="1"/>
  <c r="P115" i="2"/>
  <c r="P116" i="2"/>
  <c r="P117" i="2"/>
  <c r="P120" i="2"/>
  <c r="P121" i="2"/>
  <c r="P122" i="2"/>
  <c r="P92" i="2" l="1"/>
  <c r="P93" i="2"/>
  <c r="Q53" i="2"/>
  <c r="P71" i="2"/>
  <c r="P70" i="2"/>
  <c r="P47" i="2"/>
  <c r="P48" i="2"/>
  <c r="Q4" i="2"/>
  <c r="P26" i="2"/>
  <c r="P25" i="2"/>
  <c r="H32" i="3"/>
  <c r="H38" i="3"/>
  <c r="I38" i="3"/>
  <c r="I32" i="3"/>
  <c r="K32" i="3"/>
  <c r="L32" i="3"/>
  <c r="L44" i="3"/>
  <c r="L20" i="3"/>
  <c r="K26" i="3"/>
  <c r="K20" i="3"/>
  <c r="L26" i="3"/>
  <c r="L14" i="3"/>
  <c r="K14" i="3"/>
  <c r="Q70" i="2" l="1"/>
  <c r="Q71" i="2"/>
  <c r="Q26" i="2"/>
  <c r="Q25" i="2"/>
  <c r="Q122" i="2"/>
  <c r="Q121" i="2"/>
  <c r="Q120" i="2"/>
  <c r="Q117" i="2"/>
  <c r="Q116" i="2"/>
  <c r="Q115" i="2"/>
  <c r="Q111" i="2"/>
  <c r="Q107" i="2"/>
  <c r="Q106" i="2"/>
  <c r="Q105" i="2"/>
  <c r="Q102" i="2"/>
  <c r="Q101" i="2"/>
  <c r="Q100" i="2"/>
  <c r="Q97" i="2"/>
  <c r="Q96" i="2"/>
  <c r="Q95" i="2"/>
  <c r="Q28" i="2"/>
  <c r="Q41" i="2"/>
  <c r="Q44" i="2"/>
  <c r="Q80" i="2"/>
  <c r="Q81" i="2"/>
  <c r="Q87" i="2"/>
  <c r="Q92" i="2" l="1"/>
  <c r="Q93" i="2"/>
  <c r="Q47" i="2"/>
  <c r="Q48" i="2"/>
</calcChain>
</file>

<file path=xl/sharedStrings.xml><?xml version="1.0" encoding="utf-8"?>
<sst xmlns="http://schemas.openxmlformats.org/spreadsheetml/2006/main" count="1222" uniqueCount="382">
  <si>
    <t>KFM18</t>
  </si>
  <si>
    <t>KFM2</t>
  </si>
  <si>
    <t>KFM15</t>
  </si>
  <si>
    <t>KS9</t>
  </si>
  <si>
    <t>KS10</t>
  </si>
  <si>
    <t>KS16</t>
  </si>
  <si>
    <t>Sample ID</t>
  </si>
  <si>
    <t>Lake</t>
  </si>
  <si>
    <t>Species</t>
  </si>
  <si>
    <t>Tissue</t>
  </si>
  <si>
    <t>AS4</t>
  </si>
  <si>
    <t>Angle</t>
  </si>
  <si>
    <t>Chinese mystery</t>
  </si>
  <si>
    <t>AS7</t>
  </si>
  <si>
    <t>AS8</t>
  </si>
  <si>
    <t>AS15</t>
  </si>
  <si>
    <t>AS17</t>
  </si>
  <si>
    <t>AS18</t>
  </si>
  <si>
    <t>AS19</t>
  </si>
  <si>
    <t>KS8</t>
  </si>
  <si>
    <t>Killarney</t>
  </si>
  <si>
    <t>KS12</t>
  </si>
  <si>
    <t>KS18</t>
  </si>
  <si>
    <t>KS20</t>
  </si>
  <si>
    <t>Pumpkinseed</t>
  </si>
  <si>
    <t>AFM16</t>
  </si>
  <si>
    <t>AFM2</t>
  </si>
  <si>
    <t>AFM11</t>
  </si>
  <si>
    <t>AFM6</t>
  </si>
  <si>
    <t>AFM14</t>
  </si>
  <si>
    <t>AFM17</t>
  </si>
  <si>
    <t>Bluegill</t>
  </si>
  <si>
    <t>KFM11</t>
  </si>
  <si>
    <t>KFM10</t>
  </si>
  <si>
    <t>KFM4</t>
  </si>
  <si>
    <t>AS6</t>
  </si>
  <si>
    <t>KS2</t>
  </si>
  <si>
    <t>KS15</t>
  </si>
  <si>
    <t>stable isotope</t>
  </si>
  <si>
    <t>DMA</t>
  </si>
  <si>
    <t>MMA</t>
  </si>
  <si>
    <t>As</t>
  </si>
  <si>
    <r>
      <t xml:space="preserve">total As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g/g</t>
    </r>
  </si>
  <si>
    <t>speciation µg/g</t>
  </si>
  <si>
    <t>?</t>
  </si>
  <si>
    <t>As(III)</t>
  </si>
  <si>
    <t>As(V)</t>
  </si>
  <si>
    <t>ABW1</t>
  </si>
  <si>
    <t>ABW3</t>
  </si>
  <si>
    <t>ABW4</t>
  </si>
  <si>
    <t>KBW1</t>
  </si>
  <si>
    <t>KBW3</t>
  </si>
  <si>
    <t>KBW4</t>
  </si>
  <si>
    <t>AM1</t>
  </si>
  <si>
    <t>AM2</t>
  </si>
  <si>
    <t>AM3</t>
  </si>
  <si>
    <t>KM1</t>
  </si>
  <si>
    <t>KM2</t>
  </si>
  <si>
    <t>KM3</t>
  </si>
  <si>
    <t>APS1</t>
  </si>
  <si>
    <t>APS2</t>
  </si>
  <si>
    <t>APS3</t>
  </si>
  <si>
    <t>KPS1</t>
  </si>
  <si>
    <t>KPS2</t>
  </si>
  <si>
    <t>KPS3</t>
  </si>
  <si>
    <t>composite whole worms</t>
  </si>
  <si>
    <t>mixed grab</t>
  </si>
  <si>
    <t>surface periphyton</t>
  </si>
  <si>
    <t>macrophytes</t>
  </si>
  <si>
    <t>Chironomid</t>
  </si>
  <si>
    <t>UWT-KIL-PHYTO-1</t>
  </si>
  <si>
    <t>UWT-KIL-PHYTO-2</t>
  </si>
  <si>
    <t>UWT-KIL-PHYTO-3</t>
  </si>
  <si>
    <t>UWT-ANG-PHYTO-1</t>
  </si>
  <si>
    <t>UWT-ANG-PHYTO-2</t>
  </si>
  <si>
    <t>UWT-ANG-PHYTO-3</t>
  </si>
  <si>
    <t>UWT-ANG-ZOO-1</t>
  </si>
  <si>
    <t>UWT-ANG-ZOO-2</t>
  </si>
  <si>
    <t>UWT-ANG-ZOO-3</t>
  </si>
  <si>
    <t>UWT-KIL-ZOO-1</t>
  </si>
  <si>
    <t>UWT-KIL-ZOO-2</t>
  </si>
  <si>
    <t>UWT-KIL-ZOO-3</t>
  </si>
  <si>
    <t>UWT-ANG-PERI-1</t>
  </si>
  <si>
    <t>UWT-ANG-PERI-2</t>
  </si>
  <si>
    <t>UWT-ANG-PERI-3</t>
  </si>
  <si>
    <t>UWT-KIL-PERI-1</t>
  </si>
  <si>
    <t>UWT-KIL-PERI-2</t>
  </si>
  <si>
    <t>UWT-KIL-PERI-3</t>
  </si>
  <si>
    <t>UWT-ANG-MACRO-1</t>
  </si>
  <si>
    <t>UWT-ANG-MACRO-2</t>
  </si>
  <si>
    <t>UWT-ANG-MACRO-3</t>
  </si>
  <si>
    <t>UWT-KIL-MACRO-1</t>
  </si>
  <si>
    <t>UWT-KIL-MACRO-2</t>
  </si>
  <si>
    <t>UWT-KIL-MACRO-3</t>
  </si>
  <si>
    <t>UWT-ANG-INSECT-1</t>
  </si>
  <si>
    <t>UWT-ANG-INSECT-2</t>
  </si>
  <si>
    <t>UWT-ANG-INSECT-3</t>
  </si>
  <si>
    <t>UWT-KIL-INSECT-1</t>
  </si>
  <si>
    <t>UWT-KIL-INSECT-2</t>
  </si>
  <si>
    <t>UWT-KIL-INSECT-3</t>
  </si>
  <si>
    <t>phytoplankton</t>
  </si>
  <si>
    <t>zooplankton</t>
  </si>
  <si>
    <t>UWT-KIL-SNAIL-1</t>
  </si>
  <si>
    <t>UWT-KIL-SNAIL-2</t>
  </si>
  <si>
    <t>UWT-KIL-SNAIL-3</t>
  </si>
  <si>
    <t>UWT-ANG-SNAIL-1</t>
  </si>
  <si>
    <t>UWT-ANG-SNAIL-2</t>
  </si>
  <si>
    <t>UWT-ANG-SNAIL-3</t>
  </si>
  <si>
    <t>UWT-KIL-FISH-1</t>
  </si>
  <si>
    <t>UWT-KIL-FISH-2</t>
  </si>
  <si>
    <t>UWT-KIL-FISH-3</t>
  </si>
  <si>
    <t>UWT-ANG-FISH-1</t>
  </si>
  <si>
    <t>UWT-ANG-FISH-2</t>
  </si>
  <si>
    <t>UWT-ANG-FISH-3</t>
  </si>
  <si>
    <t>8-12-20</t>
  </si>
  <si>
    <t>7-22-20</t>
  </si>
  <si>
    <t>8-25-20</t>
  </si>
  <si>
    <t>9-2-20</t>
  </si>
  <si>
    <t>8-31-20</t>
  </si>
  <si>
    <t>7-15-19</t>
  </si>
  <si>
    <t>7-16-19</t>
  </si>
  <si>
    <t>5-20-19</t>
  </si>
  <si>
    <t>3-5-18</t>
  </si>
  <si>
    <t>5-17-19</t>
  </si>
  <si>
    <t>6-10-19</t>
  </si>
  <si>
    <t>6-12-19</t>
  </si>
  <si>
    <t>rep #</t>
  </si>
  <si>
    <t>8/28/2019</t>
  </si>
  <si>
    <t>7/16/2019</t>
  </si>
  <si>
    <t>net tow</t>
  </si>
  <si>
    <t>K-9</t>
  </si>
  <si>
    <t>K-8P</t>
  </si>
  <si>
    <t>A-9</t>
  </si>
  <si>
    <t>A-8P</t>
  </si>
  <si>
    <t>A-P</t>
  </si>
  <si>
    <t>A-8Z</t>
  </si>
  <si>
    <t>A-Z</t>
  </si>
  <si>
    <t>K-8Z</t>
  </si>
  <si>
    <t>K-Z</t>
  </si>
  <si>
    <t>6/10/2019</t>
  </si>
  <si>
    <t>6/12/2019</t>
  </si>
  <si>
    <t>8/21/2019</t>
  </si>
  <si>
    <t>Angle S1</t>
  </si>
  <si>
    <t>Angle S2</t>
  </si>
  <si>
    <t>Angle S3</t>
  </si>
  <si>
    <t>Killarney S1 ES</t>
  </si>
  <si>
    <t>Killarney S2 ES</t>
  </si>
  <si>
    <t>Killarney S3 ES</t>
  </si>
  <si>
    <t>Angle worms #1</t>
  </si>
  <si>
    <t>Angle worms #2</t>
  </si>
  <si>
    <t>Angle worms #3</t>
  </si>
  <si>
    <t>Killarney worms #1</t>
  </si>
  <si>
    <t>Killarney worms #2</t>
  </si>
  <si>
    <t>Killarney worms #3</t>
  </si>
  <si>
    <t>Angle plants #1</t>
  </si>
  <si>
    <t>Angle plants #2</t>
  </si>
  <si>
    <t>Angle plants #3</t>
  </si>
  <si>
    <t>Killarney plants #1</t>
  </si>
  <si>
    <t>Killarney plants #2</t>
  </si>
  <si>
    <t>Killarney plants #3</t>
  </si>
  <si>
    <t>K 6.10.19 P</t>
  </si>
  <si>
    <t>K 6.10.19 P2</t>
  </si>
  <si>
    <t>K 6.10.19 Z</t>
  </si>
  <si>
    <t>K 6.10.19 Z2</t>
  </si>
  <si>
    <t>A 6.12.19 Z</t>
  </si>
  <si>
    <t>A 6.12.19 Z2</t>
  </si>
  <si>
    <t>A 6.12.19 P</t>
  </si>
  <si>
    <t>A 6.12.19 P2</t>
  </si>
  <si>
    <t>A 7.15.19 Z</t>
  </si>
  <si>
    <t>A 7.15.19 Z2</t>
  </si>
  <si>
    <t>A 7.15.19 P</t>
  </si>
  <si>
    <t>A 7.15.19 P2</t>
  </si>
  <si>
    <t>K 7.16.19 Z</t>
  </si>
  <si>
    <t>K 7.16.19 Z2</t>
  </si>
  <si>
    <t>K 7.16.19 P</t>
  </si>
  <si>
    <t>K 7.16.19 P2</t>
  </si>
  <si>
    <t>K 8.21.19 P</t>
  </si>
  <si>
    <t>K 8.21.19 P2</t>
  </si>
  <si>
    <t>K 8.21.19 Z</t>
  </si>
  <si>
    <t>K 8.21.19 Z2</t>
  </si>
  <si>
    <t>A 8.28.19 Z</t>
  </si>
  <si>
    <t>A 8.28.19 Z2</t>
  </si>
  <si>
    <t>A 8.28.19 P</t>
  </si>
  <si>
    <t>A 8.28.19 P2</t>
  </si>
  <si>
    <t>UC Davis ID</t>
  </si>
  <si>
    <t>bilateral soft body</t>
  </si>
  <si>
    <t>AS1</t>
  </si>
  <si>
    <t>AS2</t>
  </si>
  <si>
    <t>AS3</t>
  </si>
  <si>
    <t>AS5</t>
  </si>
  <si>
    <t>AS9</t>
  </si>
  <si>
    <t>AS10</t>
  </si>
  <si>
    <t>AS11</t>
  </si>
  <si>
    <t>AS12</t>
  </si>
  <si>
    <t>AS13</t>
  </si>
  <si>
    <t>AS14</t>
  </si>
  <si>
    <t>AS16</t>
  </si>
  <si>
    <t>AS20</t>
  </si>
  <si>
    <t>KS1</t>
  </si>
  <si>
    <t>KS3</t>
  </si>
  <si>
    <t>KS4</t>
  </si>
  <si>
    <t>KS5</t>
  </si>
  <si>
    <t>KS6</t>
  </si>
  <si>
    <t>KS7</t>
  </si>
  <si>
    <t>KS11</t>
  </si>
  <si>
    <t>KS13</t>
  </si>
  <si>
    <t>KS14</t>
  </si>
  <si>
    <t>KS17</t>
  </si>
  <si>
    <t>KS19</t>
  </si>
  <si>
    <t>shell height (mm)</t>
  </si>
  <si>
    <t>sex</t>
  </si>
  <si>
    <t>F</t>
  </si>
  <si>
    <t>M</t>
  </si>
  <si>
    <t>collection
date</t>
  </si>
  <si>
    <r>
      <t>Total N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</si>
  <si>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 xml:space="preserve">Air
</t>
    </r>
    <r>
      <rPr>
        <b/>
        <sz val="10"/>
        <rFont val="Arial"/>
        <family val="2"/>
      </rPr>
      <t>(‰)</t>
    </r>
  </si>
  <si>
    <r>
      <t>Total C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</si>
  <si>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
</t>
    </r>
    <r>
      <rPr>
        <b/>
        <sz val="10"/>
        <rFont val="Arial"/>
        <family val="2"/>
      </rPr>
      <t>(‰)</t>
    </r>
  </si>
  <si>
    <t>sum of
species</t>
  </si>
  <si>
    <t>BDL</t>
  </si>
  <si>
    <t>fillet
As</t>
  </si>
  <si>
    <t>liver
As</t>
  </si>
  <si>
    <t>gill
As</t>
  </si>
  <si>
    <t>K 7.16.19 S2</t>
  </si>
  <si>
    <t>K 7.16.19 B2</t>
  </si>
  <si>
    <t>K 7.16.19 B1</t>
  </si>
  <si>
    <t>A 8.28.19 B1</t>
  </si>
  <si>
    <t>A 8.28.19 S1</t>
  </si>
  <si>
    <t>A 8.28.19 S2</t>
  </si>
  <si>
    <t>A 5.20.19 Psi</t>
  </si>
  <si>
    <t>A 3.5.18 Psi</t>
  </si>
  <si>
    <t>A 7.15.19 Psi</t>
  </si>
  <si>
    <t>K 5.17.19 Psi</t>
  </si>
  <si>
    <t>K 6.10.19 Psi</t>
  </si>
  <si>
    <t>K 3.5.18 Psi</t>
  </si>
  <si>
    <t>A 5.20.19 Zsi</t>
  </si>
  <si>
    <t>A 6.12.19 Zsi</t>
  </si>
  <si>
    <t>A 7.15.19 Zsi</t>
  </si>
  <si>
    <t>K 5.17.19 Zsi</t>
  </si>
  <si>
    <t>K 6.10.19 Zsi</t>
  </si>
  <si>
    <t>K 7.16.19 Zsi</t>
  </si>
  <si>
    <t>AM1si</t>
  </si>
  <si>
    <t>AM2si</t>
  </si>
  <si>
    <t>AM3si</t>
  </si>
  <si>
    <t>KM1si</t>
  </si>
  <si>
    <t>KM2si</t>
  </si>
  <si>
    <t>KM3si</t>
  </si>
  <si>
    <t>ABWsi1</t>
  </si>
  <si>
    <t>ABWsi2</t>
  </si>
  <si>
    <t>ABWsi3</t>
  </si>
  <si>
    <t>KBWsi1</t>
  </si>
  <si>
    <t>KBWsi2</t>
  </si>
  <si>
    <t>KBWsi3</t>
  </si>
  <si>
    <t xml:space="preserve"> - - </t>
  </si>
  <si>
    <t>KF(M/L/G)1</t>
  </si>
  <si>
    <t>KF(M/L/G)2</t>
  </si>
  <si>
    <t>KF(M/L/G)3</t>
  </si>
  <si>
    <t>KF(M/L/G)4</t>
  </si>
  <si>
    <t>KF(M/L/G)5</t>
  </si>
  <si>
    <t>KF(M/L/G)6</t>
  </si>
  <si>
    <t>KF(M/L/G)7</t>
  </si>
  <si>
    <t>KF(M/L/G)8</t>
  </si>
  <si>
    <t>KF(M/L/G)9</t>
  </si>
  <si>
    <t>KF(M/L/G)10</t>
  </si>
  <si>
    <t>KF(M/L/G)11</t>
  </si>
  <si>
    <t>KF(M/L/G)12</t>
  </si>
  <si>
    <t>KF(M/L/G)13</t>
  </si>
  <si>
    <t>KF(M/L/G)14</t>
  </si>
  <si>
    <t>KF(M/L/G)15</t>
  </si>
  <si>
    <t>KF(M/L/G)16</t>
  </si>
  <si>
    <t>KF(M/L/G)17</t>
  </si>
  <si>
    <t>KF(M/L/G)18</t>
  </si>
  <si>
    <t>KF(M/L/G)19</t>
  </si>
  <si>
    <t>KF(M/L/G)20</t>
  </si>
  <si>
    <t>AF(M/L/G)1</t>
  </si>
  <si>
    <t>AF(M/L/G)2</t>
  </si>
  <si>
    <t>AF(M/L/G)3</t>
  </si>
  <si>
    <t>AF(M/L/G)4</t>
  </si>
  <si>
    <t>AF(M/L/G)5</t>
  </si>
  <si>
    <t>AF(M/L/G)6</t>
  </si>
  <si>
    <t>AF(M/L/G)7</t>
  </si>
  <si>
    <t>AF(M/L/G)8</t>
  </si>
  <si>
    <t>AF(M/L/G)9</t>
  </si>
  <si>
    <t>AF(M/L/G)10</t>
  </si>
  <si>
    <t>AF(M/L/G)11</t>
  </si>
  <si>
    <t>AF(M/L/G)12</t>
  </si>
  <si>
    <t>AF(M/L/G)13</t>
  </si>
  <si>
    <t>AF(M/L/G)14</t>
  </si>
  <si>
    <t>AF(M/L/G)15</t>
  </si>
  <si>
    <t>AF(M/L/G)16</t>
  </si>
  <si>
    <t>AF(M/L/G)17</t>
  </si>
  <si>
    <t>AF(M/L/G)18</t>
  </si>
  <si>
    <t>AF(M/L/G)19</t>
  </si>
  <si>
    <t>AF(M/L/G)20</t>
  </si>
  <si>
    <t>AF(M/L/G)21</t>
  </si>
  <si>
    <t>AF(M/L/G)22</t>
  </si>
  <si>
    <t>ND</t>
  </si>
  <si>
    <t>fish length
(mm)</t>
  </si>
  <si>
    <t>key</t>
  </si>
  <si>
    <t>fillet (M), liver (L), gill (G)</t>
  </si>
  <si>
    <t>Tissues</t>
  </si>
  <si>
    <t>depth (m)</t>
  </si>
  <si>
    <t>A 8.28.19 P As</t>
  </si>
  <si>
    <t>A 8.28.19 Z As</t>
  </si>
  <si>
    <t>K 8.21.19 P As</t>
  </si>
  <si>
    <t>K 8.21.19 Z As</t>
  </si>
  <si>
    <t>A 9.20.16 P</t>
  </si>
  <si>
    <t>A 9.20.16 P2</t>
  </si>
  <si>
    <t>A 8.3.17 P</t>
  </si>
  <si>
    <t>A 8.3.17 P2</t>
  </si>
  <si>
    <t>A 8.3.17 Z</t>
  </si>
  <si>
    <t>A 8.3.17 Z2</t>
  </si>
  <si>
    <t>K 9.20.16 P</t>
  </si>
  <si>
    <t>K 9.20.16 P2</t>
  </si>
  <si>
    <t>K 8.3.17 P</t>
  </si>
  <si>
    <t>K 8.3.17 P2</t>
  </si>
  <si>
    <t>K 8.3.17 Z</t>
  </si>
  <si>
    <t>K 8.3.17 Z2</t>
  </si>
  <si>
    <t>UWT-KIL-SNAIL-4</t>
  </si>
  <si>
    <t>UWT-KIL-SNAIL-5</t>
  </si>
  <si>
    <t>UWT-KIL-SNAIL-6</t>
  </si>
  <si>
    <t>UWT-KIL-SNAIL-7</t>
  </si>
  <si>
    <t>UWT-KIL-SNAIL-8</t>
  </si>
  <si>
    <t>UWT-KIL-SNAIL-9</t>
  </si>
  <si>
    <t>UWT-KIL-SNAIL-10</t>
  </si>
  <si>
    <t>UWT-ANG-SNAIL-4</t>
  </si>
  <si>
    <t>UWT-ANG-SNAIL-5</t>
  </si>
  <si>
    <t>UWT-ANG-SNAIL-6</t>
  </si>
  <si>
    <t>UWT-ANG-SNAIL-7</t>
  </si>
  <si>
    <t>UWT-ANG-SNAIL-8</t>
  </si>
  <si>
    <t>UWT-ANG-SNAIL-9</t>
  </si>
  <si>
    <t>UWT-ANG-SNAIL-10</t>
  </si>
  <si>
    <t>UWT-KIL-FISH-4</t>
  </si>
  <si>
    <t>UWT-KIL-FISH-5</t>
  </si>
  <si>
    <t>KFM3</t>
  </si>
  <si>
    <t>KFM8</t>
  </si>
  <si>
    <t>KFM20</t>
  </si>
  <si>
    <t>UWT-KIL-FISH-6</t>
  </si>
  <si>
    <t>UWT-KIL-FISH-7</t>
  </si>
  <si>
    <t>UWT-KIL-FISH-8</t>
  </si>
  <si>
    <t>UWT-KIL-FISH-9</t>
  </si>
  <si>
    <t>UWT-KIL-FISH-10</t>
  </si>
  <si>
    <t>KFM19</t>
  </si>
  <si>
    <t>UWT-ANG-FISH-4</t>
  </si>
  <si>
    <t>UWT-ANG-FISH-5</t>
  </si>
  <si>
    <t>UWT-ANG-FISH-6</t>
  </si>
  <si>
    <t>UWT-ANG-FISH-7</t>
  </si>
  <si>
    <t>UWT-ANG-FISH-8</t>
  </si>
  <si>
    <t>UWT-ANG-FISH-9</t>
  </si>
  <si>
    <t>UWT-ANG-FISH-10</t>
  </si>
  <si>
    <t>AFM19</t>
  </si>
  <si>
    <t>AFM20</t>
  </si>
  <si>
    <t>AFM21</t>
  </si>
  <si>
    <t>AFM22</t>
  </si>
  <si>
    <r>
      <t>9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plate</t>
    </r>
  </si>
  <si>
    <t>sum of
species</t>
  </si>
  <si>
    <t>% recovery</t>
  </si>
  <si>
    <t>% recovery (sum of species/tot As)</t>
  </si>
  <si>
    <t>Arseno-
sugars</t>
  </si>
  <si>
    <t>combined Arseno-
sugars</t>
  </si>
  <si>
    <t>Tot As</t>
  </si>
  <si>
    <t>sum of species</t>
  </si>
  <si>
    <t>n</t>
  </si>
  <si>
    <t>Type</t>
  </si>
  <si>
    <t>fish fillet</t>
  </si>
  <si>
    <t>snail soft body</t>
  </si>
  <si>
    <t>chironomids</t>
  </si>
  <si>
    <t>avg sum</t>
  </si>
  <si>
    <t>avg tot</t>
  </si>
  <si>
    <t>periphyton</t>
  </si>
  <si>
    <t>avg %</t>
  </si>
  <si>
    <t>stdev</t>
  </si>
  <si>
    <t>avg % recovery</t>
  </si>
  <si>
    <t>lake avg %</t>
  </si>
  <si>
    <t>combined</t>
  </si>
  <si>
    <t>average</t>
  </si>
  <si>
    <t>avg speciation recoveries</t>
  </si>
  <si>
    <t>Pam's method</t>
  </si>
  <si>
    <t>PM stdev</t>
  </si>
  <si>
    <t>Brian's method</t>
  </si>
  <si>
    <t>BM stdev</t>
  </si>
  <si>
    <t>C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</si>
</sst>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9"/>
      <name val="Microsoft Sans Serif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0"/>
    <xf numFmtId="0" fontId="7" fillId="0" borderId="0"/>
  </cellStyleXfs>
  <cellXfs count="311">
    <xf numFmtId="0" fontId="0" fillId="0" borderId="0" xfId="0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7" fillId="0" borderId="0" xfId="1" applyNumberFormat="1" applyFont="1" applyAlignment="1" applyProtection="1">
      <alignment horizontal="center"/>
      <protection locked="0"/>
    </xf>
    <xf numFmtId="14" fontId="7" fillId="0" borderId="0" xfId="1" applyNumberFormat="1" applyFont="1" applyBorder="1" applyAlignment="1" applyProtection="1">
      <alignment horizontal="center"/>
      <protection locked="0"/>
    </xf>
    <xf numFmtId="0" fontId="0" fillId="0" borderId="4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/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8" fillId="0" borderId="0" xfId="0" applyFont="1" applyBorder="1"/>
    <xf numFmtId="14" fontId="7" fillId="0" borderId="5" xfId="1" applyNumberFormat="1" applyFont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3" xfId="0" applyBorder="1"/>
    <xf numFmtId="164" fontId="0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8" borderId="0" xfId="0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2" fillId="8" borderId="1" xfId="0" applyFont="1" applyFill="1" applyBorder="1"/>
    <xf numFmtId="0" fontId="0" fillId="8" borderId="1" xfId="0" applyFill="1" applyBorder="1"/>
    <xf numFmtId="0" fontId="2" fillId="9" borderId="1" xfId="0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2" fillId="9" borderId="0" xfId="0" applyNumberFormat="1" applyFont="1" applyFill="1" applyBorder="1" applyAlignment="1">
      <alignment horizontal="center"/>
    </xf>
    <xf numFmtId="1" fontId="2" fillId="9" borderId="3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2" fontId="13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ont="1" applyBorder="1" applyAlignment="1"/>
    <xf numFmtId="14" fontId="16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19" fillId="0" borderId="0" xfId="0" applyFont="1" applyBorder="1"/>
    <xf numFmtId="166" fontId="2" fillId="0" borderId="5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9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9" fillId="0" borderId="3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2" fontId="2" fillId="0" borderId="5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" fontId="2" fillId="3" borderId="16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3" borderId="17" xfId="0" applyNumberFormat="1" applyFont="1" applyFill="1" applyBorder="1" applyAlignment="1">
      <alignment horizontal="center"/>
    </xf>
    <xf numFmtId="1" fontId="0" fillId="3" borderId="19" xfId="0" applyNumberFormat="1" applyFont="1" applyFill="1" applyBorder="1" applyAlignment="1">
      <alignment horizontal="center"/>
    </xf>
  </cellXfs>
  <cellStyles count="5">
    <cellStyle name="Normal" xfId="0" builtinId="0"/>
    <cellStyle name="Normal 2" xfId="1" xr:uid="{0E5FEA23-5806-4414-8C6B-930A47555D39}"/>
    <cellStyle name="Normal 3" xfId="3" xr:uid="{C6D16914-5767-4FD1-8B2F-ABD2D8F61889}"/>
    <cellStyle name="Normal 4" xfId="4" xr:uid="{12F42E76-8FC5-4472-9070-FF19744495BF}"/>
    <cellStyle name="Percent 2" xfId="2" xr:uid="{63728F4A-0426-49CC-89F0-EC1BC1616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6A3A-404F-4875-A39E-241F1428BE2E}">
  <dimension ref="A1:AW175"/>
  <sheetViews>
    <sheetView topLeftCell="J1" zoomScale="142" zoomScaleNormal="142" workbookViewId="0">
      <pane ySplit="1" topLeftCell="A161" activePane="bottomLeft" state="frozen"/>
      <selection pane="bottomLeft" activeCell="Q173" sqref="Q173"/>
    </sheetView>
  </sheetViews>
  <sheetFormatPr defaultRowHeight="14.25" x14ac:dyDescent="0.45"/>
  <cols>
    <col min="1" max="1" width="7.53125" style="4" bestFit="1" customWidth="1"/>
    <col min="2" max="2" width="15.53125" style="4" bestFit="1" customWidth="1"/>
    <col min="3" max="3" width="20.73046875" style="4" bestFit="1" customWidth="1"/>
    <col min="4" max="4" width="15.796875" style="4" bestFit="1" customWidth="1"/>
    <col min="5" max="5" width="12.796875" style="4" bestFit="1" customWidth="1"/>
    <col min="6" max="6" width="7.19921875" style="4" bestFit="1" customWidth="1"/>
    <col min="7" max="7" width="5.3984375" style="4" bestFit="1" customWidth="1"/>
    <col min="8" max="8" width="4.265625" style="4" bestFit="1" customWidth="1"/>
    <col min="9" max="9" width="12.06640625" style="4" customWidth="1"/>
    <col min="10" max="10" width="9.19921875" style="4" bestFit="1" customWidth="1"/>
    <col min="11" max="11" width="6.19921875" style="4" bestFit="1" customWidth="1"/>
    <col min="12" max="13" width="5.19921875" style="4" bestFit="1" customWidth="1"/>
    <col min="14" max="14" width="6.19921875" style="4" bestFit="1" customWidth="1"/>
    <col min="15" max="15" width="10.265625" style="4" bestFit="1" customWidth="1"/>
    <col min="16" max="16" width="6.6640625" style="81" bestFit="1" customWidth="1"/>
    <col min="17" max="17" width="7.796875" style="91" bestFit="1" customWidth="1"/>
    <col min="18" max="18" width="10.796875" style="4" bestFit="1" customWidth="1"/>
    <col min="19" max="19" width="17.33203125" style="4" bestFit="1" customWidth="1"/>
    <col min="20" max="20" width="12.33203125" style="4" bestFit="1" customWidth="1"/>
    <col min="21" max="21" width="7.86328125" style="4" bestFit="1" customWidth="1"/>
    <col min="22" max="22" width="8.19921875" style="4" bestFit="1" customWidth="1"/>
    <col min="23" max="23" width="6.19921875" style="4" bestFit="1" customWidth="1"/>
    <col min="24" max="24" width="7.19921875" style="4" bestFit="1" customWidth="1"/>
    <col min="25" max="25" width="10.59765625" style="4" bestFit="1" customWidth="1"/>
    <col min="26" max="26" width="4.73046875" style="4" bestFit="1" customWidth="1"/>
    <col min="27" max="16384" width="9.06640625" style="4"/>
  </cols>
  <sheetData>
    <row r="1" spans="1:49" ht="14.65" thickBot="1" x14ac:dyDescent="0.5">
      <c r="A1" s="52" t="s">
        <v>298</v>
      </c>
      <c r="B1" s="53" t="s">
        <v>219</v>
      </c>
      <c r="C1" s="54" t="s">
        <v>296</v>
      </c>
      <c r="D1" s="280" t="s">
        <v>42</v>
      </c>
      <c r="E1" s="281"/>
      <c r="F1" s="281"/>
      <c r="G1" s="281"/>
      <c r="H1" s="282"/>
      <c r="I1" s="278" t="s">
        <v>43</v>
      </c>
      <c r="J1" s="279"/>
      <c r="K1" s="279"/>
      <c r="L1" s="279"/>
      <c r="M1" s="279"/>
      <c r="N1" s="279"/>
      <c r="O1" s="279"/>
      <c r="P1" s="279"/>
      <c r="Q1" s="90"/>
      <c r="R1" s="268" t="s">
        <v>38</v>
      </c>
      <c r="S1" s="269"/>
      <c r="T1" s="269"/>
      <c r="U1" s="269"/>
      <c r="V1" s="269"/>
      <c r="W1" s="269"/>
      <c r="X1" s="269"/>
      <c r="Y1" s="269"/>
      <c r="Z1" s="269"/>
    </row>
    <row r="2" spans="1:49" ht="71.650000000000006" thickBot="1" x14ac:dyDescent="0.5">
      <c r="A2" s="39" t="s">
        <v>7</v>
      </c>
      <c r="B2" s="39" t="s">
        <v>8</v>
      </c>
      <c r="C2" s="39" t="s">
        <v>300</v>
      </c>
      <c r="D2" s="38" t="s">
        <v>6</v>
      </c>
      <c r="E2" s="44" t="s">
        <v>213</v>
      </c>
      <c r="F2" s="46" t="s">
        <v>220</v>
      </c>
      <c r="G2" s="43" t="s">
        <v>221</v>
      </c>
      <c r="H2" s="47" t="s">
        <v>222</v>
      </c>
      <c r="I2" s="38" t="s">
        <v>6</v>
      </c>
      <c r="J2" s="40" t="s">
        <v>213</v>
      </c>
      <c r="K2" s="41" t="s">
        <v>46</v>
      </c>
      <c r="L2" s="41" t="s">
        <v>45</v>
      </c>
      <c r="M2" s="41" t="s">
        <v>39</v>
      </c>
      <c r="N2" s="41" t="s">
        <v>40</v>
      </c>
      <c r="O2" s="43" t="s">
        <v>359</v>
      </c>
      <c r="P2" s="113" t="s">
        <v>218</v>
      </c>
      <c r="Q2" s="111" t="s">
        <v>357</v>
      </c>
      <c r="R2" s="42" t="s">
        <v>6</v>
      </c>
      <c r="S2" s="42" t="s">
        <v>184</v>
      </c>
      <c r="T2" s="40" t="s">
        <v>213</v>
      </c>
      <c r="U2" s="43" t="s">
        <v>217</v>
      </c>
      <c r="V2" s="43" t="s">
        <v>216</v>
      </c>
      <c r="W2" s="43" t="s">
        <v>215</v>
      </c>
      <c r="X2" s="43" t="s">
        <v>214</v>
      </c>
      <c r="Y2" s="40" t="s">
        <v>297</v>
      </c>
      <c r="Z2" s="42" t="s">
        <v>210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49" x14ac:dyDescent="0.45">
      <c r="A3" s="4" t="s">
        <v>11</v>
      </c>
      <c r="B3" s="4" t="s">
        <v>24</v>
      </c>
      <c r="C3" s="4" t="s">
        <v>299</v>
      </c>
      <c r="D3" s="18" t="s">
        <v>274</v>
      </c>
      <c r="E3" s="14">
        <v>43617</v>
      </c>
      <c r="F3" s="132">
        <v>0.29256395331560298</v>
      </c>
      <c r="G3" s="50">
        <v>0.76301378822555199</v>
      </c>
      <c r="H3" s="133">
        <v>0.29707398297974402</v>
      </c>
      <c r="I3" s="6"/>
      <c r="J3" s="7"/>
      <c r="K3" s="30"/>
      <c r="L3" s="30"/>
      <c r="M3" s="30"/>
      <c r="N3" s="30"/>
      <c r="O3" s="30"/>
      <c r="P3" s="30"/>
      <c r="Q3" s="28"/>
      <c r="R3" s="37"/>
      <c r="S3" s="7"/>
      <c r="T3" s="30"/>
      <c r="U3" s="30"/>
      <c r="V3" s="30"/>
      <c r="W3" s="30"/>
      <c r="X3" s="30"/>
      <c r="Y3" s="36">
        <v>132</v>
      </c>
      <c r="Z3" s="4" t="s">
        <v>211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49" x14ac:dyDescent="0.45">
      <c r="A4" s="4" t="s">
        <v>11</v>
      </c>
      <c r="B4" s="4" t="s">
        <v>24</v>
      </c>
      <c r="C4" s="4" t="s">
        <v>299</v>
      </c>
      <c r="D4" s="18" t="s">
        <v>275</v>
      </c>
      <c r="E4" s="14">
        <v>43617</v>
      </c>
      <c r="F4" s="125">
        <v>5.412385636466055E-2</v>
      </c>
      <c r="G4" s="50">
        <v>0.20867907309081601</v>
      </c>
      <c r="H4" s="135">
        <v>4.5848237097598367E-2</v>
      </c>
      <c r="I4" s="78" t="s">
        <v>26</v>
      </c>
      <c r="J4" s="14">
        <v>43617</v>
      </c>
      <c r="K4" s="79">
        <v>4.8772660476702631E-2</v>
      </c>
      <c r="L4" s="79">
        <v>4.3664415520987647E-3</v>
      </c>
      <c r="M4" s="79">
        <v>9.8205185174998055E-3</v>
      </c>
      <c r="N4" s="79">
        <v>1.4373494087596568E-2</v>
      </c>
      <c r="O4" s="117">
        <v>0.12477221730364907</v>
      </c>
      <c r="P4" s="117">
        <f>SUM(K4:O4)</f>
        <v>0.20210533193754684</v>
      </c>
      <c r="Q4" s="109">
        <f>P4/F4*100</f>
        <v>373.41266035416652</v>
      </c>
      <c r="R4" s="12" t="s">
        <v>26</v>
      </c>
      <c r="S4" s="233" t="s">
        <v>343</v>
      </c>
      <c r="T4" s="13">
        <v>43617</v>
      </c>
      <c r="U4" s="242">
        <v>-21.778380319863523</v>
      </c>
      <c r="V4" s="242">
        <v>435.68061254846305</v>
      </c>
      <c r="W4" s="242">
        <v>10.465253124250575</v>
      </c>
      <c r="X4" s="242">
        <v>130.28757974391959</v>
      </c>
      <c r="Y4" s="12">
        <v>130</v>
      </c>
      <c r="Z4" s="4" t="s">
        <v>212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49" x14ac:dyDescent="0.45">
      <c r="A5" s="4" t="s">
        <v>11</v>
      </c>
      <c r="B5" s="4" t="s">
        <v>24</v>
      </c>
      <c r="C5" s="4" t="s">
        <v>299</v>
      </c>
      <c r="D5" s="18" t="s">
        <v>276</v>
      </c>
      <c r="E5" s="14">
        <v>43617</v>
      </c>
      <c r="F5" s="125">
        <v>0.26947801406049693</v>
      </c>
      <c r="G5" s="50">
        <v>1.1795097989770524</v>
      </c>
      <c r="H5" s="135">
        <v>0.85124214410895649</v>
      </c>
      <c r="I5" s="80"/>
      <c r="J5" s="14"/>
      <c r="K5" s="77"/>
      <c r="L5" s="77"/>
      <c r="M5" s="77"/>
      <c r="N5" s="77"/>
      <c r="O5" s="117"/>
      <c r="P5" s="88"/>
      <c r="Q5" s="109"/>
      <c r="R5" s="12"/>
      <c r="S5" s="233"/>
      <c r="T5" s="13"/>
      <c r="U5" s="13"/>
      <c r="V5" s="242"/>
      <c r="W5" s="242"/>
      <c r="X5" s="242"/>
      <c r="Y5" s="12">
        <v>142</v>
      </c>
      <c r="Z5" s="4" t="s">
        <v>211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49" x14ac:dyDescent="0.45">
      <c r="A6" s="4" t="s">
        <v>11</v>
      </c>
      <c r="B6" s="4" t="s">
        <v>24</v>
      </c>
      <c r="C6" s="4" t="s">
        <v>299</v>
      </c>
      <c r="D6" s="18" t="s">
        <v>277</v>
      </c>
      <c r="E6" s="14">
        <v>43617</v>
      </c>
      <c r="F6" s="125">
        <v>0.34661361157926057</v>
      </c>
      <c r="G6" s="50">
        <v>0.92595902338398617</v>
      </c>
      <c r="H6" s="135">
        <v>0.32008171271013924</v>
      </c>
      <c r="I6" s="78"/>
      <c r="J6" s="14"/>
      <c r="K6" s="77"/>
      <c r="L6" s="77"/>
      <c r="M6" s="77"/>
      <c r="N6" s="77"/>
      <c r="O6" s="117"/>
      <c r="P6" s="88"/>
      <c r="Q6" s="109"/>
      <c r="R6" s="12"/>
      <c r="S6" s="233"/>
      <c r="T6" s="13"/>
      <c r="U6" s="13"/>
      <c r="V6" s="242"/>
      <c r="W6" s="242"/>
      <c r="X6" s="242"/>
      <c r="Y6" s="12">
        <v>144</v>
      </c>
      <c r="Z6" s="4" t="s">
        <v>212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x14ac:dyDescent="0.45">
      <c r="A7" s="4" t="s">
        <v>11</v>
      </c>
      <c r="B7" s="4" t="s">
        <v>24</v>
      </c>
      <c r="C7" s="4" t="s">
        <v>299</v>
      </c>
      <c r="D7" s="18" t="s">
        <v>278</v>
      </c>
      <c r="E7" s="14">
        <v>43617</v>
      </c>
      <c r="F7" s="125">
        <v>0.47869549011517881</v>
      </c>
      <c r="G7" s="50">
        <v>2.4626015035341942</v>
      </c>
      <c r="H7" s="135">
        <v>0.48507061205523822</v>
      </c>
      <c r="I7" s="78"/>
      <c r="J7" s="14"/>
      <c r="K7" s="77"/>
      <c r="L7" s="77"/>
      <c r="M7" s="77"/>
      <c r="N7" s="77"/>
      <c r="O7" s="117"/>
      <c r="P7" s="88"/>
      <c r="Q7" s="109"/>
      <c r="R7" s="12"/>
      <c r="S7" s="233"/>
      <c r="T7" s="13"/>
      <c r="U7" s="13"/>
      <c r="V7" s="242"/>
      <c r="W7" s="242"/>
      <c r="X7" s="242"/>
      <c r="Y7" s="12">
        <v>152</v>
      </c>
      <c r="Z7" s="4" t="s">
        <v>212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x14ac:dyDescent="0.45">
      <c r="A8" s="4" t="s">
        <v>11</v>
      </c>
      <c r="B8" s="4" t="s">
        <v>24</v>
      </c>
      <c r="C8" s="4" t="s">
        <v>299</v>
      </c>
      <c r="D8" s="18" t="s">
        <v>279</v>
      </c>
      <c r="E8" s="14">
        <v>43617</v>
      </c>
      <c r="F8" s="125">
        <v>6.6386145650245323E-2</v>
      </c>
      <c r="G8" s="50">
        <v>0.20165617833837043</v>
      </c>
      <c r="H8" s="135">
        <v>0.12509511818626889</v>
      </c>
      <c r="I8" s="32"/>
      <c r="J8" s="14"/>
      <c r="K8" s="77"/>
      <c r="L8" s="77"/>
      <c r="M8" s="77"/>
      <c r="N8" s="77"/>
      <c r="O8" s="117"/>
      <c r="P8" s="88"/>
      <c r="Q8" s="109"/>
      <c r="R8" s="18" t="s">
        <v>28</v>
      </c>
      <c r="S8" s="233" t="s">
        <v>111</v>
      </c>
      <c r="T8" s="13">
        <v>43617</v>
      </c>
      <c r="U8" s="242">
        <v>-20.710064183827622</v>
      </c>
      <c r="V8" s="242">
        <v>428.17074585054155</v>
      </c>
      <c r="W8" s="242">
        <v>10.606584229949373</v>
      </c>
      <c r="X8" s="242">
        <v>131.12243530268657</v>
      </c>
      <c r="Y8" s="12">
        <v>135</v>
      </c>
      <c r="Z8" s="4" t="s">
        <v>211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x14ac:dyDescent="0.45">
      <c r="A9" s="4" t="s">
        <v>11</v>
      </c>
      <c r="B9" s="4" t="s">
        <v>24</v>
      </c>
      <c r="C9" s="4" t="s">
        <v>299</v>
      </c>
      <c r="D9" s="18" t="s">
        <v>280</v>
      </c>
      <c r="E9" s="14">
        <v>43617</v>
      </c>
      <c r="F9" s="125">
        <v>0.23865038056734691</v>
      </c>
      <c r="G9" s="50">
        <v>0.49968488703898106</v>
      </c>
      <c r="H9" s="135">
        <v>0.42233903216540009</v>
      </c>
      <c r="I9" s="32"/>
      <c r="J9" s="14"/>
      <c r="K9" s="77"/>
      <c r="L9" s="77"/>
      <c r="M9" s="77"/>
      <c r="N9" s="77"/>
      <c r="O9" s="117"/>
      <c r="P9" s="88"/>
      <c r="Q9" s="109"/>
      <c r="R9" s="18"/>
      <c r="S9" s="233"/>
      <c r="T9" s="13"/>
      <c r="U9" s="242"/>
      <c r="V9" s="242"/>
      <c r="W9" s="242"/>
      <c r="X9" s="242"/>
      <c r="Y9" s="12">
        <v>121</v>
      </c>
      <c r="Z9" s="4" t="s">
        <v>212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x14ac:dyDescent="0.45">
      <c r="A10" s="4" t="s">
        <v>11</v>
      </c>
      <c r="B10" s="4" t="s">
        <v>24</v>
      </c>
      <c r="C10" s="4" t="s">
        <v>299</v>
      </c>
      <c r="D10" s="18" t="s">
        <v>281</v>
      </c>
      <c r="E10" s="14">
        <v>43617</v>
      </c>
      <c r="F10" s="125">
        <v>0.3164796928072347</v>
      </c>
      <c r="G10" s="50">
        <v>0.96980591046796105</v>
      </c>
      <c r="H10" s="135">
        <v>0.47862105291807017</v>
      </c>
      <c r="I10" s="32"/>
      <c r="J10" s="14"/>
      <c r="K10" s="77"/>
      <c r="L10" s="77"/>
      <c r="M10" s="77"/>
      <c r="N10" s="77"/>
      <c r="O10" s="117"/>
      <c r="P10" s="88"/>
      <c r="Q10" s="109"/>
      <c r="R10" s="18"/>
      <c r="S10" s="233"/>
      <c r="T10" s="13"/>
      <c r="U10" s="242"/>
      <c r="V10" s="242"/>
      <c r="W10" s="242"/>
      <c r="X10" s="242"/>
      <c r="Y10" s="12">
        <v>123</v>
      </c>
      <c r="Z10" s="4" t="s">
        <v>211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x14ac:dyDescent="0.45">
      <c r="A11" s="4" t="s">
        <v>11</v>
      </c>
      <c r="B11" s="4" t="s">
        <v>24</v>
      </c>
      <c r="C11" s="4" t="s">
        <v>299</v>
      </c>
      <c r="D11" s="18" t="s">
        <v>282</v>
      </c>
      <c r="E11" s="14">
        <v>43617</v>
      </c>
      <c r="F11" s="125">
        <v>0.33620630746522651</v>
      </c>
      <c r="G11" s="50">
        <v>0.53799085875173314</v>
      </c>
      <c r="H11" s="135">
        <v>0.35096204384649948</v>
      </c>
      <c r="I11" s="32"/>
      <c r="J11" s="14"/>
      <c r="K11" s="77"/>
      <c r="L11" s="77"/>
      <c r="M11" s="77"/>
      <c r="N11" s="77"/>
      <c r="O11" s="117"/>
      <c r="P11" s="88"/>
      <c r="Q11" s="109"/>
      <c r="R11" s="18"/>
      <c r="S11" s="233"/>
      <c r="T11" s="13"/>
      <c r="U11" s="242"/>
      <c r="V11" s="242"/>
      <c r="W11" s="242"/>
      <c r="X11" s="242"/>
      <c r="Y11" s="12">
        <v>126</v>
      </c>
      <c r="Z11" s="4" t="s">
        <v>212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45">
      <c r="A12" s="4" t="s">
        <v>11</v>
      </c>
      <c r="B12" s="4" t="s">
        <v>24</v>
      </c>
      <c r="C12" s="4" t="s">
        <v>299</v>
      </c>
      <c r="D12" s="18" t="s">
        <v>283</v>
      </c>
      <c r="E12" s="14">
        <v>43617</v>
      </c>
      <c r="F12" s="125">
        <v>0.22381814770799116</v>
      </c>
      <c r="G12" s="50">
        <v>0.49387698637731048</v>
      </c>
      <c r="H12" s="135">
        <v>0.32347585704014165</v>
      </c>
      <c r="I12" s="32"/>
      <c r="J12" s="14"/>
      <c r="K12" s="77"/>
      <c r="L12" s="77"/>
      <c r="M12" s="77"/>
      <c r="N12" s="77"/>
      <c r="O12" s="117"/>
      <c r="P12" s="88"/>
      <c r="Q12" s="109"/>
      <c r="R12" s="18"/>
      <c r="S12" s="233"/>
      <c r="T12" s="13"/>
      <c r="U12" s="242"/>
      <c r="V12" s="242"/>
      <c r="W12" s="242"/>
      <c r="X12" s="242"/>
      <c r="Y12" s="12">
        <v>127</v>
      </c>
      <c r="Z12" s="4" t="s">
        <v>212</v>
      </c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x14ac:dyDescent="0.45">
      <c r="A13" s="4" t="s">
        <v>11</v>
      </c>
      <c r="B13" s="4" t="s">
        <v>24</v>
      </c>
      <c r="C13" s="4" t="s">
        <v>299</v>
      </c>
      <c r="D13" s="18" t="s">
        <v>284</v>
      </c>
      <c r="E13" s="14">
        <v>43617</v>
      </c>
      <c r="F13" s="125">
        <v>6.1245512349804146E-2</v>
      </c>
      <c r="G13" s="50">
        <v>0.11429241157257355</v>
      </c>
      <c r="H13" s="135">
        <v>0.1641524503602235</v>
      </c>
      <c r="I13" s="78" t="s">
        <v>27</v>
      </c>
      <c r="J13" s="14">
        <v>43617</v>
      </c>
      <c r="K13" s="79">
        <v>3.9192599662849846E-2</v>
      </c>
      <c r="L13" s="79">
        <v>3.9396196861464245E-3</v>
      </c>
      <c r="M13" s="79">
        <v>1.6264300064809917E-2</v>
      </c>
      <c r="N13" s="79">
        <v>1.6618090982751164E-2</v>
      </c>
      <c r="O13" s="117">
        <v>0.1622898598881414</v>
      </c>
      <c r="P13" s="117">
        <f>SUM(K13:O13)</f>
        <v>0.23830447028469876</v>
      </c>
      <c r="Q13" s="109">
        <f>P13/F13*100</f>
        <v>389.09703118102954</v>
      </c>
      <c r="R13" s="12" t="s">
        <v>27</v>
      </c>
      <c r="S13" s="233" t="s">
        <v>344</v>
      </c>
      <c r="T13" s="13">
        <v>43617</v>
      </c>
      <c r="U13" s="242">
        <v>-22.43297193869412</v>
      </c>
      <c r="V13" s="242">
        <v>496.90082659073357</v>
      </c>
      <c r="W13" s="242">
        <v>10.376582289121002</v>
      </c>
      <c r="X13" s="242">
        <v>145.31250811441691</v>
      </c>
      <c r="Y13" s="12">
        <v>129</v>
      </c>
      <c r="Z13" s="4" t="s">
        <v>212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x14ac:dyDescent="0.45">
      <c r="A14" s="4" t="s">
        <v>11</v>
      </c>
      <c r="B14" s="4" t="s">
        <v>24</v>
      </c>
      <c r="C14" s="4" t="s">
        <v>299</v>
      </c>
      <c r="D14" s="18" t="s">
        <v>285</v>
      </c>
      <c r="E14" s="14">
        <v>43617</v>
      </c>
      <c r="F14" s="125">
        <v>0.20740159590565876</v>
      </c>
      <c r="G14" s="50">
        <v>0.56771201988510356</v>
      </c>
      <c r="H14" s="135">
        <v>0.33520889360955125</v>
      </c>
      <c r="I14" s="78"/>
      <c r="J14" s="14"/>
      <c r="K14" s="77"/>
      <c r="L14" s="77"/>
      <c r="M14" s="77"/>
      <c r="N14" s="77"/>
      <c r="O14" s="117"/>
      <c r="P14" s="88"/>
      <c r="Q14" s="109"/>
      <c r="R14" s="12"/>
      <c r="S14" s="233"/>
      <c r="T14" s="13"/>
      <c r="U14" s="242"/>
      <c r="V14" s="242"/>
      <c r="W14" s="242"/>
      <c r="X14" s="242"/>
      <c r="Y14" s="12">
        <v>116</v>
      </c>
      <c r="Z14" s="4" t="s">
        <v>212</v>
      </c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x14ac:dyDescent="0.45">
      <c r="A15" s="4" t="s">
        <v>11</v>
      </c>
      <c r="B15" s="4" t="s">
        <v>24</v>
      </c>
      <c r="C15" s="4" t="s">
        <v>299</v>
      </c>
      <c r="D15" s="18" t="s">
        <v>286</v>
      </c>
      <c r="E15" s="14">
        <v>43617</v>
      </c>
      <c r="F15" s="125">
        <v>0.40427872518788566</v>
      </c>
      <c r="G15" s="50">
        <v>0.49262302193366836</v>
      </c>
      <c r="H15" s="135">
        <v>0.54241622949027102</v>
      </c>
      <c r="I15" s="78"/>
      <c r="J15" s="14"/>
      <c r="K15" s="77"/>
      <c r="L15" s="77"/>
      <c r="M15" s="77"/>
      <c r="N15" s="77"/>
      <c r="O15" s="117"/>
      <c r="P15" s="88"/>
      <c r="Q15" s="109"/>
      <c r="R15" s="12"/>
      <c r="S15" s="233"/>
      <c r="T15" s="13"/>
      <c r="U15" s="242"/>
      <c r="V15" s="242"/>
      <c r="W15" s="242"/>
      <c r="X15" s="242"/>
      <c r="Y15" s="12">
        <v>86</v>
      </c>
      <c r="Z15" s="4" t="s">
        <v>211</v>
      </c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x14ac:dyDescent="0.45">
      <c r="A16" s="4" t="s">
        <v>11</v>
      </c>
      <c r="B16" s="4" t="s">
        <v>24</v>
      </c>
      <c r="C16" s="4" t="s">
        <v>299</v>
      </c>
      <c r="D16" s="18" t="s">
        <v>287</v>
      </c>
      <c r="E16" s="14">
        <v>43617</v>
      </c>
      <c r="F16" s="125">
        <v>0.10430758047552727</v>
      </c>
      <c r="G16" s="50">
        <v>0.10074610019434604</v>
      </c>
      <c r="H16" s="135">
        <v>7.971219849931914E-2</v>
      </c>
      <c r="I16" s="32"/>
      <c r="J16" s="14"/>
      <c r="K16" s="77"/>
      <c r="L16" s="77"/>
      <c r="M16" s="77"/>
      <c r="N16" s="77"/>
      <c r="O16" s="117"/>
      <c r="P16" s="88"/>
      <c r="Q16" s="109"/>
      <c r="R16" s="18" t="s">
        <v>29</v>
      </c>
      <c r="S16" s="233" t="s">
        <v>112</v>
      </c>
      <c r="T16" s="13">
        <v>43617</v>
      </c>
      <c r="U16" s="242">
        <v>-21.860663547052688</v>
      </c>
      <c r="V16" s="242">
        <v>415.73609521286562</v>
      </c>
      <c r="W16" s="242">
        <v>10.081158740212325</v>
      </c>
      <c r="X16" s="242">
        <v>126.91491818846677</v>
      </c>
      <c r="Y16" s="12">
        <v>128</v>
      </c>
      <c r="Z16" s="4" t="s">
        <v>211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x14ac:dyDescent="0.45">
      <c r="A17" s="4" t="s">
        <v>11</v>
      </c>
      <c r="B17" s="4" t="s">
        <v>24</v>
      </c>
      <c r="C17" s="4" t="s">
        <v>299</v>
      </c>
      <c r="D17" s="18" t="s">
        <v>288</v>
      </c>
      <c r="E17" s="14">
        <v>43617</v>
      </c>
      <c r="F17" s="125">
        <v>0.21764874581310328</v>
      </c>
      <c r="G17" s="50">
        <v>0.70515411161067443</v>
      </c>
      <c r="H17" s="135">
        <v>0.34766167187369279</v>
      </c>
      <c r="I17" s="32"/>
      <c r="J17" s="14"/>
      <c r="K17" s="77"/>
      <c r="L17" s="77"/>
      <c r="M17" s="77"/>
      <c r="N17" s="77"/>
      <c r="O17" s="117"/>
      <c r="P17" s="88"/>
      <c r="Q17" s="109"/>
      <c r="R17" s="18"/>
      <c r="S17" s="233"/>
      <c r="T17" s="13"/>
      <c r="U17" s="242"/>
      <c r="V17" s="242"/>
      <c r="W17" s="242"/>
      <c r="X17" s="242"/>
      <c r="Y17" s="12">
        <v>134</v>
      </c>
      <c r="Z17" s="4" t="s">
        <v>212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x14ac:dyDescent="0.45">
      <c r="A18" s="4" t="s">
        <v>11</v>
      </c>
      <c r="B18" s="4" t="s">
        <v>24</v>
      </c>
      <c r="C18" s="4" t="s">
        <v>299</v>
      </c>
      <c r="D18" s="18" t="s">
        <v>289</v>
      </c>
      <c r="E18" s="14">
        <v>43617</v>
      </c>
      <c r="F18" s="125">
        <v>5.6495705237764607E-2</v>
      </c>
      <c r="G18" s="50">
        <v>0.13757097017302636</v>
      </c>
      <c r="H18" s="135">
        <v>0.12809007769501274</v>
      </c>
      <c r="I18" s="78" t="s">
        <v>25</v>
      </c>
      <c r="J18" s="14">
        <v>43617</v>
      </c>
      <c r="K18" s="79">
        <v>2.0336292288997769E-2</v>
      </c>
      <c r="L18" s="79">
        <v>2.5767043028934512E-3</v>
      </c>
      <c r="M18" s="79">
        <v>1.1091878426725578E-2</v>
      </c>
      <c r="N18" s="79">
        <v>4.5882463227514053E-3</v>
      </c>
      <c r="O18" s="117">
        <v>0.12660587256893674</v>
      </c>
      <c r="P18" s="117">
        <f>SUM(K18:O18)</f>
        <v>0.16519899391030496</v>
      </c>
      <c r="Q18" s="109">
        <f>P18/F18*100</f>
        <v>292.40982693296399</v>
      </c>
      <c r="R18" s="12" t="s">
        <v>25</v>
      </c>
      <c r="S18" s="233" t="s">
        <v>345</v>
      </c>
      <c r="T18" s="13">
        <v>43617</v>
      </c>
      <c r="U18" s="242">
        <v>-19.688313964819194</v>
      </c>
      <c r="V18" s="242">
        <v>459.19861169230307</v>
      </c>
      <c r="W18" s="242">
        <v>9.5955973409297766</v>
      </c>
      <c r="X18" s="242">
        <v>135.8383902569517</v>
      </c>
      <c r="Y18" s="12">
        <v>117</v>
      </c>
      <c r="Z18" s="4" t="s">
        <v>212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1:49" x14ac:dyDescent="0.45">
      <c r="A19" s="4" t="s">
        <v>11</v>
      </c>
      <c r="B19" s="4" t="s">
        <v>24</v>
      </c>
      <c r="C19" s="4" t="s">
        <v>299</v>
      </c>
      <c r="D19" s="18" t="s">
        <v>290</v>
      </c>
      <c r="E19" s="14">
        <v>43617</v>
      </c>
      <c r="F19" s="125">
        <v>2.5508683132270296E-2</v>
      </c>
      <c r="G19" s="50">
        <v>9.7618581840687627E-2</v>
      </c>
      <c r="H19" s="135">
        <v>0.12772489256418548</v>
      </c>
      <c r="I19" s="32"/>
      <c r="J19" s="14"/>
      <c r="K19" s="77"/>
      <c r="L19" s="77"/>
      <c r="M19" s="77"/>
      <c r="N19" s="77"/>
      <c r="O19" s="88"/>
      <c r="P19" s="88"/>
      <c r="Q19" s="6"/>
      <c r="R19" s="18" t="s">
        <v>30</v>
      </c>
      <c r="S19" s="233" t="s">
        <v>113</v>
      </c>
      <c r="T19" s="14">
        <v>43617</v>
      </c>
      <c r="U19" s="242">
        <v>-20.671156512252217</v>
      </c>
      <c r="V19" s="242">
        <v>558.24290804925022</v>
      </c>
      <c r="W19" s="242">
        <v>9.6433041654314504</v>
      </c>
      <c r="X19" s="242">
        <v>170.87329714579116</v>
      </c>
      <c r="Y19" s="12">
        <v>115</v>
      </c>
      <c r="Z19" s="4" t="s">
        <v>211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1:49" x14ac:dyDescent="0.45">
      <c r="A20" s="4" t="s">
        <v>11</v>
      </c>
      <c r="B20" s="4" t="s">
        <v>24</v>
      </c>
      <c r="C20" s="4" t="s">
        <v>299</v>
      </c>
      <c r="D20" s="18" t="s">
        <v>291</v>
      </c>
      <c r="E20" s="14">
        <v>43617</v>
      </c>
      <c r="F20" s="125">
        <v>0.28063983286486349</v>
      </c>
      <c r="G20" s="50">
        <v>0.54266525776653418</v>
      </c>
      <c r="H20" s="135">
        <v>2.2456518707443389</v>
      </c>
      <c r="I20" s="32"/>
      <c r="J20" s="14"/>
      <c r="K20" s="77"/>
      <c r="L20" s="77"/>
      <c r="M20" s="77"/>
      <c r="N20" s="77"/>
      <c r="O20" s="88"/>
      <c r="P20" s="88"/>
      <c r="Q20" s="6"/>
      <c r="R20" s="18"/>
      <c r="S20" s="233"/>
      <c r="T20" s="14"/>
      <c r="U20" s="242"/>
      <c r="V20" s="242"/>
      <c r="W20" s="242"/>
      <c r="X20" s="242"/>
      <c r="Y20" s="12">
        <v>107</v>
      </c>
      <c r="Z20" s="4" t="s">
        <v>211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spans="1:49" x14ac:dyDescent="0.45">
      <c r="A21" s="4" t="s">
        <v>11</v>
      </c>
      <c r="B21" s="4" t="s">
        <v>24</v>
      </c>
      <c r="C21" s="4" t="s">
        <v>299</v>
      </c>
      <c r="D21" s="18" t="s">
        <v>292</v>
      </c>
      <c r="E21" s="14">
        <v>43617</v>
      </c>
      <c r="F21" s="125">
        <v>5.6136124223630561E-2</v>
      </c>
      <c r="G21" s="50">
        <v>0.24228796805583797</v>
      </c>
      <c r="H21" s="135">
        <v>8.4082921931219162E-2</v>
      </c>
      <c r="I21" s="32"/>
      <c r="J21" s="14"/>
      <c r="K21" s="11"/>
      <c r="L21" s="11"/>
      <c r="M21" s="11"/>
      <c r="N21" s="11"/>
      <c r="O21" s="88"/>
      <c r="P21" s="88"/>
      <c r="R21" s="12" t="s">
        <v>350</v>
      </c>
      <c r="S21" s="233" t="s">
        <v>346</v>
      </c>
      <c r="T21" s="13">
        <v>43617</v>
      </c>
      <c r="U21" s="242">
        <v>-19.203990984181956</v>
      </c>
      <c r="V21" s="242">
        <v>275.82113817844947</v>
      </c>
      <c r="W21" s="242">
        <v>10.19388212040265</v>
      </c>
      <c r="X21" s="242">
        <v>79.947162724792705</v>
      </c>
      <c r="Y21" s="12">
        <v>107</v>
      </c>
      <c r="Z21" s="4" t="s">
        <v>212</v>
      </c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spans="1:49" x14ac:dyDescent="0.45">
      <c r="A22" s="4" t="s">
        <v>11</v>
      </c>
      <c r="B22" s="4" t="s">
        <v>24</v>
      </c>
      <c r="C22" s="4" t="s">
        <v>299</v>
      </c>
      <c r="D22" s="18" t="s">
        <v>293</v>
      </c>
      <c r="E22" s="14">
        <v>43617</v>
      </c>
      <c r="F22" s="125">
        <v>5.0986332631915113E-2</v>
      </c>
      <c r="G22" s="50">
        <v>0.10668381457479544</v>
      </c>
      <c r="H22" s="135">
        <v>4.7465668650910585E-2</v>
      </c>
      <c r="I22" s="32"/>
      <c r="J22" s="14"/>
      <c r="K22" s="11"/>
      <c r="L22" s="11"/>
      <c r="M22" s="11"/>
      <c r="N22" s="11"/>
      <c r="O22" s="88"/>
      <c r="P22" s="88"/>
      <c r="R22" s="12" t="s">
        <v>351</v>
      </c>
      <c r="S22" s="233" t="s">
        <v>347</v>
      </c>
      <c r="T22" s="13">
        <v>43617</v>
      </c>
      <c r="U22" s="242">
        <v>-21.507874541904542</v>
      </c>
      <c r="V22" s="242">
        <v>525.32476386017049</v>
      </c>
      <c r="W22" s="242">
        <v>10.327843612461402</v>
      </c>
      <c r="X22" s="242">
        <v>157.28331498364719</v>
      </c>
      <c r="Y22" s="12">
        <v>110</v>
      </c>
      <c r="Z22" s="4" t="s">
        <v>211</v>
      </c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49" x14ac:dyDescent="0.45">
      <c r="A23" s="4" t="s">
        <v>11</v>
      </c>
      <c r="B23" s="4" t="s">
        <v>24</v>
      </c>
      <c r="C23" s="124" t="s">
        <v>299</v>
      </c>
      <c r="D23" s="129" t="s">
        <v>294</v>
      </c>
      <c r="E23" s="14">
        <v>43617</v>
      </c>
      <c r="F23" s="125">
        <v>6.6196357044372198E-2</v>
      </c>
      <c r="G23" s="50">
        <v>8.4468978780299214E-2</v>
      </c>
      <c r="H23" s="135">
        <v>6.0064765875083748E-2</v>
      </c>
      <c r="I23" s="32"/>
      <c r="J23" s="14"/>
      <c r="K23" s="11"/>
      <c r="L23" s="11"/>
      <c r="M23" s="11"/>
      <c r="N23" s="11"/>
      <c r="O23" s="88"/>
      <c r="P23" s="88"/>
      <c r="R23" s="12" t="s">
        <v>352</v>
      </c>
      <c r="S23" s="233" t="s">
        <v>348</v>
      </c>
      <c r="T23" s="13">
        <v>43617</v>
      </c>
      <c r="U23" s="242">
        <v>-21.022001446348433</v>
      </c>
      <c r="V23" s="242">
        <v>454.85759990097938</v>
      </c>
      <c r="W23" s="242">
        <v>10.117975245118922</v>
      </c>
      <c r="X23" s="242">
        <v>135.80476553272212</v>
      </c>
      <c r="Y23" s="12">
        <v>107</v>
      </c>
      <c r="Z23" s="4" t="s">
        <v>211</v>
      </c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49" x14ac:dyDescent="0.45">
      <c r="A24" s="128" t="s">
        <v>11</v>
      </c>
      <c r="B24" s="128" t="s">
        <v>24</v>
      </c>
      <c r="C24" s="124" t="s">
        <v>299</v>
      </c>
      <c r="D24" s="129" t="s">
        <v>295</v>
      </c>
      <c r="E24" s="14">
        <v>43617</v>
      </c>
      <c r="F24" s="125">
        <v>5.7713888392246927E-2</v>
      </c>
      <c r="G24" s="190">
        <v>0.1880456896551724</v>
      </c>
      <c r="H24" s="135">
        <v>3.1838283852871983E-2</v>
      </c>
      <c r="I24" s="32"/>
      <c r="J24" s="14"/>
      <c r="K24" s="128"/>
      <c r="L24" s="128"/>
      <c r="M24" s="128"/>
      <c r="N24" s="128"/>
      <c r="O24" s="129"/>
      <c r="P24" s="129"/>
      <c r="Q24" s="29"/>
      <c r="R24" s="233" t="s">
        <v>353</v>
      </c>
      <c r="S24" s="233" t="s">
        <v>349</v>
      </c>
      <c r="T24" s="14">
        <v>43617</v>
      </c>
      <c r="U24" s="242">
        <v>-21.438535527210082</v>
      </c>
      <c r="V24" s="242">
        <v>480.87167364483832</v>
      </c>
      <c r="W24" s="242">
        <v>10.801060321841167</v>
      </c>
      <c r="X24" s="242">
        <v>143.13018108355755</v>
      </c>
      <c r="Y24" s="128">
        <v>117</v>
      </c>
      <c r="Z24" s="128" t="s">
        <v>212</v>
      </c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49" s="123" customFormat="1" x14ac:dyDescent="0.45">
      <c r="A25" s="128"/>
      <c r="B25" s="128"/>
      <c r="C25" s="124"/>
      <c r="D25" s="129"/>
      <c r="E25" s="192" t="s">
        <v>375</v>
      </c>
      <c r="F25" s="188">
        <f>AVERAGE(F3:F24)</f>
        <v>0.19143521285874029</v>
      </c>
      <c r="G25" s="188">
        <f t="shared" ref="G25:H25" si="0">AVERAGE(G3:G24)</f>
        <v>0.52830213337403087</v>
      </c>
      <c r="H25" s="189">
        <f t="shared" si="0"/>
        <v>0.35881271446612445</v>
      </c>
      <c r="I25" s="110"/>
      <c r="J25" s="192" t="s">
        <v>375</v>
      </c>
      <c r="K25" s="193">
        <f>AVERAGE(K4:K18)</f>
        <v>3.6100517476183418E-2</v>
      </c>
      <c r="L25" s="193">
        <f t="shared" ref="L25:N25" si="1">AVERAGE(L4:L18)</f>
        <v>3.6275885137128801E-3</v>
      </c>
      <c r="M25" s="193">
        <f t="shared" si="1"/>
        <v>1.2392232336345101E-2</v>
      </c>
      <c r="N25" s="193">
        <f t="shared" si="1"/>
        <v>1.1859943797699711E-2</v>
      </c>
      <c r="O25" s="193">
        <f>AVERAGE(O4:O18)</f>
        <v>0.13788931658690906</v>
      </c>
      <c r="P25" s="193">
        <f t="shared" ref="P25:Q25" si="2">AVERAGE(P4:P18)</f>
        <v>0.20186959871085017</v>
      </c>
      <c r="Q25" s="114">
        <f t="shared" si="2"/>
        <v>351.6398394893867</v>
      </c>
      <c r="R25" s="231"/>
      <c r="S25" s="231"/>
      <c r="T25" s="192" t="s">
        <v>375</v>
      </c>
      <c r="U25" s="230">
        <f>AVERAGE(U4:U24)</f>
        <v>-21.031395296615443</v>
      </c>
      <c r="V25" s="230">
        <f t="shared" ref="V25:W25" si="3">AVERAGE(V4:V24)</f>
        <v>453.08049755285947</v>
      </c>
      <c r="W25" s="230">
        <f t="shared" si="3"/>
        <v>10.220924118971865</v>
      </c>
      <c r="X25" s="232">
        <f>AVERAGE(X4:X24)</f>
        <v>135.65145530769524</v>
      </c>
      <c r="Y25" s="128"/>
      <c r="Z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</row>
    <row r="26" spans="1:49" s="123" customFormat="1" ht="14.65" thickBot="1" x14ac:dyDescent="0.5">
      <c r="A26" s="126"/>
      <c r="B26" s="126"/>
      <c r="C26" s="126"/>
      <c r="D26" s="25"/>
      <c r="E26" s="158" t="s">
        <v>371</v>
      </c>
      <c r="F26" s="194">
        <f>STDEV(F3:F24)</f>
        <v>0.13686308078274395</v>
      </c>
      <c r="G26" s="194">
        <f t="shared" ref="G26:H26" si="4">STDEV(G3:G24)</f>
        <v>0.5382374619994672</v>
      </c>
      <c r="H26" s="194">
        <f t="shared" si="4"/>
        <v>0.46912097262909386</v>
      </c>
      <c r="I26" s="191"/>
      <c r="J26" s="158" t="s">
        <v>371</v>
      </c>
      <c r="K26" s="195">
        <f>STDEV(K4:K18)</f>
        <v>1.4468154274595734E-2</v>
      </c>
      <c r="L26" s="195">
        <f t="shared" ref="L26:N26" si="5">STDEV(L4:L18)</f>
        <v>9.3477935617232151E-4</v>
      </c>
      <c r="M26" s="195">
        <f t="shared" si="5"/>
        <v>3.4130295010533756E-3</v>
      </c>
      <c r="N26" s="195">
        <f t="shared" si="5"/>
        <v>6.3966977363958382E-3</v>
      </c>
      <c r="O26" s="195">
        <f>STDEV(O4:O18)</f>
        <v>2.1151370120029343E-2</v>
      </c>
      <c r="P26" s="195">
        <f t="shared" ref="P26:Q26" si="6">STDEV(P4:P18)</f>
        <v>3.6553308285261966E-2</v>
      </c>
      <c r="Q26" s="191">
        <f t="shared" si="6"/>
        <v>51.890708827632515</v>
      </c>
      <c r="R26" s="196"/>
      <c r="S26" s="229"/>
      <c r="T26" s="197" t="s">
        <v>371</v>
      </c>
      <c r="U26" s="228">
        <f>STDEV(U4:U24)</f>
        <v>0.99884784034565044</v>
      </c>
      <c r="V26" s="228">
        <f t="shared" ref="V26:W26" si="7">STDEV(V4:V24)</f>
        <v>76.558084930934712</v>
      </c>
      <c r="W26" s="228">
        <f t="shared" si="7"/>
        <v>0.38531259076236479</v>
      </c>
      <c r="X26" s="228">
        <f>STDEV(X4:X24)</f>
        <v>23.773046598195478</v>
      </c>
      <c r="Y26" s="26"/>
      <c r="Z26" s="126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</row>
    <row r="27" spans="1:49" x14ac:dyDescent="0.45">
      <c r="A27" s="4" t="s">
        <v>20</v>
      </c>
      <c r="B27" s="11" t="s">
        <v>31</v>
      </c>
      <c r="C27" s="4" t="s">
        <v>299</v>
      </c>
      <c r="D27" s="12" t="s">
        <v>254</v>
      </c>
      <c r="E27" s="14">
        <v>43617</v>
      </c>
      <c r="F27" s="125">
        <v>0.9295448806290223</v>
      </c>
      <c r="G27" s="50">
        <v>2.5831225401202924</v>
      </c>
      <c r="H27" s="135">
        <v>0.51669393527855334</v>
      </c>
      <c r="I27" s="32"/>
      <c r="J27" s="14"/>
      <c r="K27" s="11"/>
      <c r="L27" s="11"/>
      <c r="M27" s="11"/>
      <c r="N27" s="11"/>
      <c r="O27" s="88"/>
      <c r="P27" s="88"/>
      <c r="Q27" s="6"/>
      <c r="R27" s="12"/>
      <c r="S27" s="233"/>
      <c r="T27" s="14"/>
      <c r="U27" s="14"/>
      <c r="V27" s="14"/>
      <c r="W27" s="14"/>
      <c r="X27" s="14"/>
      <c r="Y27" s="12">
        <v>175</v>
      </c>
      <c r="Z27" s="4" t="s">
        <v>212</v>
      </c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x14ac:dyDescent="0.45">
      <c r="A28" s="4" t="s">
        <v>20</v>
      </c>
      <c r="B28" s="4" t="s">
        <v>31</v>
      </c>
      <c r="C28" s="4" t="s">
        <v>299</v>
      </c>
      <c r="D28" s="12" t="s">
        <v>255</v>
      </c>
      <c r="E28" s="14">
        <v>43617</v>
      </c>
      <c r="F28" s="125">
        <v>0.58970211384525062</v>
      </c>
      <c r="G28" s="51">
        <v>2.3195400460399775</v>
      </c>
      <c r="H28" s="135">
        <v>0.59214125766257597</v>
      </c>
      <c r="I28" s="11" t="s">
        <v>1</v>
      </c>
      <c r="J28" s="14">
        <v>43617</v>
      </c>
      <c r="K28" s="2">
        <v>0</v>
      </c>
      <c r="L28" s="1">
        <v>2.2293499465896368E-2</v>
      </c>
      <c r="M28" s="1">
        <v>7.0488177273081862E-2</v>
      </c>
      <c r="N28" s="1">
        <v>2.897446173841359E-3</v>
      </c>
      <c r="O28" s="117">
        <v>0.46808986646885109</v>
      </c>
      <c r="P28" s="117">
        <f>SUM(K28:O28)</f>
        <v>0.56376898938167064</v>
      </c>
      <c r="Q28" s="109">
        <f>P28/F28*100</f>
        <v>95.6023348306353</v>
      </c>
      <c r="R28" s="12" t="s">
        <v>1</v>
      </c>
      <c r="S28" s="233" t="s">
        <v>332</v>
      </c>
      <c r="T28" s="13">
        <v>43617</v>
      </c>
      <c r="U28" s="242">
        <v>-29.657302602515148</v>
      </c>
      <c r="V28" s="242">
        <v>359.59015517430532</v>
      </c>
      <c r="W28" s="242">
        <v>10.082400929751309</v>
      </c>
      <c r="X28" s="242">
        <v>107.65766949149848</v>
      </c>
      <c r="Y28" s="12">
        <v>185</v>
      </c>
      <c r="Z28" s="4" t="s">
        <v>212</v>
      </c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49" x14ac:dyDescent="0.45">
      <c r="A29" s="11" t="s">
        <v>20</v>
      </c>
      <c r="B29" s="11" t="s">
        <v>31</v>
      </c>
      <c r="C29" s="4" t="s">
        <v>299</v>
      </c>
      <c r="D29" s="12" t="s">
        <v>256</v>
      </c>
      <c r="E29" s="14">
        <v>43617</v>
      </c>
      <c r="F29" s="125">
        <v>0.66154745132912385</v>
      </c>
      <c r="G29" s="19" t="s">
        <v>253</v>
      </c>
      <c r="H29" s="135">
        <v>0.38838008797078688</v>
      </c>
      <c r="I29" s="32"/>
      <c r="J29" s="14"/>
      <c r="K29" s="11"/>
      <c r="L29" s="11"/>
      <c r="M29" s="11"/>
      <c r="N29" s="11"/>
      <c r="O29" s="117"/>
      <c r="P29" s="88"/>
      <c r="Q29" s="110"/>
      <c r="R29" s="12" t="s">
        <v>334</v>
      </c>
      <c r="S29" s="233" t="s">
        <v>333</v>
      </c>
      <c r="T29" s="13">
        <v>43617</v>
      </c>
      <c r="U29" s="242">
        <v>-30.492879701337419</v>
      </c>
      <c r="V29" s="242">
        <v>425.43590946463132</v>
      </c>
      <c r="W29" s="242">
        <v>10.074269137553316</v>
      </c>
      <c r="X29" s="242">
        <v>132.13846050774833</v>
      </c>
      <c r="Y29" s="12">
        <v>157</v>
      </c>
      <c r="Z29" s="4" t="s">
        <v>212</v>
      </c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49" x14ac:dyDescent="0.45">
      <c r="A30" s="4" t="s">
        <v>20</v>
      </c>
      <c r="B30" s="4" t="s">
        <v>31</v>
      </c>
      <c r="C30" s="4" t="s">
        <v>299</v>
      </c>
      <c r="D30" s="12" t="s">
        <v>257</v>
      </c>
      <c r="E30" s="14">
        <v>43617</v>
      </c>
      <c r="F30" s="125">
        <v>0.77044407654179337</v>
      </c>
      <c r="G30" s="50">
        <v>2.2321356686615612</v>
      </c>
      <c r="H30" s="135">
        <v>1.8849624278047747</v>
      </c>
      <c r="I30" s="32"/>
      <c r="J30" s="14"/>
      <c r="K30" s="11"/>
      <c r="L30" s="11"/>
      <c r="M30" s="11"/>
      <c r="N30" s="11"/>
      <c r="O30" s="117"/>
      <c r="P30" s="88"/>
      <c r="Q30" s="109"/>
      <c r="R30" s="12" t="s">
        <v>34</v>
      </c>
      <c r="S30" s="233" t="s">
        <v>108</v>
      </c>
      <c r="T30" s="13">
        <v>43617</v>
      </c>
      <c r="U30" s="242">
        <v>-29.646547843345509</v>
      </c>
      <c r="V30" s="242">
        <v>430.60264411375886</v>
      </c>
      <c r="W30" s="242">
        <v>9.3124807089303463</v>
      </c>
      <c r="X30" s="242">
        <v>132.14443288584417</v>
      </c>
      <c r="Y30" s="12">
        <v>127</v>
      </c>
      <c r="Z30" s="4" t="s">
        <v>44</v>
      </c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49" x14ac:dyDescent="0.45">
      <c r="A31" s="4" t="s">
        <v>20</v>
      </c>
      <c r="B31" s="4" t="s">
        <v>31</v>
      </c>
      <c r="C31" s="4" t="s">
        <v>299</v>
      </c>
      <c r="D31" s="12" t="s">
        <v>258</v>
      </c>
      <c r="E31" s="14">
        <v>43617</v>
      </c>
      <c r="F31" s="125">
        <v>0.46318571710149142</v>
      </c>
      <c r="G31" s="50">
        <v>1.4546198037064897</v>
      </c>
      <c r="H31" s="135">
        <v>0.78772002894140591</v>
      </c>
      <c r="I31" s="32"/>
      <c r="J31" s="14"/>
      <c r="K31" s="11"/>
      <c r="L31" s="11"/>
      <c r="M31" s="11"/>
      <c r="N31" s="11"/>
      <c r="O31" s="117"/>
      <c r="P31" s="88"/>
      <c r="Q31" s="109"/>
      <c r="R31" s="12"/>
      <c r="S31" s="233"/>
      <c r="T31" s="13"/>
      <c r="U31" s="242"/>
      <c r="V31" s="242"/>
      <c r="W31" s="242"/>
      <c r="X31" s="242"/>
      <c r="Y31" s="12">
        <v>126</v>
      </c>
      <c r="Z31" s="4" t="s">
        <v>212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49" x14ac:dyDescent="0.45">
      <c r="A32" s="11" t="s">
        <v>20</v>
      </c>
      <c r="B32" s="11" t="s">
        <v>31</v>
      </c>
      <c r="C32" s="4" t="s">
        <v>299</v>
      </c>
      <c r="D32" s="12" t="s">
        <v>259</v>
      </c>
      <c r="E32" s="14">
        <v>43617</v>
      </c>
      <c r="F32" s="125">
        <v>0.62594761748390193</v>
      </c>
      <c r="G32" s="50">
        <v>0.89706296043776057</v>
      </c>
      <c r="H32" s="135">
        <v>0.72621572927102773</v>
      </c>
      <c r="I32" s="32"/>
      <c r="J32" s="14"/>
      <c r="K32" s="11"/>
      <c r="L32" s="11"/>
      <c r="M32" s="11"/>
      <c r="N32" s="11"/>
      <c r="O32" s="117"/>
      <c r="P32" s="88"/>
      <c r="Q32" s="109"/>
      <c r="R32" s="12"/>
      <c r="S32" s="233"/>
      <c r="T32" s="13"/>
      <c r="U32" s="242"/>
      <c r="V32" s="242"/>
      <c r="W32" s="242"/>
      <c r="X32" s="242"/>
      <c r="Y32" s="12">
        <v>156</v>
      </c>
      <c r="Z32" s="4" t="s">
        <v>212</v>
      </c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:49" x14ac:dyDescent="0.45">
      <c r="A33" s="4" t="s">
        <v>20</v>
      </c>
      <c r="B33" s="4" t="s">
        <v>31</v>
      </c>
      <c r="C33" s="4" t="s">
        <v>299</v>
      </c>
      <c r="D33" s="12" t="s">
        <v>260</v>
      </c>
      <c r="E33" s="14">
        <v>43617</v>
      </c>
      <c r="F33" s="125">
        <v>0.79666328523328467</v>
      </c>
      <c r="G33" s="50">
        <v>2.5403219284920278</v>
      </c>
      <c r="H33" s="135">
        <v>0.73537570117371254</v>
      </c>
      <c r="I33" s="32"/>
      <c r="J33" s="14"/>
      <c r="K33" s="11"/>
      <c r="L33" s="11"/>
      <c r="M33" s="11"/>
      <c r="N33" s="11"/>
      <c r="O33" s="117"/>
      <c r="P33" s="88"/>
      <c r="Q33" s="109"/>
      <c r="R33" s="12"/>
      <c r="S33" s="233"/>
      <c r="T33" s="13"/>
      <c r="U33" s="242"/>
      <c r="V33" s="242"/>
      <c r="W33" s="242"/>
      <c r="X33" s="242"/>
      <c r="Y33" s="12">
        <v>124</v>
      </c>
      <c r="Z33" s="4" t="s">
        <v>211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 x14ac:dyDescent="0.45">
      <c r="A34" s="4" t="s">
        <v>20</v>
      </c>
      <c r="B34" s="4" t="s">
        <v>31</v>
      </c>
      <c r="C34" s="4" t="s">
        <v>299</v>
      </c>
      <c r="D34" s="12" t="s">
        <v>261</v>
      </c>
      <c r="E34" s="14">
        <v>43617</v>
      </c>
      <c r="F34" s="125">
        <v>0.63843412136382838</v>
      </c>
      <c r="G34" s="50">
        <v>1.1840901590880399</v>
      </c>
      <c r="H34" s="135">
        <v>0.36539795307994871</v>
      </c>
      <c r="I34" s="32"/>
      <c r="J34" s="14"/>
      <c r="K34" s="11"/>
      <c r="L34" s="11"/>
      <c r="M34" s="11"/>
      <c r="N34" s="11"/>
      <c r="O34" s="117"/>
      <c r="P34" s="88"/>
      <c r="Q34" s="109"/>
      <c r="R34" s="12" t="s">
        <v>335</v>
      </c>
      <c r="S34" s="233" t="s">
        <v>337</v>
      </c>
      <c r="T34" s="13">
        <v>43617</v>
      </c>
      <c r="U34" s="242">
        <v>-32.774122491343611</v>
      </c>
      <c r="V34" s="242">
        <v>429.79135127740471</v>
      </c>
      <c r="W34" s="242">
        <v>10.216345371269911</v>
      </c>
      <c r="X34" s="242">
        <v>132.60949630008457</v>
      </c>
      <c r="Y34" s="12">
        <v>180</v>
      </c>
      <c r="Z34" s="4" t="s">
        <v>212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 x14ac:dyDescent="0.45">
      <c r="A35" s="11" t="s">
        <v>20</v>
      </c>
      <c r="B35" s="11" t="s">
        <v>31</v>
      </c>
      <c r="C35" s="4" t="s">
        <v>299</v>
      </c>
      <c r="D35" s="12" t="s">
        <v>262</v>
      </c>
      <c r="E35" s="14">
        <v>43617</v>
      </c>
      <c r="F35" s="125">
        <v>0.59401718212075894</v>
      </c>
      <c r="G35" s="50">
        <v>1.4491752144508323</v>
      </c>
      <c r="H35" s="135">
        <v>0.92881904521752612</v>
      </c>
      <c r="I35" s="32"/>
      <c r="J35" s="14"/>
      <c r="K35" s="11"/>
      <c r="L35" s="11"/>
      <c r="M35" s="11"/>
      <c r="N35" s="11"/>
      <c r="O35" s="117"/>
      <c r="P35" s="88"/>
      <c r="Q35" s="109"/>
      <c r="R35" s="12"/>
      <c r="S35" s="233"/>
      <c r="T35" s="13"/>
      <c r="U35" s="242"/>
      <c r="V35" s="242"/>
      <c r="W35" s="242"/>
      <c r="X35" s="242"/>
      <c r="Y35" s="12">
        <v>196</v>
      </c>
      <c r="Z35" s="4" t="s">
        <v>212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 x14ac:dyDescent="0.45">
      <c r="A36" s="4" t="s">
        <v>20</v>
      </c>
      <c r="B36" s="4" t="s">
        <v>31</v>
      </c>
      <c r="C36" s="4" t="s">
        <v>299</v>
      </c>
      <c r="D36" s="12" t="s">
        <v>263</v>
      </c>
      <c r="E36" s="14">
        <v>43617</v>
      </c>
      <c r="F36" s="125">
        <v>0.68726266826789739</v>
      </c>
      <c r="G36" s="50">
        <v>0.80433940113576485</v>
      </c>
      <c r="H36" s="135">
        <v>0.57654301978263922</v>
      </c>
      <c r="I36" s="32"/>
      <c r="J36" s="14"/>
      <c r="K36" s="11"/>
      <c r="L36" s="11"/>
      <c r="M36" s="11"/>
      <c r="N36" s="11"/>
      <c r="O36" s="117"/>
      <c r="P36" s="88"/>
      <c r="Q36" s="109"/>
      <c r="R36" s="12" t="s">
        <v>33</v>
      </c>
      <c r="S36" s="233" t="s">
        <v>109</v>
      </c>
      <c r="T36" s="13">
        <v>43617</v>
      </c>
      <c r="U36" s="242">
        <v>-32.708376524475668</v>
      </c>
      <c r="V36" s="242">
        <v>535.78683004398124</v>
      </c>
      <c r="W36" s="242">
        <v>9.2638302006213618</v>
      </c>
      <c r="X36" s="242">
        <v>162.48496882564851</v>
      </c>
      <c r="Y36" s="12">
        <v>166</v>
      </c>
      <c r="Z36" s="4" t="s">
        <v>212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 x14ac:dyDescent="0.45">
      <c r="A37" s="4" t="s">
        <v>20</v>
      </c>
      <c r="B37" s="4" t="s">
        <v>31</v>
      </c>
      <c r="C37" s="4" t="s">
        <v>299</v>
      </c>
      <c r="D37" s="12" t="s">
        <v>264</v>
      </c>
      <c r="E37" s="14">
        <v>43617</v>
      </c>
      <c r="F37" s="125">
        <v>0.54029733947394043</v>
      </c>
      <c r="G37" s="50">
        <v>0.91560219319638747</v>
      </c>
      <c r="H37" s="135">
        <v>0.82562492806331333</v>
      </c>
      <c r="I37" s="32"/>
      <c r="J37" s="14"/>
      <c r="K37" s="11"/>
      <c r="L37" s="11"/>
      <c r="M37" s="11"/>
      <c r="N37" s="11"/>
      <c r="O37" s="117"/>
      <c r="P37" s="88"/>
      <c r="Q37" s="109"/>
      <c r="R37" s="12" t="s">
        <v>32</v>
      </c>
      <c r="S37" s="233" t="s">
        <v>110</v>
      </c>
      <c r="T37" s="13">
        <v>43617</v>
      </c>
      <c r="U37" s="242">
        <v>-29.171561668065838</v>
      </c>
      <c r="V37" s="242">
        <v>603.41231817851383</v>
      </c>
      <c r="W37" s="242">
        <v>8.6897542025753278</v>
      </c>
      <c r="X37" s="242">
        <v>183.46091518324965</v>
      </c>
      <c r="Y37" s="12">
        <v>152</v>
      </c>
      <c r="Z37" s="4" t="s">
        <v>44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x14ac:dyDescent="0.45">
      <c r="A38" s="11" t="s">
        <v>20</v>
      </c>
      <c r="B38" s="11" t="s">
        <v>31</v>
      </c>
      <c r="C38" s="4" t="s">
        <v>299</v>
      </c>
      <c r="D38" s="12" t="s">
        <v>265</v>
      </c>
      <c r="E38" s="14">
        <v>43617</v>
      </c>
      <c r="F38" s="125">
        <v>1.0923421956924655</v>
      </c>
      <c r="G38" s="19" t="s">
        <v>253</v>
      </c>
      <c r="H38" s="135">
        <v>0.42206305865069144</v>
      </c>
      <c r="I38" s="32"/>
      <c r="J38" s="14"/>
      <c r="K38" s="11"/>
      <c r="L38" s="11"/>
      <c r="M38" s="11"/>
      <c r="N38" s="11"/>
      <c r="O38" s="117"/>
      <c r="P38" s="88"/>
      <c r="Q38" s="109"/>
      <c r="R38" s="12"/>
      <c r="S38" s="233"/>
      <c r="T38" s="13"/>
      <c r="U38" s="242"/>
      <c r="V38" s="242"/>
      <c r="W38" s="242"/>
      <c r="X38" s="242"/>
      <c r="Y38" s="12">
        <v>157</v>
      </c>
      <c r="Z38" s="4" t="s">
        <v>212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 x14ac:dyDescent="0.45">
      <c r="A39" s="4" t="s">
        <v>20</v>
      </c>
      <c r="B39" s="4" t="s">
        <v>31</v>
      </c>
      <c r="C39" s="4" t="s">
        <v>299</v>
      </c>
      <c r="D39" s="12" t="s">
        <v>266</v>
      </c>
      <c r="E39" s="14">
        <v>43617</v>
      </c>
      <c r="F39" s="125">
        <v>0.60879011130944993</v>
      </c>
      <c r="G39" s="50">
        <v>0.94323803747983248</v>
      </c>
      <c r="H39" s="135">
        <v>1.4242972428069784</v>
      </c>
      <c r="I39" s="32"/>
      <c r="J39" s="14"/>
      <c r="K39" s="11"/>
      <c r="L39" s="11"/>
      <c r="M39" s="11"/>
      <c r="N39" s="11"/>
      <c r="O39" s="117"/>
      <c r="P39" s="88"/>
      <c r="Q39" s="109"/>
      <c r="R39" s="12"/>
      <c r="S39" s="233"/>
      <c r="T39" s="13"/>
      <c r="U39" s="242"/>
      <c r="V39" s="242"/>
      <c r="W39" s="242"/>
      <c r="X39" s="242"/>
      <c r="Y39" s="12">
        <v>95</v>
      </c>
      <c r="Z39" s="4" t="s">
        <v>211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 x14ac:dyDescent="0.45">
      <c r="A40" s="4" t="s">
        <v>20</v>
      </c>
      <c r="B40" s="4" t="s">
        <v>31</v>
      </c>
      <c r="C40" s="4" t="s">
        <v>299</v>
      </c>
      <c r="D40" s="12" t="s">
        <v>267</v>
      </c>
      <c r="E40" s="14">
        <v>43617</v>
      </c>
      <c r="F40" s="125">
        <v>0.39084053486978571</v>
      </c>
      <c r="G40" s="50">
        <v>1.7526895977196864</v>
      </c>
      <c r="H40" s="135">
        <v>0.33345326788079005</v>
      </c>
      <c r="I40" s="32"/>
      <c r="J40" s="14"/>
      <c r="K40" s="11"/>
      <c r="L40" s="11"/>
      <c r="M40" s="11"/>
      <c r="N40" s="11"/>
      <c r="O40" s="117"/>
      <c r="P40" s="88"/>
      <c r="Q40" s="109"/>
      <c r="R40" s="12"/>
      <c r="S40" s="233"/>
      <c r="T40" s="13"/>
      <c r="U40" s="242"/>
      <c r="V40" s="242"/>
      <c r="W40" s="242"/>
      <c r="X40" s="242"/>
      <c r="Y40" s="12">
        <v>185</v>
      </c>
      <c r="Z40" s="4" t="s">
        <v>212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 s="5" customFormat="1" ht="14.65" thickBot="1" x14ac:dyDescent="0.5">
      <c r="A41" s="11" t="s">
        <v>20</v>
      </c>
      <c r="B41" s="11" t="s">
        <v>31</v>
      </c>
      <c r="C41" s="4" t="s">
        <v>299</v>
      </c>
      <c r="D41" s="12" t="s">
        <v>268</v>
      </c>
      <c r="E41" s="14">
        <v>43617</v>
      </c>
      <c r="F41" s="125">
        <v>0.4787595570142652</v>
      </c>
      <c r="G41" s="50">
        <v>0.88358969615843175</v>
      </c>
      <c r="H41" s="132" t="s">
        <v>253</v>
      </c>
      <c r="I41" s="11" t="s">
        <v>2</v>
      </c>
      <c r="J41" s="14">
        <v>43617</v>
      </c>
      <c r="K41" s="2">
        <v>0</v>
      </c>
      <c r="L41" s="1">
        <v>2.6392457913329542E-2</v>
      </c>
      <c r="M41" s="1">
        <v>0.10574569235875761</v>
      </c>
      <c r="N41" s="1">
        <v>5.6757349856373946E-3</v>
      </c>
      <c r="O41" s="117">
        <v>0.25211067946104071</v>
      </c>
      <c r="P41" s="117">
        <f>SUM(K41:O41)</f>
        <v>0.38992456471876524</v>
      </c>
      <c r="Q41" s="109">
        <f>P41/F41*100</f>
        <v>81.44475844001731</v>
      </c>
      <c r="R41" s="12" t="s">
        <v>2</v>
      </c>
      <c r="S41" s="233" t="s">
        <v>339</v>
      </c>
      <c r="T41" s="13"/>
      <c r="U41" s="242">
        <v>-25.76762812634275</v>
      </c>
      <c r="V41" s="242">
        <v>524.05781252948861</v>
      </c>
      <c r="W41" s="242">
        <v>9.1969190165207468</v>
      </c>
      <c r="X41" s="242">
        <v>154.63652940573311</v>
      </c>
      <c r="Y41" s="12">
        <v>155</v>
      </c>
      <c r="Z41" s="4" t="s">
        <v>212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 s="11" customFormat="1" x14ac:dyDescent="0.45">
      <c r="A42" s="4" t="s">
        <v>20</v>
      </c>
      <c r="B42" s="4" t="s">
        <v>31</v>
      </c>
      <c r="C42" s="4" t="s">
        <v>299</v>
      </c>
      <c r="D42" s="12" t="s">
        <v>269</v>
      </c>
      <c r="E42" s="14">
        <v>43617</v>
      </c>
      <c r="F42" s="125">
        <v>0.53157823844544916</v>
      </c>
      <c r="G42" s="50">
        <v>1.0995983777695633</v>
      </c>
      <c r="H42" s="135">
        <v>0.32706184781928432</v>
      </c>
      <c r="J42" s="14"/>
      <c r="K42" s="45"/>
      <c r="L42" s="1"/>
      <c r="M42" s="1"/>
      <c r="N42" s="1"/>
      <c r="O42" s="117"/>
      <c r="P42" s="117"/>
      <c r="Q42" s="109"/>
      <c r="R42" s="12"/>
      <c r="S42" s="233"/>
      <c r="T42" s="13"/>
      <c r="U42" s="242"/>
      <c r="V42" s="242"/>
      <c r="W42" s="242"/>
      <c r="X42" s="242"/>
      <c r="Y42" s="12">
        <v>170</v>
      </c>
      <c r="Z42" s="4" t="s">
        <v>44</v>
      </c>
    </row>
    <row r="43" spans="1:49" s="11" customFormat="1" x14ac:dyDescent="0.45">
      <c r="A43" s="4" t="s">
        <v>20</v>
      </c>
      <c r="B43" s="4" t="s">
        <v>31</v>
      </c>
      <c r="C43" s="4" t="s">
        <v>299</v>
      </c>
      <c r="D43" s="12" t="s">
        <v>270</v>
      </c>
      <c r="E43" s="14">
        <v>43617</v>
      </c>
      <c r="F43" s="125">
        <v>0.47845809691941327</v>
      </c>
      <c r="G43" s="50">
        <v>0.64451404250279376</v>
      </c>
      <c r="H43" s="135">
        <v>0.248357802538379</v>
      </c>
      <c r="J43" s="14"/>
      <c r="K43" s="45"/>
      <c r="L43" s="1"/>
      <c r="M43" s="1"/>
      <c r="N43" s="1"/>
      <c r="O43" s="117"/>
      <c r="P43" s="117"/>
      <c r="Q43" s="109"/>
      <c r="R43" s="12"/>
      <c r="S43" s="233"/>
      <c r="T43" s="13"/>
      <c r="U43" s="242"/>
      <c r="V43" s="242"/>
      <c r="W43" s="242"/>
      <c r="X43" s="242"/>
      <c r="Y43" s="12">
        <v>157</v>
      </c>
      <c r="Z43" s="4" t="s">
        <v>212</v>
      </c>
    </row>
    <row r="44" spans="1:49" x14ac:dyDescent="0.45">
      <c r="A44" s="11" t="s">
        <v>20</v>
      </c>
      <c r="B44" s="11" t="s">
        <v>31</v>
      </c>
      <c r="C44" s="4" t="s">
        <v>299</v>
      </c>
      <c r="D44" s="12" t="s">
        <v>271</v>
      </c>
      <c r="E44" s="14">
        <v>43617</v>
      </c>
      <c r="F44" s="125">
        <v>0.45342842549527501</v>
      </c>
      <c r="G44" s="50">
        <v>1.6345726679685908</v>
      </c>
      <c r="H44" s="135">
        <v>0.35249403980957739</v>
      </c>
      <c r="I44" s="11" t="s">
        <v>0</v>
      </c>
      <c r="J44" s="14">
        <v>43617</v>
      </c>
      <c r="K44" s="3">
        <v>4.9208278337238807E-3</v>
      </c>
      <c r="L44" s="1">
        <v>4.3605486790185451E-2</v>
      </c>
      <c r="M44" s="1">
        <v>5.883862269463138E-2</v>
      </c>
      <c r="N44" s="1">
        <v>1.086536962383856E-2</v>
      </c>
      <c r="O44" s="117">
        <v>0.31402555673922145</v>
      </c>
      <c r="P44" s="117">
        <f>SUM(K44:O44)</f>
        <v>0.43225586368160074</v>
      </c>
      <c r="Q44" s="109">
        <f>P44/F44*100</f>
        <v>95.330561424209847</v>
      </c>
      <c r="R44" s="12" t="s">
        <v>0</v>
      </c>
      <c r="S44" s="233" t="s">
        <v>338</v>
      </c>
      <c r="T44" s="13">
        <v>43617</v>
      </c>
      <c r="U44" s="242">
        <v>-32.865400574812732</v>
      </c>
      <c r="V44" s="242">
        <v>439.00759826687749</v>
      </c>
      <c r="W44" s="242">
        <v>9.4895550409808038</v>
      </c>
      <c r="X44" s="242">
        <v>134.25781001953743</v>
      </c>
      <c r="Y44" s="12">
        <v>185</v>
      </c>
      <c r="Z44" s="4" t="s">
        <v>212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:49" x14ac:dyDescent="0.45">
      <c r="A45" s="4" t="s">
        <v>20</v>
      </c>
      <c r="B45" s="4" t="s">
        <v>31</v>
      </c>
      <c r="C45" s="4" t="s">
        <v>299</v>
      </c>
      <c r="D45" s="12" t="s">
        <v>272</v>
      </c>
      <c r="E45" s="14">
        <v>43617</v>
      </c>
      <c r="F45" s="125">
        <v>0.32518035252848965</v>
      </c>
      <c r="G45" s="50">
        <v>0.97412908898870265</v>
      </c>
      <c r="H45" s="135">
        <v>0.51964428960783982</v>
      </c>
      <c r="I45" s="32"/>
      <c r="J45" s="14"/>
      <c r="K45" s="11"/>
      <c r="L45" s="11"/>
      <c r="M45" s="11"/>
      <c r="N45" s="11"/>
      <c r="O45" s="88"/>
      <c r="P45" s="88"/>
      <c r="R45" s="12" t="s">
        <v>342</v>
      </c>
      <c r="S45" s="233" t="s">
        <v>340</v>
      </c>
      <c r="T45" s="13">
        <v>43617</v>
      </c>
      <c r="U45" s="242">
        <v>-30.684359081741075</v>
      </c>
      <c r="V45" s="242">
        <v>395.145228891648</v>
      </c>
      <c r="W45" s="242">
        <v>9.0379894087045916</v>
      </c>
      <c r="X45" s="242">
        <v>119.0008474961891</v>
      </c>
      <c r="Y45" s="12">
        <v>174</v>
      </c>
      <c r="Z45" s="4" t="s">
        <v>44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x14ac:dyDescent="0.45">
      <c r="A46" s="128" t="s">
        <v>20</v>
      </c>
      <c r="B46" s="128" t="s">
        <v>31</v>
      </c>
      <c r="C46" s="124" t="s">
        <v>299</v>
      </c>
      <c r="D46" s="128" t="s">
        <v>273</v>
      </c>
      <c r="E46" s="14">
        <v>43617</v>
      </c>
      <c r="F46" s="125">
        <v>0.99934293639514615</v>
      </c>
      <c r="G46" s="199">
        <v>1.6370624202475754</v>
      </c>
      <c r="H46" s="135">
        <v>0.71539592058155688</v>
      </c>
      <c r="I46" s="32"/>
      <c r="J46" s="14"/>
      <c r="K46" s="128"/>
      <c r="L46" s="128"/>
      <c r="M46" s="128"/>
      <c r="N46" s="128"/>
      <c r="O46" s="129"/>
      <c r="P46" s="129"/>
      <c r="Q46" s="29"/>
      <c r="R46" s="233" t="s">
        <v>336</v>
      </c>
      <c r="S46" s="233" t="s">
        <v>341</v>
      </c>
      <c r="T46" s="14">
        <v>43617</v>
      </c>
      <c r="U46" s="242">
        <v>-31.02409695356517</v>
      </c>
      <c r="V46" s="242">
        <v>381.24911425987341</v>
      </c>
      <c r="W46" s="242">
        <v>9.6268637382731121</v>
      </c>
      <c r="X46" s="243">
        <v>116.06596094596094</v>
      </c>
      <c r="Y46" s="128">
        <v>140</v>
      </c>
      <c r="Z46" s="128" t="s">
        <v>212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:49" s="123" customFormat="1" x14ac:dyDescent="0.45">
      <c r="A47" s="128"/>
      <c r="B47" s="128"/>
      <c r="C47" s="124"/>
      <c r="D47" s="128"/>
      <c r="E47" s="192" t="s">
        <v>375</v>
      </c>
      <c r="F47" s="188">
        <f>AVERAGE(F27:F46)</f>
        <v>0.63278834510300175</v>
      </c>
      <c r="G47" s="188">
        <f t="shared" ref="G47:H47" si="8">AVERAGE(G27:G46)</f>
        <v>1.4416335468980173</v>
      </c>
      <c r="H47" s="189">
        <f t="shared" si="8"/>
        <v>0.66687587283901906</v>
      </c>
      <c r="I47" s="110"/>
      <c r="J47" s="192" t="s">
        <v>375</v>
      </c>
      <c r="K47" s="188">
        <f>AVERAGE(K28:K44)</f>
        <v>1.6402759445746269E-3</v>
      </c>
      <c r="L47" s="188">
        <f t="shared" ref="L47:Q47" si="9">AVERAGE(L28:L44)</f>
        <v>3.076381472313712E-2</v>
      </c>
      <c r="M47" s="188">
        <f t="shared" si="9"/>
        <v>7.8357497442156948E-2</v>
      </c>
      <c r="N47" s="188">
        <f t="shared" si="9"/>
        <v>6.4795169277724373E-3</v>
      </c>
      <c r="O47" s="188">
        <f t="shared" si="9"/>
        <v>0.34474203422303779</v>
      </c>
      <c r="P47" s="188">
        <f t="shared" si="9"/>
        <v>0.46198313926067885</v>
      </c>
      <c r="Q47" s="114">
        <f t="shared" si="9"/>
        <v>90.792551564954167</v>
      </c>
      <c r="R47" s="231"/>
      <c r="S47" s="231"/>
      <c r="T47" s="192" t="s">
        <v>375</v>
      </c>
      <c r="U47" s="230">
        <f>AVERAGE(U28:U46)</f>
        <v>-30.479227556754488</v>
      </c>
      <c r="V47" s="230">
        <f t="shared" ref="V47:X47" si="10">AVERAGE(V28:V46)</f>
        <v>452.40789622004831</v>
      </c>
      <c r="W47" s="230">
        <f t="shared" si="10"/>
        <v>9.4990407755180826</v>
      </c>
      <c r="X47" s="232">
        <f t="shared" si="10"/>
        <v>137.44570910614945</v>
      </c>
      <c r="Y47" s="128"/>
      <c r="Z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</row>
    <row r="48" spans="1:49" s="123" customFormat="1" ht="14.65" thickBot="1" x14ac:dyDescent="0.5">
      <c r="A48" s="126"/>
      <c r="B48" s="126"/>
      <c r="C48" s="127"/>
      <c r="D48" s="126"/>
      <c r="E48" s="197" t="s">
        <v>371</v>
      </c>
      <c r="F48" s="194">
        <f>STDEV(F27:F47)</f>
        <v>0.19591662957108028</v>
      </c>
      <c r="G48" s="194">
        <f t="shared" ref="G48:H48" si="11">STDEV(G27:G47)</f>
        <v>0.6080306817305916</v>
      </c>
      <c r="H48" s="200">
        <f t="shared" si="11"/>
        <v>0.39492871677297003</v>
      </c>
      <c r="I48" s="191"/>
      <c r="J48" s="197" t="s">
        <v>371</v>
      </c>
      <c r="K48" s="194">
        <f>STDEV(K28:K44)</f>
        <v>2.8410412744362852E-3</v>
      </c>
      <c r="L48" s="194">
        <f t="shared" ref="L48:Q48" si="12">STDEV(L28:L44)</f>
        <v>1.1308482267601299E-2</v>
      </c>
      <c r="M48" s="194">
        <f t="shared" si="12"/>
        <v>2.4423614516720454E-2</v>
      </c>
      <c r="N48" s="194">
        <f t="shared" si="12"/>
        <v>4.044317010835157E-3</v>
      </c>
      <c r="O48" s="194">
        <f t="shared" si="12"/>
        <v>0.11121770900759929</v>
      </c>
      <c r="P48" s="194">
        <f t="shared" si="12"/>
        <v>9.065458720666035E-2</v>
      </c>
      <c r="Q48" s="116">
        <f t="shared" si="12"/>
        <v>8.0965667060842765</v>
      </c>
      <c r="R48" s="229"/>
      <c r="S48" s="229"/>
      <c r="T48" s="197" t="s">
        <v>371</v>
      </c>
      <c r="U48" s="228">
        <f>STDEV(U28:U46)</f>
        <v>2.1485574732053898</v>
      </c>
      <c r="V48" s="228">
        <f t="shared" ref="V48:W48" si="13">STDEV(V28:V46)</f>
        <v>77.272852869669663</v>
      </c>
      <c r="W48" s="228">
        <f t="shared" si="13"/>
        <v>0.50011894810965363</v>
      </c>
      <c r="X48" s="200">
        <f>STDEV(X28:X46)</f>
        <v>23.128491202218527</v>
      </c>
      <c r="Y48" s="126"/>
      <c r="Z48" s="126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</row>
    <row r="49" spans="1:49" ht="71.650000000000006" thickBot="1" x14ac:dyDescent="0.5">
      <c r="A49" s="39" t="s">
        <v>7</v>
      </c>
      <c r="B49" s="39" t="s">
        <v>8</v>
      </c>
      <c r="C49" s="39" t="s">
        <v>9</v>
      </c>
      <c r="D49" s="38" t="s">
        <v>6</v>
      </c>
      <c r="E49" s="44" t="s">
        <v>213</v>
      </c>
      <c r="F49" s="272" t="s">
        <v>41</v>
      </c>
      <c r="G49" s="273"/>
      <c r="H49" s="274"/>
      <c r="I49" s="38" t="s">
        <v>6</v>
      </c>
      <c r="J49" s="40" t="s">
        <v>213</v>
      </c>
      <c r="K49" s="41" t="s">
        <v>46</v>
      </c>
      <c r="L49" s="41" t="s">
        <v>45</v>
      </c>
      <c r="M49" s="41" t="s">
        <v>39</v>
      </c>
      <c r="N49" s="41" t="s">
        <v>40</v>
      </c>
      <c r="O49" s="43" t="s">
        <v>359</v>
      </c>
      <c r="P49" s="119" t="s">
        <v>218</v>
      </c>
      <c r="Q49" s="198" t="s">
        <v>357</v>
      </c>
      <c r="R49" s="42" t="s">
        <v>6</v>
      </c>
      <c r="S49" s="42" t="s">
        <v>184</v>
      </c>
      <c r="T49" s="40" t="s">
        <v>213</v>
      </c>
      <c r="U49" s="43" t="s">
        <v>217</v>
      </c>
      <c r="V49" s="43" t="s">
        <v>216</v>
      </c>
      <c r="W49" s="43" t="s">
        <v>215</v>
      </c>
      <c r="X49" s="43" t="s">
        <v>214</v>
      </c>
      <c r="Y49" s="40" t="s">
        <v>209</v>
      </c>
      <c r="Z49" s="42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:49" x14ac:dyDescent="0.45">
      <c r="A50" s="11" t="s">
        <v>11</v>
      </c>
      <c r="B50" s="11" t="s">
        <v>12</v>
      </c>
      <c r="C50" s="4" t="s">
        <v>185</v>
      </c>
      <c r="D50" s="12" t="s">
        <v>186</v>
      </c>
      <c r="E50" s="14">
        <v>43617</v>
      </c>
      <c r="F50" s="270">
        <v>3.6555769463357364</v>
      </c>
      <c r="G50" s="270">
        <v>3.6555769463357364</v>
      </c>
      <c r="H50" s="271">
        <v>3.6555769463357364</v>
      </c>
      <c r="I50" s="32"/>
      <c r="J50" s="14"/>
      <c r="K50" s="11"/>
      <c r="L50" s="11"/>
      <c r="M50" s="11"/>
      <c r="N50" s="11"/>
      <c r="O50" s="88"/>
      <c r="P50" s="88"/>
      <c r="Q50" s="6"/>
      <c r="R50" s="12"/>
      <c r="S50" s="233"/>
      <c r="T50" s="14"/>
      <c r="U50" s="14"/>
      <c r="V50" s="14"/>
      <c r="W50" s="14"/>
      <c r="X50" s="14"/>
      <c r="Y50" s="12">
        <v>42</v>
      </c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:49" x14ac:dyDescent="0.45">
      <c r="A51" s="4" t="s">
        <v>11</v>
      </c>
      <c r="B51" s="4" t="s">
        <v>12</v>
      </c>
      <c r="C51" s="4" t="s">
        <v>185</v>
      </c>
      <c r="D51" s="12" t="s">
        <v>187</v>
      </c>
      <c r="E51" s="14">
        <v>43617</v>
      </c>
      <c r="F51" s="248">
        <v>32.21153450326991</v>
      </c>
      <c r="G51" s="248">
        <v>32.21153450326991</v>
      </c>
      <c r="H51" s="249">
        <v>32.21153450326991</v>
      </c>
      <c r="I51" s="32"/>
      <c r="J51" s="14"/>
      <c r="K51" s="11"/>
      <c r="L51" s="11"/>
      <c r="M51" s="11"/>
      <c r="N51" s="11"/>
      <c r="O51" s="88"/>
      <c r="P51" s="88"/>
      <c r="Q51" s="6"/>
      <c r="R51" s="12" t="s">
        <v>187</v>
      </c>
      <c r="S51" s="233" t="s">
        <v>325</v>
      </c>
      <c r="T51" s="13">
        <v>43617</v>
      </c>
      <c r="U51" s="242">
        <v>-14.93851852599211</v>
      </c>
      <c r="V51" s="242">
        <v>455.87920634832801</v>
      </c>
      <c r="W51" s="242">
        <v>5.3539808304156402</v>
      </c>
      <c r="X51" s="242">
        <v>107.21833863883234</v>
      </c>
      <c r="Y51" s="12">
        <v>40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:49" x14ac:dyDescent="0.45">
      <c r="A52" s="4" t="s">
        <v>11</v>
      </c>
      <c r="B52" s="4" t="s">
        <v>12</v>
      </c>
      <c r="C52" s="4" t="s">
        <v>185</v>
      </c>
      <c r="D52" s="12" t="s">
        <v>188</v>
      </c>
      <c r="E52" s="14">
        <v>43617</v>
      </c>
      <c r="F52" s="248">
        <v>43.264320890443585</v>
      </c>
      <c r="G52" s="248">
        <v>43.264320890443585</v>
      </c>
      <c r="H52" s="249">
        <v>43.264320890443585</v>
      </c>
      <c r="I52" s="32"/>
      <c r="J52" s="14"/>
      <c r="K52" s="11"/>
      <c r="L52" s="11"/>
      <c r="M52" s="11"/>
      <c r="N52" s="11"/>
      <c r="O52" s="88"/>
      <c r="P52" s="88"/>
      <c r="Q52" s="6"/>
      <c r="R52" s="12"/>
      <c r="S52" s="233"/>
      <c r="T52" s="14"/>
      <c r="U52" s="242"/>
      <c r="V52" s="242"/>
      <c r="W52" s="242"/>
      <c r="X52" s="242"/>
      <c r="Y52" s="12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:49" x14ac:dyDescent="0.45">
      <c r="A53" s="11" t="s">
        <v>11</v>
      </c>
      <c r="B53" s="11" t="s">
        <v>12</v>
      </c>
      <c r="C53" s="4" t="s">
        <v>185</v>
      </c>
      <c r="D53" s="12" t="s">
        <v>10</v>
      </c>
      <c r="E53" s="14">
        <v>43617</v>
      </c>
      <c r="F53" s="248">
        <v>13.536765633777625</v>
      </c>
      <c r="G53" s="248">
        <v>13.536765633777625</v>
      </c>
      <c r="H53" s="249">
        <v>13.536765633777625</v>
      </c>
      <c r="I53" s="78" t="s">
        <v>10</v>
      </c>
      <c r="J53" s="14">
        <v>43617</v>
      </c>
      <c r="K53" s="79">
        <v>8.2447585742155489</v>
      </c>
      <c r="L53" s="79">
        <v>0.55007980531207223</v>
      </c>
      <c r="M53" s="79">
        <v>0.15392771690091747</v>
      </c>
      <c r="N53" s="79">
        <v>6.7548643164360808E-2</v>
      </c>
      <c r="O53" s="117">
        <v>3.340654091097492</v>
      </c>
      <c r="P53" s="117">
        <f>SUM(K53:O53)</f>
        <v>12.356968830690391</v>
      </c>
      <c r="Q53" s="109">
        <f>P53/F53*100</f>
        <v>91.284500042289679</v>
      </c>
      <c r="R53" s="12" t="s">
        <v>10</v>
      </c>
      <c r="S53" s="233" t="s">
        <v>326</v>
      </c>
      <c r="T53" s="13">
        <v>43617</v>
      </c>
      <c r="U53" s="242">
        <v>-20.035475373618734</v>
      </c>
      <c r="V53" s="242">
        <v>519.74879774224883</v>
      </c>
      <c r="W53" s="242">
        <v>6.1131856051534319</v>
      </c>
      <c r="X53" s="242">
        <v>106.27197171030264</v>
      </c>
      <c r="Y53" s="12">
        <v>41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spans="1:49" x14ac:dyDescent="0.45">
      <c r="A54" s="4" t="s">
        <v>11</v>
      </c>
      <c r="B54" s="4" t="s">
        <v>12</v>
      </c>
      <c r="C54" s="4" t="s">
        <v>185</v>
      </c>
      <c r="D54" s="12" t="s">
        <v>189</v>
      </c>
      <c r="E54" s="14">
        <v>43617</v>
      </c>
      <c r="F54" s="248">
        <v>11.846387967332836</v>
      </c>
      <c r="G54" s="248">
        <v>11.846387967332836</v>
      </c>
      <c r="H54" s="249">
        <v>11.846387967332836</v>
      </c>
      <c r="I54" s="78"/>
      <c r="J54" s="14"/>
      <c r="K54" s="77"/>
      <c r="L54" s="77"/>
      <c r="M54" s="77"/>
      <c r="N54" s="77"/>
      <c r="O54" s="117"/>
      <c r="P54" s="88"/>
      <c r="Q54" s="109"/>
      <c r="R54" s="12"/>
      <c r="S54" s="233"/>
      <c r="T54" s="13"/>
      <c r="U54" s="242"/>
      <c r="V54" s="242"/>
      <c r="W54" s="242"/>
      <c r="X54" s="242"/>
      <c r="Y54" s="12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45">
      <c r="A55" s="4" t="s">
        <v>11</v>
      </c>
      <c r="B55" s="4" t="s">
        <v>12</v>
      </c>
      <c r="C55" s="4" t="s">
        <v>185</v>
      </c>
      <c r="D55" s="12" t="s">
        <v>35</v>
      </c>
      <c r="E55" s="14">
        <v>43617</v>
      </c>
      <c r="F55" s="248">
        <v>10.124731760977983</v>
      </c>
      <c r="G55" s="248">
        <v>10.124731760977983</v>
      </c>
      <c r="H55" s="249">
        <v>10.124731760977983</v>
      </c>
      <c r="I55" s="32"/>
      <c r="J55" s="14"/>
      <c r="K55" s="77"/>
      <c r="L55" s="77"/>
      <c r="M55" s="77"/>
      <c r="N55" s="77"/>
      <c r="O55" s="117"/>
      <c r="P55" s="88"/>
      <c r="Q55" s="109"/>
      <c r="R55" s="23" t="s">
        <v>35</v>
      </c>
      <c r="S55" s="233" t="s">
        <v>105</v>
      </c>
      <c r="T55" s="14">
        <v>43617</v>
      </c>
      <c r="U55" s="242">
        <v>-20.583561167750368</v>
      </c>
      <c r="V55" s="242">
        <v>331.98177867941456</v>
      </c>
      <c r="W55" s="242">
        <v>5.6928828907417932</v>
      </c>
      <c r="X55" s="242">
        <v>71.231332751395499</v>
      </c>
      <c r="Y55" s="12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:49" x14ac:dyDescent="0.45">
      <c r="A56" s="11" t="s">
        <v>11</v>
      </c>
      <c r="B56" s="11" t="s">
        <v>12</v>
      </c>
      <c r="C56" s="4" t="s">
        <v>185</v>
      </c>
      <c r="D56" s="12" t="s">
        <v>13</v>
      </c>
      <c r="E56" s="14">
        <v>43617</v>
      </c>
      <c r="F56" s="248">
        <v>9.1751274507825862</v>
      </c>
      <c r="G56" s="248">
        <v>9.1751274507825862</v>
      </c>
      <c r="H56" s="249">
        <v>9.1751274507825862</v>
      </c>
      <c r="I56" s="33" t="s">
        <v>13</v>
      </c>
      <c r="J56" s="14">
        <v>43617</v>
      </c>
      <c r="K56" s="79">
        <v>0.6649226137859765</v>
      </c>
      <c r="L56" s="79">
        <v>0.37636930926726231</v>
      </c>
      <c r="M56" s="79">
        <v>4.680213177193699E-2</v>
      </c>
      <c r="N56" s="79">
        <v>1.1363936173223925E-2</v>
      </c>
      <c r="O56" s="117">
        <v>2.4104708808656494</v>
      </c>
      <c r="P56" s="117">
        <f>SUM(K56:O56)</f>
        <v>3.5099288718640489</v>
      </c>
      <c r="Q56" s="109">
        <f>P56/F56*100</f>
        <v>38.254824150313816</v>
      </c>
      <c r="R56" s="12" t="s">
        <v>13</v>
      </c>
      <c r="S56" s="233" t="s">
        <v>327</v>
      </c>
      <c r="T56" s="13">
        <v>43617</v>
      </c>
      <c r="U56" s="242">
        <v>-21.1090482576552</v>
      </c>
      <c r="V56" s="242">
        <v>468.89433658011399</v>
      </c>
      <c r="W56" s="242">
        <v>6.1615325020981979</v>
      </c>
      <c r="X56" s="242">
        <v>109.71868945804255</v>
      </c>
      <c r="Y56" s="12">
        <v>42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:49" x14ac:dyDescent="0.45">
      <c r="A57" s="4" t="s">
        <v>11</v>
      </c>
      <c r="B57" s="4" t="s">
        <v>12</v>
      </c>
      <c r="C57" s="4" t="s">
        <v>185</v>
      </c>
      <c r="D57" s="12" t="s">
        <v>14</v>
      </c>
      <c r="E57" s="14">
        <v>43617</v>
      </c>
      <c r="F57" s="248">
        <v>29.381432902547392</v>
      </c>
      <c r="G57" s="248">
        <v>29.381432902547392</v>
      </c>
      <c r="H57" s="249">
        <v>29.381432902547392</v>
      </c>
      <c r="I57" s="32"/>
      <c r="J57" s="14"/>
      <c r="K57" s="77"/>
      <c r="L57" s="77"/>
      <c r="M57" s="77"/>
      <c r="N57" s="77"/>
      <c r="O57" s="117"/>
      <c r="P57" s="88"/>
      <c r="Q57" s="109"/>
      <c r="R57" s="12" t="s">
        <v>14</v>
      </c>
      <c r="S57" s="233" t="s">
        <v>328</v>
      </c>
      <c r="T57" s="13">
        <v>43617</v>
      </c>
      <c r="U57" s="242">
        <v>-16.037504938420721</v>
      </c>
      <c r="V57" s="242">
        <v>515.94495441072104</v>
      </c>
      <c r="W57" s="242">
        <v>5.6288476285138982</v>
      </c>
      <c r="X57" s="242">
        <v>108.50244063764535</v>
      </c>
      <c r="Y57" s="12">
        <v>42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:49" x14ac:dyDescent="0.45">
      <c r="A58" s="4" t="s">
        <v>11</v>
      </c>
      <c r="B58" s="4" t="s">
        <v>12</v>
      </c>
      <c r="C58" s="4" t="s">
        <v>185</v>
      </c>
      <c r="D58" s="12" t="s">
        <v>190</v>
      </c>
      <c r="E58" s="14">
        <v>43617</v>
      </c>
      <c r="F58" s="248">
        <v>23.313284986099472</v>
      </c>
      <c r="G58" s="248">
        <v>23.313284986099472</v>
      </c>
      <c r="H58" s="249">
        <v>23.313284986099472</v>
      </c>
      <c r="I58" s="32"/>
      <c r="J58" s="14"/>
      <c r="K58" s="77"/>
      <c r="L58" s="77"/>
      <c r="M58" s="77"/>
      <c r="N58" s="77"/>
      <c r="O58" s="117"/>
      <c r="P58" s="88"/>
      <c r="Q58" s="109"/>
      <c r="R58" s="12" t="s">
        <v>190</v>
      </c>
      <c r="S58" s="233" t="s">
        <v>329</v>
      </c>
      <c r="T58" s="13">
        <v>43617</v>
      </c>
      <c r="U58" s="242">
        <v>-15.548546497901683</v>
      </c>
      <c r="V58" s="242">
        <v>560.47214095304241</v>
      </c>
      <c r="W58" s="242">
        <v>5.7845988065876472</v>
      </c>
      <c r="X58" s="242">
        <v>116.30215776078808</v>
      </c>
      <c r="Y58" s="12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:49" x14ac:dyDescent="0.45">
      <c r="A59" s="11" t="s">
        <v>11</v>
      </c>
      <c r="B59" s="11" t="s">
        <v>12</v>
      </c>
      <c r="C59" s="4" t="s">
        <v>185</v>
      </c>
      <c r="D59" s="12" t="s">
        <v>191</v>
      </c>
      <c r="E59" s="14">
        <v>43617</v>
      </c>
      <c r="F59" s="248">
        <v>9.8659597478261833</v>
      </c>
      <c r="G59" s="248">
        <v>9.8659597478261833</v>
      </c>
      <c r="H59" s="249">
        <v>9.8659597478261833</v>
      </c>
      <c r="I59" s="32"/>
      <c r="J59" s="14"/>
      <c r="K59" s="77"/>
      <c r="L59" s="77"/>
      <c r="M59" s="77"/>
      <c r="N59" s="77"/>
      <c r="O59" s="117"/>
      <c r="P59" s="88"/>
      <c r="Q59" s="109"/>
      <c r="R59" s="12"/>
      <c r="S59" s="233"/>
      <c r="T59" s="13"/>
      <c r="U59" s="242"/>
      <c r="V59" s="242"/>
      <c r="W59" s="242"/>
      <c r="X59" s="242"/>
      <c r="Y59" s="12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:49" x14ac:dyDescent="0.45">
      <c r="A60" s="4" t="s">
        <v>11</v>
      </c>
      <c r="B60" s="4" t="s">
        <v>12</v>
      </c>
      <c r="C60" s="4" t="s">
        <v>185</v>
      </c>
      <c r="D60" s="12" t="s">
        <v>192</v>
      </c>
      <c r="E60" s="14">
        <v>43617</v>
      </c>
      <c r="F60" s="248">
        <v>27.802295724996696</v>
      </c>
      <c r="G60" s="248">
        <v>27.802295724996696</v>
      </c>
      <c r="H60" s="249">
        <v>27.802295724996696</v>
      </c>
      <c r="I60" s="32"/>
      <c r="J60" s="14"/>
      <c r="K60" s="77"/>
      <c r="L60" s="77"/>
      <c r="M60" s="77"/>
      <c r="N60" s="77"/>
      <c r="O60" s="117"/>
      <c r="P60" s="88"/>
      <c r="Q60" s="109"/>
      <c r="R60" s="12"/>
      <c r="S60" s="233"/>
      <c r="T60" s="13"/>
      <c r="U60" s="242"/>
      <c r="V60" s="242"/>
      <c r="W60" s="242"/>
      <c r="X60" s="242"/>
      <c r="Y60" s="12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:49" x14ac:dyDescent="0.45">
      <c r="A61" s="4" t="s">
        <v>11</v>
      </c>
      <c r="B61" s="4" t="s">
        <v>12</v>
      </c>
      <c r="C61" s="4" t="s">
        <v>185</v>
      </c>
      <c r="D61" s="12" t="s">
        <v>193</v>
      </c>
      <c r="E61" s="14">
        <v>43617</v>
      </c>
      <c r="F61" s="248">
        <v>33.742310239679</v>
      </c>
      <c r="G61" s="248">
        <v>33.742310239679</v>
      </c>
      <c r="H61" s="249">
        <v>33.742310239679</v>
      </c>
      <c r="I61" s="32"/>
      <c r="J61" s="14"/>
      <c r="K61" s="77"/>
      <c r="L61" s="77"/>
      <c r="M61" s="77"/>
      <c r="N61" s="77"/>
      <c r="O61" s="117"/>
      <c r="P61" s="88"/>
      <c r="Q61" s="109"/>
      <c r="R61" s="12"/>
      <c r="S61" s="233"/>
      <c r="T61" s="13"/>
      <c r="U61" s="242"/>
      <c r="V61" s="242"/>
      <c r="W61" s="242"/>
      <c r="X61" s="242"/>
      <c r="Y61" s="12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spans="1:49" x14ac:dyDescent="0.45">
      <c r="A62" s="11" t="s">
        <v>11</v>
      </c>
      <c r="B62" s="11" t="s">
        <v>12</v>
      </c>
      <c r="C62" s="4" t="s">
        <v>185</v>
      </c>
      <c r="D62" s="12" t="s">
        <v>194</v>
      </c>
      <c r="E62" s="14">
        <v>43617</v>
      </c>
      <c r="F62" s="248">
        <v>12.034852500100989</v>
      </c>
      <c r="G62" s="248">
        <v>12.034852500100989</v>
      </c>
      <c r="H62" s="249">
        <v>12.034852500100989</v>
      </c>
      <c r="I62" s="32"/>
      <c r="J62" s="14"/>
      <c r="K62" s="77"/>
      <c r="L62" s="77"/>
      <c r="M62" s="77"/>
      <c r="N62" s="77"/>
      <c r="O62" s="117"/>
      <c r="P62" s="88"/>
      <c r="Q62" s="109"/>
      <c r="R62" s="12"/>
      <c r="S62" s="233"/>
      <c r="T62" s="13"/>
      <c r="U62" s="242"/>
      <c r="V62" s="242"/>
      <c r="W62" s="242"/>
      <c r="X62" s="242"/>
      <c r="Y62" s="12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:49" x14ac:dyDescent="0.45">
      <c r="A63" s="4" t="s">
        <v>11</v>
      </c>
      <c r="B63" s="4" t="s">
        <v>12</v>
      </c>
      <c r="C63" s="4" t="s">
        <v>185</v>
      </c>
      <c r="D63" s="12" t="s">
        <v>195</v>
      </c>
      <c r="E63" s="14">
        <v>43617</v>
      </c>
      <c r="F63" s="248">
        <v>10.322397478715326</v>
      </c>
      <c r="G63" s="248">
        <v>10.322397478715326</v>
      </c>
      <c r="H63" s="249">
        <v>10.322397478715326</v>
      </c>
      <c r="I63" s="32"/>
      <c r="J63" s="14"/>
      <c r="K63" s="77"/>
      <c r="L63" s="77"/>
      <c r="M63" s="77"/>
      <c r="N63" s="77"/>
      <c r="O63" s="117"/>
      <c r="P63" s="88"/>
      <c r="Q63" s="109"/>
      <c r="R63" s="12"/>
      <c r="S63" s="233"/>
      <c r="T63" s="13"/>
      <c r="U63" s="242"/>
      <c r="V63" s="242"/>
      <c r="W63" s="242"/>
      <c r="X63" s="242"/>
      <c r="Y63" s="12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:49" x14ac:dyDescent="0.45">
      <c r="A64" s="4" t="s">
        <v>11</v>
      </c>
      <c r="B64" s="4" t="s">
        <v>12</v>
      </c>
      <c r="C64" s="4" t="s">
        <v>185</v>
      </c>
      <c r="D64" s="12" t="s">
        <v>15</v>
      </c>
      <c r="E64" s="14">
        <v>43617</v>
      </c>
      <c r="F64" s="248">
        <v>7.5925913279593749</v>
      </c>
      <c r="G64" s="248">
        <v>7.5925913279593749</v>
      </c>
      <c r="H64" s="249">
        <v>7.5925913279593749</v>
      </c>
      <c r="I64" s="32"/>
      <c r="J64" s="14"/>
      <c r="K64" s="77"/>
      <c r="L64" s="77"/>
      <c r="M64" s="77"/>
      <c r="N64" s="77"/>
      <c r="O64" s="117"/>
      <c r="P64" s="88"/>
      <c r="Q64" s="110"/>
      <c r="R64" s="23" t="s">
        <v>15</v>
      </c>
      <c r="S64" s="233" t="s">
        <v>106</v>
      </c>
      <c r="T64" s="13">
        <v>43617</v>
      </c>
      <c r="U64" s="242">
        <v>-17.001729966821586</v>
      </c>
      <c r="V64" s="242">
        <v>475.142573412888</v>
      </c>
      <c r="W64" s="242">
        <v>4.7490630295474663</v>
      </c>
      <c r="X64" s="242">
        <v>107.91161704019386</v>
      </c>
      <c r="Y64" s="12">
        <v>37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:49" x14ac:dyDescent="0.45">
      <c r="A65" s="11" t="s">
        <v>11</v>
      </c>
      <c r="B65" s="11" t="s">
        <v>12</v>
      </c>
      <c r="C65" s="4" t="s">
        <v>185</v>
      </c>
      <c r="D65" s="12" t="s">
        <v>196</v>
      </c>
      <c r="E65" s="14">
        <v>43617</v>
      </c>
      <c r="F65" s="248">
        <v>28.598047898921976</v>
      </c>
      <c r="G65" s="248">
        <v>28.598047898921976</v>
      </c>
      <c r="H65" s="249">
        <v>28.598047898921976</v>
      </c>
      <c r="I65" s="32"/>
      <c r="J65" s="14"/>
      <c r="K65" s="77"/>
      <c r="L65" s="77"/>
      <c r="M65" s="77"/>
      <c r="N65" s="77"/>
      <c r="O65" s="117"/>
      <c r="P65" s="88"/>
      <c r="Q65" s="109"/>
      <c r="R65" s="23"/>
      <c r="S65" s="233"/>
      <c r="T65" s="13"/>
      <c r="U65" s="242"/>
      <c r="V65" s="242"/>
      <c r="W65" s="242"/>
      <c r="X65" s="242"/>
      <c r="Y65" s="12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:49" x14ac:dyDescent="0.45">
      <c r="A66" s="4" t="s">
        <v>11</v>
      </c>
      <c r="B66" s="4" t="s">
        <v>12</v>
      </c>
      <c r="C66" s="4" t="s">
        <v>185</v>
      </c>
      <c r="D66" s="12" t="s">
        <v>16</v>
      </c>
      <c r="E66" s="14">
        <v>43617</v>
      </c>
      <c r="F66" s="248">
        <v>6.2013910296700372</v>
      </c>
      <c r="G66" s="248">
        <v>6.2013910296700372</v>
      </c>
      <c r="H66" s="249">
        <v>6.2013910296700372</v>
      </c>
      <c r="I66" s="33" t="s">
        <v>16</v>
      </c>
      <c r="J66" s="14">
        <v>43617</v>
      </c>
      <c r="K66" s="79">
        <v>0.98625784917515058</v>
      </c>
      <c r="L66" s="79">
        <v>0.28413426936786662</v>
      </c>
      <c r="M66" s="79">
        <v>4.3272747709933682E-2</v>
      </c>
      <c r="N66" s="79">
        <v>1.4552333003357152E-2</v>
      </c>
      <c r="O66" s="117">
        <v>2.531876097208388</v>
      </c>
      <c r="P66" s="117">
        <f>SUM(K66:O66)</f>
        <v>3.8600932964646963</v>
      </c>
      <c r="Q66" s="109">
        <f>P66/F66*100</f>
        <v>62.24560389751916</v>
      </c>
      <c r="R66" s="12" t="s">
        <v>16</v>
      </c>
      <c r="S66" s="233" t="s">
        <v>330</v>
      </c>
      <c r="T66" s="13">
        <v>43617</v>
      </c>
      <c r="U66" s="242">
        <v>-17.77137586721749</v>
      </c>
      <c r="V66" s="242">
        <v>483.9271042465856</v>
      </c>
      <c r="W66" s="242">
        <v>5.124278048605805</v>
      </c>
      <c r="X66" s="242">
        <v>107.25213453089985</v>
      </c>
      <c r="Y66" s="12">
        <v>34</v>
      </c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:49" x14ac:dyDescent="0.45">
      <c r="A67" s="4" t="s">
        <v>11</v>
      </c>
      <c r="B67" s="4" t="s">
        <v>12</v>
      </c>
      <c r="C67" s="4" t="s">
        <v>185</v>
      </c>
      <c r="D67" s="12" t="s">
        <v>17</v>
      </c>
      <c r="E67" s="14">
        <v>43617</v>
      </c>
      <c r="F67" s="248">
        <v>9.7797442538923569</v>
      </c>
      <c r="G67" s="248">
        <v>9.7797442538923569</v>
      </c>
      <c r="H67" s="249">
        <v>9.7797442538923569</v>
      </c>
      <c r="I67" s="32"/>
      <c r="J67" s="14"/>
      <c r="K67" s="77"/>
      <c r="L67" s="77"/>
      <c r="M67" s="77"/>
      <c r="N67" s="77"/>
      <c r="O67" s="84"/>
      <c r="P67" s="84"/>
      <c r="R67" s="12" t="s">
        <v>17</v>
      </c>
      <c r="S67" s="233" t="s">
        <v>331</v>
      </c>
      <c r="T67" s="13">
        <v>43617</v>
      </c>
      <c r="U67" s="242">
        <v>-19.777854631793353</v>
      </c>
      <c r="V67" s="242">
        <v>423.3855516795179</v>
      </c>
      <c r="W67" s="242">
        <v>5.7636951655510149</v>
      </c>
      <c r="X67" s="242">
        <v>81.64483448014343</v>
      </c>
      <c r="Y67" s="12">
        <v>35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:49" x14ac:dyDescent="0.45">
      <c r="A68" s="11" t="s">
        <v>11</v>
      </c>
      <c r="B68" s="11" t="s">
        <v>12</v>
      </c>
      <c r="C68" s="4" t="s">
        <v>185</v>
      </c>
      <c r="D68" s="12" t="s">
        <v>18</v>
      </c>
      <c r="E68" s="14">
        <v>43617</v>
      </c>
      <c r="F68" s="248">
        <v>7.2071211446498271</v>
      </c>
      <c r="G68" s="248">
        <v>7.2071211446498271</v>
      </c>
      <c r="H68" s="249">
        <v>7.2071211446498271</v>
      </c>
      <c r="I68" s="32"/>
      <c r="J68" s="14"/>
      <c r="K68" s="11"/>
      <c r="L68" s="11"/>
      <c r="M68" s="11"/>
      <c r="N68" s="11"/>
      <c r="O68" s="88"/>
      <c r="P68" s="88"/>
      <c r="Q68" s="6"/>
      <c r="R68" s="22" t="s">
        <v>18</v>
      </c>
      <c r="S68" s="233" t="s">
        <v>107</v>
      </c>
      <c r="T68" s="14">
        <v>43617</v>
      </c>
      <c r="U68" s="242">
        <v>-19.434345857097156</v>
      </c>
      <c r="V68" s="242">
        <v>288.94230337981628</v>
      </c>
      <c r="W68" s="242">
        <v>5.1285369943575558</v>
      </c>
      <c r="X68" s="242">
        <v>60.743372359476815</v>
      </c>
      <c r="Y68" s="128">
        <v>38</v>
      </c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:49" x14ac:dyDescent="0.45">
      <c r="A69" s="128" t="s">
        <v>11</v>
      </c>
      <c r="B69" s="128" t="s">
        <v>12</v>
      </c>
      <c r="C69" s="124" t="s">
        <v>185</v>
      </c>
      <c r="D69" s="128" t="s">
        <v>197</v>
      </c>
      <c r="E69" s="14">
        <v>43617</v>
      </c>
      <c r="F69" s="248">
        <v>9.9208657377895992</v>
      </c>
      <c r="G69" s="248">
        <v>9.9208657377895992</v>
      </c>
      <c r="H69" s="249">
        <v>9.9208657377895992</v>
      </c>
      <c r="I69" s="32"/>
      <c r="K69" s="128"/>
      <c r="L69" s="128"/>
      <c r="M69" s="128"/>
      <c r="N69" s="128"/>
      <c r="O69" s="129"/>
      <c r="P69" s="129"/>
      <c r="Q69" s="29"/>
      <c r="R69" s="7"/>
      <c r="S69" s="233"/>
      <c r="T69" s="241"/>
      <c r="U69" s="134"/>
      <c r="V69" s="134"/>
      <c r="W69" s="134"/>
      <c r="X69" s="237"/>
      <c r="Y69" s="128"/>
      <c r="Z69" s="128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</row>
    <row r="70" spans="1:49" s="123" customFormat="1" x14ac:dyDescent="0.45">
      <c r="A70" s="128"/>
      <c r="B70" s="128"/>
      <c r="C70" s="124"/>
      <c r="D70" s="128"/>
      <c r="E70" s="192" t="s">
        <v>375</v>
      </c>
      <c r="F70" s="262">
        <f>AVERAGE(F50:H69)</f>
        <v>16.978837006288426</v>
      </c>
      <c r="G70" s="263"/>
      <c r="H70" s="264"/>
      <c r="I70" s="110"/>
      <c r="J70" s="192" t="s">
        <v>375</v>
      </c>
      <c r="K70" s="188">
        <f>AVERAGE(K53:K66)</f>
        <v>3.2986463457255581</v>
      </c>
      <c r="L70" s="188">
        <f t="shared" ref="L70:Q70" si="14">AVERAGE(L53:L66)</f>
        <v>0.40352779464906702</v>
      </c>
      <c r="M70" s="188">
        <f t="shared" si="14"/>
        <v>8.1334198794262721E-2</v>
      </c>
      <c r="N70" s="188">
        <f t="shared" si="14"/>
        <v>3.115497078031396E-2</v>
      </c>
      <c r="O70" s="188">
        <f t="shared" si="14"/>
        <v>2.7610003563905097</v>
      </c>
      <c r="P70" s="188">
        <f t="shared" si="14"/>
        <v>6.5756636663397119</v>
      </c>
      <c r="Q70" s="114">
        <f t="shared" si="14"/>
        <v>63.928309363374218</v>
      </c>
      <c r="R70" s="28"/>
      <c r="S70" s="231"/>
      <c r="T70" s="192" t="s">
        <v>375</v>
      </c>
      <c r="U70" s="93">
        <f>AVERAGE(U51:U68)</f>
        <v>-18.223796108426843</v>
      </c>
      <c r="V70" s="93">
        <f t="shared" ref="V70:W70" si="15">AVERAGE(V51:V68)</f>
        <v>452.43187474326777</v>
      </c>
      <c r="W70" s="93">
        <f t="shared" si="15"/>
        <v>5.5500601501572442</v>
      </c>
      <c r="X70" s="232">
        <f>AVERAGE(X51:X68)</f>
        <v>97.679688936772038</v>
      </c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</row>
    <row r="71" spans="1:49" s="123" customFormat="1" ht="14.65" thickBot="1" x14ac:dyDescent="0.5">
      <c r="A71" s="126"/>
      <c r="B71" s="126"/>
      <c r="C71" s="126"/>
      <c r="D71" s="26"/>
      <c r="E71" s="197" t="s">
        <v>371</v>
      </c>
      <c r="F71" s="250">
        <f>STDEV(F50:H69)</f>
        <v>11.262014972659715</v>
      </c>
      <c r="G71" s="251"/>
      <c r="H71" s="252"/>
      <c r="I71" s="191"/>
      <c r="J71" s="197" t="s">
        <v>371</v>
      </c>
      <c r="K71" s="194">
        <f>STDEV(K53:K66)</f>
        <v>4.2864710095822796</v>
      </c>
      <c r="L71" s="194">
        <f t="shared" ref="L71:Q71" si="16">STDEV(L53:L66)</f>
        <v>0.13503682652646293</v>
      </c>
      <c r="M71" s="194">
        <f t="shared" si="16"/>
        <v>6.289259329436328E-2</v>
      </c>
      <c r="N71" s="194">
        <f t="shared" si="16"/>
        <v>3.1558136998001036E-2</v>
      </c>
      <c r="O71" s="194">
        <f t="shared" si="16"/>
        <v>0.50565170400051351</v>
      </c>
      <c r="P71" s="194">
        <f t="shared" si="16"/>
        <v>5.0098174451345887</v>
      </c>
      <c r="Q71" s="191">
        <f t="shared" si="16"/>
        <v>26.554853691286176</v>
      </c>
      <c r="R71" s="201"/>
      <c r="S71" s="229"/>
      <c r="T71" s="197" t="s">
        <v>371</v>
      </c>
      <c r="U71" s="228">
        <f>STDEV(U51:U68)</f>
        <v>2.2480581627814233</v>
      </c>
      <c r="V71" s="228">
        <f t="shared" ref="V71:W71" si="17">STDEV(V51:V68)</f>
        <v>84.399549145680254</v>
      </c>
      <c r="W71" s="228">
        <f t="shared" si="17"/>
        <v>0.45427334821932874</v>
      </c>
      <c r="X71" s="200">
        <f>STDEV(X51:X68)</f>
        <v>19.122199566787433</v>
      </c>
      <c r="Y71" s="126"/>
      <c r="Z71" s="126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</row>
    <row r="72" spans="1:49" x14ac:dyDescent="0.45">
      <c r="A72" s="4" t="s">
        <v>20</v>
      </c>
      <c r="B72" s="4" t="s">
        <v>12</v>
      </c>
      <c r="C72" s="124" t="s">
        <v>185</v>
      </c>
      <c r="D72" s="22" t="s">
        <v>198</v>
      </c>
      <c r="E72" s="14">
        <v>43617</v>
      </c>
      <c r="F72" s="248">
        <v>45.769612018762949</v>
      </c>
      <c r="G72" s="248">
        <v>45.769612018762949</v>
      </c>
      <c r="H72" s="249">
        <v>45.769612018762949</v>
      </c>
      <c r="I72" s="32"/>
      <c r="J72" s="14"/>
      <c r="K72" s="11"/>
      <c r="L72" s="11"/>
      <c r="M72" s="11"/>
      <c r="N72" s="11"/>
      <c r="O72" s="88"/>
      <c r="P72" s="88"/>
      <c r="Q72" s="6"/>
      <c r="R72" s="22"/>
      <c r="S72" s="233"/>
      <c r="T72" s="14"/>
      <c r="U72" s="14"/>
      <c r="V72" s="14"/>
      <c r="W72" s="14"/>
      <c r="X72" s="14"/>
      <c r="Y72" s="12">
        <v>39</v>
      </c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:49" x14ac:dyDescent="0.45">
      <c r="A73" s="4" t="s">
        <v>20</v>
      </c>
      <c r="B73" s="4" t="s">
        <v>12</v>
      </c>
      <c r="C73" s="21" t="s">
        <v>185</v>
      </c>
      <c r="D73" s="23" t="s">
        <v>36</v>
      </c>
      <c r="E73" s="14">
        <v>43617</v>
      </c>
      <c r="F73" s="248">
        <v>70.031371769411891</v>
      </c>
      <c r="G73" s="248">
        <v>70.031371769411891</v>
      </c>
      <c r="H73" s="249">
        <v>70.031371769411891</v>
      </c>
      <c r="I73" s="32"/>
      <c r="J73" s="14"/>
      <c r="K73" s="11"/>
      <c r="L73" s="11"/>
      <c r="M73" s="11"/>
      <c r="N73" s="11"/>
      <c r="O73" s="88"/>
      <c r="P73" s="88"/>
      <c r="Q73" s="6"/>
      <c r="R73" s="23" t="s">
        <v>36</v>
      </c>
      <c r="S73" s="233" t="s">
        <v>102</v>
      </c>
      <c r="T73" s="13">
        <v>43617</v>
      </c>
      <c r="U73" s="242">
        <v>-27.406691358288285</v>
      </c>
      <c r="V73" s="242">
        <v>532.99973094582163</v>
      </c>
      <c r="W73" s="242">
        <v>5.2744885192845139</v>
      </c>
      <c r="X73" s="242">
        <v>127.09354576963202</v>
      </c>
      <c r="Y73" s="12">
        <v>44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49" x14ac:dyDescent="0.45">
      <c r="A74" s="4" t="s">
        <v>20</v>
      </c>
      <c r="B74" s="4" t="s">
        <v>12</v>
      </c>
      <c r="C74" s="21" t="s">
        <v>185</v>
      </c>
      <c r="D74" s="23" t="s">
        <v>199</v>
      </c>
      <c r="E74" s="14">
        <v>43617</v>
      </c>
      <c r="F74" s="248">
        <v>44.024290742659637</v>
      </c>
      <c r="G74" s="248">
        <v>44.024290742659637</v>
      </c>
      <c r="H74" s="249">
        <v>44.024290742659637</v>
      </c>
      <c r="I74" s="32"/>
      <c r="J74" s="14"/>
      <c r="K74" s="11"/>
      <c r="L74" s="11"/>
      <c r="M74" s="11"/>
      <c r="N74" s="11"/>
      <c r="O74" s="88"/>
      <c r="P74" s="88"/>
      <c r="R74" s="23"/>
      <c r="S74" s="233"/>
      <c r="T74" s="13"/>
      <c r="U74" s="242"/>
      <c r="V74" s="242"/>
      <c r="W74" s="242"/>
      <c r="X74" s="242"/>
      <c r="Y74" s="12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:49" x14ac:dyDescent="0.45">
      <c r="A75" s="4" t="s">
        <v>20</v>
      </c>
      <c r="B75" s="4" t="s">
        <v>12</v>
      </c>
      <c r="C75" s="21" t="s">
        <v>185</v>
      </c>
      <c r="D75" s="22" t="s">
        <v>200</v>
      </c>
      <c r="E75" s="14">
        <v>43617</v>
      </c>
      <c r="F75" s="248">
        <v>24.667987608794874</v>
      </c>
      <c r="G75" s="248">
        <v>24.667987608794874</v>
      </c>
      <c r="H75" s="249">
        <v>24.667987608794874</v>
      </c>
      <c r="I75" s="32"/>
      <c r="J75" s="14"/>
      <c r="K75" s="11"/>
      <c r="L75" s="11"/>
      <c r="M75" s="11"/>
      <c r="N75" s="11"/>
      <c r="O75" s="88"/>
      <c r="P75" s="88"/>
      <c r="R75" s="23"/>
      <c r="S75" s="233"/>
      <c r="T75" s="13"/>
      <c r="U75" s="242"/>
      <c r="V75" s="242"/>
      <c r="W75" s="242"/>
      <c r="X75" s="242"/>
      <c r="Y75" s="12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:49" x14ac:dyDescent="0.45">
      <c r="A76" s="4" t="s">
        <v>20</v>
      </c>
      <c r="B76" s="4" t="s">
        <v>12</v>
      </c>
      <c r="C76" s="21" t="s">
        <v>185</v>
      </c>
      <c r="D76" s="23" t="s">
        <v>201</v>
      </c>
      <c r="E76" s="14">
        <v>43617</v>
      </c>
      <c r="F76" s="248">
        <v>51.811603752536953</v>
      </c>
      <c r="G76" s="248">
        <v>51.811603752536953</v>
      </c>
      <c r="H76" s="249">
        <v>51.811603752536953</v>
      </c>
      <c r="I76" s="32"/>
      <c r="J76" s="14"/>
      <c r="K76" s="11"/>
      <c r="L76" s="11"/>
      <c r="M76" s="11"/>
      <c r="N76" s="11"/>
      <c r="O76" s="88"/>
      <c r="P76" s="88"/>
      <c r="R76" s="23"/>
      <c r="S76" s="233"/>
      <c r="T76" s="13"/>
      <c r="U76" s="242"/>
      <c r="V76" s="242"/>
      <c r="W76" s="242"/>
      <c r="X76" s="242"/>
      <c r="Y76" s="12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49" x14ac:dyDescent="0.45">
      <c r="A77" s="4" t="s">
        <v>20</v>
      </c>
      <c r="B77" s="4" t="s">
        <v>12</v>
      </c>
      <c r="C77" s="21" t="s">
        <v>185</v>
      </c>
      <c r="D77" s="23" t="s">
        <v>202</v>
      </c>
      <c r="E77" s="14">
        <v>43617</v>
      </c>
      <c r="F77" s="248">
        <v>51.2091591724122</v>
      </c>
      <c r="G77" s="248">
        <v>51.2091591724122</v>
      </c>
      <c r="H77" s="249">
        <v>51.2091591724122</v>
      </c>
      <c r="I77" s="32"/>
      <c r="J77" s="14"/>
      <c r="K77" s="11"/>
      <c r="L77" s="11"/>
      <c r="M77" s="11"/>
      <c r="N77" s="11"/>
      <c r="O77" s="88"/>
      <c r="P77" s="88"/>
      <c r="R77" s="12" t="s">
        <v>202</v>
      </c>
      <c r="S77" s="233" t="s">
        <v>318</v>
      </c>
      <c r="T77" s="13">
        <v>43617</v>
      </c>
      <c r="U77" s="242">
        <v>-29.887971166128626</v>
      </c>
      <c r="V77" s="242">
        <v>485.7089479221097</v>
      </c>
      <c r="W77" s="242">
        <v>5.2154948338964173</v>
      </c>
      <c r="X77" s="242">
        <v>96.596446093991688</v>
      </c>
      <c r="Y77" s="12">
        <v>50</v>
      </c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49" x14ac:dyDescent="0.45">
      <c r="A78" s="4" t="s">
        <v>20</v>
      </c>
      <c r="B78" s="4" t="s">
        <v>12</v>
      </c>
      <c r="C78" s="21" t="s">
        <v>185</v>
      </c>
      <c r="D78" s="22" t="s">
        <v>203</v>
      </c>
      <c r="E78" s="14">
        <v>43617</v>
      </c>
      <c r="F78" s="248">
        <v>37.728076133326809</v>
      </c>
      <c r="G78" s="248">
        <v>37.728076133326809</v>
      </c>
      <c r="H78" s="249">
        <v>37.728076133326809</v>
      </c>
      <c r="I78" s="32"/>
      <c r="J78" s="14"/>
      <c r="K78" s="11"/>
      <c r="L78" s="11"/>
      <c r="M78" s="11"/>
      <c r="N78" s="11"/>
      <c r="O78" s="88"/>
      <c r="P78" s="88"/>
      <c r="R78" s="23"/>
      <c r="S78" s="233"/>
      <c r="T78" s="13"/>
      <c r="U78" s="242"/>
      <c r="V78" s="242"/>
      <c r="W78" s="242"/>
      <c r="X78" s="242"/>
      <c r="Y78" s="12">
        <v>45</v>
      </c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:49" x14ac:dyDescent="0.45">
      <c r="A79" s="4" t="s">
        <v>20</v>
      </c>
      <c r="B79" s="4" t="s">
        <v>12</v>
      </c>
      <c r="C79" s="21" t="s">
        <v>185</v>
      </c>
      <c r="D79" s="23" t="s">
        <v>19</v>
      </c>
      <c r="E79" s="14">
        <v>43617</v>
      </c>
      <c r="F79" s="248">
        <v>66.393273732462305</v>
      </c>
      <c r="G79" s="248">
        <v>66.393273732462305</v>
      </c>
      <c r="H79" s="249">
        <v>66.393273732462305</v>
      </c>
      <c r="I79" s="32"/>
      <c r="J79" s="14"/>
      <c r="K79" s="11"/>
      <c r="L79" s="11"/>
      <c r="M79" s="11"/>
      <c r="N79" s="11"/>
      <c r="O79" s="88"/>
      <c r="P79" s="88"/>
      <c r="R79" s="12" t="s">
        <v>19</v>
      </c>
      <c r="S79" s="233" t="s">
        <v>319</v>
      </c>
      <c r="T79" s="13">
        <v>43617</v>
      </c>
      <c r="U79" s="242">
        <v>-28.578301811168163</v>
      </c>
      <c r="V79" s="242">
        <v>385.88354394205044</v>
      </c>
      <c r="W79" s="242">
        <v>4.7209475000848249</v>
      </c>
      <c r="X79" s="242">
        <v>60.251368027748526</v>
      </c>
      <c r="Y79" s="12">
        <v>38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:49" x14ac:dyDescent="0.45">
      <c r="A80" s="4" t="s">
        <v>20</v>
      </c>
      <c r="B80" s="4" t="s">
        <v>12</v>
      </c>
      <c r="C80" s="21" t="s">
        <v>185</v>
      </c>
      <c r="D80" s="23" t="s">
        <v>3</v>
      </c>
      <c r="E80" s="14">
        <v>43617</v>
      </c>
      <c r="F80" s="248">
        <v>70.689282520846362</v>
      </c>
      <c r="G80" s="248">
        <v>70.689282520846362</v>
      </c>
      <c r="H80" s="249">
        <v>70.689282520846362</v>
      </c>
      <c r="I80" s="7" t="s">
        <v>3</v>
      </c>
      <c r="J80" s="14">
        <v>43617</v>
      </c>
      <c r="K80" s="1">
        <v>3.4254901120196637</v>
      </c>
      <c r="L80" s="1">
        <v>3.494781803546378</v>
      </c>
      <c r="M80" s="1">
        <v>0.35127209292433537</v>
      </c>
      <c r="N80" s="1">
        <v>4.5259947442143171E-2</v>
      </c>
      <c r="O80" s="117">
        <v>3.6810595638434309</v>
      </c>
      <c r="P80" s="117">
        <f>SUM(K80:O80)</f>
        <v>10.997863519775951</v>
      </c>
      <c r="Q80" s="109">
        <f>P80/F80*100</f>
        <v>15.558035288493228</v>
      </c>
      <c r="R80" s="12" t="s">
        <v>3</v>
      </c>
      <c r="S80" s="233" t="s">
        <v>320</v>
      </c>
      <c r="T80" s="13">
        <v>43617</v>
      </c>
      <c r="U80" s="242">
        <v>-28.660903254623111</v>
      </c>
      <c r="V80" s="242">
        <v>443.35638972193942</v>
      </c>
      <c r="W80" s="242">
        <v>5.2976356591180407</v>
      </c>
      <c r="X80" s="242">
        <v>77.127913506097556</v>
      </c>
      <c r="Y80" s="12">
        <v>38</v>
      </c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:49" x14ac:dyDescent="0.45">
      <c r="A81" s="4" t="s">
        <v>20</v>
      </c>
      <c r="B81" s="4" t="s">
        <v>12</v>
      </c>
      <c r="C81" s="21" t="s">
        <v>185</v>
      </c>
      <c r="D81" s="22" t="s">
        <v>4</v>
      </c>
      <c r="E81" s="14">
        <v>43617</v>
      </c>
      <c r="F81" s="248">
        <v>35.958092286772022</v>
      </c>
      <c r="G81" s="248">
        <v>35.958092286772022</v>
      </c>
      <c r="H81" s="249">
        <v>35.958092286772022</v>
      </c>
      <c r="I81" s="7" t="s">
        <v>4</v>
      </c>
      <c r="J81" s="14">
        <v>43617</v>
      </c>
      <c r="K81" s="1">
        <v>12.160522121320128</v>
      </c>
      <c r="L81" s="1">
        <v>12.747124049652863</v>
      </c>
      <c r="M81" s="1">
        <v>0.34445605005045105</v>
      </c>
      <c r="N81" s="1">
        <v>0.11213203716238061</v>
      </c>
      <c r="O81" s="117">
        <v>3.1409363968850146</v>
      </c>
      <c r="P81" s="117">
        <f>SUM(K81:O81)</f>
        <v>28.505170655070831</v>
      </c>
      <c r="Q81" s="109">
        <f>P81/F81*100</f>
        <v>79.273311909144539</v>
      </c>
      <c r="R81" s="12" t="s">
        <v>4</v>
      </c>
      <c r="S81" s="233" t="s">
        <v>321</v>
      </c>
      <c r="T81" s="13">
        <v>43617</v>
      </c>
      <c r="U81" s="242">
        <v>-29.888576409576242</v>
      </c>
      <c r="V81" s="242">
        <v>438.49583550213492</v>
      </c>
      <c r="W81" s="242">
        <v>5.4955742302011465</v>
      </c>
      <c r="X81" s="242">
        <v>93.548284987873217</v>
      </c>
      <c r="Y81" s="12">
        <v>39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45">
      <c r="A82" s="4" t="s">
        <v>20</v>
      </c>
      <c r="B82" s="4" t="s">
        <v>12</v>
      </c>
      <c r="C82" s="21" t="s">
        <v>185</v>
      </c>
      <c r="D82" s="23" t="s">
        <v>204</v>
      </c>
      <c r="E82" s="14">
        <v>43617</v>
      </c>
      <c r="F82" s="248">
        <v>44.318705363359101</v>
      </c>
      <c r="G82" s="248">
        <v>44.318705363359101</v>
      </c>
      <c r="H82" s="249">
        <v>44.318705363359101</v>
      </c>
      <c r="I82" s="7"/>
      <c r="J82" s="14"/>
      <c r="K82" s="1"/>
      <c r="L82" s="1"/>
      <c r="M82" s="1"/>
      <c r="N82" s="1"/>
      <c r="O82" s="117"/>
      <c r="P82" s="117"/>
      <c r="Q82" s="109"/>
      <c r="R82" s="12"/>
      <c r="S82" s="233"/>
      <c r="T82" s="13"/>
      <c r="U82" s="242"/>
      <c r="V82" s="242"/>
      <c r="W82" s="242"/>
      <c r="X82" s="242"/>
      <c r="Y82" s="12">
        <v>42</v>
      </c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45">
      <c r="A83" s="4" t="s">
        <v>20</v>
      </c>
      <c r="B83" s="4" t="s">
        <v>12</v>
      </c>
      <c r="C83" s="21" t="s">
        <v>185</v>
      </c>
      <c r="D83" s="23" t="s">
        <v>21</v>
      </c>
      <c r="E83" s="14">
        <v>43617</v>
      </c>
      <c r="F83" s="248">
        <v>45.155199060844666</v>
      </c>
      <c r="G83" s="248">
        <v>45.155199060844666</v>
      </c>
      <c r="H83" s="249">
        <v>45.155199060844666</v>
      </c>
      <c r="I83" s="32"/>
      <c r="J83" s="14"/>
      <c r="K83" s="11"/>
      <c r="L83" s="11"/>
      <c r="M83" s="11"/>
      <c r="N83" s="11"/>
      <c r="O83" s="117"/>
      <c r="P83" s="88"/>
      <c r="Q83" s="109"/>
      <c r="R83" s="12" t="s">
        <v>21</v>
      </c>
      <c r="S83" s="233" t="s">
        <v>322</v>
      </c>
      <c r="T83" s="13">
        <v>43617</v>
      </c>
      <c r="U83" s="242">
        <v>-29.824575400009149</v>
      </c>
      <c r="V83" s="242">
        <v>447.7030480433956</v>
      </c>
      <c r="W83" s="242">
        <v>4.9284322150385531</v>
      </c>
      <c r="X83" s="242">
        <v>88.362658837987098</v>
      </c>
      <c r="Y83" s="12">
        <v>47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45">
      <c r="A84" s="4" t="s">
        <v>20</v>
      </c>
      <c r="B84" s="4" t="s">
        <v>12</v>
      </c>
      <c r="C84" s="21" t="s">
        <v>185</v>
      </c>
      <c r="D84" s="22" t="s">
        <v>205</v>
      </c>
      <c r="E84" s="14">
        <v>43617</v>
      </c>
      <c r="F84" s="248">
        <v>50.098218645680888</v>
      </c>
      <c r="G84" s="248">
        <v>50.098218645680888</v>
      </c>
      <c r="H84" s="249">
        <v>50.098218645680888</v>
      </c>
      <c r="I84" s="32"/>
      <c r="J84" s="14"/>
      <c r="K84" s="11"/>
      <c r="L84" s="11"/>
      <c r="M84" s="11"/>
      <c r="N84" s="11"/>
      <c r="O84" s="117"/>
      <c r="P84" s="88"/>
      <c r="Q84" s="109"/>
      <c r="R84" s="12"/>
      <c r="S84" s="233"/>
      <c r="T84" s="13"/>
      <c r="U84" s="242"/>
      <c r="V84" s="242"/>
      <c r="W84" s="242"/>
      <c r="X84" s="242"/>
      <c r="Y84" s="12">
        <v>48</v>
      </c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45">
      <c r="A85" s="4" t="s">
        <v>20</v>
      </c>
      <c r="B85" s="4" t="s">
        <v>12</v>
      </c>
      <c r="C85" s="21" t="s">
        <v>185</v>
      </c>
      <c r="D85" s="23" t="s">
        <v>206</v>
      </c>
      <c r="E85" s="14">
        <v>43617</v>
      </c>
      <c r="F85" s="248">
        <v>46.965216045420618</v>
      </c>
      <c r="G85" s="248">
        <v>46.965216045420618</v>
      </c>
      <c r="H85" s="249">
        <v>46.965216045420618</v>
      </c>
      <c r="I85" s="32"/>
      <c r="J85" s="14"/>
      <c r="K85" s="11"/>
      <c r="L85" s="11"/>
      <c r="M85" s="11"/>
      <c r="N85" s="11"/>
      <c r="O85" s="117"/>
      <c r="P85" s="88"/>
      <c r="Q85" s="109"/>
      <c r="R85" s="12"/>
      <c r="S85" s="233"/>
      <c r="T85" s="13"/>
      <c r="U85" s="242"/>
      <c r="V85" s="242"/>
      <c r="W85" s="242"/>
      <c r="X85" s="242"/>
      <c r="Y85" s="12">
        <v>43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45">
      <c r="A86" s="4" t="s">
        <v>20</v>
      </c>
      <c r="B86" s="4" t="s">
        <v>12</v>
      </c>
      <c r="C86" s="21" t="s">
        <v>185</v>
      </c>
      <c r="D86" s="23" t="s">
        <v>37</v>
      </c>
      <c r="E86" s="14">
        <v>43617</v>
      </c>
      <c r="F86" s="248">
        <v>18.120113410455346</v>
      </c>
      <c r="G86" s="248">
        <v>18.120113410455346</v>
      </c>
      <c r="H86" s="249">
        <v>18.120113410455346</v>
      </c>
      <c r="I86" s="32"/>
      <c r="J86" s="14"/>
      <c r="K86" s="11"/>
      <c r="L86" s="11"/>
      <c r="M86" s="11"/>
      <c r="N86" s="11"/>
      <c r="O86" s="117"/>
      <c r="P86" s="88"/>
      <c r="Q86" s="110"/>
      <c r="R86" s="23" t="s">
        <v>37</v>
      </c>
      <c r="S86" s="233" t="s">
        <v>103</v>
      </c>
      <c r="T86" s="14">
        <v>43617</v>
      </c>
      <c r="U86" s="242">
        <v>-28.890973064330627</v>
      </c>
      <c r="V86" s="242">
        <v>351.62801987299895</v>
      </c>
      <c r="W86" s="242">
        <v>5.2842186209463113</v>
      </c>
      <c r="X86" s="242">
        <v>77.287415836470572</v>
      </c>
      <c r="Y86" s="12">
        <v>45</v>
      </c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45">
      <c r="A87" s="4" t="s">
        <v>20</v>
      </c>
      <c r="B87" s="4" t="s">
        <v>12</v>
      </c>
      <c r="C87" s="21" t="s">
        <v>185</v>
      </c>
      <c r="D87" s="22" t="s">
        <v>5</v>
      </c>
      <c r="E87" s="14">
        <v>43617</v>
      </c>
      <c r="F87" s="248">
        <v>46.830685244428366</v>
      </c>
      <c r="G87" s="248">
        <v>46.830685244428366</v>
      </c>
      <c r="H87" s="249">
        <v>46.830685244428366</v>
      </c>
      <c r="I87" s="7" t="s">
        <v>5</v>
      </c>
      <c r="J87" s="14">
        <v>43617</v>
      </c>
      <c r="K87" s="1">
        <v>6.032284983238954</v>
      </c>
      <c r="L87" s="1">
        <v>15.482046923119022</v>
      </c>
      <c r="M87" s="1">
        <v>0.31038247429506116</v>
      </c>
      <c r="N87" s="1">
        <v>0.13409313885245208</v>
      </c>
      <c r="O87" s="117">
        <v>3.399513808744393</v>
      </c>
      <c r="P87" s="117">
        <f>SUM(K87:O87)</f>
        <v>25.358321328249879</v>
      </c>
      <c r="Q87" s="109">
        <f>P87/F87*100</f>
        <v>54.148943573843731</v>
      </c>
      <c r="R87" s="12" t="s">
        <v>5</v>
      </c>
      <c r="S87" s="233" t="s">
        <v>323</v>
      </c>
      <c r="T87" s="13">
        <v>43617</v>
      </c>
      <c r="U87" s="242">
        <v>-28.249249404574748</v>
      </c>
      <c r="V87" s="242">
        <v>515.69130580660487</v>
      </c>
      <c r="W87" s="242">
        <v>4.9171094148512351</v>
      </c>
      <c r="X87" s="242">
        <v>107.62387602161736</v>
      </c>
      <c r="Y87" s="12">
        <v>40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45">
      <c r="A88" s="4" t="s">
        <v>20</v>
      </c>
      <c r="B88" s="4" t="s">
        <v>12</v>
      </c>
      <c r="C88" s="21" t="s">
        <v>185</v>
      </c>
      <c r="D88" s="23" t="s">
        <v>207</v>
      </c>
      <c r="E88" s="14">
        <v>43617</v>
      </c>
      <c r="F88" s="248">
        <v>29.179321145583131</v>
      </c>
      <c r="G88" s="248">
        <v>29.179321145583131</v>
      </c>
      <c r="H88" s="249">
        <v>29.179321145583131</v>
      </c>
      <c r="I88" s="7"/>
      <c r="J88" s="14"/>
      <c r="K88" s="1"/>
      <c r="L88" s="1"/>
      <c r="M88" s="1"/>
      <c r="N88" s="1"/>
      <c r="O88" s="117"/>
      <c r="P88" s="117"/>
      <c r="Q88" s="93"/>
      <c r="R88" s="12"/>
      <c r="S88" s="233"/>
      <c r="T88" s="13"/>
      <c r="U88" s="242"/>
      <c r="V88" s="242"/>
      <c r="W88" s="242"/>
      <c r="X88" s="242"/>
      <c r="Y88" s="12">
        <v>35</v>
      </c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45">
      <c r="A89" s="4" t="s">
        <v>20</v>
      </c>
      <c r="B89" s="4" t="s">
        <v>12</v>
      </c>
      <c r="C89" s="21" t="s">
        <v>185</v>
      </c>
      <c r="D89" s="23" t="s">
        <v>22</v>
      </c>
      <c r="E89" s="14">
        <v>43617</v>
      </c>
      <c r="F89" s="248">
        <v>44.485579315510883</v>
      </c>
      <c r="G89" s="248">
        <v>44.485579315510883</v>
      </c>
      <c r="H89" s="249">
        <v>44.485579315510883</v>
      </c>
      <c r="I89" s="32"/>
      <c r="J89" s="14"/>
      <c r="K89" s="11"/>
      <c r="L89" s="11"/>
      <c r="M89" s="11"/>
      <c r="N89" s="11"/>
      <c r="O89" s="88"/>
      <c r="P89" s="88"/>
      <c r="R89" s="12" t="s">
        <v>22</v>
      </c>
      <c r="S89" s="233" t="s">
        <v>324</v>
      </c>
      <c r="T89" s="13">
        <v>43617</v>
      </c>
      <c r="U89" s="242">
        <v>-27.88000367563216</v>
      </c>
      <c r="V89" s="242">
        <v>471.95393011388046</v>
      </c>
      <c r="W89" s="242">
        <v>5.3734582749774402</v>
      </c>
      <c r="X89" s="242">
        <v>97.341303464351711</v>
      </c>
      <c r="Y89" s="12">
        <v>40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45">
      <c r="A90" s="4" t="s">
        <v>20</v>
      </c>
      <c r="B90" s="4" t="s">
        <v>12</v>
      </c>
      <c r="C90" s="21" t="s">
        <v>185</v>
      </c>
      <c r="D90" s="22" t="s">
        <v>208</v>
      </c>
      <c r="E90" s="14">
        <v>43617</v>
      </c>
      <c r="F90" s="248">
        <v>55.50153556051788</v>
      </c>
      <c r="G90" s="248">
        <v>55.50153556051788</v>
      </c>
      <c r="H90" s="249">
        <v>55.50153556051788</v>
      </c>
      <c r="I90" s="32"/>
      <c r="J90" s="14"/>
      <c r="K90" s="11"/>
      <c r="L90" s="11"/>
      <c r="M90" s="11"/>
      <c r="N90" s="11"/>
      <c r="O90" s="88"/>
      <c r="P90" s="88"/>
      <c r="R90" s="12"/>
      <c r="S90" s="233"/>
      <c r="T90" s="13"/>
      <c r="U90" s="242"/>
      <c r="V90" s="242"/>
      <c r="W90" s="242"/>
      <c r="X90" s="242"/>
      <c r="Y90" s="12">
        <v>44</v>
      </c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s="5" customFormat="1" ht="14.65" thickBot="1" x14ac:dyDescent="0.5">
      <c r="A91" s="128" t="s">
        <v>20</v>
      </c>
      <c r="B91" s="128" t="s">
        <v>12</v>
      </c>
      <c r="C91" s="124" t="s">
        <v>185</v>
      </c>
      <c r="D91" s="33" t="s">
        <v>23</v>
      </c>
      <c r="E91" s="14">
        <v>43617</v>
      </c>
      <c r="F91" s="255">
        <v>14.917923115081509</v>
      </c>
      <c r="G91" s="255">
        <v>14.917923115081509</v>
      </c>
      <c r="H91" s="256">
        <v>14.917923115081509</v>
      </c>
      <c r="I91" s="32"/>
      <c r="J91" s="14"/>
      <c r="K91" s="128"/>
      <c r="L91" s="128"/>
      <c r="M91" s="128"/>
      <c r="N91" s="128"/>
      <c r="O91" s="129"/>
      <c r="P91" s="129"/>
      <c r="Q91" s="29"/>
      <c r="R91" s="239" t="s">
        <v>23</v>
      </c>
      <c r="S91" s="233" t="s">
        <v>104</v>
      </c>
      <c r="T91" s="14">
        <v>43617</v>
      </c>
      <c r="U91" s="242">
        <v>-28.761376672439834</v>
      </c>
      <c r="V91" s="242">
        <v>435.66022032999803</v>
      </c>
      <c r="W91" s="242">
        <v>4.3598589630755784</v>
      </c>
      <c r="X91" s="243">
        <v>84.603627593596443</v>
      </c>
      <c r="Y91" s="128">
        <v>39</v>
      </c>
      <c r="Z91" s="128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s="128" customFormat="1" x14ac:dyDescent="0.45">
      <c r="A92" s="6"/>
      <c r="B92" s="6"/>
      <c r="C92" s="29"/>
      <c r="D92" s="28"/>
      <c r="E92" s="192" t="s">
        <v>375</v>
      </c>
      <c r="F92" s="262">
        <f>AVERAGE(F72:H91)</f>
        <v>44.692762332243419</v>
      </c>
      <c r="G92" s="263"/>
      <c r="H92" s="264"/>
      <c r="I92" s="110"/>
      <c r="J92" s="192" t="s">
        <v>375</v>
      </c>
      <c r="K92" s="188">
        <f>AVERAGE(K80:K87)</f>
        <v>7.2060990721929157</v>
      </c>
      <c r="L92" s="188">
        <f t="shared" ref="L92:Q92" si="18">AVERAGE(L80:L87)</f>
        <v>10.574650925439421</v>
      </c>
      <c r="M92" s="188">
        <f t="shared" si="18"/>
        <v>0.33537020575661586</v>
      </c>
      <c r="N92" s="188">
        <f t="shared" si="18"/>
        <v>9.7161707818991958E-2</v>
      </c>
      <c r="O92" s="188">
        <f t="shared" si="18"/>
        <v>3.4071699231576127</v>
      </c>
      <c r="P92" s="188">
        <f t="shared" si="18"/>
        <v>21.620451834365554</v>
      </c>
      <c r="Q92" s="114">
        <f t="shared" si="18"/>
        <v>49.660096923827162</v>
      </c>
      <c r="R92" s="231"/>
      <c r="S92" s="231"/>
      <c r="T92" s="192" t="s">
        <v>375</v>
      </c>
      <c r="U92" s="230">
        <f>AVERAGE(U73:U91)</f>
        <v>-28.802862221677096</v>
      </c>
      <c r="V92" s="230">
        <f>AVERAGE(V73:V91)</f>
        <v>450.90809722009334</v>
      </c>
      <c r="W92" s="230">
        <f t="shared" ref="W92:X92" si="19">AVERAGE(W73:W91)</f>
        <v>5.0867218231474061</v>
      </c>
      <c r="X92" s="232">
        <f t="shared" si="19"/>
        <v>90.983644013936626</v>
      </c>
    </row>
    <row r="93" spans="1:49" s="128" customFormat="1" ht="14.65" thickBot="1" x14ac:dyDescent="0.5">
      <c r="A93" s="158"/>
      <c r="B93" s="158"/>
      <c r="C93" s="112"/>
      <c r="D93" s="203"/>
      <c r="E93" s="197" t="s">
        <v>371</v>
      </c>
      <c r="F93" s="250">
        <f>STDEV(F72:H91)</f>
        <v>14.955545413841021</v>
      </c>
      <c r="G93" s="251"/>
      <c r="H93" s="252"/>
      <c r="I93" s="191"/>
      <c r="J93" s="197" t="s">
        <v>371</v>
      </c>
      <c r="K93" s="194">
        <f>STDEV(K80:K87)</f>
        <v>4.4842586552791559</v>
      </c>
      <c r="L93" s="194">
        <f t="shared" ref="L93:Q93" si="20">STDEV(L80:L87)</f>
        <v>6.2819870159291957</v>
      </c>
      <c r="M93" s="194">
        <f t="shared" si="20"/>
        <v>2.1906726200204701E-2</v>
      </c>
      <c r="N93" s="194">
        <f t="shared" si="20"/>
        <v>4.6270044786257639E-2</v>
      </c>
      <c r="O93" s="194">
        <f t="shared" si="20"/>
        <v>0.27014296388621445</v>
      </c>
      <c r="P93" s="194">
        <f t="shared" si="20"/>
        <v>9.3330167709787215</v>
      </c>
      <c r="Q93" s="116">
        <f t="shared" si="20"/>
        <v>32.093946888736703</v>
      </c>
      <c r="R93" s="229"/>
      <c r="S93" s="229"/>
      <c r="T93" s="197" t="s">
        <v>371</v>
      </c>
      <c r="U93" s="228">
        <f>STDEV(U73:U91)</f>
        <v>0.85554706102387013</v>
      </c>
      <c r="V93" s="228">
        <f t="shared" ref="V93:X93" si="21">STDEV(V73:V91)</f>
        <v>54.902454547767874</v>
      </c>
      <c r="W93" s="228">
        <f t="shared" si="21"/>
        <v>0.34970638116202613</v>
      </c>
      <c r="X93" s="200">
        <f t="shared" si="21"/>
        <v>18.351318404289653</v>
      </c>
      <c r="Y93" s="126"/>
      <c r="Z93" s="126"/>
    </row>
    <row r="94" spans="1:49" s="11" customFormat="1" ht="71.650000000000006" thickBot="1" x14ac:dyDescent="0.5">
      <c r="A94" s="39" t="s">
        <v>7</v>
      </c>
      <c r="B94" s="39" t="s">
        <v>8</v>
      </c>
      <c r="C94" s="39" t="s">
        <v>9</v>
      </c>
      <c r="D94" s="38" t="s">
        <v>6</v>
      </c>
      <c r="E94" s="44" t="s">
        <v>213</v>
      </c>
      <c r="F94" s="283" t="s">
        <v>41</v>
      </c>
      <c r="G94" s="284"/>
      <c r="H94" s="285"/>
      <c r="I94" s="38" t="s">
        <v>6</v>
      </c>
      <c r="J94" s="40" t="s">
        <v>213</v>
      </c>
      <c r="K94" s="41" t="s">
        <v>46</v>
      </c>
      <c r="L94" s="41" t="s">
        <v>45</v>
      </c>
      <c r="M94" s="41" t="s">
        <v>39</v>
      </c>
      <c r="N94" s="41" t="s">
        <v>40</v>
      </c>
      <c r="O94" s="43" t="s">
        <v>358</v>
      </c>
      <c r="P94" s="202" t="s">
        <v>218</v>
      </c>
      <c r="Q94" s="198" t="s">
        <v>357</v>
      </c>
      <c r="R94" s="42" t="s">
        <v>6</v>
      </c>
      <c r="S94" s="42" t="s">
        <v>184</v>
      </c>
      <c r="T94" s="40" t="s">
        <v>213</v>
      </c>
      <c r="U94" s="43" t="s">
        <v>217</v>
      </c>
      <c r="V94" s="43" t="s">
        <v>216</v>
      </c>
      <c r="W94" s="43" t="s">
        <v>215</v>
      </c>
      <c r="X94" s="43" t="s">
        <v>214</v>
      </c>
      <c r="Y94" s="42" t="s">
        <v>301</v>
      </c>
      <c r="Z94" s="42" t="s">
        <v>126</v>
      </c>
    </row>
    <row r="95" spans="1:49" x14ac:dyDescent="0.45">
      <c r="A95" s="7" t="s">
        <v>11</v>
      </c>
      <c r="B95" s="7" t="s">
        <v>69</v>
      </c>
      <c r="C95" s="7" t="s">
        <v>65</v>
      </c>
      <c r="D95" s="27" t="s">
        <v>148</v>
      </c>
      <c r="E95" s="10">
        <v>44055</v>
      </c>
      <c r="F95" s="270">
        <v>5.096295354277613</v>
      </c>
      <c r="G95" s="270"/>
      <c r="H95" s="271"/>
      <c r="I95" s="11" t="s">
        <v>47</v>
      </c>
      <c r="J95" s="10">
        <v>44055</v>
      </c>
      <c r="K95" s="1">
        <v>1.2488933099885682</v>
      </c>
      <c r="L95" s="1">
        <v>3.5712133745187127</v>
      </c>
      <c r="M95" s="1">
        <v>7.0891393145356613E-2</v>
      </c>
      <c r="N95" s="1">
        <v>0.20246737131913026</v>
      </c>
      <c r="O95" s="8">
        <v>7.2004466017899685E-2</v>
      </c>
      <c r="P95" s="84">
        <f t="shared" ref="P95:P122" si="22">SUM(K95:O95)</f>
        <v>5.1654699149896679</v>
      </c>
      <c r="Q95" s="114">
        <f t="shared" ref="Q95:Q122" si="23">P95/F95*100</f>
        <v>101.35734991603249</v>
      </c>
      <c r="R95" s="238" t="s">
        <v>247</v>
      </c>
      <c r="S95" s="233" t="s">
        <v>94</v>
      </c>
      <c r="T95" s="16" t="s">
        <v>114</v>
      </c>
      <c r="U95" s="242">
        <v>-31.121045357155459</v>
      </c>
      <c r="V95" s="242">
        <v>592.30356684499554</v>
      </c>
      <c r="W95" s="242">
        <v>8.2032491194854682</v>
      </c>
      <c r="X95" s="242">
        <v>124.42334008788838</v>
      </c>
      <c r="Y95" s="36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45">
      <c r="A96" s="7" t="s">
        <v>11</v>
      </c>
      <c r="B96" s="7" t="s">
        <v>69</v>
      </c>
      <c r="C96" s="217" t="s">
        <v>65</v>
      </c>
      <c r="D96" s="67" t="s">
        <v>149</v>
      </c>
      <c r="E96" s="10">
        <v>44055</v>
      </c>
      <c r="F96" s="248">
        <v>6.1396362284068928</v>
      </c>
      <c r="G96" s="248"/>
      <c r="H96" s="249"/>
      <c r="I96" s="128" t="s">
        <v>48</v>
      </c>
      <c r="J96" s="10">
        <v>44055</v>
      </c>
      <c r="K96" s="125">
        <v>1.4250065434796964</v>
      </c>
      <c r="L96" s="125">
        <v>2.773637070210492</v>
      </c>
      <c r="M96" s="125">
        <v>3.0149419075345494E-2</v>
      </c>
      <c r="N96" s="125">
        <v>8.1051343373483895E-2</v>
      </c>
      <c r="O96" s="125">
        <v>6.256965458128369E-2</v>
      </c>
      <c r="P96" s="132">
        <f t="shared" si="22"/>
        <v>4.372414030720301</v>
      </c>
      <c r="Q96" s="114">
        <f t="shared" si="23"/>
        <v>71.216174184555086</v>
      </c>
      <c r="R96" s="233" t="s">
        <v>248</v>
      </c>
      <c r="S96" s="233" t="s">
        <v>95</v>
      </c>
      <c r="T96" s="17" t="s">
        <v>114</v>
      </c>
      <c r="U96" s="242">
        <v>-30.306072318604251</v>
      </c>
      <c r="V96" s="242">
        <v>266.52375823263787</v>
      </c>
      <c r="W96" s="244">
        <v>8.5729929826337603</v>
      </c>
      <c r="X96" s="243">
        <v>56.192778481166947</v>
      </c>
      <c r="Y96" s="128"/>
      <c r="Z96" s="128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s="9" customFormat="1" x14ac:dyDescent="0.45">
      <c r="A97" s="7" t="s">
        <v>11</v>
      </c>
      <c r="B97" s="7" t="s">
        <v>69</v>
      </c>
      <c r="C97" s="217" t="s">
        <v>65</v>
      </c>
      <c r="D97" s="67" t="s">
        <v>150</v>
      </c>
      <c r="E97" s="10">
        <v>44055</v>
      </c>
      <c r="F97" s="248">
        <v>5.8138150272656883</v>
      </c>
      <c r="G97" s="248"/>
      <c r="H97" s="249"/>
      <c r="I97" s="128" t="s">
        <v>49</v>
      </c>
      <c r="J97" s="10">
        <v>44055</v>
      </c>
      <c r="K97" s="125">
        <v>0.74335711824624839</v>
      </c>
      <c r="L97" s="125">
        <v>3.3608950996811116</v>
      </c>
      <c r="M97" s="125">
        <v>5.3679658668814204E-2</v>
      </c>
      <c r="N97" s="125">
        <v>0.17887284833949815</v>
      </c>
      <c r="O97" s="125">
        <v>6.9689429360721047E-2</v>
      </c>
      <c r="P97" s="132">
        <f t="shared" si="22"/>
        <v>4.4064941542963938</v>
      </c>
      <c r="Q97" s="114">
        <f t="shared" si="23"/>
        <v>75.793504499726481</v>
      </c>
      <c r="R97" s="233" t="s">
        <v>249</v>
      </c>
      <c r="S97" s="233" t="s">
        <v>96</v>
      </c>
      <c r="T97" s="17" t="s">
        <v>114</v>
      </c>
      <c r="U97" s="242">
        <v>-30.896844845475485</v>
      </c>
      <c r="V97" s="242">
        <v>360.68097278800047</v>
      </c>
      <c r="W97" s="244">
        <v>7.5610624098068531</v>
      </c>
      <c r="X97" s="243">
        <v>80.323831795071968</v>
      </c>
      <c r="Y97" s="128"/>
      <c r="Z97" s="128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s="6" customFormat="1" x14ac:dyDescent="0.45">
      <c r="A98" s="28"/>
      <c r="B98" s="28"/>
      <c r="C98" s="218"/>
      <c r="D98" s="207"/>
      <c r="E98" s="208" t="s">
        <v>375</v>
      </c>
      <c r="F98" s="262">
        <f>AVERAGE(F95:H97)</f>
        <v>5.6832488699833981</v>
      </c>
      <c r="G98" s="263"/>
      <c r="H98" s="264"/>
      <c r="J98" s="208" t="s">
        <v>375</v>
      </c>
      <c r="K98" s="188">
        <f>AVERAGE(K95:K97)</f>
        <v>1.1390856572381709</v>
      </c>
      <c r="L98" s="188">
        <f t="shared" ref="L98:Q98" si="24">AVERAGE(L95:L97)</f>
        <v>3.2352485148034389</v>
      </c>
      <c r="M98" s="188">
        <f t="shared" si="24"/>
        <v>5.1573490296505431E-2</v>
      </c>
      <c r="N98" s="188">
        <f t="shared" si="24"/>
        <v>0.1541305210107041</v>
      </c>
      <c r="O98" s="188">
        <f t="shared" si="24"/>
        <v>6.8087849986634807E-2</v>
      </c>
      <c r="P98" s="188">
        <f t="shared" si="24"/>
        <v>4.6481260333354539</v>
      </c>
      <c r="Q98" s="114">
        <f t="shared" si="24"/>
        <v>82.789009533438019</v>
      </c>
      <c r="R98" s="231"/>
      <c r="S98" s="231"/>
      <c r="T98" s="208" t="s">
        <v>375</v>
      </c>
      <c r="U98" s="230">
        <f>AVERAGE(U95:U97)</f>
        <v>-30.774654173745063</v>
      </c>
      <c r="V98" s="230">
        <f t="shared" ref="V98:X98" si="25">AVERAGE(V95:V97)</f>
        <v>406.50276595521132</v>
      </c>
      <c r="W98" s="230">
        <f t="shared" si="25"/>
        <v>8.1124348373086921</v>
      </c>
      <c r="X98" s="232">
        <f t="shared" si="25"/>
        <v>86.9799834547091</v>
      </c>
    </row>
    <row r="99" spans="1:49" s="6" customFormat="1" x14ac:dyDescent="0.45">
      <c r="A99" s="221"/>
      <c r="B99" s="221"/>
      <c r="C99" s="222"/>
      <c r="D99" s="223"/>
      <c r="E99" s="224" t="s">
        <v>371</v>
      </c>
      <c r="F99" s="265">
        <f>STDEV(F95:H97)</f>
        <v>0.53378430660502774</v>
      </c>
      <c r="G99" s="266"/>
      <c r="H99" s="267"/>
      <c r="I99" s="92"/>
      <c r="J99" s="224" t="s">
        <v>371</v>
      </c>
      <c r="K99" s="225">
        <f>STDEV(K95:K97)</f>
        <v>0.35384286792612668</v>
      </c>
      <c r="L99" s="225">
        <f t="shared" ref="L99:Q99" si="26">STDEV(L95:L97)</f>
        <v>0.41336701430696526</v>
      </c>
      <c r="M99" s="225">
        <f t="shared" si="26"/>
        <v>2.0452483264624639E-2</v>
      </c>
      <c r="N99" s="225">
        <f t="shared" si="26"/>
        <v>6.4378568108947501E-2</v>
      </c>
      <c r="O99" s="225">
        <f t="shared" si="26"/>
        <v>4.9170833915796915E-3</v>
      </c>
      <c r="P99" s="225">
        <f t="shared" si="26"/>
        <v>0.44835686971376637</v>
      </c>
      <c r="Q99" s="115">
        <f t="shared" si="26"/>
        <v>16.242704104503801</v>
      </c>
      <c r="R99" s="236"/>
      <c r="S99" s="236"/>
      <c r="T99" s="224" t="s">
        <v>371</v>
      </c>
      <c r="U99" s="235">
        <f>STDEV(U95:U97)</f>
        <v>0.42100259332312412</v>
      </c>
      <c r="V99" s="235">
        <f t="shared" ref="V99:X99" si="27">STDEV(V95:V97)</f>
        <v>167.65395453633067</v>
      </c>
      <c r="W99" s="235">
        <f t="shared" si="27"/>
        <v>0.51204130345208509</v>
      </c>
      <c r="X99" s="245">
        <f t="shared" si="27"/>
        <v>34.598853311623181</v>
      </c>
      <c r="Y99" s="92"/>
      <c r="Z99" s="92"/>
    </row>
    <row r="100" spans="1:49" x14ac:dyDescent="0.45">
      <c r="A100" s="7" t="s">
        <v>20</v>
      </c>
      <c r="B100" s="7" t="s">
        <v>69</v>
      </c>
      <c r="C100" s="217" t="s">
        <v>65</v>
      </c>
      <c r="D100" s="67" t="s">
        <v>151</v>
      </c>
      <c r="E100" s="10">
        <v>44048</v>
      </c>
      <c r="F100" s="248">
        <v>25.575051462339228</v>
      </c>
      <c r="G100" s="248"/>
      <c r="H100" s="249"/>
      <c r="I100" s="128" t="s">
        <v>50</v>
      </c>
      <c r="J100" s="10">
        <v>44048</v>
      </c>
      <c r="K100" s="125">
        <v>7.3584807692307415</v>
      </c>
      <c r="L100" s="125">
        <v>9.6268846153845793</v>
      </c>
      <c r="M100" s="125">
        <v>0.17520202540058757</v>
      </c>
      <c r="N100" s="125">
        <v>9.6975524857584441E-2</v>
      </c>
      <c r="O100" s="125">
        <v>0.12021430367205481</v>
      </c>
      <c r="P100" s="132">
        <f t="shared" si="22"/>
        <v>17.377757238545545</v>
      </c>
      <c r="Q100" s="114">
        <f t="shared" si="23"/>
        <v>67.948083170566903</v>
      </c>
      <c r="R100" s="233" t="s">
        <v>250</v>
      </c>
      <c r="S100" s="233" t="s">
        <v>97</v>
      </c>
      <c r="T100" s="17" t="s">
        <v>115</v>
      </c>
      <c r="U100" s="242">
        <v>-44.193079519878424</v>
      </c>
      <c r="V100" s="242">
        <v>448.77774148462356</v>
      </c>
      <c r="W100" s="244">
        <v>3.9220043882947051</v>
      </c>
      <c r="X100" s="243">
        <v>94.639727046615434</v>
      </c>
      <c r="Y100" s="128"/>
      <c r="Z100" s="128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45">
      <c r="A101" s="7" t="s">
        <v>20</v>
      </c>
      <c r="B101" s="7" t="s">
        <v>69</v>
      </c>
      <c r="C101" s="217" t="s">
        <v>65</v>
      </c>
      <c r="D101" s="67" t="s">
        <v>152</v>
      </c>
      <c r="E101" s="10">
        <v>44048</v>
      </c>
      <c r="F101" s="248">
        <v>25.344310840603764</v>
      </c>
      <c r="G101" s="248"/>
      <c r="H101" s="249"/>
      <c r="I101" s="128" t="s">
        <v>51</v>
      </c>
      <c r="J101" s="10">
        <v>44048</v>
      </c>
      <c r="K101" s="125">
        <v>7.7997137809183039</v>
      </c>
      <c r="L101" s="125">
        <v>13.90646643109465</v>
      </c>
      <c r="M101" s="125">
        <v>0.2771422046874496</v>
      </c>
      <c r="N101" s="125">
        <v>0.20414627973972949</v>
      </c>
      <c r="O101" s="125">
        <v>0.18632162030162217</v>
      </c>
      <c r="P101" s="132">
        <f t="shared" si="22"/>
        <v>22.373790316741754</v>
      </c>
      <c r="Q101" s="114">
        <f t="shared" si="23"/>
        <v>88.279339917568478</v>
      </c>
      <c r="R101" s="233" t="s">
        <v>251</v>
      </c>
      <c r="S101" s="233" t="s">
        <v>98</v>
      </c>
      <c r="T101" s="17" t="s">
        <v>115</v>
      </c>
      <c r="U101" s="242">
        <v>-42.246978903739638</v>
      </c>
      <c r="V101" s="242">
        <v>527.28626279308901</v>
      </c>
      <c r="W101" s="244">
        <v>4.8560941478272355</v>
      </c>
      <c r="X101" s="243">
        <v>106.52445427387858</v>
      </c>
      <c r="Y101" s="128"/>
      <c r="Z101" s="128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s="5" customFormat="1" ht="14.65" thickBot="1" x14ac:dyDescent="0.5">
      <c r="A102" s="7" t="s">
        <v>20</v>
      </c>
      <c r="B102" s="7" t="s">
        <v>69</v>
      </c>
      <c r="C102" s="217" t="s">
        <v>65</v>
      </c>
      <c r="D102" s="67" t="s">
        <v>153</v>
      </c>
      <c r="E102" s="10">
        <v>44048</v>
      </c>
      <c r="F102" s="248">
        <v>30.834353055085572</v>
      </c>
      <c r="G102" s="248"/>
      <c r="H102" s="249"/>
      <c r="I102" s="128" t="s">
        <v>52</v>
      </c>
      <c r="J102" s="10">
        <v>44048</v>
      </c>
      <c r="K102" s="125">
        <v>12.918058252427214</v>
      </c>
      <c r="L102" s="125">
        <v>24.221359223301029</v>
      </c>
      <c r="M102" s="125">
        <v>0.24808382325887657</v>
      </c>
      <c r="N102" s="125">
        <v>0.16247642079105129</v>
      </c>
      <c r="O102" s="125">
        <v>0.25702232928439689</v>
      </c>
      <c r="P102" s="132">
        <f t="shared" si="22"/>
        <v>37.807000049062566</v>
      </c>
      <c r="Q102" s="114">
        <f t="shared" si="23"/>
        <v>122.61324238429896</v>
      </c>
      <c r="R102" s="233" t="s">
        <v>252</v>
      </c>
      <c r="S102" s="233" t="s">
        <v>99</v>
      </c>
      <c r="T102" s="17" t="s">
        <v>116</v>
      </c>
      <c r="U102" s="242">
        <v>-40.116206533803179</v>
      </c>
      <c r="V102" s="242">
        <v>569.64494823351174</v>
      </c>
      <c r="W102" s="244">
        <v>5.089616587710367</v>
      </c>
      <c r="X102" s="243">
        <v>116.30902883899294</v>
      </c>
      <c r="Y102" s="128"/>
      <c r="Z102" s="128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s="6" customFormat="1" x14ac:dyDescent="0.45">
      <c r="A103" s="28"/>
      <c r="B103" s="28"/>
      <c r="C103" s="218"/>
      <c r="D103" s="207"/>
      <c r="E103" s="208" t="s">
        <v>375</v>
      </c>
      <c r="F103" s="262">
        <f>AVERAGE(F100:H102)</f>
        <v>27.251238452676187</v>
      </c>
      <c r="G103" s="263"/>
      <c r="H103" s="264"/>
      <c r="J103" s="208" t="s">
        <v>375</v>
      </c>
      <c r="K103" s="188">
        <f>AVERAGE(K100:K102)</f>
        <v>9.358750934192086</v>
      </c>
      <c r="L103" s="188">
        <f t="shared" ref="L103:Q103" si="28">AVERAGE(L100:L102)</f>
        <v>15.918236756593421</v>
      </c>
      <c r="M103" s="188">
        <f t="shared" si="28"/>
        <v>0.23347601778230456</v>
      </c>
      <c r="N103" s="188">
        <f t="shared" si="28"/>
        <v>0.15453274179612173</v>
      </c>
      <c r="O103" s="188">
        <f t="shared" si="28"/>
        <v>0.18785275108602462</v>
      </c>
      <c r="P103" s="188">
        <f t="shared" si="28"/>
        <v>25.852849201449956</v>
      </c>
      <c r="Q103" s="114">
        <f t="shared" si="28"/>
        <v>92.946888490811446</v>
      </c>
      <c r="R103" s="231"/>
      <c r="S103" s="231"/>
      <c r="T103" s="208" t="s">
        <v>375</v>
      </c>
      <c r="U103" s="230">
        <f>AVERAGE(U100:U102)</f>
        <v>-42.18542165247375</v>
      </c>
      <c r="V103" s="230">
        <f t="shared" ref="V103:X103" si="29">AVERAGE(V100:V102)</f>
        <v>515.23631750374136</v>
      </c>
      <c r="W103" s="230">
        <f t="shared" si="29"/>
        <v>4.6225717079441031</v>
      </c>
      <c r="X103" s="232">
        <f t="shared" si="29"/>
        <v>105.82440338649565</v>
      </c>
    </row>
    <row r="104" spans="1:49" s="6" customFormat="1" ht="14.65" thickBot="1" x14ac:dyDescent="0.5">
      <c r="A104" s="203"/>
      <c r="B104" s="203"/>
      <c r="C104" s="219"/>
      <c r="D104" s="213"/>
      <c r="E104" s="214" t="s">
        <v>371</v>
      </c>
      <c r="F104" s="250">
        <f>STDEV(F100:H102)</f>
        <v>3.1052122309319268</v>
      </c>
      <c r="G104" s="251"/>
      <c r="H104" s="252"/>
      <c r="I104" s="158"/>
      <c r="J104" s="214" t="s">
        <v>371</v>
      </c>
      <c r="K104" s="194">
        <f>STDEV(K100:K102)</f>
        <v>3.090335431936527</v>
      </c>
      <c r="L104" s="194">
        <f t="shared" ref="L104:Q104" si="30">STDEV(L100:L102)</f>
        <v>7.5023387788207412</v>
      </c>
      <c r="M104" s="194">
        <f t="shared" si="30"/>
        <v>5.2516578562301817E-2</v>
      </c>
      <c r="N104" s="194">
        <f t="shared" si="30"/>
        <v>5.4025171933859424E-2</v>
      </c>
      <c r="O104" s="194">
        <f t="shared" si="30"/>
        <v>6.8416863704031522E-2</v>
      </c>
      <c r="P104" s="194">
        <f t="shared" si="30"/>
        <v>10.649712601531347</v>
      </c>
      <c r="Q104" s="116">
        <f t="shared" si="30"/>
        <v>27.629864553203223</v>
      </c>
      <c r="R104" s="229"/>
      <c r="S104" s="229"/>
      <c r="T104" s="214" t="s">
        <v>371</v>
      </c>
      <c r="U104" s="228">
        <f>STDEV(U100:U102)</f>
        <v>2.0391334697697152</v>
      </c>
      <c r="V104" s="228">
        <f t="shared" ref="V104:X104" si="31">STDEV(V100:V102)</f>
        <v>61.327981402674773</v>
      </c>
      <c r="W104" s="228">
        <f t="shared" si="31"/>
        <v>0.61784230148379493</v>
      </c>
      <c r="X104" s="200">
        <f t="shared" si="31"/>
        <v>10.851599581443189</v>
      </c>
      <c r="Y104" s="158"/>
      <c r="Z104" s="158"/>
    </row>
    <row r="105" spans="1:49" x14ac:dyDescent="0.45">
      <c r="A105" s="7" t="s">
        <v>11</v>
      </c>
      <c r="B105" s="128" t="s">
        <v>68</v>
      </c>
      <c r="C105" s="217" t="s">
        <v>66</v>
      </c>
      <c r="D105" s="67" t="s">
        <v>154</v>
      </c>
      <c r="E105" s="20">
        <v>44076</v>
      </c>
      <c r="F105" s="248">
        <v>79.130405405139911</v>
      </c>
      <c r="G105" s="248"/>
      <c r="H105" s="249"/>
      <c r="I105" s="128" t="s">
        <v>53</v>
      </c>
      <c r="J105" s="20">
        <v>44076</v>
      </c>
      <c r="K105" s="125">
        <v>37.754441558442444</v>
      </c>
      <c r="L105" s="125">
        <v>3.2743408480906671</v>
      </c>
      <c r="M105" s="125">
        <v>1.4260246966206915</v>
      </c>
      <c r="N105" s="125">
        <v>0.3747058497748757</v>
      </c>
      <c r="O105" s="125">
        <v>5.7889146365099453</v>
      </c>
      <c r="P105" s="132">
        <f t="shared" si="22"/>
        <v>48.618427589438625</v>
      </c>
      <c r="Q105" s="114">
        <f t="shared" si="23"/>
        <v>61.440892840769671</v>
      </c>
      <c r="R105" s="233" t="s">
        <v>241</v>
      </c>
      <c r="S105" s="233" t="s">
        <v>88</v>
      </c>
      <c r="T105" s="17" t="s">
        <v>117</v>
      </c>
      <c r="U105" s="242">
        <v>-17.262428860986589</v>
      </c>
      <c r="V105" s="242">
        <v>786.34962241049197</v>
      </c>
      <c r="W105" s="244">
        <v>2.3165376140981691</v>
      </c>
      <c r="X105" s="243">
        <v>74.861692640023023</v>
      </c>
      <c r="Y105" s="128"/>
      <c r="Z105" s="128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45">
      <c r="A106" s="7" t="s">
        <v>11</v>
      </c>
      <c r="B106" s="128" t="s">
        <v>68</v>
      </c>
      <c r="C106" s="217" t="s">
        <v>66</v>
      </c>
      <c r="D106" s="67" t="s">
        <v>155</v>
      </c>
      <c r="E106" s="20">
        <v>44076</v>
      </c>
      <c r="F106" s="248">
        <v>47.868560145751367</v>
      </c>
      <c r="G106" s="248"/>
      <c r="H106" s="249"/>
      <c r="I106" s="128" t="s">
        <v>54</v>
      </c>
      <c r="J106" s="20">
        <v>44076</v>
      </c>
      <c r="K106" s="125">
        <v>29.72140433925</v>
      </c>
      <c r="L106" s="125">
        <v>3.6634536814234355</v>
      </c>
      <c r="M106" s="125">
        <v>0.19157275030981158</v>
      </c>
      <c r="N106" s="125">
        <v>0.11512595820932479</v>
      </c>
      <c r="O106" s="125">
        <v>5.3560477529909862</v>
      </c>
      <c r="P106" s="132">
        <f t="shared" si="22"/>
        <v>39.047604482183559</v>
      </c>
      <c r="Q106" s="114">
        <f t="shared" si="23"/>
        <v>81.572548585732378</v>
      </c>
      <c r="R106" s="233" t="s">
        <v>242</v>
      </c>
      <c r="S106" s="233" t="s">
        <v>89</v>
      </c>
      <c r="T106" s="17" t="s">
        <v>117</v>
      </c>
      <c r="U106" s="242">
        <v>-15.362768693581716</v>
      </c>
      <c r="V106" s="242">
        <v>1010.9121140731201</v>
      </c>
      <c r="W106" s="244">
        <v>2.9976447304239722</v>
      </c>
      <c r="X106" s="243">
        <v>99.186076821004704</v>
      </c>
      <c r="Y106" s="128"/>
      <c r="Z106" s="128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s="9" customFormat="1" x14ac:dyDescent="0.45">
      <c r="A107" s="7" t="s">
        <v>11</v>
      </c>
      <c r="B107" s="128" t="s">
        <v>68</v>
      </c>
      <c r="C107" s="217" t="s">
        <v>66</v>
      </c>
      <c r="D107" s="67" t="s">
        <v>156</v>
      </c>
      <c r="E107" s="20">
        <v>44076</v>
      </c>
      <c r="F107" s="248">
        <v>23.023267654260934</v>
      </c>
      <c r="G107" s="248"/>
      <c r="H107" s="249"/>
      <c r="I107" s="128" t="s">
        <v>55</v>
      </c>
      <c r="J107" s="20">
        <v>44076</v>
      </c>
      <c r="K107" s="125">
        <v>6.1976366782006593</v>
      </c>
      <c r="L107" s="125">
        <v>0.90211744643000047</v>
      </c>
      <c r="M107" s="125">
        <v>0.13394799783275851</v>
      </c>
      <c r="N107" s="125">
        <v>0.11149714097838509</v>
      </c>
      <c r="O107" s="125">
        <v>2.1590984108264819</v>
      </c>
      <c r="P107" s="132">
        <f t="shared" si="22"/>
        <v>9.504297674268285</v>
      </c>
      <c r="Q107" s="114">
        <f t="shared" si="23"/>
        <v>41.281271698673564</v>
      </c>
      <c r="R107" s="233" t="s">
        <v>243</v>
      </c>
      <c r="S107" s="233" t="s">
        <v>90</v>
      </c>
      <c r="T107" s="17" t="s">
        <v>117</v>
      </c>
      <c r="U107" s="242">
        <v>-16.605278985685775</v>
      </c>
      <c r="V107" s="242">
        <v>692.84064199113425</v>
      </c>
      <c r="W107" s="244">
        <v>-0.13544800467472246</v>
      </c>
      <c r="X107" s="243">
        <v>61.121835217883678</v>
      </c>
      <c r="Y107" s="128"/>
      <c r="Z107" s="128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s="6" customFormat="1" x14ac:dyDescent="0.45">
      <c r="A108" s="28"/>
      <c r="C108" s="218"/>
      <c r="D108" s="207"/>
      <c r="E108" s="208" t="s">
        <v>375</v>
      </c>
      <c r="F108" s="262">
        <f>AVERAGE(F105:H107)</f>
        <v>50.007411068384073</v>
      </c>
      <c r="G108" s="263"/>
      <c r="H108" s="264"/>
      <c r="J108" s="208" t="s">
        <v>375</v>
      </c>
      <c r="K108" s="188">
        <f>AVERAGE(K105:K107)</f>
        <v>24.5578275252977</v>
      </c>
      <c r="L108" s="188">
        <f t="shared" ref="L108:Q108" si="32">AVERAGE(L105:L107)</f>
        <v>2.6133039919813674</v>
      </c>
      <c r="M108" s="188">
        <f t="shared" si="32"/>
        <v>0.58384848158775393</v>
      </c>
      <c r="N108" s="188">
        <f t="shared" si="32"/>
        <v>0.20044298298752852</v>
      </c>
      <c r="O108" s="188">
        <f t="shared" si="32"/>
        <v>4.4346869334424719</v>
      </c>
      <c r="P108" s="188">
        <f t="shared" si="32"/>
        <v>32.390109915296826</v>
      </c>
      <c r="Q108" s="114">
        <f t="shared" si="32"/>
        <v>61.431571041725213</v>
      </c>
      <c r="R108" s="231"/>
      <c r="S108" s="231"/>
      <c r="T108" s="208" t="s">
        <v>375</v>
      </c>
      <c r="U108" s="230">
        <f>AVERAGE(U105:U107)</f>
        <v>-16.410158846751358</v>
      </c>
      <c r="V108" s="230">
        <f t="shared" ref="V108:X108" si="33">AVERAGE(V105:V107)</f>
        <v>830.0341261582488</v>
      </c>
      <c r="W108" s="230">
        <f t="shared" si="33"/>
        <v>1.7262447799491396</v>
      </c>
      <c r="X108" s="232">
        <f t="shared" si="33"/>
        <v>78.38986822630379</v>
      </c>
    </row>
    <row r="109" spans="1:49" s="6" customFormat="1" x14ac:dyDescent="0.45">
      <c r="A109" s="221"/>
      <c r="B109" s="92"/>
      <c r="C109" s="222"/>
      <c r="D109" s="223"/>
      <c r="E109" s="224" t="s">
        <v>371</v>
      </c>
      <c r="F109" s="265">
        <f>STDEV(F105:H107)</f>
        <v>28.114653458667469</v>
      </c>
      <c r="G109" s="266"/>
      <c r="H109" s="267"/>
      <c r="I109" s="92"/>
      <c r="J109" s="224" t="s">
        <v>371</v>
      </c>
      <c r="K109" s="225">
        <f>STDEV(K105:K107)</f>
        <v>16.399843831500416</v>
      </c>
      <c r="L109" s="225">
        <f t="shared" ref="L109:Q109" si="34">STDEV(L105:L107)</f>
        <v>1.4946476991328363</v>
      </c>
      <c r="M109" s="225">
        <f t="shared" si="34"/>
        <v>0.72991488264037618</v>
      </c>
      <c r="N109" s="225">
        <f t="shared" si="34"/>
        <v>0.1509269761650727</v>
      </c>
      <c r="O109" s="225">
        <f t="shared" si="34"/>
        <v>1.9825667146172061</v>
      </c>
      <c r="P109" s="225">
        <f t="shared" si="34"/>
        <v>20.389224241895533</v>
      </c>
      <c r="Q109" s="115">
        <f t="shared" si="34"/>
        <v>20.145640061049491</v>
      </c>
      <c r="R109" s="236"/>
      <c r="S109" s="236"/>
      <c r="T109" s="224" t="s">
        <v>371</v>
      </c>
      <c r="U109" s="235">
        <f>STDEV(U105:U107)</f>
        <v>0.96474405381402406</v>
      </c>
      <c r="V109" s="235">
        <f t="shared" ref="V109:X109" si="35">STDEV(V105:V107)</f>
        <v>163.47359798715596</v>
      </c>
      <c r="W109" s="235">
        <f t="shared" si="35"/>
        <v>1.6478476095251722</v>
      </c>
      <c r="X109" s="245">
        <f t="shared" si="35"/>
        <v>19.275830447244385</v>
      </c>
      <c r="Y109" s="92"/>
      <c r="Z109" s="92"/>
    </row>
    <row r="110" spans="1:49" x14ac:dyDescent="0.45">
      <c r="A110" s="7" t="s">
        <v>20</v>
      </c>
      <c r="B110" s="128" t="s">
        <v>68</v>
      </c>
      <c r="C110" s="217" t="s">
        <v>66</v>
      </c>
      <c r="D110" s="67" t="s">
        <v>157</v>
      </c>
      <c r="E110" s="20">
        <v>44074</v>
      </c>
      <c r="F110" s="248">
        <v>260.65974794228794</v>
      </c>
      <c r="G110" s="248"/>
      <c r="H110" s="249"/>
      <c r="I110" s="128" t="s">
        <v>56</v>
      </c>
      <c r="J110" s="20">
        <v>44074</v>
      </c>
      <c r="K110" s="125">
        <v>47.792782305006511</v>
      </c>
      <c r="L110" s="125">
        <v>2.9778579743888671</v>
      </c>
      <c r="M110" s="125">
        <v>0.9180552926527894</v>
      </c>
      <c r="N110" s="125">
        <v>0.63323496830983095</v>
      </c>
      <c r="O110" s="125">
        <v>19.204525021202937</v>
      </c>
      <c r="P110" s="132">
        <f t="shared" si="22"/>
        <v>71.526455561560937</v>
      </c>
      <c r="Q110" s="114">
        <f t="shared" si="23"/>
        <v>27.440545050092446</v>
      </c>
      <c r="R110" s="233" t="s">
        <v>244</v>
      </c>
      <c r="S110" s="233" t="s">
        <v>91</v>
      </c>
      <c r="T110" s="17" t="s">
        <v>118</v>
      </c>
      <c r="U110" s="242">
        <v>-30.763231354295886</v>
      </c>
      <c r="V110" s="242">
        <v>1000.659157722169</v>
      </c>
      <c r="W110" s="244">
        <v>1.3435274479184502</v>
      </c>
      <c r="X110" s="243">
        <v>83.446775473057997</v>
      </c>
      <c r="Y110" s="128"/>
      <c r="Z110" s="128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45">
      <c r="A111" s="7" t="s">
        <v>20</v>
      </c>
      <c r="B111" s="128" t="s">
        <v>68</v>
      </c>
      <c r="C111" s="217" t="s">
        <v>66</v>
      </c>
      <c r="D111" s="67" t="s">
        <v>158</v>
      </c>
      <c r="E111" s="20">
        <v>44074</v>
      </c>
      <c r="F111" s="248">
        <v>336.61960235947777</v>
      </c>
      <c r="G111" s="248"/>
      <c r="H111" s="249"/>
      <c r="I111" s="128" t="s">
        <v>57</v>
      </c>
      <c r="J111" s="20">
        <v>44074</v>
      </c>
      <c r="K111" s="125">
        <v>155.73965678627187</v>
      </c>
      <c r="L111" s="125">
        <v>2.5784711388455608</v>
      </c>
      <c r="M111" s="125">
        <v>3.6017384366934722</v>
      </c>
      <c r="N111" s="125">
        <v>1.3413848425599193</v>
      </c>
      <c r="O111" s="125">
        <v>19.956572273994524</v>
      </c>
      <c r="P111" s="132">
        <f t="shared" si="22"/>
        <v>183.21782347836535</v>
      </c>
      <c r="Q111" s="114">
        <f t="shared" si="23"/>
        <v>54.42874455145548</v>
      </c>
      <c r="R111" s="233" t="s">
        <v>245</v>
      </c>
      <c r="S111" s="233" t="s">
        <v>92</v>
      </c>
      <c r="T111" s="17" t="s">
        <v>118</v>
      </c>
      <c r="U111" s="242">
        <v>-34.68114582271285</v>
      </c>
      <c r="V111" s="242">
        <v>981.09301303516611</v>
      </c>
      <c r="W111" s="244">
        <v>1.0321641947409401</v>
      </c>
      <c r="X111" s="243">
        <v>87.158035131185159</v>
      </c>
      <c r="Y111" s="128"/>
      <c r="Z111" s="128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s="5" customFormat="1" ht="14.65" thickBot="1" x14ac:dyDescent="0.5">
      <c r="A112" s="7" t="s">
        <v>20</v>
      </c>
      <c r="B112" s="128" t="s">
        <v>68</v>
      </c>
      <c r="C112" s="217" t="s">
        <v>66</v>
      </c>
      <c r="D112" s="67" t="s">
        <v>159</v>
      </c>
      <c r="E112" s="20">
        <v>44074</v>
      </c>
      <c r="F112" s="248">
        <v>220.94893526590741</v>
      </c>
      <c r="G112" s="248"/>
      <c r="H112" s="249"/>
      <c r="I112" s="128" t="s">
        <v>58</v>
      </c>
      <c r="J112" s="20">
        <v>44074</v>
      </c>
      <c r="K112" s="125">
        <v>76.921052631580139</v>
      </c>
      <c r="L112" s="125">
        <v>2.7234210526316214</v>
      </c>
      <c r="M112" s="125">
        <v>4.2429887171388012</v>
      </c>
      <c r="N112" s="125">
        <v>0.54293263926395863</v>
      </c>
      <c r="O112" s="125">
        <v>33.382985512496433</v>
      </c>
      <c r="P112" s="132">
        <f t="shared" si="22"/>
        <v>117.81338055311095</v>
      </c>
      <c r="Q112" s="114">
        <f t="shared" si="23"/>
        <v>53.321542559743506</v>
      </c>
      <c r="R112" s="233" t="s">
        <v>246</v>
      </c>
      <c r="S112" s="233" t="s">
        <v>93</v>
      </c>
      <c r="T112" s="17" t="s">
        <v>118</v>
      </c>
      <c r="U112" s="242">
        <v>-32.651667048814765</v>
      </c>
      <c r="V112" s="242">
        <v>811.60025133733177</v>
      </c>
      <c r="W112" s="244">
        <v>2.8322330021734197</v>
      </c>
      <c r="X112" s="243">
        <v>65.006827639693455</v>
      </c>
      <c r="Y112" s="128"/>
      <c r="Z112" s="128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s="6" customFormat="1" x14ac:dyDescent="0.45">
      <c r="A113" s="28"/>
      <c r="C113" s="218"/>
      <c r="D113" s="207"/>
      <c r="E113" s="208" t="s">
        <v>375</v>
      </c>
      <c r="F113" s="262">
        <f>AVERAGE(F110:H112)</f>
        <v>272.74276185589105</v>
      </c>
      <c r="G113" s="263"/>
      <c r="H113" s="264"/>
      <c r="J113" s="208" t="s">
        <v>375</v>
      </c>
      <c r="K113" s="188">
        <f>AVERAGE(K110:K112)</f>
        <v>93.484497240952848</v>
      </c>
      <c r="L113" s="188">
        <f t="shared" ref="L113:Q113" si="36">AVERAGE(L110:L112)</f>
        <v>2.7599167219553498</v>
      </c>
      <c r="M113" s="188">
        <f t="shared" si="36"/>
        <v>2.9209274821616873</v>
      </c>
      <c r="N113" s="188">
        <f t="shared" si="36"/>
        <v>0.83918415004456959</v>
      </c>
      <c r="O113" s="188">
        <f t="shared" si="36"/>
        <v>24.181360935897967</v>
      </c>
      <c r="P113" s="188">
        <f t="shared" si="36"/>
        <v>124.1858865310124</v>
      </c>
      <c r="Q113" s="114">
        <f t="shared" si="36"/>
        <v>45.063610720430482</v>
      </c>
      <c r="R113" s="231"/>
      <c r="S113" s="231"/>
      <c r="T113" s="208" t="s">
        <v>375</v>
      </c>
      <c r="U113" s="230">
        <f>AVERAGE(U110:U112)</f>
        <v>-32.698681408607833</v>
      </c>
      <c r="V113" s="230">
        <f t="shared" ref="V113:X113" si="37">AVERAGE(V110:V112)</f>
        <v>931.11747403155562</v>
      </c>
      <c r="W113" s="230">
        <f t="shared" si="37"/>
        <v>1.7359748816109366</v>
      </c>
      <c r="X113" s="232">
        <f t="shared" si="37"/>
        <v>78.53721274797887</v>
      </c>
    </row>
    <row r="114" spans="1:49" s="6" customFormat="1" ht="14.65" thickBot="1" x14ac:dyDescent="0.5">
      <c r="A114" s="203"/>
      <c r="B114" s="158"/>
      <c r="C114" s="219"/>
      <c r="D114" s="213"/>
      <c r="E114" s="214" t="s">
        <v>371</v>
      </c>
      <c r="F114" s="250">
        <f>STDEV(F110:H112)</f>
        <v>58.774358570682473</v>
      </c>
      <c r="G114" s="251"/>
      <c r="H114" s="252"/>
      <c r="I114" s="158"/>
      <c r="J114" s="214" t="s">
        <v>371</v>
      </c>
      <c r="K114" s="194">
        <f>STDEV(K110:K112)</f>
        <v>55.847047375526763</v>
      </c>
      <c r="L114" s="194">
        <f t="shared" ref="L114:Q114" si="38">STDEV(L110:L112)</f>
        <v>0.202179156964471</v>
      </c>
      <c r="M114" s="194">
        <f t="shared" si="38"/>
        <v>1.763922684295979</v>
      </c>
      <c r="N114" s="194">
        <f t="shared" si="38"/>
        <v>0.4372559654595351</v>
      </c>
      <c r="O114" s="194">
        <f t="shared" si="38"/>
        <v>7.9777073714259128</v>
      </c>
      <c r="P114" s="194">
        <f t="shared" si="38"/>
        <v>56.117707019358299</v>
      </c>
      <c r="Q114" s="116">
        <f t="shared" si="38"/>
        <v>15.272059677017934</v>
      </c>
      <c r="R114" s="229"/>
      <c r="S114" s="229"/>
      <c r="T114" s="214" t="s">
        <v>371</v>
      </c>
      <c r="U114" s="228">
        <f>STDEV(U110:U112)</f>
        <v>1.9593803122359397</v>
      </c>
      <c r="V114" s="228">
        <f t="shared" ref="V114:X114" si="39">STDEV(V110:V112)</f>
        <v>103.96626084881433</v>
      </c>
      <c r="W114" s="228">
        <f t="shared" si="39"/>
        <v>0.9620671333289128</v>
      </c>
      <c r="X114" s="200">
        <f t="shared" si="39"/>
        <v>11.863677884467073</v>
      </c>
      <c r="Y114" s="158"/>
      <c r="Z114" s="158"/>
    </row>
    <row r="115" spans="1:49" ht="15.75" x14ac:dyDescent="0.45">
      <c r="A115" s="7" t="s">
        <v>11</v>
      </c>
      <c r="B115" s="128" t="s">
        <v>67</v>
      </c>
      <c r="C115" s="124" t="s">
        <v>354</v>
      </c>
      <c r="D115" s="128" t="s">
        <v>142</v>
      </c>
      <c r="E115" s="128" t="s">
        <v>127</v>
      </c>
      <c r="F115" s="248">
        <v>303.08773870849302</v>
      </c>
      <c r="G115" s="248"/>
      <c r="H115" s="249"/>
      <c r="I115" s="128" t="s">
        <v>59</v>
      </c>
      <c r="J115" s="128" t="s">
        <v>127</v>
      </c>
      <c r="K115" s="125">
        <v>108.95079268293291</v>
      </c>
      <c r="L115" s="125">
        <v>0.53887687360044645</v>
      </c>
      <c r="M115" s="125">
        <v>0.13709355109187354</v>
      </c>
      <c r="N115" s="125">
        <v>0.4067955462665912</v>
      </c>
      <c r="O115" s="125">
        <v>1.294111020489783</v>
      </c>
      <c r="P115" s="132">
        <f t="shared" si="22"/>
        <v>111.32766967438161</v>
      </c>
      <c r="Q115" s="114">
        <f t="shared" si="23"/>
        <v>36.731169049849136</v>
      </c>
      <c r="R115" s="72" t="s">
        <v>226</v>
      </c>
      <c r="S115" s="233" t="s">
        <v>82</v>
      </c>
      <c r="T115" s="17" t="s">
        <v>127</v>
      </c>
      <c r="U115" s="242">
        <v>-15.365447150712189</v>
      </c>
      <c r="V115" s="242">
        <v>1099.7635835749943</v>
      </c>
      <c r="W115" s="244">
        <v>2.6181707656138817</v>
      </c>
      <c r="X115" s="243">
        <v>108.34334031120213</v>
      </c>
      <c r="Y115" s="128">
        <v>2.5</v>
      </c>
      <c r="Z115" s="128">
        <v>1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spans="1:49" ht="15.75" x14ac:dyDescent="0.45">
      <c r="A116" s="7" t="s">
        <v>11</v>
      </c>
      <c r="B116" s="128" t="s">
        <v>67</v>
      </c>
      <c r="C116" s="124" t="s">
        <v>354</v>
      </c>
      <c r="D116" s="128" t="s">
        <v>143</v>
      </c>
      <c r="E116" s="128" t="s">
        <v>127</v>
      </c>
      <c r="F116" s="248">
        <v>320.68063455500209</v>
      </c>
      <c r="G116" s="248"/>
      <c r="H116" s="249"/>
      <c r="I116" s="128" t="s">
        <v>60</v>
      </c>
      <c r="J116" s="128" t="s">
        <v>127</v>
      </c>
      <c r="K116" s="125">
        <v>156.02887159532767</v>
      </c>
      <c r="L116" s="125">
        <v>0.66296309490266936</v>
      </c>
      <c r="M116" s="125">
        <v>0.17449997116018914</v>
      </c>
      <c r="N116" s="125">
        <v>0.64942290923516255</v>
      </c>
      <c r="O116" s="125">
        <v>1.7832794055748873</v>
      </c>
      <c r="P116" s="132">
        <f t="shared" si="22"/>
        <v>159.2990369762006</v>
      </c>
      <c r="Q116" s="114">
        <f t="shared" si="23"/>
        <v>49.675290557303093</v>
      </c>
      <c r="R116" s="72" t="s">
        <v>227</v>
      </c>
      <c r="S116" s="233" t="s">
        <v>83</v>
      </c>
      <c r="T116" s="17" t="s">
        <v>127</v>
      </c>
      <c r="U116" s="242">
        <v>-16.460779317707317</v>
      </c>
      <c r="V116" s="242">
        <v>812.16407624404246</v>
      </c>
      <c r="W116" s="244">
        <v>2.9392641204531893</v>
      </c>
      <c r="X116" s="243">
        <v>82.300943165960874</v>
      </c>
      <c r="Y116" s="128">
        <v>0.5</v>
      </c>
      <c r="Z116" s="128">
        <v>1</v>
      </c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spans="1:49" s="9" customFormat="1" ht="15.75" x14ac:dyDescent="0.45">
      <c r="A117" s="7" t="s">
        <v>11</v>
      </c>
      <c r="B117" s="128" t="s">
        <v>67</v>
      </c>
      <c r="C117" s="124" t="s">
        <v>354</v>
      </c>
      <c r="D117" s="128" t="s">
        <v>144</v>
      </c>
      <c r="E117" s="128" t="s">
        <v>127</v>
      </c>
      <c r="F117" s="248">
        <v>291.56280316796961</v>
      </c>
      <c r="G117" s="248"/>
      <c r="H117" s="249"/>
      <c r="I117" s="128" t="s">
        <v>61</v>
      </c>
      <c r="J117" s="128" t="s">
        <v>127</v>
      </c>
      <c r="K117" s="125">
        <v>163.20335849056349</v>
      </c>
      <c r="L117" s="125">
        <v>0.70136454962111638</v>
      </c>
      <c r="M117" s="125">
        <v>0.18673358345497809</v>
      </c>
      <c r="N117" s="125">
        <v>0.7041837069866056</v>
      </c>
      <c r="O117" s="125">
        <v>1.7238198481493681</v>
      </c>
      <c r="P117" s="132">
        <f t="shared" si="22"/>
        <v>166.51946017877555</v>
      </c>
      <c r="Q117" s="114">
        <f t="shared" si="23"/>
        <v>57.112724383721726</v>
      </c>
      <c r="R117" s="72" t="s">
        <v>228</v>
      </c>
      <c r="S117" s="233" t="s">
        <v>84</v>
      </c>
      <c r="T117" s="17" t="s">
        <v>127</v>
      </c>
      <c r="U117" s="242">
        <v>-17.731375232019886</v>
      </c>
      <c r="V117" s="242">
        <v>640.55715031169495</v>
      </c>
      <c r="W117" s="244">
        <v>3.1630564586745242</v>
      </c>
      <c r="X117" s="243">
        <v>71.35185141043489</v>
      </c>
      <c r="Y117" s="128">
        <v>0.5</v>
      </c>
      <c r="Z117" s="128">
        <v>2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spans="1:49" s="6" customFormat="1" x14ac:dyDescent="0.45">
      <c r="A118" s="28"/>
      <c r="C118" s="29"/>
      <c r="E118" s="208" t="s">
        <v>375</v>
      </c>
      <c r="F118" s="262">
        <f>AVERAGE(F115:H117)</f>
        <v>305.11039214382157</v>
      </c>
      <c r="G118" s="263"/>
      <c r="H118" s="264"/>
      <c r="J118" s="208" t="s">
        <v>375</v>
      </c>
      <c r="K118" s="188">
        <f>AVERAGE(K115:K117)</f>
        <v>142.7276742562747</v>
      </c>
      <c r="L118" s="188">
        <f t="shared" ref="L118:Q118" si="40">AVERAGE(L115:L117)</f>
        <v>0.63440150604141066</v>
      </c>
      <c r="M118" s="188">
        <f t="shared" si="40"/>
        <v>0.16610903523568027</v>
      </c>
      <c r="N118" s="188">
        <f t="shared" si="40"/>
        <v>0.58680072082945312</v>
      </c>
      <c r="O118" s="188">
        <f t="shared" si="40"/>
        <v>1.6004034247380128</v>
      </c>
      <c r="P118" s="188">
        <f t="shared" si="40"/>
        <v>145.71538894311925</v>
      </c>
      <c r="Q118" s="114">
        <f t="shared" si="40"/>
        <v>47.839727996957983</v>
      </c>
      <c r="R118" s="211"/>
      <c r="S118" s="231"/>
      <c r="T118" s="208" t="s">
        <v>375</v>
      </c>
      <c r="U118" s="230">
        <f>AVERAGE(U115:U117)</f>
        <v>-16.519200566813129</v>
      </c>
      <c r="V118" s="230">
        <f t="shared" ref="V118:X118" si="41">AVERAGE(V115:V117)</f>
        <v>850.82827004357716</v>
      </c>
      <c r="W118" s="230">
        <f t="shared" si="41"/>
        <v>2.9068304482471987</v>
      </c>
      <c r="X118" s="232">
        <f t="shared" si="41"/>
        <v>87.332044962532635</v>
      </c>
    </row>
    <row r="119" spans="1:49" s="6" customFormat="1" x14ac:dyDescent="0.45">
      <c r="A119" s="221"/>
      <c r="B119" s="92"/>
      <c r="C119" s="226"/>
      <c r="D119" s="92"/>
      <c r="E119" s="224" t="s">
        <v>371</v>
      </c>
      <c r="F119" s="265">
        <f>STDEV(F115:H117)</f>
        <v>14.663913916840151</v>
      </c>
      <c r="G119" s="266"/>
      <c r="H119" s="267"/>
      <c r="I119" s="92"/>
      <c r="J119" s="224" t="s">
        <v>371</v>
      </c>
      <c r="K119" s="225">
        <f>STDEV(K115:K117)</f>
        <v>29.470775561005134</v>
      </c>
      <c r="L119" s="225">
        <f t="shared" ref="L119:Q119" si="42">STDEV(L115:L117)</f>
        <v>8.4925758656365605E-2</v>
      </c>
      <c r="M119" s="225">
        <f t="shared" si="42"/>
        <v>2.5861922927721832E-2</v>
      </c>
      <c r="N119" s="225">
        <f t="shared" si="42"/>
        <v>0.15827534045026867</v>
      </c>
      <c r="O119" s="225">
        <f t="shared" si="42"/>
        <v>0.26691784769368665</v>
      </c>
      <c r="P119" s="225">
        <f t="shared" si="42"/>
        <v>29.998667556829936</v>
      </c>
      <c r="Q119" s="115">
        <f t="shared" si="42"/>
        <v>10.314015556107778</v>
      </c>
      <c r="R119" s="227"/>
      <c r="S119" s="236"/>
      <c r="T119" s="224" t="s">
        <v>371</v>
      </c>
      <c r="U119" s="235">
        <f>STDEV(U115:U117)</f>
        <v>1.1840454819137618</v>
      </c>
      <c r="V119" s="235">
        <f t="shared" ref="V119:X119" si="43">STDEV(V115:V117)</f>
        <v>232.03195253935687</v>
      </c>
      <c r="W119" s="235">
        <f t="shared" si="43"/>
        <v>0.27388695103111144</v>
      </c>
      <c r="X119" s="245">
        <f t="shared" si="43"/>
        <v>19.002014412674665</v>
      </c>
      <c r="Y119" s="92"/>
      <c r="Z119" s="92"/>
    </row>
    <row r="120" spans="1:49" ht="15.75" x14ac:dyDescent="0.45">
      <c r="A120" s="7" t="s">
        <v>20</v>
      </c>
      <c r="B120" s="4" t="s">
        <v>67</v>
      </c>
      <c r="C120" s="124" t="s">
        <v>354</v>
      </c>
      <c r="D120" s="128" t="s">
        <v>145</v>
      </c>
      <c r="E120" s="11" t="s">
        <v>128</v>
      </c>
      <c r="F120" s="248">
        <v>722.50587099702238</v>
      </c>
      <c r="G120" s="248"/>
      <c r="H120" s="249"/>
      <c r="I120" s="11" t="s">
        <v>62</v>
      </c>
      <c r="J120" s="11" t="s">
        <v>128</v>
      </c>
      <c r="K120" s="1">
        <v>257.92375000000237</v>
      </c>
      <c r="L120" s="1">
        <v>0.53544819295042567</v>
      </c>
      <c r="M120" s="1">
        <v>0.14994044244113017</v>
      </c>
      <c r="N120" s="1">
        <v>0.45087842578243514</v>
      </c>
      <c r="O120" s="8">
        <v>1.4997382140181355</v>
      </c>
      <c r="P120" s="84">
        <f t="shared" si="22"/>
        <v>260.55975527519445</v>
      </c>
      <c r="Q120" s="114">
        <f t="shared" si="23"/>
        <v>36.063340899311292</v>
      </c>
      <c r="R120" s="49" t="s">
        <v>225</v>
      </c>
      <c r="S120" s="233" t="s">
        <v>85</v>
      </c>
      <c r="T120" s="16" t="s">
        <v>120</v>
      </c>
      <c r="U120" s="242">
        <v>-25.797653709132128</v>
      </c>
      <c r="V120" s="242">
        <v>898.70175176314092</v>
      </c>
      <c r="W120" s="244">
        <v>3.9122742866329081</v>
      </c>
      <c r="X120" s="243">
        <v>67.543918444431753</v>
      </c>
      <c r="Y120" s="128">
        <v>2.5</v>
      </c>
      <c r="Z120" s="4">
        <v>1</v>
      </c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spans="1:49" ht="15.75" x14ac:dyDescent="0.45">
      <c r="A121" s="7" t="s">
        <v>20</v>
      </c>
      <c r="B121" s="11" t="s">
        <v>67</v>
      </c>
      <c r="C121" s="124" t="s">
        <v>354</v>
      </c>
      <c r="D121" s="128" t="s">
        <v>146</v>
      </c>
      <c r="E121" s="11" t="s">
        <v>128</v>
      </c>
      <c r="F121" s="248">
        <v>538.45208839319662</v>
      </c>
      <c r="G121" s="248"/>
      <c r="H121" s="249"/>
      <c r="I121" s="11" t="s">
        <v>63</v>
      </c>
      <c r="J121" s="11" t="s">
        <v>128</v>
      </c>
      <c r="K121" s="8">
        <v>482.93471814671744</v>
      </c>
      <c r="L121" s="8">
        <v>0.56796272421816574</v>
      </c>
      <c r="M121" s="8">
        <v>0.21491295335634938</v>
      </c>
      <c r="N121" s="8">
        <v>0.66496368615662937</v>
      </c>
      <c r="O121" s="8">
        <v>2.4279577506421322</v>
      </c>
      <c r="P121" s="84">
        <f t="shared" si="22"/>
        <v>486.8105152610907</v>
      </c>
      <c r="Q121" s="114">
        <f t="shared" si="23"/>
        <v>90.40925381379607</v>
      </c>
      <c r="R121" s="49" t="s">
        <v>223</v>
      </c>
      <c r="S121" s="233" t="s">
        <v>86</v>
      </c>
      <c r="T121" s="17" t="s">
        <v>120</v>
      </c>
      <c r="U121" s="242">
        <v>-22.45818604624969</v>
      </c>
      <c r="V121" s="242">
        <v>847.56589634396107</v>
      </c>
      <c r="W121" s="244">
        <v>3.0657554420565525</v>
      </c>
      <c r="X121" s="243">
        <v>56.831539955247855</v>
      </c>
      <c r="Y121" s="128">
        <v>0.5</v>
      </c>
      <c r="Z121" s="11">
        <v>2</v>
      </c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spans="1:49" s="5" customFormat="1" ht="16.149999999999999" thickBot="1" x14ac:dyDescent="0.5">
      <c r="A122" s="7" t="s">
        <v>20</v>
      </c>
      <c r="B122" s="128" t="s">
        <v>67</v>
      </c>
      <c r="C122" s="124" t="s">
        <v>354</v>
      </c>
      <c r="D122" s="128" t="s">
        <v>147</v>
      </c>
      <c r="E122" s="128" t="s">
        <v>128</v>
      </c>
      <c r="F122" s="248">
        <v>620.33978154742476</v>
      </c>
      <c r="G122" s="248"/>
      <c r="H122" s="249"/>
      <c r="I122" s="128" t="s">
        <v>64</v>
      </c>
      <c r="J122" s="128" t="s">
        <v>128</v>
      </c>
      <c r="K122" s="125">
        <v>589.71025252525124</v>
      </c>
      <c r="L122" s="125">
        <v>0.72710427017221568</v>
      </c>
      <c r="M122" s="125">
        <v>0.26482967219975007</v>
      </c>
      <c r="N122" s="125">
        <v>0.73927453087219208</v>
      </c>
      <c r="O122" s="125">
        <v>3.0708037672116686</v>
      </c>
      <c r="P122" s="132">
        <f t="shared" si="22"/>
        <v>594.51226476570707</v>
      </c>
      <c r="Q122" s="114">
        <f t="shared" si="23"/>
        <v>95.83655320036199</v>
      </c>
      <c r="R122" s="72" t="s">
        <v>224</v>
      </c>
      <c r="S122" s="233" t="s">
        <v>87</v>
      </c>
      <c r="T122" s="17" t="s">
        <v>120</v>
      </c>
      <c r="U122" s="242">
        <v>-25.466960704987361</v>
      </c>
      <c r="V122" s="242">
        <v>849.48039444800361</v>
      </c>
      <c r="W122" s="244">
        <v>4.6225717079441022</v>
      </c>
      <c r="X122" s="243">
        <v>72.292163602030925</v>
      </c>
      <c r="Y122" s="128">
        <v>2.5</v>
      </c>
      <c r="Z122" s="128">
        <v>2</v>
      </c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spans="1:49" s="6" customFormat="1" x14ac:dyDescent="0.45">
      <c r="A123" s="28"/>
      <c r="C123" s="29"/>
      <c r="E123" s="208" t="s">
        <v>375</v>
      </c>
      <c r="F123" s="262">
        <f>AVERAGE(F120:H122)</f>
        <v>627.09924697921463</v>
      </c>
      <c r="G123" s="263"/>
      <c r="H123" s="264"/>
      <c r="J123" s="208" t="s">
        <v>375</v>
      </c>
      <c r="K123" s="188">
        <f>AVERAGE(K120:K122)</f>
        <v>443.522906890657</v>
      </c>
      <c r="L123" s="188">
        <f t="shared" ref="L123:Q123" si="44">AVERAGE(L120:L122)</f>
        <v>0.6101717291136024</v>
      </c>
      <c r="M123" s="188">
        <f t="shared" si="44"/>
        <v>0.20989435599907655</v>
      </c>
      <c r="N123" s="188">
        <f t="shared" si="44"/>
        <v>0.61837221427041877</v>
      </c>
      <c r="O123" s="188">
        <f t="shared" si="44"/>
        <v>2.3328332439573121</v>
      </c>
      <c r="P123" s="188">
        <f t="shared" si="44"/>
        <v>447.29417843399739</v>
      </c>
      <c r="Q123" s="114">
        <f t="shared" si="44"/>
        <v>74.103049304489787</v>
      </c>
      <c r="R123" s="211"/>
      <c r="S123" s="231"/>
      <c r="T123" s="208" t="s">
        <v>375</v>
      </c>
      <c r="U123" s="230">
        <f>AVERAGE(U120:U122)</f>
        <v>-24.574266820123057</v>
      </c>
      <c r="V123" s="230">
        <f t="shared" ref="V123:X123" si="45">AVERAGE(V120:V122)</f>
        <v>865.24934751836861</v>
      </c>
      <c r="W123" s="230">
        <f t="shared" si="45"/>
        <v>3.8668671455445209</v>
      </c>
      <c r="X123" s="232">
        <f t="shared" si="45"/>
        <v>65.555874000570171</v>
      </c>
    </row>
    <row r="124" spans="1:49" s="6" customFormat="1" ht="14.65" thickBot="1" x14ac:dyDescent="0.5">
      <c r="A124" s="203"/>
      <c r="B124" s="158"/>
      <c r="C124" s="112"/>
      <c r="D124" s="158"/>
      <c r="E124" s="214" t="s">
        <v>371</v>
      </c>
      <c r="F124" s="250">
        <f>STDEV(F120:H122)</f>
        <v>92.21288685637623</v>
      </c>
      <c r="G124" s="251"/>
      <c r="H124" s="252"/>
      <c r="I124" s="158"/>
      <c r="J124" s="214" t="s">
        <v>371</v>
      </c>
      <c r="K124" s="194">
        <f>STDEV(K120:K122)</f>
        <v>169.3680576860547</v>
      </c>
      <c r="L124" s="194">
        <f t="shared" ref="L124:Q124" si="46">STDEV(L120:L122)</f>
        <v>0.10256321491991355</v>
      </c>
      <c r="M124" s="194">
        <f t="shared" si="46"/>
        <v>5.7608797229312496E-2</v>
      </c>
      <c r="N124" s="194">
        <f t="shared" si="46"/>
        <v>0.14973694366163742</v>
      </c>
      <c r="O124" s="194">
        <f t="shared" si="46"/>
        <v>0.7898406465464084</v>
      </c>
      <c r="P124" s="194">
        <f t="shared" si="46"/>
        <v>170.44713346350807</v>
      </c>
      <c r="Q124" s="116">
        <f t="shared" si="46"/>
        <v>33.054930892699026</v>
      </c>
      <c r="R124" s="220"/>
      <c r="S124" s="229"/>
      <c r="T124" s="214" t="s">
        <v>371</v>
      </c>
      <c r="U124" s="228">
        <f>STDEV(U120:U122)</f>
        <v>1.8400238712894357</v>
      </c>
      <c r="V124" s="228">
        <f t="shared" ref="V124:X124" si="47">STDEV(V120:V122)</f>
        <v>28.986442314715767</v>
      </c>
      <c r="W124" s="228">
        <f t="shared" si="47"/>
        <v>0.7794007812283632</v>
      </c>
      <c r="X124" s="200">
        <f t="shared" si="47"/>
        <v>7.9197197816553855</v>
      </c>
      <c r="Y124" s="158"/>
      <c r="Z124" s="158"/>
    </row>
    <row r="125" spans="1:49" s="11" customFormat="1" ht="71.650000000000006" thickBot="1" x14ac:dyDescent="0.5">
      <c r="A125" s="39" t="s">
        <v>7</v>
      </c>
      <c r="B125" s="39" t="s">
        <v>8</v>
      </c>
      <c r="C125" s="39" t="s">
        <v>9</v>
      </c>
      <c r="D125" s="38" t="s">
        <v>6</v>
      </c>
      <c r="E125" s="44" t="s">
        <v>213</v>
      </c>
      <c r="F125" s="283" t="s">
        <v>41</v>
      </c>
      <c r="G125" s="284"/>
      <c r="H125" s="285"/>
      <c r="I125" s="38" t="s">
        <v>6</v>
      </c>
      <c r="J125" s="40" t="s">
        <v>213</v>
      </c>
      <c r="K125" s="41" t="s">
        <v>46</v>
      </c>
      <c r="L125" s="41" t="s">
        <v>45</v>
      </c>
      <c r="M125" s="41" t="s">
        <v>39</v>
      </c>
      <c r="N125" s="41" t="s">
        <v>40</v>
      </c>
      <c r="O125" s="43" t="s">
        <v>359</v>
      </c>
      <c r="P125" s="40" t="s">
        <v>355</v>
      </c>
      <c r="Q125" s="198" t="s">
        <v>357</v>
      </c>
      <c r="R125" s="42" t="s">
        <v>6</v>
      </c>
      <c r="S125" s="42" t="s">
        <v>184</v>
      </c>
      <c r="T125" s="40" t="s">
        <v>213</v>
      </c>
      <c r="U125" s="43" t="s">
        <v>217</v>
      </c>
      <c r="V125" s="43" t="s">
        <v>216</v>
      </c>
      <c r="W125" s="43" t="s">
        <v>215</v>
      </c>
      <c r="X125" s="47" t="s">
        <v>214</v>
      </c>
      <c r="Y125" s="42"/>
      <c r="Z125" s="42"/>
    </row>
    <row r="126" spans="1:49" s="55" customFormat="1" x14ac:dyDescent="0.45">
      <c r="A126" s="68" t="s">
        <v>11</v>
      </c>
      <c r="B126" s="68" t="s">
        <v>100</v>
      </c>
      <c r="C126" s="71" t="s">
        <v>129</v>
      </c>
      <c r="D126" s="57"/>
      <c r="E126" s="58"/>
      <c r="F126" s="286"/>
      <c r="G126" s="287"/>
      <c r="H126" s="288"/>
      <c r="I126" s="57"/>
      <c r="J126" s="59"/>
      <c r="K126" s="60"/>
      <c r="L126" s="60"/>
      <c r="M126" s="60"/>
      <c r="N126" s="60"/>
      <c r="O126" s="118"/>
      <c r="P126" s="118"/>
      <c r="Q126" s="82"/>
      <c r="R126" s="233" t="s">
        <v>230</v>
      </c>
      <c r="S126" s="233" t="s">
        <v>74</v>
      </c>
      <c r="T126" s="16" t="s">
        <v>122</v>
      </c>
      <c r="U126" s="242">
        <v>-29.255520381419711</v>
      </c>
      <c r="V126" s="242">
        <v>846.44669271126975</v>
      </c>
      <c r="W126" s="244">
        <v>5.4982808575058488</v>
      </c>
      <c r="X126" s="243">
        <v>113.18088893073437</v>
      </c>
      <c r="Y126" s="60"/>
      <c r="Z126" s="60"/>
    </row>
    <row r="127" spans="1:49" x14ac:dyDescent="0.45">
      <c r="A127" s="33" t="s">
        <v>11</v>
      </c>
      <c r="B127" s="31" t="s">
        <v>100</v>
      </c>
      <c r="C127" s="63" t="s">
        <v>129</v>
      </c>
      <c r="D127" s="61" t="s">
        <v>306</v>
      </c>
      <c r="E127" s="56">
        <v>42633</v>
      </c>
      <c r="F127" s="275">
        <v>116.0685484153215</v>
      </c>
      <c r="G127" s="258"/>
      <c r="H127" s="259"/>
      <c r="I127" s="31" t="s">
        <v>132</v>
      </c>
      <c r="J127" s="20">
        <v>42633</v>
      </c>
      <c r="K127" s="117">
        <v>4.9272556208966538</v>
      </c>
      <c r="L127" s="117">
        <v>0.52763541562226823</v>
      </c>
      <c r="M127" s="117">
        <v>0.18363483725824539</v>
      </c>
      <c r="N127" s="117">
        <v>6.4444420886558149E-2</v>
      </c>
      <c r="O127" s="84">
        <v>0.12300683888185288</v>
      </c>
      <c r="P127" s="84">
        <f>SUM(K127:O127)</f>
        <v>5.825977133545579</v>
      </c>
      <c r="Q127" s="114">
        <f>P127/AVERAGE(F127:H128)*100</f>
        <v>4.8733768889918112</v>
      </c>
      <c r="R127" s="61"/>
      <c r="S127" s="61"/>
      <c r="T127" s="61"/>
      <c r="U127" s="242"/>
      <c r="V127" s="242"/>
      <c r="W127" s="244"/>
      <c r="X127" s="243"/>
      <c r="Y127" s="55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spans="1:49" x14ac:dyDescent="0.45">
      <c r="A128" s="33" t="s">
        <v>11</v>
      </c>
      <c r="B128" s="61" t="s">
        <v>100</v>
      </c>
      <c r="C128" s="63" t="s">
        <v>129</v>
      </c>
      <c r="D128" s="61" t="s">
        <v>307</v>
      </c>
      <c r="E128" s="56">
        <v>42633</v>
      </c>
      <c r="F128" s="275">
        <v>123.02550346092644</v>
      </c>
      <c r="G128" s="258"/>
      <c r="H128" s="259"/>
      <c r="I128" s="61"/>
      <c r="J128" s="61"/>
      <c r="K128" s="117"/>
      <c r="L128" s="117"/>
      <c r="M128" s="117"/>
      <c r="N128" s="117"/>
      <c r="O128" s="84"/>
      <c r="P128" s="117"/>
      <c r="Q128" s="114"/>
      <c r="R128" s="61"/>
      <c r="S128" s="61"/>
      <c r="T128" s="61"/>
      <c r="U128" s="242"/>
      <c r="V128" s="242"/>
      <c r="W128" s="244"/>
      <c r="X128" s="243"/>
      <c r="Y128" s="55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spans="1:49" x14ac:dyDescent="0.45">
      <c r="A129" s="33" t="s">
        <v>11</v>
      </c>
      <c r="B129" s="61" t="s">
        <v>100</v>
      </c>
      <c r="C129" s="63" t="s">
        <v>129</v>
      </c>
      <c r="D129" s="61" t="s">
        <v>308</v>
      </c>
      <c r="E129" s="56">
        <v>42950</v>
      </c>
      <c r="F129" s="275">
        <v>43.20333813642636</v>
      </c>
      <c r="G129" s="258"/>
      <c r="H129" s="259"/>
      <c r="I129" s="31" t="s">
        <v>133</v>
      </c>
      <c r="J129" s="20">
        <v>42950</v>
      </c>
      <c r="K129" s="84">
        <v>4.0990861371235896</v>
      </c>
      <c r="L129" s="84">
        <v>0.61592468209874685</v>
      </c>
      <c r="M129" s="84">
        <v>0</v>
      </c>
      <c r="N129" s="84">
        <v>5.2677187683617142E-2</v>
      </c>
      <c r="O129" s="84">
        <v>1.3323492946870301</v>
      </c>
      <c r="P129" s="84">
        <f>SUM(K129:O129)</f>
        <v>6.1000373015929839</v>
      </c>
      <c r="Q129" s="114">
        <f>P129/AVERAGE(F129:H130)*100</f>
        <v>14.174977235104935</v>
      </c>
      <c r="R129" s="239"/>
      <c r="S129" s="61"/>
      <c r="T129" s="61"/>
      <c r="U129" s="242"/>
      <c r="V129" s="242"/>
      <c r="W129" s="244"/>
      <c r="X129" s="243"/>
      <c r="Y129" s="55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spans="1:49" x14ac:dyDescent="0.45">
      <c r="A130" s="33" t="s">
        <v>11</v>
      </c>
      <c r="B130" s="31" t="s">
        <v>100</v>
      </c>
      <c r="C130" s="63" t="s">
        <v>129</v>
      </c>
      <c r="D130" s="61" t="s">
        <v>309</v>
      </c>
      <c r="E130" s="56">
        <v>42950</v>
      </c>
      <c r="F130" s="275">
        <v>42.864345788821602</v>
      </c>
      <c r="G130" s="258"/>
      <c r="H130" s="259"/>
      <c r="I130" s="31" t="s">
        <v>134</v>
      </c>
      <c r="J130" s="20">
        <v>42950</v>
      </c>
      <c r="K130" s="84">
        <v>7.2503864899881743</v>
      </c>
      <c r="L130" s="84">
        <v>0.51854693317279188</v>
      </c>
      <c r="M130" s="84">
        <v>0.65192145277565683</v>
      </c>
      <c r="N130" s="84">
        <v>0.52529884682678973</v>
      </c>
      <c r="O130" s="84">
        <v>0.45483180934427786</v>
      </c>
      <c r="P130" s="84">
        <f>SUM(K130:O130)</f>
        <v>9.4009855321076898</v>
      </c>
      <c r="Q130" s="114">
        <f>P130/AVERAGE(F129:H130)*100</f>
        <v>21.845564103415846</v>
      </c>
      <c r="R130" s="241"/>
      <c r="S130" s="241"/>
      <c r="T130" s="241"/>
      <c r="U130" s="242"/>
      <c r="V130" s="242"/>
      <c r="W130" s="244"/>
      <c r="X130" s="243"/>
      <c r="Y130" s="55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spans="1:49" s="48" customFormat="1" x14ac:dyDescent="0.45">
      <c r="A131" s="33" t="s">
        <v>11</v>
      </c>
      <c r="B131" s="31" t="s">
        <v>100</v>
      </c>
      <c r="C131" s="63" t="s">
        <v>129</v>
      </c>
      <c r="D131" s="61"/>
      <c r="E131" s="56"/>
      <c r="F131" s="275"/>
      <c r="G131" s="289"/>
      <c r="H131" s="261"/>
      <c r="I131" s="31"/>
      <c r="J131" s="20"/>
      <c r="K131" s="62"/>
      <c r="L131" s="62"/>
      <c r="M131" s="62"/>
      <c r="N131" s="62"/>
      <c r="O131" s="62"/>
      <c r="P131" s="62"/>
      <c r="Q131" s="114"/>
      <c r="R131" s="233" t="s">
        <v>229</v>
      </c>
      <c r="S131" s="233" t="s">
        <v>73</v>
      </c>
      <c r="T131" s="16" t="s">
        <v>121</v>
      </c>
      <c r="U131" s="242">
        <v>-30.623607926822206</v>
      </c>
      <c r="V131" s="242">
        <v>1060.4742724665825</v>
      </c>
      <c r="W131" s="244">
        <v>4.8171737411800466</v>
      </c>
      <c r="X131" s="243">
        <v>139.5609707300097</v>
      </c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</row>
    <row r="132" spans="1:49" s="48" customFormat="1" x14ac:dyDescent="0.45">
      <c r="A132" s="33" t="s">
        <v>11</v>
      </c>
      <c r="B132" s="61" t="s">
        <v>100</v>
      </c>
      <c r="C132" s="63" t="s">
        <v>129</v>
      </c>
      <c r="D132" s="74" t="s">
        <v>166</v>
      </c>
      <c r="E132" s="75" t="s">
        <v>140</v>
      </c>
      <c r="F132" s="253">
        <v>11.393431413737634</v>
      </c>
      <c r="G132" s="253"/>
      <c r="H132" s="254"/>
      <c r="I132" s="31"/>
      <c r="J132" s="20"/>
      <c r="K132" s="61"/>
      <c r="L132" s="61"/>
      <c r="M132" s="61"/>
      <c r="N132" s="61"/>
      <c r="O132" s="88"/>
      <c r="P132" s="88"/>
      <c r="Q132" s="114"/>
      <c r="R132" s="239"/>
      <c r="S132" s="61"/>
      <c r="T132" s="61"/>
      <c r="U132" s="242"/>
      <c r="V132" s="242"/>
      <c r="W132" s="244"/>
      <c r="X132" s="243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</row>
    <row r="133" spans="1:49" s="48" customFormat="1" x14ac:dyDescent="0.45">
      <c r="A133" s="33" t="s">
        <v>11</v>
      </c>
      <c r="B133" s="61" t="s">
        <v>100</v>
      </c>
      <c r="C133" s="63" t="s">
        <v>129</v>
      </c>
      <c r="D133" s="74" t="s">
        <v>167</v>
      </c>
      <c r="E133" s="75" t="s">
        <v>140</v>
      </c>
      <c r="F133" s="253">
        <v>9.1032019438875498</v>
      </c>
      <c r="G133" s="253"/>
      <c r="H133" s="254"/>
      <c r="I133" s="31"/>
      <c r="J133" s="20"/>
      <c r="K133" s="61"/>
      <c r="L133" s="61"/>
      <c r="M133" s="61"/>
      <c r="N133" s="61"/>
      <c r="O133" s="88"/>
      <c r="P133" s="88"/>
      <c r="Q133" s="114"/>
      <c r="R133" s="61"/>
      <c r="S133" s="61"/>
      <c r="T133" s="61"/>
      <c r="U133" s="242"/>
      <c r="V133" s="242"/>
      <c r="W133" s="244"/>
      <c r="X133" s="243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</row>
    <row r="134" spans="1:49" s="48" customFormat="1" x14ac:dyDescent="0.45">
      <c r="A134" s="33" t="s">
        <v>11</v>
      </c>
      <c r="B134" s="31" t="s">
        <v>100</v>
      </c>
      <c r="C134" s="63" t="s">
        <v>129</v>
      </c>
      <c r="D134" s="74" t="s">
        <v>170</v>
      </c>
      <c r="E134" s="76">
        <v>43661</v>
      </c>
      <c r="F134" s="253">
        <v>46.831837609325582</v>
      </c>
      <c r="G134" s="253"/>
      <c r="H134" s="254"/>
      <c r="I134" s="31"/>
      <c r="J134" s="20"/>
      <c r="K134" s="61"/>
      <c r="L134" s="61"/>
      <c r="M134" s="61"/>
      <c r="N134" s="61"/>
      <c r="O134" s="88"/>
      <c r="P134" s="88"/>
      <c r="Q134" s="114"/>
      <c r="R134" s="72" t="s">
        <v>231</v>
      </c>
      <c r="S134" s="239" t="s">
        <v>75</v>
      </c>
      <c r="T134" s="17" t="s">
        <v>119</v>
      </c>
      <c r="U134" s="242">
        <v>-29.562136383050166</v>
      </c>
      <c r="V134" s="242">
        <v>1217.1833732012783</v>
      </c>
      <c r="W134" s="244">
        <v>7.0453670217316029</v>
      </c>
      <c r="X134" s="243">
        <v>221.61331954710181</v>
      </c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</row>
    <row r="135" spans="1:49" s="48" customFormat="1" x14ac:dyDescent="0.45">
      <c r="A135" s="33" t="s">
        <v>11</v>
      </c>
      <c r="B135" s="61" t="s">
        <v>100</v>
      </c>
      <c r="C135" s="130" t="s">
        <v>129</v>
      </c>
      <c r="D135" s="74" t="s">
        <v>171</v>
      </c>
      <c r="E135" s="76">
        <v>43661</v>
      </c>
      <c r="F135" s="253">
        <v>58.990403425032696</v>
      </c>
      <c r="G135" s="253"/>
      <c r="H135" s="254"/>
      <c r="I135" s="31"/>
      <c r="J135" s="20"/>
      <c r="K135" s="61"/>
      <c r="L135" s="61"/>
      <c r="M135" s="61"/>
      <c r="N135" s="61"/>
      <c r="O135" s="88"/>
      <c r="P135" s="88"/>
      <c r="Q135" s="114"/>
      <c r="R135" s="61"/>
      <c r="S135" s="239"/>
      <c r="T135" s="17"/>
      <c r="U135" s="17"/>
      <c r="V135" s="17"/>
      <c r="W135" s="17"/>
      <c r="X135" s="73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</row>
    <row r="136" spans="1:49" x14ac:dyDescent="0.45">
      <c r="A136" s="33" t="s">
        <v>11</v>
      </c>
      <c r="B136" s="129" t="s">
        <v>100</v>
      </c>
      <c r="C136" s="130" t="s">
        <v>129</v>
      </c>
      <c r="D136" s="67" t="s">
        <v>182</v>
      </c>
      <c r="E136" s="129" t="s">
        <v>127</v>
      </c>
      <c r="F136" s="255">
        <v>82.408005314779317</v>
      </c>
      <c r="G136" s="255"/>
      <c r="H136" s="256"/>
      <c r="I136" s="67" t="s">
        <v>302</v>
      </c>
      <c r="J136" s="129" t="s">
        <v>127</v>
      </c>
      <c r="K136" s="204">
        <v>70.946745510144666</v>
      </c>
      <c r="L136" s="204">
        <v>10.278741460999203</v>
      </c>
      <c r="M136" s="204">
        <v>1.1690126067937536</v>
      </c>
      <c r="N136" s="204">
        <v>0.29977642202933469</v>
      </c>
      <c r="O136" s="132">
        <v>2.7016089466009205</v>
      </c>
      <c r="P136" s="205">
        <f>SUM(K136:O136)</f>
        <v>85.39588494656789</v>
      </c>
      <c r="Q136" s="114">
        <f>P136/AVERAGE(F136:H137)*100</f>
        <v>87.168463268838266</v>
      </c>
      <c r="R136" s="239"/>
      <c r="S136" s="239"/>
      <c r="T136" s="17"/>
      <c r="U136" s="17"/>
      <c r="V136" s="17"/>
      <c r="W136" s="17"/>
      <c r="X136" s="73"/>
      <c r="Y136" s="128"/>
      <c r="Z136" s="128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spans="1:49" s="9" customFormat="1" x14ac:dyDescent="0.45">
      <c r="A137" s="33" t="s">
        <v>11</v>
      </c>
      <c r="B137" s="129" t="s">
        <v>100</v>
      </c>
      <c r="C137" s="130" t="s">
        <v>129</v>
      </c>
      <c r="D137" s="67" t="s">
        <v>183</v>
      </c>
      <c r="E137" s="129" t="s">
        <v>127</v>
      </c>
      <c r="F137" s="255">
        <v>113.52497719793627</v>
      </c>
      <c r="G137" s="255"/>
      <c r="H137" s="256"/>
      <c r="I137" s="129"/>
      <c r="J137" s="129"/>
      <c r="K137" s="129"/>
      <c r="L137" s="129"/>
      <c r="M137" s="129"/>
      <c r="N137" s="129"/>
      <c r="O137" s="129"/>
      <c r="P137" s="129"/>
      <c r="Q137" s="114"/>
      <c r="R137" s="239"/>
      <c r="S137" s="239"/>
      <c r="T137" s="239"/>
      <c r="U137" s="239"/>
      <c r="V137" s="239"/>
      <c r="W137" s="239"/>
      <c r="X137" s="240"/>
      <c r="Y137" s="128"/>
      <c r="Z137" s="128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spans="1:49" s="6" customFormat="1" x14ac:dyDescent="0.45">
      <c r="A138" s="28"/>
      <c r="C138" s="29"/>
      <c r="D138" s="207"/>
      <c r="E138" s="208" t="s">
        <v>375</v>
      </c>
      <c r="F138" s="262">
        <f>AVERAGE(F127:H137)</f>
        <v>64.741359270619498</v>
      </c>
      <c r="G138" s="263"/>
      <c r="H138" s="264"/>
      <c r="J138" s="208" t="s">
        <v>375</v>
      </c>
      <c r="K138" s="188">
        <f>AVERAGE(K127:K136)</f>
        <v>21.805868439538273</v>
      </c>
      <c r="L138" s="188">
        <f t="shared" ref="L138:Q138" si="48">AVERAGE(L127:L136)</f>
        <v>2.9852121229732527</v>
      </c>
      <c r="M138" s="188">
        <f t="shared" si="48"/>
        <v>0.5011422242069139</v>
      </c>
      <c r="N138" s="188">
        <f t="shared" si="48"/>
        <v>0.23554921935657491</v>
      </c>
      <c r="O138" s="188">
        <f t="shared" si="48"/>
        <v>1.1529492223785203</v>
      </c>
      <c r="P138" s="188">
        <f t="shared" si="48"/>
        <v>26.680721228453535</v>
      </c>
      <c r="Q138" s="114">
        <f t="shared" si="48"/>
        <v>32.015595374087717</v>
      </c>
      <c r="R138" s="231"/>
      <c r="S138" s="231"/>
      <c r="T138" s="208" t="s">
        <v>375</v>
      </c>
      <c r="U138" s="230">
        <f>AVERAGE(U126:U134)</f>
        <v>-29.813754897097358</v>
      </c>
      <c r="V138" s="230">
        <f t="shared" ref="V138:X138" si="49">AVERAGE(V126:V134)</f>
        <v>1041.3681127930436</v>
      </c>
      <c r="W138" s="230">
        <f t="shared" si="49"/>
        <v>5.7869405401391667</v>
      </c>
      <c r="X138" s="232">
        <f t="shared" si="49"/>
        <v>158.11839306928195</v>
      </c>
    </row>
    <row r="139" spans="1:49" s="6" customFormat="1" ht="14.65" thickBot="1" x14ac:dyDescent="0.5">
      <c r="A139" s="203"/>
      <c r="B139" s="158"/>
      <c r="C139" s="112"/>
      <c r="D139" s="213"/>
      <c r="E139" s="214" t="s">
        <v>371</v>
      </c>
      <c r="F139" s="250">
        <f>STDEV(F127:H137)</f>
        <v>42.112803621664327</v>
      </c>
      <c r="G139" s="251"/>
      <c r="H139" s="252"/>
      <c r="I139" s="158"/>
      <c r="J139" s="214" t="s">
        <v>371</v>
      </c>
      <c r="K139" s="194">
        <f>STDEV(K127:K136)</f>
        <v>32.787729230302233</v>
      </c>
      <c r="L139" s="194">
        <f t="shared" ref="L139:Q139" si="50">STDEV(L127:L136)</f>
        <v>4.8625512375438742</v>
      </c>
      <c r="M139" s="194">
        <f t="shared" si="50"/>
        <v>0.52304865718672278</v>
      </c>
      <c r="N139" s="194">
        <f t="shared" si="50"/>
        <v>0.22420155530976763</v>
      </c>
      <c r="O139" s="194">
        <f t="shared" si="50"/>
        <v>1.1516192314993299</v>
      </c>
      <c r="P139" s="194">
        <f t="shared" si="50"/>
        <v>39.177138819903526</v>
      </c>
      <c r="Q139" s="116">
        <f t="shared" si="50"/>
        <v>37.417714400784078</v>
      </c>
      <c r="R139" s="229"/>
      <c r="S139" s="229"/>
      <c r="T139" s="214" t="s">
        <v>371</v>
      </c>
      <c r="U139" s="228">
        <f>STDEV(U126:U134)</f>
        <v>0.71791349787411374</v>
      </c>
      <c r="V139" s="228">
        <f t="shared" ref="V139:X139" si="51">STDEV(V126:V134)</f>
        <v>186.10536147110534</v>
      </c>
      <c r="W139" s="228">
        <f t="shared" si="51"/>
        <v>1.1417988584497878</v>
      </c>
      <c r="X139" s="200">
        <f t="shared" si="51"/>
        <v>56.548045459166183</v>
      </c>
      <c r="Y139" s="158"/>
      <c r="Z139" s="158"/>
    </row>
    <row r="140" spans="1:49" s="55" customFormat="1" x14ac:dyDescent="0.45">
      <c r="A140" s="33" t="s">
        <v>20</v>
      </c>
      <c r="B140" s="129" t="s">
        <v>100</v>
      </c>
      <c r="C140" s="130" t="s">
        <v>129</v>
      </c>
      <c r="D140" s="67"/>
      <c r="E140" s="129"/>
      <c r="F140" s="255"/>
      <c r="G140" s="260"/>
      <c r="H140" s="261"/>
      <c r="I140" s="129"/>
      <c r="J140" s="129"/>
      <c r="K140" s="129"/>
      <c r="L140" s="129"/>
      <c r="M140" s="129"/>
      <c r="N140" s="129"/>
      <c r="O140" s="129"/>
      <c r="P140" s="129"/>
      <c r="Q140" s="114"/>
      <c r="R140" s="239" t="s">
        <v>234</v>
      </c>
      <c r="S140" s="239" t="s">
        <v>72</v>
      </c>
      <c r="T140" s="17" t="s">
        <v>122</v>
      </c>
      <c r="U140" s="242">
        <v>-38.921762798206174</v>
      </c>
      <c r="V140" s="242">
        <v>978.22522512556793</v>
      </c>
      <c r="W140" s="244">
        <v>7.6486333247630283</v>
      </c>
      <c r="X140" s="243">
        <v>126.62598532465954</v>
      </c>
      <c r="Y140" s="128"/>
      <c r="Z140" s="128"/>
    </row>
    <row r="141" spans="1:49" x14ac:dyDescent="0.45">
      <c r="A141" s="33" t="s">
        <v>20</v>
      </c>
      <c r="B141" s="129" t="s">
        <v>100</v>
      </c>
      <c r="C141" s="130" t="s">
        <v>129</v>
      </c>
      <c r="D141" s="33" t="s">
        <v>312</v>
      </c>
      <c r="E141" s="206">
        <v>42633</v>
      </c>
      <c r="F141" s="257">
        <v>237.99676133952943</v>
      </c>
      <c r="G141" s="258"/>
      <c r="H141" s="259"/>
      <c r="I141" s="129" t="s">
        <v>130</v>
      </c>
      <c r="J141" s="20">
        <v>42633</v>
      </c>
      <c r="K141" s="132">
        <v>10.420894679057218</v>
      </c>
      <c r="L141" s="132">
        <v>1.2557578156312972</v>
      </c>
      <c r="M141" s="132">
        <v>0.18922381678408801</v>
      </c>
      <c r="N141" s="132">
        <v>9.7612198787184246E-2</v>
      </c>
      <c r="O141" s="132">
        <v>0.1228770334853282</v>
      </c>
      <c r="P141" s="132">
        <f>SUM(K141:O141)</f>
        <v>12.086365543745115</v>
      </c>
      <c r="Q141" s="114">
        <f>P141/AVERAGE(F141:H142)*100</f>
        <v>5.6039551046852525</v>
      </c>
      <c r="R141" s="233"/>
      <c r="S141" s="233"/>
      <c r="T141" s="233"/>
      <c r="U141" s="242"/>
      <c r="V141" s="242"/>
      <c r="W141" s="244"/>
      <c r="X141" s="243"/>
      <c r="Y141" s="128"/>
      <c r="Z141" s="128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spans="1:49" x14ac:dyDescent="0.45">
      <c r="A142" s="33" t="s">
        <v>20</v>
      </c>
      <c r="B142" s="129" t="s">
        <v>100</v>
      </c>
      <c r="C142" s="130" t="s">
        <v>129</v>
      </c>
      <c r="D142" s="33" t="s">
        <v>313</v>
      </c>
      <c r="E142" s="206">
        <v>42633</v>
      </c>
      <c r="F142" s="257">
        <v>193.35450104443109</v>
      </c>
      <c r="G142" s="258"/>
      <c r="H142" s="259"/>
      <c r="I142" s="129"/>
      <c r="J142" s="129"/>
      <c r="K142" s="129"/>
      <c r="L142" s="129"/>
      <c r="M142" s="129"/>
      <c r="N142" s="129"/>
      <c r="O142" s="132"/>
      <c r="P142" s="129"/>
      <c r="Q142" s="114"/>
      <c r="R142" s="233"/>
      <c r="S142" s="233"/>
      <c r="T142" s="233"/>
      <c r="U142" s="242"/>
      <c r="V142" s="242"/>
      <c r="W142" s="244"/>
      <c r="X142" s="243"/>
      <c r="Y142" s="128"/>
      <c r="Z142" s="128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spans="1:49" x14ac:dyDescent="0.45">
      <c r="A143" s="33" t="s">
        <v>20</v>
      </c>
      <c r="B143" s="129" t="s">
        <v>100</v>
      </c>
      <c r="C143" s="130" t="s">
        <v>129</v>
      </c>
      <c r="D143" s="33" t="s">
        <v>314</v>
      </c>
      <c r="E143" s="206">
        <v>42950</v>
      </c>
      <c r="F143" s="257">
        <v>853.83778719919849</v>
      </c>
      <c r="G143" s="258"/>
      <c r="H143" s="259"/>
      <c r="I143" s="129" t="s">
        <v>131</v>
      </c>
      <c r="J143" s="20">
        <v>42950</v>
      </c>
      <c r="K143" s="132">
        <v>84.842647085114763</v>
      </c>
      <c r="L143" s="132">
        <v>1.8695229045968653</v>
      </c>
      <c r="M143" s="132">
        <v>1.2107770451342423</v>
      </c>
      <c r="N143" s="132">
        <v>0.49148926400826881</v>
      </c>
      <c r="O143" s="132">
        <v>6.7274473949870447E-2</v>
      </c>
      <c r="P143" s="132">
        <f>SUM(K143:O143)</f>
        <v>88.481710772803993</v>
      </c>
      <c r="Q143" s="114">
        <f>P143/AVERAGE(F143:H144)*100</f>
        <v>10.096282966526424</v>
      </c>
      <c r="R143" s="239"/>
      <c r="S143" s="239"/>
      <c r="T143" s="239"/>
      <c r="U143" s="242"/>
      <c r="V143" s="242"/>
      <c r="W143" s="244"/>
      <c r="X143" s="243"/>
      <c r="Y143" s="128"/>
      <c r="Z143" s="128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spans="1:49" x14ac:dyDescent="0.45">
      <c r="A144" s="33" t="s">
        <v>20</v>
      </c>
      <c r="B144" s="129" t="s">
        <v>100</v>
      </c>
      <c r="C144" s="130" t="s">
        <v>129</v>
      </c>
      <c r="D144" s="33" t="s">
        <v>315</v>
      </c>
      <c r="E144" s="206">
        <v>42950</v>
      </c>
      <c r="F144" s="257">
        <v>898.92035292344679</v>
      </c>
      <c r="G144" s="258"/>
      <c r="H144" s="259"/>
      <c r="I144" s="129"/>
      <c r="J144" s="129"/>
      <c r="K144" s="66"/>
      <c r="L144" s="66"/>
      <c r="M144" s="66"/>
      <c r="N144" s="66"/>
      <c r="O144" s="129"/>
      <c r="P144" s="129"/>
      <c r="Q144" s="114"/>
      <c r="R144" s="239"/>
      <c r="S144" s="239"/>
      <c r="T144" s="239"/>
      <c r="U144" s="242"/>
      <c r="V144" s="242"/>
      <c r="W144" s="244"/>
      <c r="X144" s="243"/>
      <c r="Y144" s="128"/>
      <c r="Z144" s="128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spans="1:49" s="48" customFormat="1" x14ac:dyDescent="0.45">
      <c r="A145" s="33" t="s">
        <v>20</v>
      </c>
      <c r="B145" s="129" t="s">
        <v>100</v>
      </c>
      <c r="C145" s="130" t="s">
        <v>129</v>
      </c>
      <c r="D145" s="33"/>
      <c r="E145" s="206"/>
      <c r="F145" s="257"/>
      <c r="G145" s="260"/>
      <c r="H145" s="261"/>
      <c r="I145" s="129"/>
      <c r="J145" s="129"/>
      <c r="K145" s="66"/>
      <c r="L145" s="66"/>
      <c r="M145" s="66"/>
      <c r="N145" s="66"/>
      <c r="O145" s="129"/>
      <c r="P145" s="129"/>
      <c r="Q145" s="114"/>
      <c r="R145" s="239" t="s">
        <v>232</v>
      </c>
      <c r="S145" s="239" t="s">
        <v>70</v>
      </c>
      <c r="T145" s="17" t="s">
        <v>123</v>
      </c>
      <c r="U145" s="242">
        <v>-31.742200554167184</v>
      </c>
      <c r="V145" s="242">
        <v>1015.1052845937676</v>
      </c>
      <c r="W145" s="244">
        <v>3.2992778819396849</v>
      </c>
      <c r="X145" s="243">
        <v>172.34509457896311</v>
      </c>
      <c r="Y145" s="128"/>
      <c r="Z145" s="128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</row>
    <row r="146" spans="1:49" s="48" customFormat="1" x14ac:dyDescent="0.45">
      <c r="A146" s="33" t="s">
        <v>20</v>
      </c>
      <c r="B146" s="129" t="s">
        <v>100</v>
      </c>
      <c r="C146" s="130" t="s">
        <v>129</v>
      </c>
      <c r="D146" s="74" t="s">
        <v>160</v>
      </c>
      <c r="E146" s="131" t="s">
        <v>139</v>
      </c>
      <c r="F146" s="253">
        <v>50.89056619734383</v>
      </c>
      <c r="G146" s="253"/>
      <c r="H146" s="254"/>
      <c r="I146" s="129"/>
      <c r="J146" s="129"/>
      <c r="K146" s="66"/>
      <c r="L146" s="66"/>
      <c r="M146" s="66"/>
      <c r="N146" s="66"/>
      <c r="O146" s="129"/>
      <c r="P146" s="129"/>
      <c r="Q146" s="114"/>
      <c r="R146" s="239" t="s">
        <v>233</v>
      </c>
      <c r="S146" s="239" t="s">
        <v>71</v>
      </c>
      <c r="T146" s="17" t="s">
        <v>124</v>
      </c>
      <c r="U146" s="242">
        <v>-34.75053904928987</v>
      </c>
      <c r="V146" s="242">
        <v>1124.4397285715402</v>
      </c>
      <c r="W146" s="244">
        <v>4.4085094713845647</v>
      </c>
      <c r="X146" s="243">
        <v>254.70652146870628</v>
      </c>
      <c r="Y146" s="128"/>
      <c r="Z146" s="128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</row>
    <row r="147" spans="1:49" s="48" customFormat="1" x14ac:dyDescent="0.45">
      <c r="A147" s="33" t="s">
        <v>20</v>
      </c>
      <c r="B147" s="129" t="s">
        <v>100</v>
      </c>
      <c r="C147" s="130" t="s">
        <v>129</v>
      </c>
      <c r="D147" s="74" t="s">
        <v>161</v>
      </c>
      <c r="E147" s="131" t="s">
        <v>139</v>
      </c>
      <c r="F147" s="253">
        <v>41.468736236757401</v>
      </c>
      <c r="G147" s="253"/>
      <c r="H147" s="254"/>
      <c r="I147" s="129"/>
      <c r="J147" s="129"/>
      <c r="K147" s="66"/>
      <c r="L147" s="66"/>
      <c r="M147" s="66"/>
      <c r="N147" s="66"/>
      <c r="O147" s="129"/>
      <c r="P147" s="129"/>
      <c r="Q147" s="114"/>
      <c r="R147" s="239"/>
      <c r="S147" s="239"/>
      <c r="T147" s="239"/>
      <c r="U147" s="242"/>
      <c r="V147" s="242"/>
      <c r="W147" s="244"/>
      <c r="X147" s="243"/>
      <c r="Y147" s="128"/>
      <c r="Z147" s="128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</row>
    <row r="148" spans="1:49" s="48" customFormat="1" x14ac:dyDescent="0.45">
      <c r="A148" s="33" t="s">
        <v>20</v>
      </c>
      <c r="B148" s="129" t="s">
        <v>100</v>
      </c>
      <c r="C148" s="130" t="s">
        <v>129</v>
      </c>
      <c r="D148" s="74" t="s">
        <v>174</v>
      </c>
      <c r="E148" s="76">
        <v>43662</v>
      </c>
      <c r="F148" s="253">
        <v>629.19530262565695</v>
      </c>
      <c r="G148" s="253"/>
      <c r="H148" s="254"/>
      <c r="I148" s="129"/>
      <c r="J148" s="129"/>
      <c r="K148" s="66"/>
      <c r="L148" s="66"/>
      <c r="M148" s="66"/>
      <c r="N148" s="66"/>
      <c r="O148" s="129"/>
      <c r="P148" s="129"/>
      <c r="Q148" s="114"/>
      <c r="R148" s="239"/>
      <c r="S148" s="239"/>
      <c r="T148" s="239"/>
      <c r="U148" s="239"/>
      <c r="V148" s="239"/>
      <c r="W148" s="239"/>
      <c r="X148" s="240"/>
      <c r="Y148" s="128"/>
      <c r="Z148" s="128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</row>
    <row r="149" spans="1:49" s="48" customFormat="1" x14ac:dyDescent="0.45">
      <c r="A149" s="33" t="s">
        <v>20</v>
      </c>
      <c r="B149" s="129" t="s">
        <v>100</v>
      </c>
      <c r="C149" s="130" t="s">
        <v>129</v>
      </c>
      <c r="D149" s="74" t="s">
        <v>175</v>
      </c>
      <c r="E149" s="76">
        <v>43662</v>
      </c>
      <c r="F149" s="253">
        <v>749.38739632627573</v>
      </c>
      <c r="G149" s="253"/>
      <c r="H149" s="254"/>
      <c r="I149" s="129"/>
      <c r="J149" s="129"/>
      <c r="K149" s="66"/>
      <c r="L149" s="66"/>
      <c r="M149" s="66"/>
      <c r="N149" s="66"/>
      <c r="O149" s="129"/>
      <c r="P149" s="129"/>
      <c r="Q149" s="114"/>
      <c r="R149" s="239"/>
      <c r="S149" s="239"/>
      <c r="T149" s="239"/>
      <c r="U149" s="239"/>
      <c r="V149" s="239"/>
      <c r="W149" s="239"/>
      <c r="X149" s="240"/>
      <c r="Y149" s="128"/>
      <c r="Z149" s="128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</row>
    <row r="150" spans="1:49" x14ac:dyDescent="0.45">
      <c r="A150" s="33" t="s">
        <v>20</v>
      </c>
      <c r="B150" s="129" t="s">
        <v>100</v>
      </c>
      <c r="C150" s="130" t="s">
        <v>129</v>
      </c>
      <c r="D150" s="67" t="s">
        <v>176</v>
      </c>
      <c r="E150" s="129" t="s">
        <v>141</v>
      </c>
      <c r="F150" s="255">
        <v>394.67980891997769</v>
      </c>
      <c r="G150" s="255"/>
      <c r="H150" s="256"/>
      <c r="I150" s="67" t="s">
        <v>304</v>
      </c>
      <c r="J150" s="129" t="s">
        <v>141</v>
      </c>
      <c r="K150" s="204">
        <v>350.13146380998325</v>
      </c>
      <c r="L150" s="204">
        <v>22.246337788405171</v>
      </c>
      <c r="M150" s="204">
        <v>0.49579993032131697</v>
      </c>
      <c r="N150" s="204">
        <v>1.2680872882905507</v>
      </c>
      <c r="O150" s="132">
        <v>3.3893296346297141</v>
      </c>
      <c r="P150" s="205">
        <f>SUM(K150:O150)</f>
        <v>377.53101845162996</v>
      </c>
      <c r="Q150" s="114">
        <f>P150/AVERAGE(F150:H151)*100</f>
        <v>85.868443145240647</v>
      </c>
      <c r="R150" s="239"/>
      <c r="S150" s="239"/>
      <c r="T150" s="239"/>
      <c r="U150" s="239"/>
      <c r="V150" s="239"/>
      <c r="W150" s="239"/>
      <c r="X150" s="240"/>
      <c r="Y150" s="128"/>
      <c r="Z150" s="128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spans="1:49" s="5" customFormat="1" ht="14.65" thickBot="1" x14ac:dyDescent="0.5">
      <c r="A151" s="33" t="s">
        <v>20</v>
      </c>
      <c r="B151" s="129" t="s">
        <v>100</v>
      </c>
      <c r="C151" s="130" t="s">
        <v>129</v>
      </c>
      <c r="D151" s="67" t="s">
        <v>177</v>
      </c>
      <c r="E151" s="129" t="s">
        <v>141</v>
      </c>
      <c r="F151" s="255">
        <v>484.64443319551492</v>
      </c>
      <c r="G151" s="255"/>
      <c r="H151" s="256"/>
      <c r="I151" s="129"/>
      <c r="J151" s="129"/>
      <c r="K151" s="129"/>
      <c r="L151" s="129"/>
      <c r="M151" s="129"/>
      <c r="N151" s="129"/>
      <c r="O151" s="132"/>
      <c r="P151" s="132"/>
      <c r="Q151" s="114"/>
      <c r="R151" s="239"/>
      <c r="S151" s="239"/>
      <c r="T151" s="239"/>
      <c r="U151" s="239"/>
      <c r="V151" s="239"/>
      <c r="W151" s="239"/>
      <c r="X151" s="240"/>
      <c r="Y151" s="128"/>
      <c r="Z151" s="128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spans="1:49" s="6" customFormat="1" x14ac:dyDescent="0.45">
      <c r="A152" s="28"/>
      <c r="C152" s="29"/>
      <c r="D152" s="207"/>
      <c r="E152" s="208" t="s">
        <v>375</v>
      </c>
      <c r="F152" s="262">
        <f>AVERAGE(F146:H151)</f>
        <v>391.7110405835877</v>
      </c>
      <c r="G152" s="263"/>
      <c r="H152" s="264"/>
      <c r="J152" s="208" t="s">
        <v>375</v>
      </c>
      <c r="K152" s="188">
        <f>AVERAGE(K141:K150)</f>
        <v>148.46500185805175</v>
      </c>
      <c r="L152" s="188">
        <f t="shared" ref="L152:Q152" si="52">AVERAGE(L141:L150)</f>
        <v>8.4572061695444436</v>
      </c>
      <c r="M152" s="188">
        <f t="shared" si="52"/>
        <v>0.63193359741321575</v>
      </c>
      <c r="N152" s="188">
        <f t="shared" si="52"/>
        <v>0.619062917028668</v>
      </c>
      <c r="O152" s="188">
        <f t="shared" si="52"/>
        <v>1.1931603806883042</v>
      </c>
      <c r="P152" s="188">
        <f t="shared" si="52"/>
        <v>159.36636492272635</v>
      </c>
      <c r="Q152" s="114">
        <f t="shared" si="52"/>
        <v>33.856227072150773</v>
      </c>
      <c r="R152" s="231"/>
      <c r="S152" s="231"/>
      <c r="T152" s="208" t="s">
        <v>375</v>
      </c>
      <c r="U152" s="209">
        <f>AVERAGE(U140:U146)</f>
        <v>-35.138167467221074</v>
      </c>
      <c r="V152" s="209">
        <f t="shared" ref="V152:X152" si="53">AVERAGE(V140:V146)</f>
        <v>1039.2567460969585</v>
      </c>
      <c r="W152" s="209">
        <f t="shared" si="53"/>
        <v>5.1188068926957593</v>
      </c>
      <c r="X152" s="212">
        <f t="shared" si="53"/>
        <v>184.55920045744298</v>
      </c>
    </row>
    <row r="153" spans="1:49" s="6" customFormat="1" ht="14.65" thickBot="1" x14ac:dyDescent="0.5">
      <c r="A153" s="203"/>
      <c r="B153" s="158"/>
      <c r="C153" s="112"/>
      <c r="D153" s="213"/>
      <c r="E153" s="214" t="s">
        <v>371</v>
      </c>
      <c r="F153" s="250">
        <f>STDEV(F146:H151)</f>
        <v>293.87236914615704</v>
      </c>
      <c r="G153" s="251"/>
      <c r="H153" s="252"/>
      <c r="I153" s="158"/>
      <c r="J153" s="214" t="s">
        <v>371</v>
      </c>
      <c r="K153" s="194">
        <f>STDEV(K141:K150)</f>
        <v>178.56839226177323</v>
      </c>
      <c r="L153" s="194">
        <f t="shared" ref="L153:Q153" si="54">STDEV(L141:L150)</f>
        <v>11.945680809305374</v>
      </c>
      <c r="M153" s="194">
        <f t="shared" si="54"/>
        <v>0.52420609599190249</v>
      </c>
      <c r="N153" s="194">
        <f t="shared" si="54"/>
        <v>0.59557473208297307</v>
      </c>
      <c r="O153" s="194">
        <f t="shared" si="54"/>
        <v>1.9021415444505962</v>
      </c>
      <c r="P153" s="194">
        <f t="shared" si="54"/>
        <v>192.75872024426465</v>
      </c>
      <c r="Q153" s="116">
        <f t="shared" si="54"/>
        <v>45.099869379299868</v>
      </c>
      <c r="R153" s="229"/>
      <c r="S153" s="229"/>
      <c r="T153" s="214" t="s">
        <v>371</v>
      </c>
      <c r="U153" s="228">
        <f>STDEV(U140:U146)</f>
        <v>3.6054431553969111</v>
      </c>
      <c r="V153" s="228">
        <f t="shared" ref="V153:X153" si="55">STDEV(V140:V146)</f>
        <v>76.040384494314225</v>
      </c>
      <c r="W153" s="228">
        <f t="shared" si="55"/>
        <v>2.2600033212465105</v>
      </c>
      <c r="X153" s="200">
        <f t="shared" si="55"/>
        <v>64.907967319464362</v>
      </c>
      <c r="Y153" s="158"/>
      <c r="Z153" s="158"/>
    </row>
    <row r="154" spans="1:49" x14ac:dyDescent="0.45">
      <c r="A154" s="33" t="s">
        <v>11</v>
      </c>
      <c r="B154" s="129" t="s">
        <v>101</v>
      </c>
      <c r="C154" s="130" t="s">
        <v>129</v>
      </c>
      <c r="D154" s="129" t="s">
        <v>310</v>
      </c>
      <c r="E154" s="206">
        <v>42950</v>
      </c>
      <c r="F154" s="275">
        <v>6.537370650742977</v>
      </c>
      <c r="G154" s="258"/>
      <c r="H154" s="259"/>
      <c r="I154" s="129" t="s">
        <v>135</v>
      </c>
      <c r="J154" s="20">
        <v>42950</v>
      </c>
      <c r="K154" s="132">
        <v>0.17796695049951464</v>
      </c>
      <c r="L154" s="132">
        <v>4.9904523131509268E-2</v>
      </c>
      <c r="M154" s="132">
        <v>0.51285033801320001</v>
      </c>
      <c r="N154" s="132">
        <v>1.9485578474649282E-2</v>
      </c>
      <c r="O154" s="132">
        <v>1.2499733647491011</v>
      </c>
      <c r="P154" s="132">
        <f>SUM(K154:O154)</f>
        <v>2.0101807548679744</v>
      </c>
      <c r="Q154" s="114">
        <f>P154/AVERAGE(F154:H155)*100</f>
        <v>29.552989496536618</v>
      </c>
      <c r="R154" s="233"/>
      <c r="S154" s="233"/>
      <c r="T154" s="233"/>
      <c r="U154" s="233"/>
      <c r="V154" s="233"/>
      <c r="W154" s="233"/>
      <c r="X154" s="234"/>
      <c r="Y154" s="128"/>
      <c r="Z154" s="128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spans="1:49" x14ac:dyDescent="0.45">
      <c r="A155" s="33" t="s">
        <v>11</v>
      </c>
      <c r="B155" s="129" t="s">
        <v>101</v>
      </c>
      <c r="C155" s="130" t="s">
        <v>129</v>
      </c>
      <c r="D155" s="129" t="s">
        <v>311</v>
      </c>
      <c r="E155" s="206">
        <v>42950</v>
      </c>
      <c r="F155" s="275">
        <v>7.0665373742204691</v>
      </c>
      <c r="G155" s="258"/>
      <c r="H155" s="259"/>
      <c r="I155" s="129" t="s">
        <v>136</v>
      </c>
      <c r="J155" s="20">
        <v>42950</v>
      </c>
      <c r="K155" s="132">
        <v>0.11200649346584722</v>
      </c>
      <c r="L155" s="132">
        <v>6.8497581382704368E-3</v>
      </c>
      <c r="M155" s="132">
        <v>0.24395981576870404</v>
      </c>
      <c r="N155" s="132">
        <v>1.4497395366854012E-2</v>
      </c>
      <c r="O155" s="132">
        <v>0.950555633119472</v>
      </c>
      <c r="P155" s="132">
        <f>SUM(K155:O155)</f>
        <v>1.3278690958591477</v>
      </c>
      <c r="Q155" s="114">
        <f>P155/AVERAGE(F154:H155)*100</f>
        <v>19.521876999204657</v>
      </c>
      <c r="R155" s="239"/>
      <c r="S155" s="239"/>
      <c r="T155" s="239"/>
      <c r="U155" s="239"/>
      <c r="V155" s="239"/>
      <c r="W155" s="239"/>
      <c r="X155" s="240"/>
      <c r="Y155" s="128"/>
      <c r="Z155" s="128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spans="1:49" s="48" customFormat="1" x14ac:dyDescent="0.45">
      <c r="A156" s="33" t="s">
        <v>11</v>
      </c>
      <c r="B156" s="129" t="s">
        <v>101</v>
      </c>
      <c r="C156" s="130" t="s">
        <v>129</v>
      </c>
      <c r="D156" s="129"/>
      <c r="E156" s="206"/>
      <c r="F156" s="275"/>
      <c r="G156" s="260"/>
      <c r="H156" s="261"/>
      <c r="I156" s="129"/>
      <c r="J156" s="20"/>
      <c r="K156" s="62"/>
      <c r="L156" s="62"/>
      <c r="M156" s="62"/>
      <c r="N156" s="62"/>
      <c r="O156" s="62"/>
      <c r="P156" s="62"/>
      <c r="Q156" s="114"/>
      <c r="R156" s="239" t="s">
        <v>235</v>
      </c>
      <c r="S156" s="239" t="s">
        <v>76</v>
      </c>
      <c r="T156" s="17" t="s">
        <v>121</v>
      </c>
      <c r="U156" s="242">
        <v>-29.760348961815275</v>
      </c>
      <c r="V156" s="242">
        <v>468.37903402361758</v>
      </c>
      <c r="W156" s="244">
        <v>7.7945848496899854</v>
      </c>
      <c r="X156" s="243">
        <v>104.40543299510048</v>
      </c>
      <c r="Y156" s="128"/>
      <c r="Z156" s="128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</row>
    <row r="157" spans="1:49" x14ac:dyDescent="0.45">
      <c r="A157" s="33" t="s">
        <v>11</v>
      </c>
      <c r="B157" s="129" t="s">
        <v>101</v>
      </c>
      <c r="C157" s="130" t="s">
        <v>129</v>
      </c>
      <c r="D157" s="74" t="s">
        <v>164</v>
      </c>
      <c r="E157" s="131" t="s">
        <v>140</v>
      </c>
      <c r="F157" s="253">
        <v>1.1180382762271341</v>
      </c>
      <c r="G157" s="253"/>
      <c r="H157" s="254"/>
      <c r="I157" s="129"/>
      <c r="J157" s="129"/>
      <c r="K157" s="129"/>
      <c r="L157" s="129"/>
      <c r="M157" s="129"/>
      <c r="N157" s="129"/>
      <c r="O157" s="129"/>
      <c r="P157" s="129"/>
      <c r="Q157" s="114"/>
      <c r="R157" s="239" t="s">
        <v>236</v>
      </c>
      <c r="S157" s="239" t="s">
        <v>77</v>
      </c>
      <c r="T157" s="17" t="s">
        <v>125</v>
      </c>
      <c r="U157" s="242">
        <v>-31.683371936683223</v>
      </c>
      <c r="V157" s="242">
        <v>480.04615055324513</v>
      </c>
      <c r="W157" s="244">
        <v>7.6680935280866223</v>
      </c>
      <c r="X157" s="243">
        <v>101.46558759034853</v>
      </c>
      <c r="Y157" s="128"/>
      <c r="Z157" s="128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spans="1:49" x14ac:dyDescent="0.45">
      <c r="A158" s="33" t="s">
        <v>11</v>
      </c>
      <c r="B158" s="129" t="s">
        <v>101</v>
      </c>
      <c r="C158" s="130" t="s">
        <v>129</v>
      </c>
      <c r="D158" s="74" t="s">
        <v>165</v>
      </c>
      <c r="E158" s="131" t="s">
        <v>140</v>
      </c>
      <c r="F158" s="253">
        <v>1.2396846071881593</v>
      </c>
      <c r="G158" s="253"/>
      <c r="H158" s="254"/>
      <c r="I158" s="129"/>
      <c r="J158" s="129"/>
      <c r="K158" s="129"/>
      <c r="L158" s="129"/>
      <c r="M158" s="129"/>
      <c r="N158" s="129"/>
      <c r="O158" s="129"/>
      <c r="P158" s="129"/>
      <c r="Q158" s="114"/>
      <c r="R158" s="239"/>
      <c r="S158" s="239"/>
      <c r="T158" s="239"/>
      <c r="U158" s="242"/>
      <c r="V158" s="242"/>
      <c r="W158" s="244"/>
      <c r="X158" s="243"/>
      <c r="Y158" s="128"/>
      <c r="Z158" s="128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spans="1:49" s="48" customFormat="1" x14ac:dyDescent="0.45">
      <c r="A159" s="7" t="s">
        <v>11</v>
      </c>
      <c r="B159" s="128" t="s">
        <v>101</v>
      </c>
      <c r="C159" s="124" t="s">
        <v>129</v>
      </c>
      <c r="D159" s="74" t="s">
        <v>168</v>
      </c>
      <c r="E159" s="76">
        <v>43661</v>
      </c>
      <c r="F159" s="253">
        <v>6.819466414916679</v>
      </c>
      <c r="G159" s="276"/>
      <c r="H159" s="277"/>
      <c r="I159" s="128"/>
      <c r="J159" s="128"/>
      <c r="K159" s="128"/>
      <c r="L159" s="128"/>
      <c r="M159" s="128"/>
      <c r="N159" s="128"/>
      <c r="O159" s="129"/>
      <c r="P159" s="129"/>
      <c r="Q159" s="114"/>
      <c r="R159" s="233" t="s">
        <v>237</v>
      </c>
      <c r="S159" s="233" t="s">
        <v>78</v>
      </c>
      <c r="T159" s="17" t="s">
        <v>119</v>
      </c>
      <c r="U159" s="242">
        <v>-29.784375607896614</v>
      </c>
      <c r="V159" s="242">
        <v>489.49621119197337</v>
      </c>
      <c r="W159" s="244">
        <v>9.3222108105921428</v>
      </c>
      <c r="X159" s="243">
        <v>101.7631271154699</v>
      </c>
      <c r="Y159" s="128"/>
      <c r="Z159" s="128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</row>
    <row r="160" spans="1:49" s="48" customFormat="1" x14ac:dyDescent="0.45">
      <c r="A160" s="7" t="s">
        <v>11</v>
      </c>
      <c r="B160" s="128" t="s">
        <v>101</v>
      </c>
      <c r="C160" s="124" t="s">
        <v>129</v>
      </c>
      <c r="D160" s="74" t="s">
        <v>169</v>
      </c>
      <c r="E160" s="76">
        <v>43661</v>
      </c>
      <c r="F160" s="253">
        <v>6.4517019762566337</v>
      </c>
      <c r="G160" s="276"/>
      <c r="H160" s="277"/>
      <c r="I160" s="128"/>
      <c r="J160" s="128"/>
      <c r="K160" s="128"/>
      <c r="L160" s="128"/>
      <c r="M160" s="128"/>
      <c r="N160" s="128"/>
      <c r="O160" s="129"/>
      <c r="P160" s="129"/>
      <c r="Q160" s="114"/>
      <c r="R160" s="233"/>
      <c r="S160" s="233"/>
      <c r="T160" s="233"/>
      <c r="U160" s="242"/>
      <c r="V160" s="242"/>
      <c r="W160" s="244"/>
      <c r="X160" s="243"/>
      <c r="Y160" s="128"/>
      <c r="Z160" s="128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</row>
    <row r="161" spans="1:49" x14ac:dyDescent="0.45">
      <c r="A161" s="7" t="s">
        <v>11</v>
      </c>
      <c r="B161" s="128" t="s">
        <v>101</v>
      </c>
      <c r="C161" s="124" t="s">
        <v>129</v>
      </c>
      <c r="D161" s="67" t="s">
        <v>180</v>
      </c>
      <c r="E161" s="128" t="s">
        <v>127</v>
      </c>
      <c r="F161" s="248">
        <v>12.981957775844192</v>
      </c>
      <c r="G161" s="248"/>
      <c r="H161" s="249"/>
      <c r="I161" s="67" t="s">
        <v>303</v>
      </c>
      <c r="J161" s="128" t="s">
        <v>127</v>
      </c>
      <c r="K161" s="204">
        <v>6.747461226930314</v>
      </c>
      <c r="L161" s="204">
        <v>0.77719041909377284</v>
      </c>
      <c r="M161" s="204">
        <v>0.52022633876308488</v>
      </c>
      <c r="N161" s="204">
        <v>7.9828017315248342E-2</v>
      </c>
      <c r="O161" s="132">
        <v>2.2646535492807534</v>
      </c>
      <c r="P161" s="132">
        <f>SUM(K161:O161)</f>
        <v>10.389359551383174</v>
      </c>
      <c r="Q161" s="114">
        <f>P161/AVERAGE(F161:H162)*100</f>
        <v>92.034361405060693</v>
      </c>
      <c r="R161" s="233"/>
      <c r="S161" s="233"/>
      <c r="T161" s="233"/>
      <c r="U161" s="233"/>
      <c r="V161" s="233"/>
      <c r="W161" s="233"/>
      <c r="X161" s="234"/>
      <c r="Y161" s="128"/>
      <c r="Z161" s="128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spans="1:49" s="9" customFormat="1" x14ac:dyDescent="0.45">
      <c r="A162" s="7" t="s">
        <v>11</v>
      </c>
      <c r="B162" s="128" t="s">
        <v>101</v>
      </c>
      <c r="C162" s="124" t="s">
        <v>129</v>
      </c>
      <c r="D162" s="67" t="s">
        <v>181</v>
      </c>
      <c r="E162" s="128" t="s">
        <v>127</v>
      </c>
      <c r="F162" s="248">
        <v>9.5951740535551124</v>
      </c>
      <c r="G162" s="248"/>
      <c r="H162" s="249"/>
      <c r="I162" s="128"/>
      <c r="J162" s="128"/>
      <c r="K162" s="128"/>
      <c r="L162" s="128"/>
      <c r="M162" s="128"/>
      <c r="N162" s="128"/>
      <c r="O162" s="132"/>
      <c r="P162" s="132"/>
      <c r="Q162" s="114"/>
      <c r="R162" s="233"/>
      <c r="S162" s="233"/>
      <c r="T162" s="233"/>
      <c r="U162" s="233"/>
      <c r="V162" s="233"/>
      <c r="W162" s="233"/>
      <c r="X162" s="234"/>
      <c r="Y162" s="128"/>
      <c r="Z162" s="128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spans="1:49" s="6" customFormat="1" x14ac:dyDescent="0.45">
      <c r="A163" s="28"/>
      <c r="C163" s="29"/>
      <c r="D163" s="207"/>
      <c r="E163" s="208" t="s">
        <v>375</v>
      </c>
      <c r="F163" s="262">
        <f>AVERAGE(F157:H162)</f>
        <v>6.3676705173313186</v>
      </c>
      <c r="G163" s="263"/>
      <c r="H163" s="264"/>
      <c r="J163" s="208" t="s">
        <v>375</v>
      </c>
      <c r="K163" s="188">
        <f>AVERAGE(K154:K161)</f>
        <v>2.3458115569652254</v>
      </c>
      <c r="L163" s="188">
        <f t="shared" ref="L163:Q163" si="56">AVERAGE(L154:L161)</f>
        <v>0.27798156678785085</v>
      </c>
      <c r="M163" s="188">
        <f t="shared" si="56"/>
        <v>0.42567883084832969</v>
      </c>
      <c r="N163" s="188">
        <f t="shared" si="56"/>
        <v>3.7936997052250544E-2</v>
      </c>
      <c r="O163" s="188">
        <f t="shared" si="56"/>
        <v>1.4883941823831088</v>
      </c>
      <c r="P163" s="188">
        <f t="shared" si="56"/>
        <v>4.5758031340367653</v>
      </c>
      <c r="Q163" s="114">
        <f t="shared" si="56"/>
        <v>47.036409300267316</v>
      </c>
      <c r="R163" s="231"/>
      <c r="S163" s="231"/>
      <c r="T163" s="208" t="s">
        <v>375</v>
      </c>
      <c r="U163" s="209">
        <f>AVERAGE(U156:U159)</f>
        <v>-30.409365502131703</v>
      </c>
      <c r="V163" s="209">
        <f t="shared" ref="V163:X163" si="57">AVERAGE(V156:V159)</f>
        <v>479.3071319229453</v>
      </c>
      <c r="W163" s="209">
        <f t="shared" si="57"/>
        <v>8.2616297294562511</v>
      </c>
      <c r="X163" s="212">
        <f t="shared" si="57"/>
        <v>102.5447159003063</v>
      </c>
    </row>
    <row r="164" spans="1:49" s="6" customFormat="1" ht="14.65" thickBot="1" x14ac:dyDescent="0.5">
      <c r="A164" s="203"/>
      <c r="B164" s="158"/>
      <c r="C164" s="112"/>
      <c r="D164" s="213"/>
      <c r="E164" s="214" t="s">
        <v>371</v>
      </c>
      <c r="F164" s="250">
        <f>STDEV(F157:H162)</f>
        <v>4.6525613159870183</v>
      </c>
      <c r="G164" s="251"/>
      <c r="H164" s="252"/>
      <c r="I164" s="158"/>
      <c r="J164" s="214" t="s">
        <v>371</v>
      </c>
      <c r="K164" s="194">
        <f>STDEV(K154:K161)</f>
        <v>3.8120830996058905</v>
      </c>
      <c r="L164" s="194">
        <f t="shared" ref="L164:Q164" si="58">STDEV(L154:L161)</f>
        <v>0.43286318492406195</v>
      </c>
      <c r="M164" s="194">
        <f t="shared" si="58"/>
        <v>0.1574164911243337</v>
      </c>
      <c r="N164" s="194">
        <f t="shared" si="58"/>
        <v>3.6364318729840008E-2</v>
      </c>
      <c r="O164" s="194">
        <f t="shared" si="58"/>
        <v>0.6887283194597178</v>
      </c>
      <c r="P164" s="194">
        <f t="shared" si="58"/>
        <v>5.0462328486958521</v>
      </c>
      <c r="Q164" s="116">
        <f t="shared" si="58"/>
        <v>39.290807763425931</v>
      </c>
      <c r="R164" s="229"/>
      <c r="S164" s="229"/>
      <c r="T164" s="214" t="s">
        <v>371</v>
      </c>
      <c r="U164" s="215">
        <f>STDEV(U156:U159)</f>
        <v>1.1033873374248431</v>
      </c>
      <c r="V164" s="215">
        <f t="shared" ref="V164:X164" si="59">STDEV(V156:V159)</f>
        <v>10.577967871565853</v>
      </c>
      <c r="W164" s="215">
        <f t="shared" si="59"/>
        <v>0.92066507800490383</v>
      </c>
      <c r="X164" s="216">
        <f t="shared" si="59"/>
        <v>1.6182810393738245</v>
      </c>
      <c r="Y164" s="158"/>
      <c r="Z164" s="158"/>
    </row>
    <row r="165" spans="1:49" x14ac:dyDescent="0.45">
      <c r="A165" s="7" t="s">
        <v>20</v>
      </c>
      <c r="B165" s="128" t="s">
        <v>101</v>
      </c>
      <c r="C165" s="124" t="s">
        <v>129</v>
      </c>
      <c r="D165" s="7" t="s">
        <v>316</v>
      </c>
      <c r="E165" s="206">
        <v>42950</v>
      </c>
      <c r="F165" s="291">
        <v>18.135163798526829</v>
      </c>
      <c r="G165" s="260"/>
      <c r="H165" s="261"/>
      <c r="I165" s="128" t="s">
        <v>137</v>
      </c>
      <c r="J165" s="20">
        <v>42950</v>
      </c>
      <c r="K165" s="125">
        <v>4.6739111824418673</v>
      </c>
      <c r="L165" s="125">
        <v>0.78635548934811184</v>
      </c>
      <c r="M165" s="125">
        <v>0.3000022713978695</v>
      </c>
      <c r="N165" s="125">
        <v>7.2393661454528566E-2</v>
      </c>
      <c r="O165" s="132">
        <v>2.7388542822990134</v>
      </c>
      <c r="P165" s="132">
        <f>SUM(K165:O165)</f>
        <v>8.5715168869413905</v>
      </c>
      <c r="Q165" s="114">
        <f>P165/AVERAGE(F165:H166)*100</f>
        <v>37.655878916958216</v>
      </c>
      <c r="R165" s="233"/>
      <c r="S165" s="233"/>
      <c r="T165" s="233"/>
      <c r="U165" s="233"/>
      <c r="V165" s="233"/>
      <c r="W165" s="233"/>
      <c r="X165" s="234"/>
      <c r="Y165" s="128"/>
      <c r="Z165" s="128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spans="1:49" x14ac:dyDescent="0.45">
      <c r="A166" s="7" t="s">
        <v>20</v>
      </c>
      <c r="B166" s="128" t="s">
        <v>101</v>
      </c>
      <c r="C166" s="124" t="s">
        <v>129</v>
      </c>
      <c r="D166" s="7" t="s">
        <v>317</v>
      </c>
      <c r="E166" s="206">
        <v>42950</v>
      </c>
      <c r="F166" s="291">
        <v>27.390353775204439</v>
      </c>
      <c r="G166" s="260"/>
      <c r="H166" s="261"/>
      <c r="I166" s="128" t="s">
        <v>138</v>
      </c>
      <c r="J166" s="20">
        <v>42950</v>
      </c>
      <c r="K166" s="125">
        <v>0.1224300701667748</v>
      </c>
      <c r="L166" s="125">
        <v>0.10089106981479244</v>
      </c>
      <c r="M166" s="125">
        <v>0.45702693238311692</v>
      </c>
      <c r="N166" s="125">
        <v>5.4150661410702058E-2</v>
      </c>
      <c r="O166" s="132">
        <v>0.74991987017942774</v>
      </c>
      <c r="P166" s="132">
        <f>SUM(K166:O166)</f>
        <v>1.484418603954814</v>
      </c>
      <c r="Q166" s="114">
        <f>P166/AVERAGE(F165:H166)*100</f>
        <v>6.5212596498247848</v>
      </c>
      <c r="R166" s="233"/>
      <c r="S166" s="233"/>
      <c r="T166" s="233"/>
      <c r="U166" s="233"/>
      <c r="V166" s="233"/>
      <c r="W166" s="233"/>
      <c r="X166" s="234"/>
      <c r="Y166" s="128"/>
      <c r="Z166" s="128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spans="1:49" s="48" customFormat="1" x14ac:dyDescent="0.45">
      <c r="A167" s="7" t="s">
        <v>20</v>
      </c>
      <c r="B167" s="128" t="s">
        <v>101</v>
      </c>
      <c r="C167" s="124" t="s">
        <v>129</v>
      </c>
      <c r="D167" s="7"/>
      <c r="E167" s="206"/>
      <c r="F167" s="291"/>
      <c r="G167" s="260"/>
      <c r="H167" s="261"/>
      <c r="I167" s="128"/>
      <c r="J167" s="20"/>
      <c r="K167" s="125"/>
      <c r="L167" s="125"/>
      <c r="M167" s="125"/>
      <c r="N167" s="125"/>
      <c r="O167" s="132"/>
      <c r="P167" s="132"/>
      <c r="Q167" s="114"/>
      <c r="R167" s="233" t="s">
        <v>238</v>
      </c>
      <c r="S167" s="233" t="s">
        <v>79</v>
      </c>
      <c r="T167" s="17" t="s">
        <v>123</v>
      </c>
      <c r="U167" s="242">
        <v>-32.577777749878045</v>
      </c>
      <c r="V167" s="242">
        <v>523.14078080449883</v>
      </c>
      <c r="W167" s="244">
        <v>5.2647584176227173</v>
      </c>
      <c r="X167" s="243">
        <v>119.27449242064813</v>
      </c>
      <c r="Y167" s="128"/>
      <c r="Z167" s="128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</row>
    <row r="168" spans="1:49" s="48" customFormat="1" x14ac:dyDescent="0.45">
      <c r="A168" s="7" t="s">
        <v>20</v>
      </c>
      <c r="B168" s="128" t="s">
        <v>101</v>
      </c>
      <c r="C168" s="124" t="s">
        <v>129</v>
      </c>
      <c r="D168" s="74" t="s">
        <v>162</v>
      </c>
      <c r="E168" s="131" t="s">
        <v>139</v>
      </c>
      <c r="F168" s="253">
        <v>7.854017956157608</v>
      </c>
      <c r="G168" s="253"/>
      <c r="H168" s="254"/>
      <c r="I168" s="128"/>
      <c r="J168" s="20"/>
      <c r="K168" s="125"/>
      <c r="L168" s="125"/>
      <c r="M168" s="125"/>
      <c r="N168" s="125"/>
      <c r="O168" s="132"/>
      <c r="P168" s="132"/>
      <c r="Q168" s="114"/>
      <c r="R168" s="233" t="s">
        <v>239</v>
      </c>
      <c r="S168" s="233" t="s">
        <v>80</v>
      </c>
      <c r="T168" s="17" t="s">
        <v>124</v>
      </c>
      <c r="U168" s="242">
        <v>-34.757393886658576</v>
      </c>
      <c r="V168" s="242">
        <v>490.01148628347642</v>
      </c>
      <c r="W168" s="244">
        <v>6.2183083804788408</v>
      </c>
      <c r="X168" s="243">
        <v>113.50284515223009</v>
      </c>
      <c r="Y168" s="128"/>
      <c r="Z168" s="128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</row>
    <row r="169" spans="1:49" s="48" customFormat="1" x14ac:dyDescent="0.45">
      <c r="A169" s="7" t="s">
        <v>20</v>
      </c>
      <c r="B169" s="128" t="s">
        <v>101</v>
      </c>
      <c r="C169" s="124" t="s">
        <v>129</v>
      </c>
      <c r="D169" s="74" t="s">
        <v>163</v>
      </c>
      <c r="E169" s="131" t="s">
        <v>139</v>
      </c>
      <c r="F169" s="253">
        <v>6.467017375037253</v>
      </c>
      <c r="G169" s="253"/>
      <c r="H169" s="254"/>
      <c r="I169" s="128"/>
      <c r="J169" s="20"/>
      <c r="K169" s="125"/>
      <c r="L169" s="125"/>
      <c r="M169" s="125"/>
      <c r="N169" s="125"/>
      <c r="O169" s="132"/>
      <c r="P169" s="132"/>
      <c r="Q169" s="114"/>
      <c r="R169" s="233"/>
      <c r="S169" s="233"/>
      <c r="T169" s="17"/>
      <c r="U169" s="242"/>
      <c r="V169" s="242"/>
      <c r="W169" s="244"/>
      <c r="X169" s="243"/>
      <c r="Y169" s="128"/>
      <c r="Z169" s="128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</row>
    <row r="170" spans="1:49" x14ac:dyDescent="0.45">
      <c r="A170" s="7" t="s">
        <v>20</v>
      </c>
      <c r="B170" s="128" t="s">
        <v>101</v>
      </c>
      <c r="C170" s="124" t="s">
        <v>129</v>
      </c>
      <c r="D170" s="74" t="s">
        <v>172</v>
      </c>
      <c r="E170" s="76">
        <v>43662</v>
      </c>
      <c r="F170" s="253">
        <v>24.9878987414167</v>
      </c>
      <c r="G170" s="253"/>
      <c r="H170" s="254"/>
      <c r="I170" s="128"/>
      <c r="J170" s="128"/>
      <c r="K170" s="128"/>
      <c r="L170" s="128"/>
      <c r="M170" s="128"/>
      <c r="N170" s="128"/>
      <c r="O170" s="129"/>
      <c r="P170" s="129"/>
      <c r="Q170" s="114"/>
      <c r="R170" s="233" t="s">
        <v>240</v>
      </c>
      <c r="S170" s="233" t="s">
        <v>81</v>
      </c>
      <c r="T170" s="17" t="s">
        <v>120</v>
      </c>
      <c r="U170" s="242">
        <v>-35.344460242667665</v>
      </c>
      <c r="V170" s="242">
        <v>530.70058680045702</v>
      </c>
      <c r="W170" s="244">
        <v>5.5274711624912412</v>
      </c>
      <c r="X170" s="243">
        <v>122.16827763691782</v>
      </c>
      <c r="Y170" s="128"/>
      <c r="Z170" s="128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spans="1:49" x14ac:dyDescent="0.45">
      <c r="A171" s="7" t="s">
        <v>20</v>
      </c>
      <c r="B171" s="128" t="s">
        <v>101</v>
      </c>
      <c r="C171" s="124" t="s">
        <v>129</v>
      </c>
      <c r="D171" s="74" t="s">
        <v>173</v>
      </c>
      <c r="E171" s="76">
        <v>43662</v>
      </c>
      <c r="F171" s="253">
        <v>11.791351287202259</v>
      </c>
      <c r="G171" s="253"/>
      <c r="H171" s="254"/>
      <c r="I171" s="128"/>
      <c r="J171" s="128"/>
      <c r="K171" s="128"/>
      <c r="L171" s="128"/>
      <c r="M171" s="128"/>
      <c r="N171" s="128"/>
      <c r="O171" s="129"/>
      <c r="P171" s="129"/>
      <c r="Q171" s="114"/>
      <c r="R171" s="233"/>
      <c r="S171" s="233"/>
      <c r="T171" s="233"/>
      <c r="U171" s="242"/>
      <c r="V171" s="242"/>
      <c r="W171" s="244"/>
      <c r="X171" s="243"/>
      <c r="Y171" s="128"/>
      <c r="Z171" s="128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spans="1:49" x14ac:dyDescent="0.45">
      <c r="A172" s="7" t="s">
        <v>20</v>
      </c>
      <c r="B172" s="128" t="s">
        <v>101</v>
      </c>
      <c r="C172" s="124" t="s">
        <v>129</v>
      </c>
      <c r="D172" s="67" t="s">
        <v>178</v>
      </c>
      <c r="E172" s="128" t="s">
        <v>141</v>
      </c>
      <c r="F172" s="248">
        <v>16.110358403198507</v>
      </c>
      <c r="G172" s="248"/>
      <c r="H172" s="249"/>
      <c r="I172" s="67" t="s">
        <v>305</v>
      </c>
      <c r="J172" s="128" t="s">
        <v>141</v>
      </c>
      <c r="K172" s="204">
        <v>20.082653219548209</v>
      </c>
      <c r="L172" s="204">
        <v>3.7196710869624634</v>
      </c>
      <c r="M172" s="204">
        <v>0.32528870213314465</v>
      </c>
      <c r="N172" s="204">
        <v>0.157606706930705</v>
      </c>
      <c r="O172" s="132">
        <v>1.5650474441793749</v>
      </c>
      <c r="P172" s="132">
        <f>SUM(K172:O172)</f>
        <v>25.850267159753894</v>
      </c>
      <c r="Q172" s="114">
        <f>P172/AVERAGE(F172:H173)*100</f>
        <v>156.3062986004488</v>
      </c>
      <c r="R172" s="233"/>
      <c r="S172" s="233"/>
      <c r="T172" s="233"/>
      <c r="U172" s="233"/>
      <c r="V172" s="233"/>
      <c r="W172" s="233"/>
      <c r="X172" s="234"/>
      <c r="Y172" s="128"/>
      <c r="Z172" s="128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spans="1:49" s="5" customFormat="1" ht="14.65" thickBot="1" x14ac:dyDescent="0.5">
      <c r="A173" s="7" t="s">
        <v>20</v>
      </c>
      <c r="B173" s="128" t="s">
        <v>101</v>
      </c>
      <c r="C173" s="124" t="s">
        <v>129</v>
      </c>
      <c r="D173" s="67" t="s">
        <v>179</v>
      </c>
      <c r="E173" s="128" t="s">
        <v>141</v>
      </c>
      <c r="F173" s="248">
        <v>16.966065760401598</v>
      </c>
      <c r="G173" s="248"/>
      <c r="H173" s="249"/>
      <c r="I173" s="128"/>
      <c r="J173" s="128"/>
      <c r="K173" s="128"/>
      <c r="L173" s="128"/>
      <c r="M173" s="128"/>
      <c r="N173" s="128"/>
      <c r="O173" s="128"/>
      <c r="P173" s="128"/>
      <c r="Q173" s="124"/>
      <c r="R173" s="233"/>
      <c r="S173" s="233"/>
      <c r="T173" s="233"/>
      <c r="U173" s="233"/>
      <c r="V173" s="233"/>
      <c r="W173" s="233"/>
      <c r="X173" s="234"/>
      <c r="Y173" s="128"/>
      <c r="Z173" s="128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spans="1:49" s="91" customFormat="1" x14ac:dyDescent="0.45">
      <c r="A174" s="6"/>
      <c r="B174" s="6"/>
      <c r="C174" s="29"/>
      <c r="D174" s="210"/>
      <c r="E174" s="208" t="s">
        <v>375</v>
      </c>
      <c r="F174" s="262">
        <f>AVERAGE(F168:H173)</f>
        <v>14.029451587235656</v>
      </c>
      <c r="G174" s="263"/>
      <c r="H174" s="264"/>
      <c r="I174" s="6"/>
      <c r="J174" s="208" t="s">
        <v>375</v>
      </c>
      <c r="K174" s="188">
        <f>AVERAGE(K165:K172)</f>
        <v>8.2929981573856164</v>
      </c>
      <c r="L174" s="188">
        <f t="shared" ref="L174:Q174" si="60">AVERAGE(L165:L172)</f>
        <v>1.5356392153751226</v>
      </c>
      <c r="M174" s="188">
        <f t="shared" si="60"/>
        <v>0.36077263530471032</v>
      </c>
      <c r="N174" s="188">
        <f t="shared" si="60"/>
        <v>9.4717009931978555E-2</v>
      </c>
      <c r="O174" s="188">
        <f t="shared" si="60"/>
        <v>1.6846071988859386</v>
      </c>
      <c r="P174" s="188">
        <f t="shared" si="60"/>
        <v>11.968734216883368</v>
      </c>
      <c r="Q174" s="114">
        <f t="shared" si="60"/>
        <v>66.827812389077266</v>
      </c>
      <c r="R174" s="231"/>
      <c r="S174" s="231"/>
      <c r="T174" s="208" t="s">
        <v>375</v>
      </c>
      <c r="U174" s="209">
        <f>AVERAGE(U167:U170)</f>
        <v>-34.226543959734762</v>
      </c>
      <c r="V174" s="209">
        <f t="shared" ref="V174:X174" si="61">AVERAGE(V167:V170)</f>
        <v>514.61761796281075</v>
      </c>
      <c r="W174" s="209">
        <f t="shared" si="61"/>
        <v>5.6701793201976001</v>
      </c>
      <c r="X174" s="212">
        <f t="shared" si="61"/>
        <v>118.31520506993202</v>
      </c>
      <c r="Y174" s="6"/>
      <c r="Z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 spans="1:49" s="91" customFormat="1" x14ac:dyDescent="0.45">
      <c r="A175" s="6"/>
      <c r="B175" s="6"/>
      <c r="C175" s="29"/>
      <c r="D175" s="6"/>
      <c r="E175" s="208" t="s">
        <v>371</v>
      </c>
      <c r="F175" s="262">
        <f>STDEV(F168:H173)</f>
        <v>6.8319385932314445</v>
      </c>
      <c r="G175" s="262"/>
      <c r="H175" s="290"/>
      <c r="I175" s="6"/>
      <c r="J175" s="208" t="s">
        <v>371</v>
      </c>
      <c r="K175" s="188">
        <f>STDEV(K165:K172)</f>
        <v>10.460686877181214</v>
      </c>
      <c r="L175" s="188">
        <f t="shared" ref="L175:Q175" si="62">STDEV(L165:L172)</f>
        <v>1.922228337033224</v>
      </c>
      <c r="M175" s="188">
        <f t="shared" si="62"/>
        <v>8.4312028645835022E-2</v>
      </c>
      <c r="N175" s="188">
        <f t="shared" si="62"/>
        <v>5.5222615422428886E-2</v>
      </c>
      <c r="O175" s="188">
        <f t="shared" si="62"/>
        <v>0.99984295023643155</v>
      </c>
      <c r="P175" s="188">
        <f t="shared" si="62"/>
        <v>12.533134410480786</v>
      </c>
      <c r="Q175" s="114">
        <f t="shared" si="62"/>
        <v>79.038855952223244</v>
      </c>
      <c r="R175" s="231"/>
      <c r="S175" s="231"/>
      <c r="T175" s="208" t="s">
        <v>371</v>
      </c>
      <c r="U175" s="209">
        <f>STDEV(U167:U170)</f>
        <v>1.4577325672644523</v>
      </c>
      <c r="V175" s="209">
        <f t="shared" ref="V175:X175" si="63">STDEV(V167:V170)</f>
        <v>21.642179969672348</v>
      </c>
      <c r="W175" s="209">
        <f t="shared" si="63"/>
        <v>0.49253283811608523</v>
      </c>
      <c r="X175" s="212">
        <f t="shared" si="63"/>
        <v>4.4116441609226928</v>
      </c>
      <c r="Y175" s="6"/>
      <c r="Z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</sheetData>
  <mergeCells count="130">
    <mergeCell ref="F153:H153"/>
    <mergeCell ref="F163:H163"/>
    <mergeCell ref="F164:H164"/>
    <mergeCell ref="F174:H174"/>
    <mergeCell ref="F175:H175"/>
    <mergeCell ref="F147:H147"/>
    <mergeCell ref="F148:H148"/>
    <mergeCell ref="F149:H149"/>
    <mergeCell ref="F150:H150"/>
    <mergeCell ref="F165:H165"/>
    <mergeCell ref="F152:H152"/>
    <mergeCell ref="F167:H167"/>
    <mergeCell ref="F166:H166"/>
    <mergeCell ref="F171:H171"/>
    <mergeCell ref="F172:H172"/>
    <mergeCell ref="F173:H173"/>
    <mergeCell ref="F161:H161"/>
    <mergeCell ref="F162:H162"/>
    <mergeCell ref="F168:H168"/>
    <mergeCell ref="F169:H169"/>
    <mergeCell ref="F170:H170"/>
    <mergeCell ref="F151:H151"/>
    <mergeCell ref="F157:H157"/>
    <mergeCell ref="F158:H158"/>
    <mergeCell ref="F120:H120"/>
    <mergeCell ref="F103:H103"/>
    <mergeCell ref="F104:H104"/>
    <mergeCell ref="F108:H108"/>
    <mergeCell ref="F73:H73"/>
    <mergeCell ref="F74:H74"/>
    <mergeCell ref="F75:H75"/>
    <mergeCell ref="F76:H76"/>
    <mergeCell ref="F77:H77"/>
    <mergeCell ref="F88:H88"/>
    <mergeCell ref="F89:H89"/>
    <mergeCell ref="F90:H90"/>
    <mergeCell ref="F91:H91"/>
    <mergeCell ref="F83:H83"/>
    <mergeCell ref="F84:H84"/>
    <mergeCell ref="F85:H85"/>
    <mergeCell ref="F86:H86"/>
    <mergeCell ref="F87:H87"/>
    <mergeCell ref="F102:H102"/>
    <mergeCell ref="F105:H105"/>
    <mergeCell ref="F106:H106"/>
    <mergeCell ref="F107:H107"/>
    <mergeCell ref="F139:H139"/>
    <mergeCell ref="F126:H126"/>
    <mergeCell ref="F121:H121"/>
    <mergeCell ref="F122:H122"/>
    <mergeCell ref="F132:H132"/>
    <mergeCell ref="F127:H127"/>
    <mergeCell ref="F128:H128"/>
    <mergeCell ref="F129:H129"/>
    <mergeCell ref="F130:H130"/>
    <mergeCell ref="F131:H131"/>
    <mergeCell ref="F125:H125"/>
    <mergeCell ref="F156:H156"/>
    <mergeCell ref="F154:H154"/>
    <mergeCell ref="F155:H155"/>
    <mergeCell ref="F159:H159"/>
    <mergeCell ref="F160:H160"/>
    <mergeCell ref="I1:P1"/>
    <mergeCell ref="D1:H1"/>
    <mergeCell ref="F58:H58"/>
    <mergeCell ref="F59:H59"/>
    <mergeCell ref="F60:H60"/>
    <mergeCell ref="F94:H94"/>
    <mergeCell ref="F95:H95"/>
    <mergeCell ref="F96:H96"/>
    <mergeCell ref="F97:H97"/>
    <mergeCell ref="F66:H66"/>
    <mergeCell ref="F67:H67"/>
    <mergeCell ref="F68:H68"/>
    <mergeCell ref="F69:H69"/>
    <mergeCell ref="F72:H72"/>
    <mergeCell ref="F61:H61"/>
    <mergeCell ref="F62:H62"/>
    <mergeCell ref="F63:H63"/>
    <mergeCell ref="F109:H109"/>
    <mergeCell ref="F113:H113"/>
    <mergeCell ref="R1:Z1"/>
    <mergeCell ref="F50:H50"/>
    <mergeCell ref="F51:H51"/>
    <mergeCell ref="F52:H52"/>
    <mergeCell ref="F53:H53"/>
    <mergeCell ref="F54:H54"/>
    <mergeCell ref="F55:H55"/>
    <mergeCell ref="F56:H56"/>
    <mergeCell ref="F57:H57"/>
    <mergeCell ref="F49:H49"/>
    <mergeCell ref="F64:H64"/>
    <mergeCell ref="F65:H65"/>
    <mergeCell ref="F78:H78"/>
    <mergeCell ref="F79:H79"/>
    <mergeCell ref="F80:H80"/>
    <mergeCell ref="F81:H81"/>
    <mergeCell ref="F82:H82"/>
    <mergeCell ref="F100:H100"/>
    <mergeCell ref="F101:H101"/>
    <mergeCell ref="F70:H70"/>
    <mergeCell ref="F71:H71"/>
    <mergeCell ref="F92:H92"/>
    <mergeCell ref="F93:H93"/>
    <mergeCell ref="F98:H98"/>
    <mergeCell ref="F99:H99"/>
    <mergeCell ref="F110:H110"/>
    <mergeCell ref="F111:H111"/>
    <mergeCell ref="F112:H112"/>
    <mergeCell ref="F115:H115"/>
    <mergeCell ref="F116:H116"/>
    <mergeCell ref="F117:H117"/>
    <mergeCell ref="F114:H114"/>
    <mergeCell ref="F146:H146"/>
    <mergeCell ref="F133:H133"/>
    <mergeCell ref="F134:H134"/>
    <mergeCell ref="F135:H135"/>
    <mergeCell ref="F136:H136"/>
    <mergeCell ref="F137:H137"/>
    <mergeCell ref="F141:H141"/>
    <mergeCell ref="F142:H142"/>
    <mergeCell ref="F143:H143"/>
    <mergeCell ref="F144:H144"/>
    <mergeCell ref="F140:H140"/>
    <mergeCell ref="F145:H145"/>
    <mergeCell ref="F118:H118"/>
    <mergeCell ref="F119:H119"/>
    <mergeCell ref="F123:H123"/>
    <mergeCell ref="F124:H124"/>
    <mergeCell ref="F138:H138"/>
  </mergeCells>
  <phoneticPr fontId="4" type="noConversion"/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S4 S13 S18 S21:S26" xr:uid="{1BD6FFB3-DC9E-4562-AB4C-4C70559F76AB}">
      <formula1>20</formula1>
    </dataValidation>
  </dataValidations>
  <pageMargins left="0.7" right="0.7" top="0.75" bottom="0.75" header="0.3" footer="0.3"/>
  <pageSetup orientation="portrait" horizontalDpi="4294967293" verticalDpi="0" r:id="rId1"/>
  <ignoredErrors>
    <ignoredError sqref="T95:T175" twoDigitTextYear="1"/>
    <ignoredError sqref="P110:P112 P127:P130 P141:P143 P165:P166 P80:P87 P53:P66 P28:P44 P4:P18 P95:P97 P100:P102 P105:P107 P154:P1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ED0C-83E8-4ED8-BB4C-5542504DB8EF}">
  <dimension ref="A1:X51"/>
  <sheetViews>
    <sheetView tabSelected="1" topLeftCell="L1" zoomScale="133" zoomScaleNormal="133" workbookViewId="0">
      <pane ySplit="1" topLeftCell="A2" activePane="bottomLeft" state="frozen"/>
      <selection pane="bottomLeft" activeCell="V34" sqref="V34"/>
    </sheetView>
  </sheetViews>
  <sheetFormatPr defaultRowHeight="14.25" x14ac:dyDescent="0.45"/>
  <cols>
    <col min="1" max="1" width="12.1328125" bestFit="1" customWidth="1"/>
    <col min="2" max="2" width="12.06640625" bestFit="1" customWidth="1"/>
    <col min="3" max="3" width="10.9296875" bestFit="1" customWidth="1"/>
    <col min="4" max="4" width="10.9296875" customWidth="1"/>
    <col min="5" max="5" width="12.1328125" bestFit="1" customWidth="1"/>
    <col min="6" max="6" width="12.1328125" customWidth="1"/>
    <col min="7" max="7" width="9.19921875" bestFit="1" customWidth="1"/>
    <col min="8" max="10" width="9.19921875" customWidth="1"/>
    <col min="12" max="12" width="5.19921875" bestFit="1" customWidth="1"/>
    <col min="13" max="13" width="2.59765625" bestFit="1" customWidth="1"/>
    <col min="15" max="15" width="20.73046875" bestFit="1" customWidth="1"/>
    <col min="16" max="16" width="12.19921875" bestFit="1" customWidth="1"/>
    <col min="17" max="17" width="13" bestFit="1" customWidth="1"/>
    <col min="18" max="18" width="5.19921875" bestFit="1" customWidth="1"/>
    <col min="19" max="19" width="12.73046875" bestFit="1" customWidth="1"/>
    <col min="20" max="20" width="8.1328125" bestFit="1" customWidth="1"/>
    <col min="21" max="21" width="1.73046875" bestFit="1" customWidth="1"/>
    <col min="24" max="24" width="1.73046875" bestFit="1" customWidth="1"/>
  </cols>
  <sheetData>
    <row r="1" spans="1:19" ht="14.65" thickBot="1" x14ac:dyDescent="0.5">
      <c r="A1" s="158" t="s">
        <v>363</v>
      </c>
      <c r="B1" s="158" t="s">
        <v>6</v>
      </c>
      <c r="C1" s="158" t="s">
        <v>360</v>
      </c>
      <c r="D1" s="158" t="s">
        <v>368</v>
      </c>
      <c r="E1" s="158" t="s">
        <v>361</v>
      </c>
      <c r="F1" s="158" t="s">
        <v>367</v>
      </c>
      <c r="G1" s="158" t="s">
        <v>356</v>
      </c>
      <c r="H1" s="176" t="s">
        <v>373</v>
      </c>
      <c r="I1" s="176" t="s">
        <v>371</v>
      </c>
      <c r="J1" s="176" t="s">
        <v>362</v>
      </c>
      <c r="K1" s="171" t="s">
        <v>370</v>
      </c>
      <c r="L1" s="171" t="s">
        <v>371</v>
      </c>
      <c r="M1" s="171" t="s">
        <v>362</v>
      </c>
      <c r="O1" s="170" t="s">
        <v>374</v>
      </c>
      <c r="P1" s="171" t="s">
        <v>363</v>
      </c>
      <c r="Q1" s="171" t="s">
        <v>372</v>
      </c>
      <c r="R1" s="171" t="s">
        <v>371</v>
      </c>
      <c r="S1" s="171" t="s">
        <v>362</v>
      </c>
    </row>
    <row r="2" spans="1:19" x14ac:dyDescent="0.45">
      <c r="A2" s="106" t="s">
        <v>364</v>
      </c>
      <c r="B2" s="65" t="s">
        <v>26</v>
      </c>
      <c r="C2" s="96">
        <v>5.4142799714388179E-2</v>
      </c>
      <c r="D2" s="96"/>
      <c r="E2" s="96">
        <v>0.20210533193754684</v>
      </c>
      <c r="F2" s="96"/>
      <c r="G2" s="34">
        <f>E2/C2*100</f>
        <v>373.28201165008903</v>
      </c>
      <c r="H2" s="180">
        <f>AVERAGE(G2:G4)</f>
        <v>351.51680860637452</v>
      </c>
      <c r="I2" s="177">
        <f>STDEV(G2:G4)</f>
        <v>51.872553433929909</v>
      </c>
      <c r="J2" s="177">
        <v>3</v>
      </c>
      <c r="K2" s="161">
        <f>AVERAGE(G2:G7)</f>
        <v>221.13879694823856</v>
      </c>
      <c r="L2" s="162">
        <f>STDEV(G2:G7)</f>
        <v>146.63089456178659</v>
      </c>
      <c r="M2" s="163">
        <v>6</v>
      </c>
      <c r="P2" s="7" t="s">
        <v>364</v>
      </c>
      <c r="Q2" s="187">
        <v>221.13879694823856</v>
      </c>
      <c r="R2" s="122">
        <v>146.63089456178659</v>
      </c>
      <c r="S2" s="7">
        <v>6</v>
      </c>
    </row>
    <row r="3" spans="1:19" x14ac:dyDescent="0.45">
      <c r="A3" s="148" t="s">
        <v>364</v>
      </c>
      <c r="B3" s="149" t="s">
        <v>27</v>
      </c>
      <c r="C3" s="150">
        <v>6.1266948279126578E-2</v>
      </c>
      <c r="D3" s="150"/>
      <c r="E3" s="150">
        <v>0.23830447028469876</v>
      </c>
      <c r="F3" s="150"/>
      <c r="G3" s="151">
        <f t="shared" ref="G3:G13" si="0">E3/C3*100</f>
        <v>388.9608948678258</v>
      </c>
      <c r="H3" s="180"/>
      <c r="I3" s="177"/>
      <c r="J3" s="177"/>
      <c r="K3" s="161"/>
      <c r="L3" s="162"/>
      <c r="M3" s="163"/>
      <c r="P3" s="7" t="s">
        <v>365</v>
      </c>
      <c r="Q3" s="187">
        <v>56.785515667255744</v>
      </c>
      <c r="R3" s="122">
        <v>27.477405628450963</v>
      </c>
      <c r="S3" s="7">
        <v>6</v>
      </c>
    </row>
    <row r="4" spans="1:19" x14ac:dyDescent="0.45">
      <c r="A4" s="148" t="s">
        <v>364</v>
      </c>
      <c r="B4" s="149" t="s">
        <v>25</v>
      </c>
      <c r="C4" s="150">
        <v>5.6515478734597821E-2</v>
      </c>
      <c r="D4" s="150"/>
      <c r="E4" s="150">
        <v>0.16519899391030496</v>
      </c>
      <c r="F4" s="150"/>
      <c r="G4" s="151">
        <f t="shared" si="0"/>
        <v>292.30751930120857</v>
      </c>
      <c r="H4" s="181"/>
      <c r="I4" s="178"/>
      <c r="J4" s="178"/>
      <c r="K4" s="161"/>
      <c r="L4" s="162"/>
      <c r="M4" s="163"/>
      <c r="P4" s="7" t="s">
        <v>366</v>
      </c>
      <c r="Q4" s="187">
        <v>88.327476906776141</v>
      </c>
      <c r="R4" s="122">
        <v>9.2504453458783242</v>
      </c>
      <c r="S4" s="7">
        <v>2</v>
      </c>
    </row>
    <row r="5" spans="1:19" x14ac:dyDescent="0.45">
      <c r="A5" s="148" t="s">
        <v>364</v>
      </c>
      <c r="B5" s="148" t="s">
        <v>1</v>
      </c>
      <c r="C5" s="150">
        <v>0.58990850958509644</v>
      </c>
      <c r="D5" s="150"/>
      <c r="E5" s="150">
        <v>0.56376898938167064</v>
      </c>
      <c r="F5" s="150"/>
      <c r="G5" s="151">
        <f t="shared" si="0"/>
        <v>95.568885720633077</v>
      </c>
      <c r="H5" s="180">
        <f>AVERAGE(G5:G7)</f>
        <v>90.760785290102604</v>
      </c>
      <c r="I5" s="177">
        <f>STDEV(G5:G7)</f>
        <v>8.0937338992195613</v>
      </c>
      <c r="J5" s="177">
        <v>3</v>
      </c>
      <c r="K5" s="161"/>
      <c r="L5" s="162"/>
      <c r="M5" s="163"/>
      <c r="P5" s="7" t="s">
        <v>68</v>
      </c>
      <c r="Q5" s="187">
        <v>55.151429284117995</v>
      </c>
      <c r="R5" s="122">
        <v>13.603589178617707</v>
      </c>
      <c r="S5" s="7">
        <v>2</v>
      </c>
    </row>
    <row r="6" spans="1:19" x14ac:dyDescent="0.45">
      <c r="A6" s="148" t="s">
        <v>364</v>
      </c>
      <c r="B6" s="148" t="s">
        <v>2</v>
      </c>
      <c r="C6" s="150">
        <v>0.47892712285922023</v>
      </c>
      <c r="D6" s="150"/>
      <c r="E6" s="150">
        <v>0.38992456471876524</v>
      </c>
      <c r="F6" s="150"/>
      <c r="G6" s="151">
        <f t="shared" si="0"/>
        <v>81.416262748055473</v>
      </c>
      <c r="H6" s="180"/>
      <c r="I6" s="177"/>
      <c r="J6" s="177"/>
      <c r="K6" s="161"/>
      <c r="L6" s="162"/>
      <c r="M6" s="163"/>
      <c r="P6" s="7" t="s">
        <v>369</v>
      </c>
      <c r="Q6" s="187">
        <v>59.542872887136454</v>
      </c>
      <c r="R6" s="122">
        <v>16.665971156528482</v>
      </c>
      <c r="S6" s="7">
        <v>2</v>
      </c>
    </row>
    <row r="7" spans="1:19" ht="14.65" thickBot="1" x14ac:dyDescent="0.5">
      <c r="A7" s="86" t="s">
        <v>364</v>
      </c>
      <c r="B7" s="86" t="s">
        <v>0</v>
      </c>
      <c r="C7" s="85">
        <v>0.45358712544419832</v>
      </c>
      <c r="D7" s="85"/>
      <c r="E7" s="85">
        <v>0.43225586368160074</v>
      </c>
      <c r="F7" s="85"/>
      <c r="G7" s="35">
        <f t="shared" si="0"/>
        <v>95.297207401619289</v>
      </c>
      <c r="H7" s="182"/>
      <c r="I7" s="179"/>
      <c r="J7" s="179"/>
      <c r="K7" s="164"/>
      <c r="L7" s="165"/>
      <c r="M7" s="166"/>
      <c r="P7" s="7" t="s">
        <v>100</v>
      </c>
      <c r="Q7" s="187">
        <v>35.270132007257132</v>
      </c>
      <c r="R7" s="122">
        <v>39.973231394071327</v>
      </c>
      <c r="S7" s="7">
        <v>6</v>
      </c>
    </row>
    <row r="8" spans="1:19" x14ac:dyDescent="0.45">
      <c r="A8" s="152" t="s">
        <v>365</v>
      </c>
      <c r="B8" s="153" t="s">
        <v>10</v>
      </c>
      <c r="C8" s="154">
        <v>13.536765633777625</v>
      </c>
      <c r="D8" s="154"/>
      <c r="E8" s="154">
        <v>12.356968830690391</v>
      </c>
      <c r="F8" s="154"/>
      <c r="G8" s="155">
        <f t="shared" si="0"/>
        <v>91.284500042289679</v>
      </c>
      <c r="H8" s="180">
        <f>AVERAGE(G8:G10)</f>
        <v>63.928309363374218</v>
      </c>
      <c r="I8" s="177">
        <f t="shared" ref="I8" si="1">STDEV(G8:G10)</f>
        <v>26.554853691286176</v>
      </c>
      <c r="J8" s="177">
        <v>3</v>
      </c>
      <c r="K8" s="161">
        <f>AVERAGE(G8:G13)</f>
        <v>56.785515667255744</v>
      </c>
      <c r="L8" s="162">
        <f>STDEV(G8:G13)</f>
        <v>27.477405628450963</v>
      </c>
      <c r="M8" s="163">
        <v>6</v>
      </c>
      <c r="P8" s="7" t="s">
        <v>101</v>
      </c>
      <c r="Q8" s="187">
        <v>73.741665634192913</v>
      </c>
      <c r="R8" s="122">
        <v>63.876548077184147</v>
      </c>
      <c r="S8" s="7">
        <v>4</v>
      </c>
    </row>
    <row r="9" spans="1:19" x14ac:dyDescent="0.45">
      <c r="A9" s="148" t="s">
        <v>365</v>
      </c>
      <c r="B9" s="156" t="s">
        <v>13</v>
      </c>
      <c r="C9" s="150">
        <v>9.1751274507825862</v>
      </c>
      <c r="D9" s="150"/>
      <c r="E9" s="150">
        <v>3.5099288718640489</v>
      </c>
      <c r="F9" s="150"/>
      <c r="G9" s="151">
        <f t="shared" si="0"/>
        <v>38.254824150313816</v>
      </c>
      <c r="H9" s="180"/>
      <c r="I9" s="177"/>
      <c r="J9" s="177"/>
      <c r="K9" s="161"/>
      <c r="L9" s="162"/>
      <c r="M9" s="163"/>
    </row>
    <row r="10" spans="1:19" ht="14.65" thickBot="1" x14ac:dyDescent="0.5">
      <c r="A10" s="148" t="s">
        <v>365</v>
      </c>
      <c r="B10" s="156" t="s">
        <v>16</v>
      </c>
      <c r="C10" s="150">
        <v>6.2013910296700372</v>
      </c>
      <c r="D10" s="150"/>
      <c r="E10" s="150">
        <v>3.8600932964646963</v>
      </c>
      <c r="F10" s="150"/>
      <c r="G10" s="151">
        <f t="shared" si="0"/>
        <v>62.24560389751916</v>
      </c>
      <c r="H10" s="181"/>
      <c r="I10" s="178"/>
      <c r="J10" s="178"/>
      <c r="K10" s="161"/>
      <c r="L10" s="162"/>
      <c r="M10" s="163"/>
      <c r="O10" s="176" t="s">
        <v>7</v>
      </c>
      <c r="P10" s="176" t="s">
        <v>363</v>
      </c>
      <c r="Q10" s="176" t="s">
        <v>372</v>
      </c>
      <c r="R10" s="176" t="s">
        <v>371</v>
      </c>
      <c r="S10" s="176" t="s">
        <v>362</v>
      </c>
    </row>
    <row r="11" spans="1:19" x14ac:dyDescent="0.45">
      <c r="A11" s="148" t="s">
        <v>365</v>
      </c>
      <c r="B11" s="157" t="s">
        <v>3</v>
      </c>
      <c r="C11" s="150">
        <v>70.714023769728669</v>
      </c>
      <c r="D11" s="150"/>
      <c r="E11" s="150">
        <v>10.997863519775951</v>
      </c>
      <c r="F11" s="150"/>
      <c r="G11" s="151">
        <f t="shared" si="0"/>
        <v>15.552591881334758</v>
      </c>
      <c r="H11" s="180">
        <f>AVERAGE(G11:G13)</f>
        <v>49.64272197113727</v>
      </c>
      <c r="I11" s="177">
        <f t="shared" ref="I11" si="2">STDEV(G11:G13)</f>
        <v>32.08271793745859</v>
      </c>
      <c r="J11" s="177">
        <v>3</v>
      </c>
      <c r="K11" s="161"/>
      <c r="L11" s="162"/>
      <c r="M11" s="163"/>
      <c r="O11" t="s">
        <v>11</v>
      </c>
      <c r="P11" s="7" t="s">
        <v>364</v>
      </c>
      <c r="Q11" s="109">
        <v>351.51680860637452</v>
      </c>
      <c r="R11" s="121">
        <v>51.872553433929909</v>
      </c>
      <c r="S11" s="121">
        <v>3</v>
      </c>
    </row>
    <row r="12" spans="1:19" x14ac:dyDescent="0.45">
      <c r="A12" s="148" t="s">
        <v>365</v>
      </c>
      <c r="B12" s="157" t="s">
        <v>4</v>
      </c>
      <c r="C12" s="150">
        <v>35.97067761907239</v>
      </c>
      <c r="D12" s="150"/>
      <c r="E12" s="150">
        <v>28.505170655070831</v>
      </c>
      <c r="F12" s="150"/>
      <c r="G12" s="151">
        <f t="shared" si="0"/>
        <v>79.245575957559396</v>
      </c>
      <c r="H12" s="180"/>
      <c r="I12" s="177"/>
      <c r="J12" s="177"/>
      <c r="K12" s="161"/>
      <c r="L12" s="162"/>
      <c r="M12" s="163"/>
      <c r="O12" s="183" t="s">
        <v>20</v>
      </c>
      <c r="P12" s="184" t="s">
        <v>364</v>
      </c>
      <c r="Q12" s="186">
        <v>90.760785290102604</v>
      </c>
      <c r="R12" s="185">
        <v>8.0937338992195613</v>
      </c>
      <c r="S12" s="185">
        <v>3</v>
      </c>
    </row>
    <row r="13" spans="1:19" ht="14.65" thickBot="1" x14ac:dyDescent="0.5">
      <c r="A13" s="86" t="s">
        <v>365</v>
      </c>
      <c r="B13" s="24" t="s">
        <v>5</v>
      </c>
      <c r="C13" s="85">
        <v>46.847075984263917</v>
      </c>
      <c r="D13" s="85"/>
      <c r="E13" s="85">
        <v>25.358321328249879</v>
      </c>
      <c r="F13" s="85"/>
      <c r="G13" s="35">
        <f t="shared" si="0"/>
        <v>54.129998074517651</v>
      </c>
      <c r="H13" s="182"/>
      <c r="I13" s="179"/>
      <c r="J13" s="179"/>
      <c r="K13" s="164"/>
      <c r="L13" s="165"/>
      <c r="M13" s="166"/>
      <c r="O13" t="s">
        <v>11</v>
      </c>
      <c r="P13" s="7" t="s">
        <v>365</v>
      </c>
      <c r="Q13" s="109">
        <v>63.928309363374218</v>
      </c>
      <c r="R13" s="121">
        <v>26.554853691286176</v>
      </c>
      <c r="S13" s="121">
        <v>3</v>
      </c>
    </row>
    <row r="14" spans="1:19" x14ac:dyDescent="0.45">
      <c r="A14" s="87" t="s">
        <v>366</v>
      </c>
      <c r="B14" s="87" t="s">
        <v>47</v>
      </c>
      <c r="C14" s="83">
        <v>5.096295354277613</v>
      </c>
      <c r="D14" s="83">
        <f>AVERAGE(C14:C16)</f>
        <v>5.6832488699833981</v>
      </c>
      <c r="E14" s="83">
        <v>5.1654699149896679</v>
      </c>
      <c r="F14" s="83">
        <f>AVERAGE(E14:E16)</f>
        <v>4.6481260333354539</v>
      </c>
      <c r="G14" s="122">
        <f>F14/D14*100</f>
        <v>81.78642427371004</v>
      </c>
      <c r="H14" s="180">
        <f t="shared" ref="H14" si="3">AVERAGE(G14:G16)</f>
        <v>81.78642427371004</v>
      </c>
      <c r="I14" s="177" t="s">
        <v>253</v>
      </c>
      <c r="J14" s="177">
        <v>1</v>
      </c>
      <c r="K14" s="161">
        <f>AVERAGE(G14,G17)</f>
        <v>88.327476906776141</v>
      </c>
      <c r="L14" s="162">
        <f>STDEV(G14,G17)</f>
        <v>9.2504453458783242</v>
      </c>
      <c r="M14" s="163">
        <v>2</v>
      </c>
      <c r="O14" s="183" t="s">
        <v>20</v>
      </c>
      <c r="P14" s="184" t="s">
        <v>365</v>
      </c>
      <c r="Q14" s="186">
        <v>49.64272197113727</v>
      </c>
      <c r="R14" s="185">
        <v>32.08271793745859</v>
      </c>
      <c r="S14" s="185">
        <v>3</v>
      </c>
    </row>
    <row r="15" spans="1:19" x14ac:dyDescent="0.45">
      <c r="A15" s="87" t="s">
        <v>366</v>
      </c>
      <c r="B15" s="87" t="s">
        <v>48</v>
      </c>
      <c r="C15" s="83">
        <v>6.1396362284068928</v>
      </c>
      <c r="D15" s="83"/>
      <c r="E15" s="83">
        <v>4.372414030720301</v>
      </c>
      <c r="F15" s="83"/>
      <c r="G15" s="121"/>
      <c r="H15" s="180"/>
      <c r="I15" s="177"/>
      <c r="J15" s="177"/>
      <c r="K15" s="161"/>
      <c r="L15" s="162"/>
      <c r="M15" s="163"/>
      <c r="O15" t="s">
        <v>11</v>
      </c>
      <c r="P15" s="7" t="s">
        <v>366</v>
      </c>
      <c r="Q15" s="109">
        <v>81.78642427371004</v>
      </c>
      <c r="R15" s="121" t="s">
        <v>253</v>
      </c>
      <c r="S15" s="121">
        <v>1</v>
      </c>
    </row>
    <row r="16" spans="1:19" x14ac:dyDescent="0.45">
      <c r="A16" s="106" t="s">
        <v>366</v>
      </c>
      <c r="B16" s="106" t="s">
        <v>49</v>
      </c>
      <c r="C16" s="96">
        <v>5.8138150272656883</v>
      </c>
      <c r="D16" s="96"/>
      <c r="E16" s="96">
        <v>4.4064941542963938</v>
      </c>
      <c r="F16" s="96"/>
      <c r="G16" s="34"/>
      <c r="H16" s="181"/>
      <c r="I16" s="178"/>
      <c r="J16" s="178"/>
      <c r="K16" s="161"/>
      <c r="L16" s="162"/>
      <c r="M16" s="163"/>
      <c r="O16" s="183" t="s">
        <v>20</v>
      </c>
      <c r="P16" s="184" t="s">
        <v>366</v>
      </c>
      <c r="Q16" s="186">
        <v>94.868529539842243</v>
      </c>
      <c r="R16" s="185" t="s">
        <v>253</v>
      </c>
      <c r="S16" s="185">
        <v>1</v>
      </c>
    </row>
    <row r="17" spans="1:24" x14ac:dyDescent="0.45">
      <c r="A17" s="87" t="s">
        <v>366</v>
      </c>
      <c r="B17" s="87" t="s">
        <v>50</v>
      </c>
      <c r="C17" s="83">
        <v>25.575051462339228</v>
      </c>
      <c r="D17" s="83">
        <f>AVERAGE(C17:C19)</f>
        <v>27.251238452676187</v>
      </c>
      <c r="E17" s="83">
        <v>17.377757238545545</v>
      </c>
      <c r="F17" s="83">
        <f>AVERAGE(E17:E19)</f>
        <v>25.852849201449956</v>
      </c>
      <c r="G17" s="121">
        <f>F17/D17*100</f>
        <v>94.868529539842243</v>
      </c>
      <c r="H17" s="180">
        <f t="shared" ref="H17" si="4">AVERAGE(G17:G19)</f>
        <v>94.868529539842243</v>
      </c>
      <c r="I17" s="177" t="s">
        <v>253</v>
      </c>
      <c r="J17" s="177">
        <v>1</v>
      </c>
      <c r="K17" s="161"/>
      <c r="L17" s="162"/>
      <c r="M17" s="163"/>
      <c r="O17" t="s">
        <v>11</v>
      </c>
      <c r="P17" s="7" t="s">
        <v>369</v>
      </c>
      <c r="Q17" s="109">
        <v>64.770619440794562</v>
      </c>
      <c r="R17" s="121" t="s">
        <v>253</v>
      </c>
      <c r="S17" s="121">
        <v>1</v>
      </c>
    </row>
    <row r="18" spans="1:24" x14ac:dyDescent="0.45">
      <c r="A18" s="87" t="s">
        <v>366</v>
      </c>
      <c r="B18" s="87" t="s">
        <v>51</v>
      </c>
      <c r="C18" s="83">
        <v>25.344310840603764</v>
      </c>
      <c r="D18" s="83"/>
      <c r="E18" s="83">
        <v>22.373790316741754</v>
      </c>
      <c r="F18" s="83"/>
      <c r="G18" s="32"/>
      <c r="H18" s="180"/>
      <c r="I18" s="177"/>
      <c r="J18" s="177"/>
      <c r="K18" s="167"/>
      <c r="L18" s="168"/>
      <c r="M18" s="169"/>
      <c r="O18" s="183" t="s">
        <v>20</v>
      </c>
      <c r="P18" s="184" t="s">
        <v>369</v>
      </c>
      <c r="Q18" s="186">
        <v>45.532239127441422</v>
      </c>
      <c r="R18" s="185" t="s">
        <v>253</v>
      </c>
      <c r="S18" s="185">
        <v>1</v>
      </c>
    </row>
    <row r="19" spans="1:24" ht="14.65" thickBot="1" x14ac:dyDescent="0.5">
      <c r="A19" s="86" t="s">
        <v>366</v>
      </c>
      <c r="B19" s="86" t="s">
        <v>52</v>
      </c>
      <c r="C19" s="85">
        <v>30.834353055085572</v>
      </c>
      <c r="D19" s="85"/>
      <c r="E19" s="85">
        <v>37.807000049062566</v>
      </c>
      <c r="F19" s="85"/>
      <c r="G19" s="35"/>
      <c r="H19" s="182"/>
      <c r="I19" s="179"/>
      <c r="J19" s="179"/>
      <c r="K19" s="164"/>
      <c r="L19" s="165"/>
      <c r="M19" s="166"/>
      <c r="O19" t="s">
        <v>11</v>
      </c>
      <c r="P19" s="7" t="s">
        <v>100</v>
      </c>
      <c r="Q19" s="109">
        <v>47.758251667295745</v>
      </c>
      <c r="R19" s="121" t="s">
        <v>253</v>
      </c>
      <c r="S19" s="121">
        <v>1</v>
      </c>
    </row>
    <row r="20" spans="1:24" x14ac:dyDescent="0.45">
      <c r="A20" s="7" t="s">
        <v>68</v>
      </c>
      <c r="B20" s="87" t="s">
        <v>53</v>
      </c>
      <c r="C20" s="83">
        <v>79.130405405139911</v>
      </c>
      <c r="D20" s="83">
        <f t="shared" ref="D20" si="5">AVERAGE(C20:C22)</f>
        <v>50.007411068384073</v>
      </c>
      <c r="E20" s="83">
        <v>48.618427589438625</v>
      </c>
      <c r="F20" s="83">
        <f t="shared" ref="F20" si="6">AVERAGE(E20:E22)</f>
        <v>32.390109915296826</v>
      </c>
      <c r="G20" s="122">
        <f>F20/D20*100</f>
        <v>64.770619440794562</v>
      </c>
      <c r="H20" s="180">
        <f t="shared" ref="H20" si="7">AVERAGE(G20:G22)</f>
        <v>64.770619440794562</v>
      </c>
      <c r="I20" s="177" t="s">
        <v>253</v>
      </c>
      <c r="J20" s="177">
        <v>1</v>
      </c>
      <c r="K20" s="161">
        <f>AVERAGE(G20,G23)</f>
        <v>55.151429284117995</v>
      </c>
      <c r="L20" s="162">
        <f>STDEV(G20,G23)</f>
        <v>13.603589178617707</v>
      </c>
      <c r="M20" s="163">
        <v>2</v>
      </c>
      <c r="O20" s="183" t="s">
        <v>20</v>
      </c>
      <c r="P20" s="184" t="s">
        <v>100</v>
      </c>
      <c r="Q20" s="186">
        <v>71.327494106977156</v>
      </c>
      <c r="R20" s="185" t="s">
        <v>253</v>
      </c>
      <c r="S20" s="185">
        <v>1</v>
      </c>
    </row>
    <row r="21" spans="1:24" x14ac:dyDescent="0.45">
      <c r="A21" s="7" t="s">
        <v>68</v>
      </c>
      <c r="B21" s="87" t="s">
        <v>54</v>
      </c>
      <c r="C21" s="83">
        <v>47.868560145751367</v>
      </c>
      <c r="D21" s="83"/>
      <c r="E21" s="83">
        <v>39.047604482183559</v>
      </c>
      <c r="F21" s="83"/>
      <c r="G21" s="121"/>
      <c r="H21" s="180"/>
      <c r="I21" s="177"/>
      <c r="J21" s="177"/>
      <c r="K21" s="161"/>
      <c r="L21" s="162"/>
      <c r="M21" s="163"/>
      <c r="O21" t="s">
        <v>11</v>
      </c>
      <c r="P21" s="7" t="s">
        <v>101</v>
      </c>
      <c r="Q21" s="109">
        <v>36.684036942363491</v>
      </c>
      <c r="R21" s="121">
        <v>44.211451804746922</v>
      </c>
      <c r="S21" s="121">
        <v>3</v>
      </c>
    </row>
    <row r="22" spans="1:24" x14ac:dyDescent="0.45">
      <c r="A22" s="15" t="s">
        <v>68</v>
      </c>
      <c r="B22" s="106" t="s">
        <v>55</v>
      </c>
      <c r="C22" s="96">
        <v>23.023267654260934</v>
      </c>
      <c r="D22" s="96"/>
      <c r="E22" s="96">
        <v>9.504297674268285</v>
      </c>
      <c r="F22" s="96"/>
      <c r="G22" s="34"/>
      <c r="H22" s="181"/>
      <c r="I22" s="178"/>
      <c r="J22" s="178"/>
      <c r="K22" s="161"/>
      <c r="L22" s="162"/>
      <c r="M22" s="163"/>
      <c r="O22" s="183" t="s">
        <v>20</v>
      </c>
      <c r="P22" s="184" t="s">
        <v>101</v>
      </c>
      <c r="Q22" s="186">
        <v>33.856227072150773</v>
      </c>
      <c r="R22" s="185">
        <v>45.099869379299868</v>
      </c>
      <c r="S22" s="185">
        <v>3</v>
      </c>
    </row>
    <row r="23" spans="1:24" x14ac:dyDescent="0.45">
      <c r="A23" s="7" t="s">
        <v>68</v>
      </c>
      <c r="B23" s="87" t="s">
        <v>56</v>
      </c>
      <c r="C23" s="83">
        <v>260.65974794228794</v>
      </c>
      <c r="D23" s="83">
        <f t="shared" ref="D23" si="8">AVERAGE(C23:C25)</f>
        <v>272.74276185589105</v>
      </c>
      <c r="E23" s="83">
        <v>71.526455561560937</v>
      </c>
      <c r="F23" s="83">
        <f t="shared" ref="F23" si="9">AVERAGE(E23:E25)</f>
        <v>124.1858865310124</v>
      </c>
      <c r="G23" s="121">
        <f>F23/D23*100</f>
        <v>45.532239127441422</v>
      </c>
      <c r="H23" s="180">
        <f t="shared" ref="H23" si="10">AVERAGE(G23:G25)</f>
        <v>45.532239127441422</v>
      </c>
      <c r="I23" s="177" t="s">
        <v>253</v>
      </c>
      <c r="J23" s="177">
        <v>1</v>
      </c>
      <c r="K23" s="161"/>
      <c r="L23" s="162"/>
      <c r="M23" s="163"/>
    </row>
    <row r="24" spans="1:24" ht="14.65" thickBot="1" x14ac:dyDescent="0.5">
      <c r="A24" s="7" t="s">
        <v>68</v>
      </c>
      <c r="B24" s="87" t="s">
        <v>57</v>
      </c>
      <c r="C24" s="83">
        <v>336.61960235947777</v>
      </c>
      <c r="D24" s="83"/>
      <c r="E24" s="83">
        <v>183.21782347836535</v>
      </c>
      <c r="F24" s="83"/>
      <c r="G24" s="32"/>
      <c r="H24" s="180"/>
      <c r="I24" s="177"/>
      <c r="J24" s="177"/>
      <c r="K24" s="167"/>
      <c r="L24" s="168"/>
      <c r="M24" s="169"/>
    </row>
    <row r="25" spans="1:24" ht="14.65" thickBot="1" x14ac:dyDescent="0.5">
      <c r="A25" s="86" t="s">
        <v>68</v>
      </c>
      <c r="B25" s="86" t="s">
        <v>58</v>
      </c>
      <c r="C25" s="85">
        <v>220.94893526590741</v>
      </c>
      <c r="D25" s="85"/>
      <c r="E25" s="85">
        <v>117.81338055311095</v>
      </c>
      <c r="F25" s="85"/>
      <c r="G25" s="35"/>
      <c r="H25" s="182"/>
      <c r="I25" s="179"/>
      <c r="J25" s="179"/>
      <c r="K25" s="164"/>
      <c r="L25" s="165"/>
      <c r="M25" s="166"/>
      <c r="O25" s="247" t="s">
        <v>376</v>
      </c>
      <c r="P25" s="292" t="s">
        <v>377</v>
      </c>
      <c r="Q25" s="293" t="s">
        <v>378</v>
      </c>
      <c r="R25" s="293" t="s">
        <v>362</v>
      </c>
      <c r="S25" s="246" t="s">
        <v>379</v>
      </c>
      <c r="T25" s="246" t="s">
        <v>380</v>
      </c>
      <c r="U25" s="246" t="s">
        <v>362</v>
      </c>
      <c r="V25" s="293" t="s">
        <v>374</v>
      </c>
      <c r="W25" s="293" t="s">
        <v>381</v>
      </c>
      <c r="X25" s="294" t="s">
        <v>362</v>
      </c>
    </row>
    <row r="26" spans="1:24" x14ac:dyDescent="0.45">
      <c r="A26" s="7" t="s">
        <v>369</v>
      </c>
      <c r="B26" s="87" t="s">
        <v>59</v>
      </c>
      <c r="C26" s="83">
        <v>303.08773870849302</v>
      </c>
      <c r="D26" s="83">
        <f t="shared" ref="D26" si="11">AVERAGE(C26:C28)</f>
        <v>305.11039214382157</v>
      </c>
      <c r="E26" s="83">
        <v>111.32766967438161</v>
      </c>
      <c r="F26" s="83">
        <f t="shared" ref="F26" si="12">AVERAGE(E26:E28)</f>
        <v>145.71538894311925</v>
      </c>
      <c r="G26" s="121">
        <f>F26/D26*100</f>
        <v>47.758251667295745</v>
      </c>
      <c r="H26" s="180">
        <f t="shared" ref="H26" si="13">AVERAGE(G26:G28)</f>
        <v>47.758251667295745</v>
      </c>
      <c r="I26" s="177" t="s">
        <v>253</v>
      </c>
      <c r="J26" s="177">
        <v>1</v>
      </c>
      <c r="K26" s="161">
        <f>AVERAGE(G26,G29)</f>
        <v>59.542872887136454</v>
      </c>
      <c r="L26" s="162">
        <f>STDEV(G26,G29)</f>
        <v>16.665971156528482</v>
      </c>
      <c r="M26" s="163">
        <v>2</v>
      </c>
      <c r="O26" s="295" t="s">
        <v>100</v>
      </c>
      <c r="P26" s="296">
        <f>AVERAGE(G32,G38,G34,G40)</f>
        <v>9.6459714073659697</v>
      </c>
      <c r="Q26" s="297">
        <f>STDEV(G32,G34,G38,G40)</f>
        <v>6.0354463207176519</v>
      </c>
      <c r="R26" s="297">
        <v>4</v>
      </c>
      <c r="S26" s="298">
        <f>AVERAGE(G36,G42)</f>
        <v>86.518453207039457</v>
      </c>
      <c r="T26" s="299">
        <f>STDEV(G36,G42)</f>
        <v>0.91925304507485017</v>
      </c>
      <c r="U26" s="307">
        <v>2</v>
      </c>
      <c r="V26" s="300">
        <f>AVERAGE(G32,G34,G36,G38,G40,G42)</f>
        <v>35.270132007257132</v>
      </c>
      <c r="W26" s="305">
        <f>STDEV(G32,G34,G36,G40,G38,G42)</f>
        <v>39.973231394071327</v>
      </c>
      <c r="X26" s="309">
        <v>6</v>
      </c>
    </row>
    <row r="27" spans="1:24" ht="14.65" thickBot="1" x14ac:dyDescent="0.5">
      <c r="A27" s="7" t="s">
        <v>369</v>
      </c>
      <c r="B27" s="87" t="s">
        <v>60</v>
      </c>
      <c r="C27" s="83">
        <v>320.68063455500209</v>
      </c>
      <c r="D27" s="83"/>
      <c r="E27" s="83">
        <v>159.2990369762006</v>
      </c>
      <c r="F27" s="83"/>
      <c r="G27" s="121"/>
      <c r="H27" s="180"/>
      <c r="I27" s="177"/>
      <c r="J27" s="177"/>
      <c r="K27" s="160"/>
      <c r="L27" s="163"/>
      <c r="M27" s="163"/>
      <c r="O27" s="301" t="s">
        <v>101</v>
      </c>
      <c r="P27" s="302">
        <f>AVERAGE(G44,G48)</f>
        <v>23.313001265631069</v>
      </c>
      <c r="Q27" s="303">
        <f>STDEV(G44,G48)</f>
        <v>1.7316083154865709</v>
      </c>
      <c r="R27" s="303">
        <v>2</v>
      </c>
      <c r="S27" s="191">
        <f>AVERAGE(G46,G50)</f>
        <v>124.17033000275475</v>
      </c>
      <c r="T27" s="35">
        <f>STDEV(G46,G50)</f>
        <v>45.447122630854793</v>
      </c>
      <c r="U27" s="308">
        <v>2</v>
      </c>
      <c r="V27" s="304">
        <f>AVERAGE(G44,G46,G48,G50)</f>
        <v>73.741665634192913</v>
      </c>
      <c r="W27" s="306">
        <f>STDEV(G44,G46,G48,G50)</f>
        <v>63.876548077184147</v>
      </c>
      <c r="X27" s="310">
        <v>4</v>
      </c>
    </row>
    <row r="28" spans="1:24" x14ac:dyDescent="0.45">
      <c r="A28" s="15" t="s">
        <v>369</v>
      </c>
      <c r="B28" s="106" t="s">
        <v>61</v>
      </c>
      <c r="C28" s="96">
        <v>291.56280316796961</v>
      </c>
      <c r="D28" s="96"/>
      <c r="E28" s="96">
        <v>166.51946017877555</v>
      </c>
      <c r="F28" s="96"/>
      <c r="G28" s="34"/>
      <c r="H28" s="181"/>
      <c r="I28" s="178"/>
      <c r="J28" s="178"/>
      <c r="K28" s="160"/>
      <c r="L28" s="163"/>
      <c r="M28" s="163"/>
    </row>
    <row r="29" spans="1:24" x14ac:dyDescent="0.45">
      <c r="A29" s="7" t="s">
        <v>369</v>
      </c>
      <c r="B29" s="87" t="s">
        <v>62</v>
      </c>
      <c r="C29" s="83">
        <v>722.50587099702238</v>
      </c>
      <c r="D29" s="83">
        <f t="shared" ref="D29" si="14">AVERAGE(C29:C31)</f>
        <v>627.09924697921463</v>
      </c>
      <c r="E29" s="83">
        <v>260.55975527519445</v>
      </c>
      <c r="F29" s="83">
        <f t="shared" ref="F29" si="15">AVERAGE(E29:E31)</f>
        <v>447.29417843399739</v>
      </c>
      <c r="G29" s="121">
        <f>F29/D29*100</f>
        <v>71.327494106977156</v>
      </c>
      <c r="H29" s="180">
        <f t="shared" ref="H29" si="16">AVERAGE(G29:G31)</f>
        <v>71.327494106977156</v>
      </c>
      <c r="I29" s="177" t="s">
        <v>253</v>
      </c>
      <c r="J29" s="177">
        <v>1</v>
      </c>
      <c r="K29" s="160"/>
      <c r="L29" s="163"/>
      <c r="M29" s="163"/>
    </row>
    <row r="30" spans="1:24" x14ac:dyDescent="0.45">
      <c r="A30" s="7" t="s">
        <v>369</v>
      </c>
      <c r="B30" s="87" t="s">
        <v>63</v>
      </c>
      <c r="C30" s="83">
        <v>538.45208839319662</v>
      </c>
      <c r="D30" s="83"/>
      <c r="E30" s="83">
        <v>486.8105152610907</v>
      </c>
      <c r="F30" s="83"/>
      <c r="G30" s="87"/>
      <c r="H30" s="180"/>
      <c r="I30" s="177"/>
      <c r="J30" s="177"/>
      <c r="K30" s="170"/>
      <c r="L30" s="169"/>
      <c r="M30" s="169"/>
    </row>
    <row r="31" spans="1:24" ht="14.65" thickBot="1" x14ac:dyDescent="0.5">
      <c r="A31" s="24" t="s">
        <v>369</v>
      </c>
      <c r="B31" s="86" t="s">
        <v>64</v>
      </c>
      <c r="C31" s="85">
        <v>620.33978154742476</v>
      </c>
      <c r="D31" s="85"/>
      <c r="E31" s="85">
        <v>594.51226476570707</v>
      </c>
      <c r="F31" s="95"/>
      <c r="G31" s="108"/>
      <c r="H31" s="182"/>
      <c r="I31" s="179"/>
      <c r="J31" s="179"/>
      <c r="K31" s="171"/>
      <c r="L31" s="166"/>
      <c r="M31" s="166"/>
    </row>
    <row r="32" spans="1:24" x14ac:dyDescent="0.45">
      <c r="A32" s="87" t="s">
        <v>100</v>
      </c>
      <c r="B32" s="61" t="s">
        <v>306</v>
      </c>
      <c r="C32" s="89">
        <v>116.0685484153215</v>
      </c>
      <c r="D32" s="137">
        <f>AVERAGE(C32:C33)</f>
        <v>119.54702593812397</v>
      </c>
      <c r="E32" s="83">
        <v>5.825977133545579</v>
      </c>
      <c r="F32" s="98">
        <f>E32</f>
        <v>5.825977133545579</v>
      </c>
      <c r="G32" s="32">
        <f>F32/D32*100</f>
        <v>4.8733768889918112</v>
      </c>
      <c r="H32" s="180">
        <f>AVERAGE(G32:G36)</f>
        <v>36.684036942363491</v>
      </c>
      <c r="I32" s="177">
        <f>STDEV(G32:G36)</f>
        <v>44.211451804746922</v>
      </c>
      <c r="J32" s="177">
        <v>3</v>
      </c>
      <c r="K32" s="161">
        <f>AVERAGE(G32:G42)</f>
        <v>35.270132007257132</v>
      </c>
      <c r="L32" s="162">
        <f>STDEV(G32:G42)</f>
        <v>39.973231394071327</v>
      </c>
      <c r="M32" s="163">
        <v>6</v>
      </c>
    </row>
    <row r="33" spans="1:13" x14ac:dyDescent="0.45">
      <c r="A33" s="138" t="s">
        <v>100</v>
      </c>
      <c r="B33" s="65" t="s">
        <v>307</v>
      </c>
      <c r="C33" s="139">
        <v>123.02550346092644</v>
      </c>
      <c r="D33" s="106"/>
      <c r="E33" s="96" t="s">
        <v>253</v>
      </c>
      <c r="F33" s="65"/>
      <c r="G33" s="34"/>
      <c r="H33" s="180"/>
      <c r="I33" s="177"/>
      <c r="J33" s="177"/>
      <c r="K33" s="172"/>
      <c r="L33" s="173"/>
      <c r="M33" s="173"/>
    </row>
    <row r="34" spans="1:13" x14ac:dyDescent="0.45">
      <c r="A34" s="7" t="s">
        <v>100</v>
      </c>
      <c r="B34" s="101" t="s">
        <v>308</v>
      </c>
      <c r="C34" s="103">
        <v>43.20333813642636</v>
      </c>
      <c r="D34" s="107">
        <f>AVERAGE(C34:C35)</f>
        <v>43.033841962623981</v>
      </c>
      <c r="E34" s="94">
        <v>6.1000373015929839</v>
      </c>
      <c r="F34" s="98">
        <f>AVERAGE(E34:E35)</f>
        <v>7.7505114168503368</v>
      </c>
      <c r="G34" s="32">
        <f>F34/D34*100</f>
        <v>18.01027066926039</v>
      </c>
      <c r="H34" s="180"/>
      <c r="I34" s="177"/>
      <c r="J34" s="177"/>
      <c r="K34" s="172"/>
      <c r="L34" s="173"/>
      <c r="M34" s="173"/>
    </row>
    <row r="35" spans="1:13" x14ac:dyDescent="0.45">
      <c r="A35" s="138" t="s">
        <v>100</v>
      </c>
      <c r="B35" s="65" t="s">
        <v>309</v>
      </c>
      <c r="C35" s="139">
        <v>42.864345788821602</v>
      </c>
      <c r="D35" s="106"/>
      <c r="E35" s="96">
        <v>9.4009855321076898</v>
      </c>
      <c r="F35" s="65"/>
      <c r="G35" s="34"/>
      <c r="H35" s="180"/>
      <c r="I35" s="177"/>
      <c r="J35" s="177"/>
      <c r="K35" s="172"/>
      <c r="L35" s="173"/>
      <c r="M35" s="173"/>
    </row>
    <row r="36" spans="1:13" x14ac:dyDescent="0.45">
      <c r="A36" s="7" t="s">
        <v>100</v>
      </c>
      <c r="B36" s="67" t="s">
        <v>182</v>
      </c>
      <c r="C36" s="98">
        <v>82.408005314779317</v>
      </c>
      <c r="D36" s="94">
        <f>AVERAGE(C36:C37)</f>
        <v>97.966491256357784</v>
      </c>
      <c r="E36" s="94">
        <v>85.39588494656789</v>
      </c>
      <c r="F36" s="98">
        <f>E36</f>
        <v>85.39588494656789</v>
      </c>
      <c r="G36" s="32">
        <f t="shared" ref="G36" si="17">F36/D36*100</f>
        <v>87.168463268838266</v>
      </c>
      <c r="H36" s="180"/>
      <c r="I36" s="177"/>
      <c r="J36" s="177"/>
      <c r="K36" s="172"/>
      <c r="L36" s="173"/>
      <c r="M36" s="173"/>
    </row>
    <row r="37" spans="1:13" x14ac:dyDescent="0.45">
      <c r="A37" s="140" t="s">
        <v>100</v>
      </c>
      <c r="B37" s="69" t="s">
        <v>183</v>
      </c>
      <c r="C37" s="99">
        <v>113.52497719793627</v>
      </c>
      <c r="D37" s="106"/>
      <c r="E37" s="96" t="s">
        <v>253</v>
      </c>
      <c r="F37" s="99"/>
      <c r="G37" s="34"/>
      <c r="H37" s="181"/>
      <c r="I37" s="178"/>
      <c r="J37" s="178"/>
      <c r="K37" s="172"/>
      <c r="L37" s="173"/>
      <c r="M37" s="173"/>
    </row>
    <row r="38" spans="1:13" x14ac:dyDescent="0.45">
      <c r="A38" s="141" t="s">
        <v>100</v>
      </c>
      <c r="B38" s="142" t="s">
        <v>312</v>
      </c>
      <c r="C38" s="143">
        <v>237.99676133952943</v>
      </c>
      <c r="D38" s="159">
        <f>AVERAGE(C38:C39)</f>
        <v>215.67563119198024</v>
      </c>
      <c r="E38" s="102">
        <v>12.086365543745115</v>
      </c>
      <c r="F38" s="105">
        <f>E38</f>
        <v>12.086365543745115</v>
      </c>
      <c r="G38" s="144">
        <f t="shared" ref="G38" si="18">F38/D38*100</f>
        <v>5.6039551046852525</v>
      </c>
      <c r="H38" s="180">
        <f>AVERAGE(G38:G42)</f>
        <v>33.856227072150773</v>
      </c>
      <c r="I38" s="177">
        <f>STDEV(G38:G42)</f>
        <v>45.099869379299868</v>
      </c>
      <c r="J38" s="177">
        <v>3</v>
      </c>
      <c r="K38" s="172"/>
      <c r="L38" s="173"/>
      <c r="M38" s="173"/>
    </row>
    <row r="39" spans="1:13" x14ac:dyDescent="0.45">
      <c r="A39" s="140" t="s">
        <v>100</v>
      </c>
      <c r="B39" s="64" t="s">
        <v>313</v>
      </c>
      <c r="C39" s="145">
        <v>193.35450104443109</v>
      </c>
      <c r="D39" s="106"/>
      <c r="E39" s="96" t="s">
        <v>253</v>
      </c>
      <c r="F39" s="65"/>
      <c r="G39" s="34"/>
      <c r="H39" s="180"/>
      <c r="I39" s="177"/>
      <c r="J39" s="177"/>
      <c r="K39" s="172"/>
      <c r="L39" s="173"/>
      <c r="M39" s="173"/>
    </row>
    <row r="40" spans="1:13" x14ac:dyDescent="0.45">
      <c r="A40" s="7" t="s">
        <v>100</v>
      </c>
      <c r="B40" s="33" t="s">
        <v>314</v>
      </c>
      <c r="C40" s="100">
        <v>853.83778719919849</v>
      </c>
      <c r="D40" s="107">
        <f>AVERAGE(C40:C41)</f>
        <v>876.37907006132264</v>
      </c>
      <c r="E40" s="94">
        <v>88.481710772803993</v>
      </c>
      <c r="F40" s="98">
        <f>E40</f>
        <v>88.481710772803993</v>
      </c>
      <c r="G40" s="32">
        <f t="shared" ref="G40" si="19">F40/D40*100</f>
        <v>10.096282966526424</v>
      </c>
      <c r="H40" s="180"/>
      <c r="I40" s="177"/>
      <c r="J40" s="177"/>
      <c r="K40" s="172"/>
      <c r="L40" s="173"/>
      <c r="M40" s="173"/>
    </row>
    <row r="41" spans="1:13" x14ac:dyDescent="0.45">
      <c r="A41" s="140" t="s">
        <v>100</v>
      </c>
      <c r="B41" s="64" t="s">
        <v>315</v>
      </c>
      <c r="C41" s="145">
        <v>898.92035292344679</v>
      </c>
      <c r="D41" s="106"/>
      <c r="E41" s="96" t="s">
        <v>253</v>
      </c>
      <c r="F41" s="65"/>
      <c r="G41" s="34"/>
      <c r="H41" s="180"/>
      <c r="I41" s="177"/>
      <c r="J41" s="177"/>
      <c r="K41" s="172"/>
      <c r="L41" s="173"/>
      <c r="M41" s="173"/>
    </row>
    <row r="42" spans="1:13" x14ac:dyDescent="0.45">
      <c r="A42" s="7" t="s">
        <v>100</v>
      </c>
      <c r="B42" s="67" t="s">
        <v>304</v>
      </c>
      <c r="C42" s="98">
        <v>394.67980891997769</v>
      </c>
      <c r="D42" s="94">
        <f>AVERAGE(C42:C43)</f>
        <v>439.66212105774628</v>
      </c>
      <c r="E42" s="94">
        <v>377.53101845162996</v>
      </c>
      <c r="F42" s="98">
        <f>E42</f>
        <v>377.53101845162996</v>
      </c>
      <c r="G42" s="32">
        <f t="shared" ref="G42" si="20">F42/D42*100</f>
        <v>85.868443145240647</v>
      </c>
      <c r="H42" s="180"/>
      <c r="I42" s="177"/>
      <c r="J42" s="177"/>
      <c r="K42" s="172"/>
      <c r="L42" s="173"/>
      <c r="M42" s="173"/>
    </row>
    <row r="43" spans="1:13" ht="14.65" thickBot="1" x14ac:dyDescent="0.5">
      <c r="A43" s="136" t="s">
        <v>100</v>
      </c>
      <c r="B43" s="70" t="s">
        <v>177</v>
      </c>
      <c r="C43" s="97">
        <v>484.64443319551492</v>
      </c>
      <c r="D43" s="108"/>
      <c r="E43" s="95" t="s">
        <v>253</v>
      </c>
      <c r="F43" s="97"/>
      <c r="G43" s="35"/>
      <c r="H43" s="182"/>
      <c r="I43" s="179"/>
      <c r="J43" s="179"/>
      <c r="K43" s="174"/>
      <c r="L43" s="175"/>
      <c r="M43" s="175"/>
    </row>
    <row r="44" spans="1:13" x14ac:dyDescent="0.45">
      <c r="A44" s="7" t="s">
        <v>101</v>
      </c>
      <c r="B44" s="101" t="s">
        <v>310</v>
      </c>
      <c r="C44" s="103">
        <v>6.537370650742977</v>
      </c>
      <c r="D44" s="107">
        <f>AVERAGE(C44:C45)</f>
        <v>6.8019540124817226</v>
      </c>
      <c r="E44" s="94">
        <v>2.0101807548679744</v>
      </c>
      <c r="F44" s="98">
        <f>AVERAGE(E44:E45)</f>
        <v>1.6690249253635612</v>
      </c>
      <c r="G44" s="32">
        <f t="shared" ref="G44" si="21">F44/D44*100</f>
        <v>24.537433247870638</v>
      </c>
      <c r="H44" s="180">
        <f>AVERAGE(G44:G46)</f>
        <v>58.285897326465665</v>
      </c>
      <c r="I44" s="177">
        <f>STDEV(G44:G46)</f>
        <v>47.7275356092103</v>
      </c>
      <c r="J44" s="177">
        <v>2</v>
      </c>
      <c r="K44" s="161">
        <f>AVERAGE(G44:G50)</f>
        <v>73.741665634192913</v>
      </c>
      <c r="L44" s="162">
        <f>STDEV(G44:G50)</f>
        <v>63.876548077184147</v>
      </c>
      <c r="M44" s="163">
        <v>4</v>
      </c>
    </row>
    <row r="45" spans="1:13" x14ac:dyDescent="0.45">
      <c r="A45" s="15" t="s">
        <v>101</v>
      </c>
      <c r="B45" s="65" t="s">
        <v>311</v>
      </c>
      <c r="C45" s="139">
        <v>7.0665373742204691</v>
      </c>
      <c r="D45" s="106"/>
      <c r="E45" s="96">
        <v>1.3278690958591477</v>
      </c>
      <c r="F45" s="65"/>
      <c r="G45" s="34"/>
      <c r="H45" s="180"/>
      <c r="I45" s="177"/>
      <c r="J45" s="177"/>
      <c r="K45" s="173"/>
      <c r="L45" s="173"/>
      <c r="M45" s="173"/>
    </row>
    <row r="46" spans="1:13" x14ac:dyDescent="0.45">
      <c r="A46" s="141" t="s">
        <v>101</v>
      </c>
      <c r="B46" s="146" t="s">
        <v>180</v>
      </c>
      <c r="C46" s="102">
        <v>12.981957775844192</v>
      </c>
      <c r="D46" s="102">
        <f>AVERAGE(C46:C47)</f>
        <v>11.288565914699653</v>
      </c>
      <c r="E46" s="102">
        <v>10.389359551383174</v>
      </c>
      <c r="F46" s="102">
        <f>E46</f>
        <v>10.389359551383174</v>
      </c>
      <c r="G46" s="144">
        <f t="shared" ref="G46" si="22">F46/D46*100</f>
        <v>92.034361405060693</v>
      </c>
      <c r="H46" s="180"/>
      <c r="I46" s="177"/>
      <c r="J46" s="177"/>
      <c r="K46" s="173"/>
      <c r="L46" s="173"/>
      <c r="M46" s="173"/>
    </row>
    <row r="47" spans="1:13" x14ac:dyDescent="0.45">
      <c r="A47" s="15" t="s">
        <v>101</v>
      </c>
      <c r="B47" s="69" t="s">
        <v>181</v>
      </c>
      <c r="C47" s="96">
        <v>9.5951740535551124</v>
      </c>
      <c r="D47" s="106"/>
      <c r="E47" s="96" t="s">
        <v>253</v>
      </c>
      <c r="F47" s="96"/>
      <c r="G47" s="34"/>
      <c r="H47" s="181"/>
      <c r="I47" s="178"/>
      <c r="J47" s="178"/>
      <c r="K47" s="173"/>
      <c r="L47" s="173"/>
      <c r="M47" s="173"/>
    </row>
    <row r="48" spans="1:13" x14ac:dyDescent="0.45">
      <c r="A48" s="141" t="s">
        <v>101</v>
      </c>
      <c r="B48" s="141" t="s">
        <v>316</v>
      </c>
      <c r="C48" s="104">
        <v>18.135163798526829</v>
      </c>
      <c r="D48" s="159">
        <f>AVERAGE(C48:C49)</f>
        <v>22.762758786865632</v>
      </c>
      <c r="E48" s="102">
        <v>8.5715168869413905</v>
      </c>
      <c r="F48" s="102">
        <f>AVERAGE(E48:E49)</f>
        <v>5.0279677454481018</v>
      </c>
      <c r="G48" s="144">
        <f t="shared" ref="G48" si="23">F48/D48*100</f>
        <v>22.0885692833915</v>
      </c>
      <c r="H48" s="180">
        <f>AVERAGE(G48:G50)</f>
        <v>89.197433941920153</v>
      </c>
      <c r="I48" s="177">
        <f>STDEV(G48:G50)</f>
        <v>94.906266555551696</v>
      </c>
      <c r="J48" s="177">
        <v>2</v>
      </c>
      <c r="K48" s="173"/>
      <c r="L48" s="173"/>
      <c r="M48" s="173"/>
    </row>
    <row r="49" spans="1:13" x14ac:dyDescent="0.45">
      <c r="A49" s="15" t="s">
        <v>101</v>
      </c>
      <c r="B49" s="15" t="s">
        <v>317</v>
      </c>
      <c r="C49" s="147">
        <v>27.390353775204439</v>
      </c>
      <c r="D49" s="106"/>
      <c r="E49" s="96">
        <v>1.484418603954814</v>
      </c>
      <c r="F49" s="106"/>
      <c r="G49" s="34"/>
      <c r="H49" s="177"/>
      <c r="I49" s="177"/>
      <c r="J49" s="177"/>
      <c r="K49" s="173"/>
      <c r="L49" s="173"/>
      <c r="M49" s="173"/>
    </row>
    <row r="50" spans="1:13" x14ac:dyDescent="0.45">
      <c r="A50" s="7" t="s">
        <v>101</v>
      </c>
      <c r="B50" s="67" t="s">
        <v>178</v>
      </c>
      <c r="C50" s="94">
        <v>16.110358403198507</v>
      </c>
      <c r="D50" s="94">
        <f>AVERAGE(C50:C51)</f>
        <v>16.538212081800054</v>
      </c>
      <c r="E50" s="94">
        <v>25.850267159753894</v>
      </c>
      <c r="F50" s="94">
        <f>E50</f>
        <v>25.850267159753894</v>
      </c>
      <c r="G50" s="32">
        <f t="shared" ref="G50" si="24">F50/D50*100</f>
        <v>156.3062986004488</v>
      </c>
      <c r="H50" s="177"/>
      <c r="I50" s="177"/>
      <c r="J50" s="177"/>
      <c r="K50" s="173"/>
      <c r="L50" s="173"/>
      <c r="M50" s="173"/>
    </row>
    <row r="51" spans="1:13" x14ac:dyDescent="0.45">
      <c r="A51" s="7" t="s">
        <v>101</v>
      </c>
      <c r="B51" s="67" t="s">
        <v>179</v>
      </c>
      <c r="C51" s="94">
        <v>16.966065760401598</v>
      </c>
      <c r="D51" s="94"/>
      <c r="E51" s="94" t="s">
        <v>253</v>
      </c>
      <c r="F51" s="120"/>
      <c r="G51" s="32"/>
      <c r="H51" s="177"/>
      <c r="I51" s="177"/>
      <c r="J51" s="177"/>
      <c r="K51" s="173"/>
      <c r="L51" s="173"/>
      <c r="M51" s="173"/>
    </row>
  </sheetData>
  <pageMargins left="0.7" right="0.7" top="0.75" bottom="0.75" header="0.3" footer="0.3"/>
  <pageSetup orientation="portrait" horizontalDpi="4294967293" verticalDpi="0" r:id="rId1"/>
  <ignoredErrors>
    <ignoredError sqref="D14:F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% 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eahul</dc:creator>
  <cp:lastModifiedBy>eahul</cp:lastModifiedBy>
  <dcterms:created xsi:type="dcterms:W3CDTF">2020-12-08T20:22:07Z</dcterms:created>
  <dcterms:modified xsi:type="dcterms:W3CDTF">2021-04-30T20:49:52Z</dcterms:modified>
</cp:coreProperties>
</file>