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ildegardfranke/Dropbox (Personal)/HildiF/Work Stuff/freshEHR/Modelling/Cordant/docs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</sheets>
  <definedNames>
    <definedName name="_xlnm._FilterDatabase" localSheetId="0" hidden="1">Sheet1!$A$1:$T$70</definedName>
    <definedName name="Difficulty">Sheet2!$A$1:$A$3</definedName>
    <definedName name="NEB">Sheet2!$A$6:$A$8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" i="1" l="1"/>
  <c r="Q11" i="1"/>
  <c r="Q10" i="1"/>
  <c r="Q9" i="1"/>
  <c r="Q8" i="1"/>
  <c r="F6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" i="1"/>
  <c r="K2" i="1"/>
  <c r="K3" i="1"/>
  <c r="K5" i="1"/>
  <c r="T4" i="1"/>
  <c r="T3" i="1"/>
  <c r="T2" i="1"/>
  <c r="Q4" i="1"/>
  <c r="Q3" i="1"/>
  <c r="Q2" i="1"/>
</calcChain>
</file>

<file path=xl/sharedStrings.xml><?xml version="1.0" encoding="utf-8"?>
<sst xmlns="http://schemas.openxmlformats.org/spreadsheetml/2006/main" count="317" uniqueCount="107">
  <si>
    <t>A1_Key Info Sheet_may2016.docx</t>
  </si>
  <si>
    <t>A2a_ Mental Capacity Assessment_july2017.docx</t>
  </si>
  <si>
    <t>A2b_ DoLS Assessment Checklist_july2016.doc</t>
  </si>
  <si>
    <t>A3a_ ACP Advance Care Plan_may2016.docx</t>
  </si>
  <si>
    <t>A3b_ECP Enabling Care Priorities (for people with cognitive problems)_may2016.docx</t>
  </si>
  <si>
    <t>A3c_DNACPR form always to be printed in colour_may2016.rtf</t>
  </si>
  <si>
    <t>A4_Key Needs Profile_may2016.docx</t>
  </si>
  <si>
    <t>A5_Acute Care Plan_may2016.docx</t>
  </si>
  <si>
    <t>A6_Risk Profile_may2016.docx</t>
  </si>
  <si>
    <t>A7_Keyworking Team Care Plan Review_may2016.doc</t>
  </si>
  <si>
    <t>A8_Inclusivity Signatures_may2016.doc</t>
  </si>
  <si>
    <t>A9_Personal Emergency Evacuation Plan (PEEP)_dec2016 .docx</t>
  </si>
  <si>
    <t>B_Lifestyle Preferences_may2016.docx</t>
  </si>
  <si>
    <t>B1_Life Story Profile_may2016.doc</t>
  </si>
  <si>
    <t>B2_Personality Profile_may2016.doc</t>
  </si>
  <si>
    <t>C1_Care Plan Evaluation_may2016.docx</t>
  </si>
  <si>
    <t>C1a_health and wellbeing care plan_may2016.docx</t>
  </si>
  <si>
    <t>C1b_additional care plan_may2016.doc</t>
  </si>
  <si>
    <t>C2_Capacity for Doing Profile_may2016.doc</t>
  </si>
  <si>
    <t>C3_Cognitive Profile_may2016.doc</t>
  </si>
  <si>
    <t>C4_Life at the Moment_may2016.doc</t>
  </si>
  <si>
    <t>C5a_Moving and Handling Assessment_may2016.docx</t>
  </si>
  <si>
    <t>C5b_Moving and Handling Plan_may2016.doc</t>
  </si>
  <si>
    <t>C6_Bedrails Risk Assessment_feb2017.doc</t>
  </si>
  <si>
    <t>C7a_Falls Screening Tool_may2016.doc</t>
  </si>
  <si>
    <t>C7b_ Initial Falls Assessment_may2016.doc</t>
  </si>
  <si>
    <t>C7c_Falls Risk Assessment_may2016.doc</t>
  </si>
  <si>
    <t>C7d_Falls History Records_may2016.docx</t>
  </si>
  <si>
    <t>C8_Monthly scores and results_may2016.doc</t>
  </si>
  <si>
    <t>C9a&amp;b_Waterlow risk assessment_may2016.xls</t>
  </si>
  <si>
    <t>C9c_Body Map_may2016.doc</t>
  </si>
  <si>
    <t>C9d_Open wound assessment_may2016.doc</t>
  </si>
  <si>
    <t>C10a_Pain Assessment for residents who are not able to communicate pain_may2016.docx</t>
  </si>
  <si>
    <t>C10b_Pain  Assessment for residents who are able to communicate pain_may2016.doc</t>
  </si>
  <si>
    <t>C10c_ GSF Observation chart for residents on code C and D_may2016.docx</t>
  </si>
  <si>
    <t>C10d_GSF Butterfly effect for residents on code D_oct2016.docx</t>
  </si>
  <si>
    <t>C11a_Continence Assessment_may2016.doc</t>
  </si>
  <si>
    <t>C11b_Catheter record chart_may2016.doc</t>
  </si>
  <si>
    <t>C12a_Malnutrition Universal Screening Tool_may2016.xls</t>
  </si>
  <si>
    <t>C12b_Food and Fluid Intake Chart_may2016.xlsx</t>
  </si>
  <si>
    <t>C12c-Fluid intake and output chart_may2016.docx</t>
  </si>
  <si>
    <t>C12d_Blood sugar chart_may2016.doc</t>
  </si>
  <si>
    <t>C13_Temperature, blood pressure, pluse, respiration_may2016.doc</t>
  </si>
  <si>
    <t>C14a_Occupational Therapy Assessment _may2016.doc</t>
  </si>
  <si>
    <t>C14b_Physiotherapy Assessment _may2016.docx</t>
  </si>
  <si>
    <t>C15a_Purchase of goods and services for residents_may2016.doc</t>
  </si>
  <si>
    <t>C15b_ Abbreviated Mental Test Scores_may2016.doc</t>
  </si>
  <si>
    <t>C16a_Depression Assessment_may2016.docx</t>
  </si>
  <si>
    <t>C16b_Cornell Scale for Depression in Dementia_may2016.docx</t>
  </si>
  <si>
    <t>C17_Oral Care Assessment_may2016.docx</t>
  </si>
  <si>
    <t>C18_Dehydration Assessment_may2016 v2.docx</t>
  </si>
  <si>
    <t>D1_Record of GP and NP visit_may2016.doc</t>
  </si>
  <si>
    <t>D2_Record of all other professional visits_may2016.doc</t>
  </si>
  <si>
    <t>D3_MDT Meeting Minutes Template_may2016.doc</t>
  </si>
  <si>
    <t>D4_Best Interests Meeting_july2017.docx</t>
  </si>
  <si>
    <t>E2_Care Mapping DCM Development Plan_may2016.docx</t>
  </si>
  <si>
    <t>E3_Distress Reaction chart_may2016.doc</t>
  </si>
  <si>
    <t>E4_Bowel monitoring chart_may2016.doc</t>
  </si>
  <si>
    <t>E5_Hourly Monitoring Chart_may2016.docx</t>
  </si>
  <si>
    <t>E6_Night time hourly observation chart_may2016.doc</t>
  </si>
  <si>
    <t>E7_Turning Chart_may2016.docx</t>
  </si>
  <si>
    <t>E8_One to One 15 minutes monitoring chart_july2017.docx</t>
  </si>
  <si>
    <t>F1a_Assessment on Admission_may2016.doc</t>
  </si>
  <si>
    <t>F1b_Personal Property &amp; Valuables on Admission_may2016.doc</t>
  </si>
  <si>
    <t>F2_Correspondance log_may2016.xlsx.docx</t>
  </si>
  <si>
    <t>F3_Home from Home_may2016.docx</t>
  </si>
  <si>
    <t>Pre admission assessment form - V2 - 01.06.2017.docx</t>
  </si>
  <si>
    <t>Form</t>
  </si>
  <si>
    <t>Difficulty</t>
  </si>
  <si>
    <t>New/existing</t>
  </si>
  <si>
    <t>Easy</t>
  </si>
  <si>
    <t>Medium</t>
  </si>
  <si>
    <t>Hard</t>
  </si>
  <si>
    <t>New</t>
  </si>
  <si>
    <t>Existing</t>
  </si>
  <si>
    <t>Both new and existing</t>
  </si>
  <si>
    <t>Comments</t>
  </si>
  <si>
    <t>if narrative only</t>
  </si>
  <si>
    <t>needs more information</t>
  </si>
  <si>
    <t>needs to reference other docs</t>
  </si>
  <si>
    <t>depends on how structured and re-usable</t>
  </si>
  <si>
    <t>needs further discussion</t>
  </si>
  <si>
    <t>link to other forms</t>
  </si>
  <si>
    <t>Not sure whether this should be in CDR</t>
  </si>
  <si>
    <t>New/Existing</t>
  </si>
  <si>
    <t>Both</t>
  </si>
  <si>
    <t>Effort</t>
  </si>
  <si>
    <t>Modelling effort</t>
  </si>
  <si>
    <t>Hours</t>
  </si>
  <si>
    <t>Days</t>
  </si>
  <si>
    <t>Rate per day</t>
  </si>
  <si>
    <t>Total</t>
  </si>
  <si>
    <t>Formula:</t>
  </si>
  <si>
    <t>Easy+Existing = 2 hours</t>
  </si>
  <si>
    <t>Hard = 10 hours</t>
  </si>
  <si>
    <t>EE</t>
  </si>
  <si>
    <t>M</t>
  </si>
  <si>
    <t>EN</t>
  </si>
  <si>
    <t>EB</t>
  </si>
  <si>
    <t>H</t>
  </si>
  <si>
    <t>Easy+Both=3 hours</t>
  </si>
  <si>
    <t>Easy+New = 4 hours</t>
  </si>
  <si>
    <t>Easy existing</t>
  </si>
  <si>
    <t>Easy both</t>
  </si>
  <si>
    <t>Easy new</t>
  </si>
  <si>
    <t>Medium = 6 hours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</si>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</sst>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_);[Red]\(&quot;£&quot;#,##0\)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 wrapText="1"/>
    </xf>
    <xf numFmtId="6" fontId="0" fillId="2" borderId="0" xfId="0" applyNumberForma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Difficulty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Sheet1!$P$2:$P$4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Sheet1!$Q$2:$Q$4</c:f>
              <c:numCache>
                <c:formatCode>General</c:formatCode>
                <c:ptCount val="3"/>
                <c:pt idx="0">
                  <c:v>41.0</c:v>
                </c:pt>
                <c:pt idx="1">
                  <c:v>16.0</c:v>
                </c:pt>
                <c:pt idx="2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/ existing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341207349081365"/>
          <c:y val="0.215130890052356"/>
          <c:w val="0.965879265091863"/>
          <c:h val="0.7017533083233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Sheet1!$S$2:$S$4</c:f>
              <c:strCache>
                <c:ptCount val="3"/>
                <c:pt idx="0">
                  <c:v>New</c:v>
                </c:pt>
                <c:pt idx="1">
                  <c:v>Existing</c:v>
                </c:pt>
                <c:pt idx="2">
                  <c:v>Both</c:v>
                </c:pt>
              </c:strCache>
            </c:strRef>
          </c:cat>
          <c:val>
            <c:numRef>
              <c:f>Sheet1!$T$2:$T$4</c:f>
              <c:numCache>
                <c:formatCode>General</c:formatCode>
                <c:ptCount val="3"/>
                <c:pt idx="0">
                  <c:v>36.0</c:v>
                </c:pt>
                <c:pt idx="1">
                  <c:v>19.0</c:v>
                </c:pt>
                <c:pt idx="2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Sheet1!$P$8:$P$12</c:f>
              <c:strCache>
                <c:ptCount val="5"/>
                <c:pt idx="0">
                  <c:v>Easy existing</c:v>
                </c:pt>
                <c:pt idx="1">
                  <c:v>Easy both</c:v>
                </c:pt>
                <c:pt idx="2">
                  <c:v>Easy new</c:v>
                </c:pt>
                <c:pt idx="3">
                  <c:v>Medium</c:v>
                </c:pt>
                <c:pt idx="4">
                  <c:v>Hard</c:v>
                </c:pt>
              </c:strCache>
            </c:strRef>
          </c:cat>
          <c:val>
            <c:numRef>
              <c:f>Sheet1!$Q$8:$Q$12</c:f>
              <c:numCache>
                <c:formatCode>General</c:formatCode>
                <c:ptCount val="5"/>
                <c:pt idx="0">
                  <c:v>17.0</c:v>
                </c:pt>
                <c:pt idx="1">
                  <c:v>3.0</c:v>
                </c:pt>
                <c:pt idx="2">
                  <c:v>21.0</c:v>
                </c:pt>
                <c:pt idx="3">
                  <c:v>16.0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6</xdr:row>
      <xdr:rowOff>76200</xdr:rowOff>
    </xdr:from>
    <xdr:to>
      <xdr:col>14</xdr:col>
      <xdr:colOff>400050</xdr:colOff>
      <xdr:row>20</xdr:row>
      <xdr:rowOff>203200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292100</xdr:colOff>
      <xdr:row>22</xdr:row>
      <xdr:rowOff>25400</xdr:rowOff>
    </xdr:from>
    <xdr:to>
      <xdr:col>14</xdr:col>
      <xdr:colOff>381000</xdr:colOff>
      <xdr:row>34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14</xdr:row>
      <xdr:rowOff>133350</xdr:rowOff>
    </xdr:from>
    <xdr:to>
      <xdr:col>20</xdr:col>
      <xdr:colOff>241300</xdr:colOff>
      <xdr:row>25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D1" workbookViewId="0">
      <selection activeCell="R11" sqref="R11"/>
    </sheetView>
  </sheetViews>
  <sheetFormatPr baseColWidth="10" defaultRowHeight="16" x14ac:dyDescent="0.2"/>
  <cols>
    <col min="1" max="1" width="60.6640625" style="2" customWidth="1"/>
    <col min="2" max="2" width="10.83203125" style="2"/>
    <col min="3" max="3" width="22.5" style="2" customWidth="1"/>
    <col min="4" max="4" width="20.1640625" style="2" customWidth="1"/>
    <col min="5" max="5" width="15.5" style="2" customWidth="1"/>
    <col min="6" max="6" width="8" style="2" customWidth="1"/>
    <col min="7" max="7" width="2.6640625" style="2" customWidth="1"/>
    <col min="8" max="8" width="4.33203125" style="2" customWidth="1"/>
    <col min="9" max="9" width="2.1640625" style="2" customWidth="1"/>
    <col min="10" max="10" width="21.1640625" style="2" customWidth="1"/>
    <col min="11" max="11" width="8.6640625" style="2" customWidth="1"/>
    <col min="12" max="15" width="10.83203125" style="2"/>
    <col min="16" max="16" width="13.5" style="2" customWidth="1"/>
    <col min="17" max="18" width="10.83203125" style="2"/>
    <col min="19" max="19" width="23.33203125" style="2" customWidth="1"/>
    <col min="20" max="16384" width="10.83203125" style="2"/>
  </cols>
  <sheetData>
    <row r="1" spans="1:20" s="1" customFormat="1" ht="19" x14ac:dyDescent="0.2">
      <c r="A1" s="1" t="s">
        <v>67</v>
      </c>
      <c r="B1" s="1" t="s">
        <v>68</v>
      </c>
      <c r="C1" s="1" t="s">
        <v>69</v>
      </c>
      <c r="D1" s="1" t="s">
        <v>76</v>
      </c>
      <c r="E1" s="1" t="s">
        <v>106</v>
      </c>
      <c r="F1" s="1" t="s">
        <v>86</v>
      </c>
      <c r="J1" s="4" t="s">
        <v>87</v>
      </c>
      <c r="K1" s="4"/>
      <c r="P1" s="10" t="s">
        <v>68</v>
      </c>
      <c r="Q1" s="10"/>
      <c r="R1" s="8"/>
      <c r="S1" s="10" t="s">
        <v>84</v>
      </c>
      <c r="T1" s="4"/>
    </row>
    <row r="2" spans="1:20" x14ac:dyDescent="0.2">
      <c r="A2" s="2" t="s">
        <v>0</v>
      </c>
      <c r="B2" s="2" t="s">
        <v>70</v>
      </c>
      <c r="C2" s="2" t="s">
        <v>74</v>
      </c>
      <c r="E2" s="2" t="s">
        <v>95</v>
      </c>
      <c r="F2" s="3">
        <f t="shared" ref="F2:F33" si="0">IF(E2="EE",$T$8,IF(E2="EB",$T$10,IF(E2="EN",$T$9,IF(E2="M",$T$11,IF(E2="H",$T$12,0)))))</f>
        <v>2</v>
      </c>
      <c r="J2" s="5" t="s">
        <v>88</v>
      </c>
      <c r="K2" s="6">
        <f>SUM(F2:F72)</f>
        <v>323</v>
      </c>
      <c r="P2" s="11" t="s">
        <v>70</v>
      </c>
      <c r="Q2" s="11">
        <f>COUNTIF(B2:B68, "Easy")</f>
        <v>41</v>
      </c>
      <c r="R2" s="9"/>
      <c r="S2" s="11" t="s">
        <v>73</v>
      </c>
      <c r="T2" s="5">
        <f>COUNTIF(C2:C68, "New")</f>
        <v>36</v>
      </c>
    </row>
    <row r="3" spans="1:20" x14ac:dyDescent="0.2">
      <c r="A3" s="2" t="s">
        <v>1</v>
      </c>
      <c r="B3" s="2" t="s">
        <v>71</v>
      </c>
      <c r="C3" s="2" t="s">
        <v>73</v>
      </c>
      <c r="E3" s="2" t="s">
        <v>96</v>
      </c>
      <c r="F3" s="3">
        <f t="shared" si="0"/>
        <v>6</v>
      </c>
      <c r="J3" s="5" t="s">
        <v>89</v>
      </c>
      <c r="K3" s="6">
        <f>K2/7.5</f>
        <v>43.06666666666667</v>
      </c>
      <c r="P3" s="11" t="s">
        <v>71</v>
      </c>
      <c r="Q3" s="11">
        <f>COUNTIF(B2:B68, "Medium")</f>
        <v>16</v>
      </c>
      <c r="R3" s="9"/>
      <c r="S3" s="11" t="s">
        <v>74</v>
      </c>
      <c r="T3" s="5">
        <f>COUNTIF(C2:C68, "Existing")</f>
        <v>19</v>
      </c>
    </row>
    <row r="4" spans="1:20" x14ac:dyDescent="0.2">
      <c r="A4" s="2" t="s">
        <v>2</v>
      </c>
      <c r="B4" s="2" t="s">
        <v>71</v>
      </c>
      <c r="C4" s="2" t="s">
        <v>73</v>
      </c>
      <c r="E4" s="2" t="s">
        <v>96</v>
      </c>
      <c r="F4" s="3">
        <f t="shared" si="0"/>
        <v>6</v>
      </c>
      <c r="J4" s="5" t="s">
        <v>90</v>
      </c>
      <c r="K4" s="7">
        <v>850</v>
      </c>
      <c r="P4" s="11" t="s">
        <v>72</v>
      </c>
      <c r="Q4" s="11">
        <f>COUNTIF(B2:B68, "Hard")</f>
        <v>10</v>
      </c>
      <c r="R4" s="9"/>
      <c r="S4" s="11" t="s">
        <v>85</v>
      </c>
      <c r="T4" s="5">
        <f>COUNTIF(C2:C68, "Both new and existing")</f>
        <v>12</v>
      </c>
    </row>
    <row r="5" spans="1:20" x14ac:dyDescent="0.2">
      <c r="A5" s="2" t="s">
        <v>3</v>
      </c>
      <c r="B5" s="2" t="s">
        <v>71</v>
      </c>
      <c r="C5" s="2" t="s">
        <v>75</v>
      </c>
      <c r="E5" s="2" t="s">
        <v>96</v>
      </c>
      <c r="F5" s="3">
        <f t="shared" si="0"/>
        <v>6</v>
      </c>
      <c r="J5" s="5" t="s">
        <v>91</v>
      </c>
      <c r="K5" s="7">
        <f>K3*K4</f>
        <v>36606.666666666672</v>
      </c>
    </row>
    <row r="6" spans="1:20" ht="32" x14ac:dyDescent="0.2">
      <c r="A6" s="2" t="s">
        <v>4</v>
      </c>
      <c r="B6" s="2" t="s">
        <v>71</v>
      </c>
      <c r="C6" s="2" t="s">
        <v>75</v>
      </c>
      <c r="E6" s="2" t="s">
        <v>96</v>
      </c>
      <c r="F6" s="3">
        <f t="shared" si="0"/>
        <v>6</v>
      </c>
    </row>
    <row r="7" spans="1:20" ht="19" x14ac:dyDescent="0.2">
      <c r="A7" s="2" t="s">
        <v>5</v>
      </c>
      <c r="B7" s="2" t="s">
        <v>71</v>
      </c>
      <c r="C7" s="2" t="s">
        <v>75</v>
      </c>
      <c r="E7" s="2" t="s">
        <v>96</v>
      </c>
      <c r="F7" s="3">
        <f t="shared" si="0"/>
        <v>6</v>
      </c>
      <c r="P7" s="10" t="s">
        <v>106</v>
      </c>
      <c r="Q7" s="11"/>
      <c r="S7" s="10" t="s">
        <v>92</v>
      </c>
      <c r="T7" s="11"/>
    </row>
    <row r="8" spans="1:20" x14ac:dyDescent="0.2">
      <c r="A8" s="2" t="s">
        <v>6</v>
      </c>
      <c r="B8" s="2" t="s">
        <v>70</v>
      </c>
      <c r="C8" s="2" t="s">
        <v>73</v>
      </c>
      <c r="E8" s="2" t="s">
        <v>97</v>
      </c>
      <c r="F8" s="3">
        <f t="shared" si="0"/>
        <v>4</v>
      </c>
      <c r="P8" s="11" t="s">
        <v>102</v>
      </c>
      <c r="Q8" s="11">
        <f>COUNTIF(E2:E68, "EE")</f>
        <v>17</v>
      </c>
      <c r="S8" s="11" t="s">
        <v>93</v>
      </c>
      <c r="T8" s="11">
        <v>2</v>
      </c>
    </row>
    <row r="9" spans="1:20" x14ac:dyDescent="0.2">
      <c r="A9" s="2" t="s">
        <v>7</v>
      </c>
      <c r="B9" s="2" t="s">
        <v>70</v>
      </c>
      <c r="C9" s="2" t="s">
        <v>74</v>
      </c>
      <c r="E9" s="2" t="s">
        <v>95</v>
      </c>
      <c r="F9" s="3">
        <f t="shared" si="0"/>
        <v>2</v>
      </c>
      <c r="P9" s="11" t="s">
        <v>103</v>
      </c>
      <c r="Q9" s="11">
        <f>COUNTIF(E2:E68, "EB")</f>
        <v>3</v>
      </c>
      <c r="S9" s="11" t="s">
        <v>101</v>
      </c>
      <c r="T9" s="11">
        <v>4</v>
      </c>
    </row>
    <row r="10" spans="1:20" x14ac:dyDescent="0.2">
      <c r="A10" s="2" t="s">
        <v>8</v>
      </c>
      <c r="B10" s="2" t="s">
        <v>70</v>
      </c>
      <c r="C10" s="2" t="s">
        <v>75</v>
      </c>
      <c r="E10" s="2" t="s">
        <v>98</v>
      </c>
      <c r="F10" s="3">
        <f t="shared" si="0"/>
        <v>3</v>
      </c>
      <c r="P10" s="11" t="s">
        <v>104</v>
      </c>
      <c r="Q10" s="11">
        <f>COUNTIF(E2:E68, "EN")</f>
        <v>21</v>
      </c>
      <c r="S10" s="11" t="s">
        <v>100</v>
      </c>
      <c r="T10" s="11">
        <v>3</v>
      </c>
    </row>
    <row r="11" spans="1:20" x14ac:dyDescent="0.2">
      <c r="A11" s="2" t="s">
        <v>9</v>
      </c>
      <c r="B11" s="2" t="s">
        <v>70</v>
      </c>
      <c r="C11" s="2" t="s">
        <v>73</v>
      </c>
      <c r="E11" s="2" t="s">
        <v>97</v>
      </c>
      <c r="F11" s="3">
        <f t="shared" si="0"/>
        <v>4</v>
      </c>
      <c r="P11" s="11" t="s">
        <v>71</v>
      </c>
      <c r="Q11" s="11">
        <f>COUNTIF(E2:E68, "M")</f>
        <v>16</v>
      </c>
      <c r="S11" s="11" t="s">
        <v>105</v>
      </c>
      <c r="T11" s="11">
        <v>6</v>
      </c>
    </row>
    <row r="12" spans="1:20" x14ac:dyDescent="0.2">
      <c r="A12" s="2" t="s">
        <v>10</v>
      </c>
      <c r="B12" s="2" t="s">
        <v>70</v>
      </c>
      <c r="C12" s="2" t="s">
        <v>73</v>
      </c>
      <c r="E12" s="2" t="s">
        <v>97</v>
      </c>
      <c r="F12" s="3">
        <f t="shared" si="0"/>
        <v>4</v>
      </c>
      <c r="P12" s="11" t="s">
        <v>72</v>
      </c>
      <c r="Q12" s="11">
        <f>COUNTIF(E2:E68, "H")</f>
        <v>10</v>
      </c>
      <c r="S12" s="11" t="s">
        <v>94</v>
      </c>
      <c r="T12" s="11">
        <v>10</v>
      </c>
    </row>
    <row r="13" spans="1:20" x14ac:dyDescent="0.2">
      <c r="A13" s="2" t="s">
        <v>11</v>
      </c>
      <c r="B13" s="2" t="s">
        <v>71</v>
      </c>
      <c r="C13" s="2" t="s">
        <v>73</v>
      </c>
      <c r="E13" s="2" t="s">
        <v>96</v>
      </c>
      <c r="F13" s="3">
        <f t="shared" si="0"/>
        <v>6</v>
      </c>
    </row>
    <row r="14" spans="1:20" x14ac:dyDescent="0.2">
      <c r="A14" s="2" t="s">
        <v>12</v>
      </c>
      <c r="B14" s="2" t="s">
        <v>70</v>
      </c>
      <c r="C14" s="2" t="s">
        <v>74</v>
      </c>
      <c r="D14" s="2" t="s">
        <v>77</v>
      </c>
      <c r="E14" s="2" t="s">
        <v>95</v>
      </c>
      <c r="F14" s="3">
        <f t="shared" si="0"/>
        <v>2</v>
      </c>
    </row>
    <row r="15" spans="1:20" x14ac:dyDescent="0.2">
      <c r="A15" s="2" t="s">
        <v>13</v>
      </c>
      <c r="B15" s="2" t="s">
        <v>70</v>
      </c>
      <c r="C15" s="2" t="s">
        <v>74</v>
      </c>
      <c r="D15" s="2" t="s">
        <v>77</v>
      </c>
      <c r="E15" s="2" t="s">
        <v>95</v>
      </c>
      <c r="F15" s="3">
        <f t="shared" si="0"/>
        <v>2</v>
      </c>
    </row>
    <row r="16" spans="1:20" x14ac:dyDescent="0.2">
      <c r="A16" s="2" t="s">
        <v>14</v>
      </c>
      <c r="B16" s="2" t="s">
        <v>70</v>
      </c>
      <c r="C16" s="2" t="s">
        <v>73</v>
      </c>
      <c r="E16" s="2" t="s">
        <v>97</v>
      </c>
      <c r="F16" s="3">
        <f t="shared" si="0"/>
        <v>4</v>
      </c>
    </row>
    <row r="17" spans="1:6" ht="32" x14ac:dyDescent="0.2">
      <c r="A17" s="2" t="s">
        <v>15</v>
      </c>
      <c r="B17" s="2" t="s">
        <v>70</v>
      </c>
      <c r="C17" s="2" t="s">
        <v>74</v>
      </c>
      <c r="D17" s="2" t="s">
        <v>78</v>
      </c>
      <c r="E17" s="2" t="s">
        <v>95</v>
      </c>
      <c r="F17" s="3">
        <f t="shared" si="0"/>
        <v>2</v>
      </c>
    </row>
    <row r="18" spans="1:6" ht="32" x14ac:dyDescent="0.2">
      <c r="A18" s="2" t="s">
        <v>16</v>
      </c>
      <c r="B18" s="2" t="s">
        <v>72</v>
      </c>
      <c r="C18" s="2" t="s">
        <v>75</v>
      </c>
      <c r="D18" s="2" t="s">
        <v>79</v>
      </c>
      <c r="E18" s="2" t="s">
        <v>99</v>
      </c>
      <c r="F18" s="3">
        <f t="shared" si="0"/>
        <v>10</v>
      </c>
    </row>
    <row r="19" spans="1:6" x14ac:dyDescent="0.2">
      <c r="A19" s="2" t="s">
        <v>17</v>
      </c>
      <c r="B19" s="2" t="s">
        <v>70</v>
      </c>
      <c r="C19" s="2" t="s">
        <v>74</v>
      </c>
      <c r="E19" s="2" t="s">
        <v>95</v>
      </c>
      <c r="F19" s="3">
        <f t="shared" si="0"/>
        <v>2</v>
      </c>
    </row>
    <row r="20" spans="1:6" x14ac:dyDescent="0.2">
      <c r="A20" s="2" t="s">
        <v>18</v>
      </c>
      <c r="B20" s="2" t="s">
        <v>70</v>
      </c>
      <c r="C20" s="2" t="s">
        <v>73</v>
      </c>
      <c r="E20" s="2" t="s">
        <v>97</v>
      </c>
      <c r="F20" s="3">
        <f t="shared" si="0"/>
        <v>4</v>
      </c>
    </row>
    <row r="21" spans="1:6" ht="32" x14ac:dyDescent="0.2">
      <c r="A21" s="2" t="s">
        <v>19</v>
      </c>
      <c r="B21" s="2" t="s">
        <v>72</v>
      </c>
      <c r="C21" s="2" t="s">
        <v>73</v>
      </c>
      <c r="D21" s="2" t="s">
        <v>79</v>
      </c>
      <c r="E21" s="2" t="s">
        <v>99</v>
      </c>
      <c r="F21" s="3">
        <f t="shared" si="0"/>
        <v>10</v>
      </c>
    </row>
    <row r="22" spans="1:6" x14ac:dyDescent="0.2">
      <c r="A22" s="2" t="s">
        <v>20</v>
      </c>
      <c r="B22" s="2" t="s">
        <v>70</v>
      </c>
      <c r="C22" s="2" t="s">
        <v>73</v>
      </c>
      <c r="E22" s="2" t="s">
        <v>97</v>
      </c>
      <c r="F22" s="3">
        <f t="shared" si="0"/>
        <v>4</v>
      </c>
    </row>
    <row r="23" spans="1:6" ht="48" x14ac:dyDescent="0.2">
      <c r="A23" s="2" t="s">
        <v>21</v>
      </c>
      <c r="B23" s="2" t="s">
        <v>72</v>
      </c>
      <c r="C23" s="2" t="s">
        <v>75</v>
      </c>
      <c r="D23" s="2" t="s">
        <v>80</v>
      </c>
      <c r="E23" s="2" t="s">
        <v>99</v>
      </c>
      <c r="F23" s="3">
        <f t="shared" si="0"/>
        <v>10</v>
      </c>
    </row>
    <row r="24" spans="1:6" x14ac:dyDescent="0.2">
      <c r="A24" s="2" t="s">
        <v>22</v>
      </c>
      <c r="B24" s="2" t="s">
        <v>71</v>
      </c>
      <c r="C24" s="2" t="s">
        <v>73</v>
      </c>
      <c r="E24" s="2" t="s">
        <v>96</v>
      </c>
      <c r="F24" s="3">
        <f t="shared" si="0"/>
        <v>6</v>
      </c>
    </row>
    <row r="25" spans="1:6" x14ac:dyDescent="0.2">
      <c r="A25" s="2" t="s">
        <v>23</v>
      </c>
      <c r="B25" s="2" t="s">
        <v>71</v>
      </c>
      <c r="C25" s="2" t="s">
        <v>73</v>
      </c>
      <c r="E25" s="2" t="s">
        <v>96</v>
      </c>
      <c r="F25" s="3">
        <f t="shared" si="0"/>
        <v>6</v>
      </c>
    </row>
    <row r="26" spans="1:6" x14ac:dyDescent="0.2">
      <c r="A26" s="2" t="s">
        <v>24</v>
      </c>
      <c r="B26" s="2" t="s">
        <v>70</v>
      </c>
      <c r="C26" s="2" t="s">
        <v>73</v>
      </c>
      <c r="E26" s="2" t="s">
        <v>97</v>
      </c>
      <c r="F26" s="3">
        <f t="shared" si="0"/>
        <v>4</v>
      </c>
    </row>
    <row r="27" spans="1:6" x14ac:dyDescent="0.2">
      <c r="A27" s="2" t="s">
        <v>25</v>
      </c>
      <c r="B27" s="2" t="s">
        <v>71</v>
      </c>
      <c r="C27" s="2" t="s">
        <v>73</v>
      </c>
      <c r="E27" s="2" t="s">
        <v>96</v>
      </c>
      <c r="F27" s="3">
        <f t="shared" si="0"/>
        <v>6</v>
      </c>
    </row>
    <row r="28" spans="1:6" x14ac:dyDescent="0.2">
      <c r="A28" s="2" t="s">
        <v>26</v>
      </c>
      <c r="B28" s="2" t="s">
        <v>70</v>
      </c>
      <c r="C28" s="2" t="s">
        <v>73</v>
      </c>
      <c r="E28" s="2" t="s">
        <v>97</v>
      </c>
      <c r="F28" s="3">
        <f t="shared" si="0"/>
        <v>4</v>
      </c>
    </row>
    <row r="29" spans="1:6" x14ac:dyDescent="0.2">
      <c r="A29" s="2" t="s">
        <v>27</v>
      </c>
      <c r="B29" s="2" t="s">
        <v>70</v>
      </c>
      <c r="C29" s="2" t="s">
        <v>74</v>
      </c>
      <c r="E29" s="2" t="s">
        <v>95</v>
      </c>
      <c r="F29" s="3">
        <f t="shared" si="0"/>
        <v>2</v>
      </c>
    </row>
    <row r="30" spans="1:6" x14ac:dyDescent="0.2">
      <c r="A30" s="2" t="s">
        <v>28</v>
      </c>
      <c r="B30" s="2" t="s">
        <v>70</v>
      </c>
      <c r="C30" s="2" t="s">
        <v>74</v>
      </c>
      <c r="E30" s="2" t="s">
        <v>95</v>
      </c>
      <c r="F30" s="3">
        <f t="shared" si="0"/>
        <v>2</v>
      </c>
    </row>
    <row r="31" spans="1:6" x14ac:dyDescent="0.2">
      <c r="A31" s="2" t="s">
        <v>29</v>
      </c>
      <c r="B31" s="2" t="s">
        <v>70</v>
      </c>
      <c r="C31" s="2" t="s">
        <v>74</v>
      </c>
      <c r="E31" s="2" t="s">
        <v>95</v>
      </c>
      <c r="F31" s="3">
        <f t="shared" si="0"/>
        <v>2</v>
      </c>
    </row>
    <row r="32" spans="1:6" x14ac:dyDescent="0.2">
      <c r="A32" s="2" t="s">
        <v>30</v>
      </c>
      <c r="B32" s="2" t="s">
        <v>70</v>
      </c>
      <c r="C32" s="2" t="s">
        <v>74</v>
      </c>
      <c r="E32" s="2" t="s">
        <v>95</v>
      </c>
      <c r="F32" s="3">
        <f t="shared" si="0"/>
        <v>2</v>
      </c>
    </row>
    <row r="33" spans="1:6" x14ac:dyDescent="0.2">
      <c r="A33" s="2" t="s">
        <v>31</v>
      </c>
      <c r="B33" s="2" t="s">
        <v>71</v>
      </c>
      <c r="C33" s="2" t="s">
        <v>73</v>
      </c>
      <c r="E33" s="2" t="s">
        <v>96</v>
      </c>
      <c r="F33" s="3">
        <f t="shared" si="0"/>
        <v>6</v>
      </c>
    </row>
    <row r="34" spans="1:6" ht="32" x14ac:dyDescent="0.2">
      <c r="A34" s="2" t="s">
        <v>32</v>
      </c>
      <c r="B34" s="2" t="s">
        <v>70</v>
      </c>
      <c r="C34" s="2" t="s">
        <v>73</v>
      </c>
      <c r="E34" s="2" t="s">
        <v>97</v>
      </c>
      <c r="F34" s="3">
        <f t="shared" ref="F34:F65" si="1">IF(E34="EE",$T$8,IF(E34="EB",$T$10,IF(E34="EN",$T$9,IF(E34="M",$T$11,IF(E34="H",$T$12,0)))))</f>
        <v>4</v>
      </c>
    </row>
    <row r="35" spans="1:6" ht="32" x14ac:dyDescent="0.2">
      <c r="A35" s="2" t="s">
        <v>33</v>
      </c>
      <c r="B35" s="2" t="s">
        <v>70</v>
      </c>
      <c r="C35" s="2" t="s">
        <v>73</v>
      </c>
      <c r="E35" s="2" t="s">
        <v>97</v>
      </c>
      <c r="F35" s="3">
        <f t="shared" si="1"/>
        <v>4</v>
      </c>
    </row>
    <row r="36" spans="1:6" ht="32" x14ac:dyDescent="0.2">
      <c r="A36" s="2" t="s">
        <v>34</v>
      </c>
      <c r="B36" s="2" t="s">
        <v>70</v>
      </c>
      <c r="C36" s="2" t="s">
        <v>73</v>
      </c>
      <c r="E36" s="2" t="s">
        <v>97</v>
      </c>
      <c r="F36" s="3">
        <f t="shared" si="1"/>
        <v>4</v>
      </c>
    </row>
    <row r="37" spans="1:6" x14ac:dyDescent="0.2">
      <c r="A37" s="2" t="s">
        <v>35</v>
      </c>
      <c r="B37" s="2" t="s">
        <v>70</v>
      </c>
      <c r="C37" s="2" t="s">
        <v>73</v>
      </c>
      <c r="E37" s="2" t="s">
        <v>97</v>
      </c>
      <c r="F37" s="3">
        <f t="shared" si="1"/>
        <v>4</v>
      </c>
    </row>
    <row r="38" spans="1:6" x14ac:dyDescent="0.2">
      <c r="A38" s="2" t="s">
        <v>36</v>
      </c>
      <c r="B38" s="2" t="s">
        <v>71</v>
      </c>
      <c r="C38" s="2" t="s">
        <v>73</v>
      </c>
      <c r="E38" s="2" t="s">
        <v>96</v>
      </c>
      <c r="F38" s="3">
        <f t="shared" si="1"/>
        <v>6</v>
      </c>
    </row>
    <row r="39" spans="1:6" x14ac:dyDescent="0.2">
      <c r="A39" s="2" t="s">
        <v>37</v>
      </c>
      <c r="B39" s="2" t="s">
        <v>70</v>
      </c>
      <c r="C39" s="2" t="s">
        <v>74</v>
      </c>
      <c r="E39" s="2" t="s">
        <v>95</v>
      </c>
      <c r="F39" s="3">
        <f t="shared" si="1"/>
        <v>2</v>
      </c>
    </row>
    <row r="40" spans="1:6" x14ac:dyDescent="0.2">
      <c r="A40" s="2" t="s">
        <v>38</v>
      </c>
      <c r="B40" s="2" t="s">
        <v>70</v>
      </c>
      <c r="C40" s="2" t="s">
        <v>74</v>
      </c>
      <c r="E40" s="2" t="s">
        <v>95</v>
      </c>
      <c r="F40" s="3">
        <f t="shared" si="1"/>
        <v>2</v>
      </c>
    </row>
    <row r="41" spans="1:6" x14ac:dyDescent="0.2">
      <c r="A41" s="2" t="s">
        <v>39</v>
      </c>
      <c r="B41" s="2" t="s">
        <v>70</v>
      </c>
      <c r="C41" s="2" t="s">
        <v>75</v>
      </c>
      <c r="E41" s="2" t="s">
        <v>98</v>
      </c>
      <c r="F41" s="3">
        <f t="shared" si="1"/>
        <v>3</v>
      </c>
    </row>
    <row r="42" spans="1:6" x14ac:dyDescent="0.2">
      <c r="A42" s="2" t="s">
        <v>40</v>
      </c>
      <c r="B42" s="2" t="s">
        <v>70</v>
      </c>
      <c r="C42" s="2" t="s">
        <v>75</v>
      </c>
      <c r="E42" s="2" t="s">
        <v>98</v>
      </c>
      <c r="F42" s="3">
        <f t="shared" si="1"/>
        <v>3</v>
      </c>
    </row>
    <row r="43" spans="1:6" x14ac:dyDescent="0.2">
      <c r="A43" s="2" t="s">
        <v>41</v>
      </c>
      <c r="B43" s="2" t="s">
        <v>70</v>
      </c>
      <c r="C43" s="2" t="s">
        <v>74</v>
      </c>
      <c r="E43" s="2" t="s">
        <v>95</v>
      </c>
      <c r="F43" s="3">
        <f t="shared" si="1"/>
        <v>2</v>
      </c>
    </row>
    <row r="44" spans="1:6" x14ac:dyDescent="0.2">
      <c r="A44" s="2" t="s">
        <v>42</v>
      </c>
      <c r="B44" s="2" t="s">
        <v>70</v>
      </c>
      <c r="C44" s="2" t="s">
        <v>74</v>
      </c>
      <c r="E44" s="2" t="s">
        <v>95</v>
      </c>
      <c r="F44" s="3">
        <f t="shared" si="1"/>
        <v>2</v>
      </c>
    </row>
    <row r="45" spans="1:6" x14ac:dyDescent="0.2">
      <c r="A45" s="2" t="s">
        <v>43</v>
      </c>
      <c r="B45" s="2" t="s">
        <v>72</v>
      </c>
      <c r="C45" s="2" t="s">
        <v>73</v>
      </c>
      <c r="E45" s="2" t="s">
        <v>99</v>
      </c>
      <c r="F45" s="3">
        <f t="shared" si="1"/>
        <v>10</v>
      </c>
    </row>
    <row r="46" spans="1:6" x14ac:dyDescent="0.2">
      <c r="A46" s="2" t="s">
        <v>44</v>
      </c>
      <c r="B46" s="2" t="s">
        <v>72</v>
      </c>
      <c r="C46" s="2" t="s">
        <v>73</v>
      </c>
      <c r="E46" s="2" t="s">
        <v>99</v>
      </c>
      <c r="F46" s="3">
        <f t="shared" si="1"/>
        <v>10</v>
      </c>
    </row>
    <row r="47" spans="1:6" x14ac:dyDescent="0.2">
      <c r="A47" s="2" t="s">
        <v>45</v>
      </c>
      <c r="B47" s="2" t="s">
        <v>71</v>
      </c>
      <c r="C47" s="2" t="s">
        <v>73</v>
      </c>
      <c r="E47" s="2" t="s">
        <v>96</v>
      </c>
      <c r="F47" s="3">
        <f t="shared" si="1"/>
        <v>6</v>
      </c>
    </row>
    <row r="48" spans="1:6" x14ac:dyDescent="0.2">
      <c r="A48" s="2" t="s">
        <v>46</v>
      </c>
      <c r="B48" s="2" t="s">
        <v>70</v>
      </c>
      <c r="C48" s="2" t="s">
        <v>73</v>
      </c>
      <c r="E48" s="2" t="s">
        <v>97</v>
      </c>
      <c r="F48" s="3">
        <f t="shared" si="1"/>
        <v>4</v>
      </c>
    </row>
    <row r="49" spans="1:6" x14ac:dyDescent="0.2">
      <c r="A49" s="2" t="s">
        <v>47</v>
      </c>
      <c r="B49" s="2" t="s">
        <v>70</v>
      </c>
      <c r="C49" s="2" t="s">
        <v>74</v>
      </c>
      <c r="E49" s="2" t="s">
        <v>95</v>
      </c>
      <c r="F49" s="3">
        <f t="shared" si="1"/>
        <v>2</v>
      </c>
    </row>
    <row r="50" spans="1:6" x14ac:dyDescent="0.2">
      <c r="A50" s="2" t="s">
        <v>48</v>
      </c>
      <c r="B50" s="2" t="s">
        <v>70</v>
      </c>
      <c r="C50" s="2" t="s">
        <v>73</v>
      </c>
      <c r="E50" s="2" t="s">
        <v>97</v>
      </c>
      <c r="F50" s="3">
        <f t="shared" si="1"/>
        <v>4</v>
      </c>
    </row>
    <row r="51" spans="1:6" x14ac:dyDescent="0.2">
      <c r="A51" s="2" t="s">
        <v>49</v>
      </c>
      <c r="B51" s="2" t="s">
        <v>70</v>
      </c>
      <c r="C51" s="2" t="s">
        <v>73</v>
      </c>
      <c r="E51" s="2" t="s">
        <v>97</v>
      </c>
      <c r="F51" s="3">
        <f t="shared" si="1"/>
        <v>4</v>
      </c>
    </row>
    <row r="52" spans="1:6" x14ac:dyDescent="0.2">
      <c r="A52" s="2" t="s">
        <v>50</v>
      </c>
      <c r="B52" s="2" t="s">
        <v>70</v>
      </c>
      <c r="C52" s="2" t="s">
        <v>73</v>
      </c>
      <c r="E52" s="2" t="s">
        <v>97</v>
      </c>
      <c r="F52" s="3">
        <f t="shared" si="1"/>
        <v>4</v>
      </c>
    </row>
    <row r="53" spans="1:6" ht="32" x14ac:dyDescent="0.2">
      <c r="A53" s="2" t="s">
        <v>51</v>
      </c>
      <c r="B53" s="2" t="s">
        <v>71</v>
      </c>
      <c r="C53" s="2" t="s">
        <v>74</v>
      </c>
      <c r="D53" s="2" t="s">
        <v>81</v>
      </c>
      <c r="E53" s="2" t="s">
        <v>96</v>
      </c>
      <c r="F53" s="3">
        <f t="shared" si="1"/>
        <v>6</v>
      </c>
    </row>
    <row r="54" spans="1:6" ht="32" x14ac:dyDescent="0.2">
      <c r="A54" s="2" t="s">
        <v>52</v>
      </c>
      <c r="B54" s="2" t="s">
        <v>71</v>
      </c>
      <c r="C54" s="2" t="s">
        <v>74</v>
      </c>
      <c r="D54" s="2" t="s">
        <v>81</v>
      </c>
      <c r="E54" s="2" t="s">
        <v>96</v>
      </c>
      <c r="F54" s="3">
        <f t="shared" si="1"/>
        <v>6</v>
      </c>
    </row>
    <row r="55" spans="1:6" x14ac:dyDescent="0.2">
      <c r="A55" s="2" t="s">
        <v>53</v>
      </c>
      <c r="B55" s="2" t="s">
        <v>72</v>
      </c>
      <c r="C55" s="2" t="s">
        <v>75</v>
      </c>
      <c r="D55" s="2" t="s">
        <v>82</v>
      </c>
      <c r="E55" s="2" t="s">
        <v>99</v>
      </c>
      <c r="F55" s="3">
        <f t="shared" si="1"/>
        <v>10</v>
      </c>
    </row>
    <row r="56" spans="1:6" x14ac:dyDescent="0.2">
      <c r="A56" s="2" t="s">
        <v>54</v>
      </c>
      <c r="B56" s="2" t="s">
        <v>72</v>
      </c>
      <c r="C56" s="2" t="s">
        <v>75</v>
      </c>
      <c r="D56" s="2" t="s">
        <v>82</v>
      </c>
      <c r="E56" s="2" t="s">
        <v>99</v>
      </c>
      <c r="F56" s="3">
        <f t="shared" si="1"/>
        <v>10</v>
      </c>
    </row>
    <row r="57" spans="1:6" ht="32" x14ac:dyDescent="0.2">
      <c r="A57" s="2" t="s">
        <v>55</v>
      </c>
      <c r="B57" s="2" t="s">
        <v>71</v>
      </c>
      <c r="C57" s="2" t="s">
        <v>73</v>
      </c>
      <c r="D57" s="2" t="s">
        <v>78</v>
      </c>
      <c r="E57" s="2" t="s">
        <v>96</v>
      </c>
      <c r="F57" s="3">
        <f t="shared" si="1"/>
        <v>6</v>
      </c>
    </row>
    <row r="58" spans="1:6" x14ac:dyDescent="0.2">
      <c r="A58" s="2" t="s">
        <v>56</v>
      </c>
      <c r="B58" s="2" t="s">
        <v>71</v>
      </c>
      <c r="C58" s="2" t="s">
        <v>73</v>
      </c>
      <c r="E58" s="2" t="s">
        <v>96</v>
      </c>
      <c r="F58" s="3">
        <f t="shared" si="1"/>
        <v>6</v>
      </c>
    </row>
    <row r="59" spans="1:6" x14ac:dyDescent="0.2">
      <c r="A59" s="2" t="s">
        <v>57</v>
      </c>
      <c r="B59" s="2" t="s">
        <v>70</v>
      </c>
      <c r="C59" s="2" t="s">
        <v>74</v>
      </c>
      <c r="E59" s="2" t="s">
        <v>95</v>
      </c>
      <c r="F59" s="3">
        <f t="shared" si="1"/>
        <v>2</v>
      </c>
    </row>
    <row r="60" spans="1:6" x14ac:dyDescent="0.2">
      <c r="A60" s="2" t="s">
        <v>58</v>
      </c>
      <c r="B60" s="2" t="s">
        <v>70</v>
      </c>
      <c r="C60" s="2" t="s">
        <v>74</v>
      </c>
      <c r="E60" s="2" t="s">
        <v>95</v>
      </c>
      <c r="F60" s="3">
        <f t="shared" si="1"/>
        <v>2</v>
      </c>
    </row>
    <row r="61" spans="1:6" x14ac:dyDescent="0.2">
      <c r="A61" s="2" t="s">
        <v>59</v>
      </c>
      <c r="B61" s="2" t="s">
        <v>70</v>
      </c>
      <c r="C61" s="2" t="s">
        <v>73</v>
      </c>
      <c r="E61" s="2" t="s">
        <v>97</v>
      </c>
      <c r="F61" s="3">
        <f t="shared" si="1"/>
        <v>4</v>
      </c>
    </row>
    <row r="62" spans="1:6" x14ac:dyDescent="0.2">
      <c r="A62" s="2" t="s">
        <v>60</v>
      </c>
      <c r="B62" s="2" t="s">
        <v>70</v>
      </c>
      <c r="C62" s="2" t="s">
        <v>73</v>
      </c>
      <c r="E62" s="2" t="s">
        <v>97</v>
      </c>
      <c r="F62" s="3">
        <f t="shared" si="1"/>
        <v>4</v>
      </c>
    </row>
    <row r="63" spans="1:6" x14ac:dyDescent="0.2">
      <c r="A63" s="2" t="s">
        <v>61</v>
      </c>
      <c r="B63" s="2" t="s">
        <v>70</v>
      </c>
      <c r="C63" s="2" t="s">
        <v>73</v>
      </c>
      <c r="E63" s="2" t="s">
        <v>97</v>
      </c>
      <c r="F63" s="3">
        <f t="shared" si="1"/>
        <v>4</v>
      </c>
    </row>
    <row r="64" spans="1:6" x14ac:dyDescent="0.2">
      <c r="A64" s="2" t="s">
        <v>62</v>
      </c>
      <c r="B64" s="2" t="s">
        <v>72</v>
      </c>
      <c r="C64" s="2" t="s">
        <v>75</v>
      </c>
      <c r="E64" s="2" t="s">
        <v>99</v>
      </c>
      <c r="F64" s="3">
        <f t="shared" si="1"/>
        <v>10</v>
      </c>
    </row>
    <row r="65" spans="1:6" ht="32" x14ac:dyDescent="0.2">
      <c r="A65" s="2" t="s">
        <v>63</v>
      </c>
      <c r="B65" s="2" t="s">
        <v>70</v>
      </c>
      <c r="C65" s="2" t="s">
        <v>73</v>
      </c>
      <c r="D65" s="2" t="s">
        <v>83</v>
      </c>
      <c r="E65" s="2" t="s">
        <v>97</v>
      </c>
      <c r="F65" s="3">
        <f t="shared" si="1"/>
        <v>4</v>
      </c>
    </row>
    <row r="66" spans="1:6" x14ac:dyDescent="0.2">
      <c r="A66" s="2" t="s">
        <v>64</v>
      </c>
      <c r="B66" s="2" t="s">
        <v>70</v>
      </c>
      <c r="C66" s="2" t="s">
        <v>73</v>
      </c>
      <c r="E66" s="2" t="s">
        <v>97</v>
      </c>
      <c r="F66" s="3">
        <f t="shared" ref="F66:F97" si="2">IF(E66="EE",$T$8,IF(E66="EB",$T$10,IF(E66="EN",$T$9,IF(E66="M",$T$11,IF(E66="H",$T$12,0)))))</f>
        <v>4</v>
      </c>
    </row>
    <row r="67" spans="1:6" x14ac:dyDescent="0.2">
      <c r="A67" s="2" t="s">
        <v>65</v>
      </c>
      <c r="B67" s="2" t="s">
        <v>72</v>
      </c>
      <c r="C67" s="2" t="s">
        <v>73</v>
      </c>
      <c r="E67" s="2" t="s">
        <v>99</v>
      </c>
      <c r="F67" s="3">
        <f t="shared" si="2"/>
        <v>10</v>
      </c>
    </row>
    <row r="68" spans="1:6" x14ac:dyDescent="0.2">
      <c r="A68" s="2" t="s">
        <v>66</v>
      </c>
      <c r="B68" s="2" t="s">
        <v>72</v>
      </c>
      <c r="C68" s="2" t="s">
        <v>75</v>
      </c>
      <c r="E68" s="2" t="s">
        <v>99</v>
      </c>
      <c r="F68" s="3">
        <f t="shared" si="2"/>
        <v>10</v>
      </c>
    </row>
    <row r="69" spans="1:6" x14ac:dyDescent="0.2">
      <c r="F69" s="3"/>
    </row>
    <row r="70" spans="1:6" x14ac:dyDescent="0.2">
      <c r="F70" s="3"/>
    </row>
    <row r="71" spans="1:6" x14ac:dyDescent="0.2">
      <c r="F71" s="3"/>
    </row>
    <row r="72" spans="1:6" x14ac:dyDescent="0.2">
      <c r="F72" s="3"/>
    </row>
    <row r="74" spans="1:6" x14ac:dyDescent="0.2">
      <c r="F74" s="3"/>
    </row>
  </sheetData>
  <dataValidations disablePrompts="1" count="2">
    <dataValidation type="list" allowBlank="1" showInputMessage="1" showErrorMessage="1" sqref="B2:B68">
      <formula1>Difficulty</formula1>
    </dataValidation>
    <dataValidation type="list" allowBlank="1" showInputMessage="1" showErrorMessage="1" sqref="C2:C68">
      <formula1>NEB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:A8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Hildegard Franke</cp:lastModifiedBy>
  <dcterms:created xsi:type="dcterms:W3CDTF">2018-01-12T15:44:34Z</dcterms:created>
  <dcterms:modified xsi:type="dcterms:W3CDTF">2018-01-15T17:48:13Z</dcterms:modified>
</cp:coreProperties>
</file>