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25350"/>
  </bookViews>
  <sheets>
    <sheet name="Sheet1" sheetId="1" r:id="rId1"/>
    <sheet name="Sheet2" sheetId="2" r:id="rId2"/>
    <sheet name="Sheet3" sheetId="3" r:id="rId3"/>
  </sheets>
  <definedNames>
    <definedName name="assumevalidBlockTime">Sheet1!$C$14</definedName>
    <definedName name="assumevalidSpeedup">Sheet1!$B$14</definedName>
    <definedName name="avgTrSize">Sheet1!$F$10</definedName>
    <definedName name="bandwidth1">Sheet1!$C$18</definedName>
    <definedName name="bandwidth2">Sheet1!$C$40</definedName>
    <definedName name="bandwidth3">Sheet1!$C$62</definedName>
    <definedName name="bandwidth4">Sheet1!$C$147</definedName>
    <definedName name="bandwidthGrowth">Sheet1!$C$6</definedName>
    <definedName name="cpuGrowth">Sheet1!$F$6</definedName>
    <definedName name="disk1">Sheet1!$D$18</definedName>
    <definedName name="disk2">Sheet1!$D$40</definedName>
    <definedName name="disk3">Sheet1!$D$62</definedName>
    <definedName name="disk4">Sheet1!$D$147</definedName>
    <definedName name="diskGrowth">Sheet1!$D$6</definedName>
    <definedName name="KBperGB">Sheet1!$E$10</definedName>
    <definedName name="mbToGB">Sheet1!$D$10</definedName>
    <definedName name="memory1">Sheet1!$E$18</definedName>
    <definedName name="memory2">Sheet1!$E$40</definedName>
    <definedName name="memory3">Sheet1!$E$62</definedName>
    <definedName name="memoryGrowth">Sheet1!$E$6</definedName>
    <definedName name="ongoingResourcePercent4">Sheet1!$J$147</definedName>
    <definedName name="resourcePercent">Sheet1!$I$18</definedName>
    <definedName name="resourcePercent2">Sheet1!$I$40</definedName>
    <definedName name="resourcePercent3">Sheet1!$I$62</definedName>
    <definedName name="secondsPerBlock">Sheet1!$C$10</definedName>
    <definedName name="secondsPerYear">Sheet1!$B$10</definedName>
    <definedName name="syncTime1">Sheet1!$H$18</definedName>
    <definedName name="syncTime2">Sheet1!$H$40</definedName>
    <definedName name="syncTime3">Sheet1!$H$62</definedName>
    <definedName name="throughput1">Sheet1!$F$18</definedName>
    <definedName name="throughput2">Sheet1!$F$40</definedName>
    <definedName name="throughput3">Sheet1!$F$62</definedName>
    <definedName name="utxoGrowth">Sheet1!$H$10</definedName>
    <definedName name="utxoSize">Sheet1!$G$10</definedName>
  </definedNames>
  <calcPr calcId="144525"/>
</workbook>
</file>

<file path=xl/calcChain.xml><?xml version="1.0" encoding="utf-8"?>
<calcChain xmlns="http://schemas.openxmlformats.org/spreadsheetml/2006/main">
  <c r="F152" i="1" l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51" i="1"/>
  <c r="D166" i="1"/>
  <c r="B167" i="1"/>
  <c r="C167" i="1" s="1"/>
  <c r="C152" i="1"/>
  <c r="B166" i="1"/>
  <c r="C166" i="1" s="1"/>
  <c r="B165" i="1"/>
  <c r="C165" i="1" s="1"/>
  <c r="B164" i="1"/>
  <c r="C164" i="1" s="1"/>
  <c r="B163" i="1"/>
  <c r="C163" i="1" s="1"/>
  <c r="D162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D154" i="1" s="1"/>
  <c r="B154" i="1"/>
  <c r="C154" i="1" s="1"/>
  <c r="B153" i="1"/>
  <c r="C153" i="1" s="1"/>
  <c r="B152" i="1"/>
  <c r="B151" i="1"/>
  <c r="C151" i="1" s="1"/>
  <c r="B142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27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C14" i="1"/>
  <c r="E10" i="1"/>
  <c r="C10" i="1"/>
  <c r="D10" i="1"/>
  <c r="B10" i="1"/>
  <c r="C45" i="1" s="1"/>
  <c r="E45" i="1" s="1"/>
  <c r="D45" i="1" s="1"/>
  <c r="D159" i="1" l="1"/>
  <c r="D152" i="1"/>
  <c r="D160" i="1"/>
  <c r="D153" i="1"/>
  <c r="D161" i="1"/>
  <c r="D151" i="1"/>
  <c r="D158" i="1"/>
  <c r="D165" i="1"/>
  <c r="D157" i="1"/>
  <c r="D164" i="1"/>
  <c r="D156" i="1"/>
  <c r="D163" i="1"/>
  <c r="D155" i="1"/>
  <c r="D72" i="1"/>
  <c r="F72" i="1" s="1"/>
  <c r="D81" i="1"/>
  <c r="F81" i="1" s="1"/>
  <c r="D82" i="1"/>
  <c r="F82" i="1" s="1"/>
  <c r="D74" i="1"/>
  <c r="F74" i="1" s="1"/>
  <c r="D73" i="1"/>
  <c r="F73" i="1" s="1"/>
  <c r="D80" i="1"/>
  <c r="F80" i="1" s="1"/>
  <c r="D79" i="1"/>
  <c r="F79" i="1" s="1"/>
  <c r="D71" i="1"/>
  <c r="F71" i="1" s="1"/>
  <c r="D78" i="1"/>
  <c r="F78" i="1" s="1"/>
  <c r="D70" i="1"/>
  <c r="F70" i="1" s="1"/>
  <c r="D77" i="1"/>
  <c r="F77" i="1" s="1"/>
  <c r="D69" i="1"/>
  <c r="F69" i="1" s="1"/>
  <c r="D76" i="1"/>
  <c r="F76" i="1" s="1"/>
  <c r="D68" i="1"/>
  <c r="F68" i="1" s="1"/>
  <c r="D75" i="1"/>
  <c r="F75" i="1" s="1"/>
  <c r="D67" i="1"/>
  <c r="F67" i="1" s="1"/>
  <c r="D89" i="1"/>
  <c r="F89" i="1" s="1"/>
  <c r="D91" i="1"/>
  <c r="F91" i="1" s="1"/>
  <c r="D90" i="1"/>
  <c r="F90" i="1" s="1"/>
  <c r="D87" i="1"/>
  <c r="D88" i="1"/>
  <c r="B21" i="1"/>
  <c r="B53" i="1"/>
  <c r="B51" i="1"/>
  <c r="C46" i="1"/>
  <c r="B45" i="1"/>
  <c r="C49" i="1"/>
  <c r="B43" i="1"/>
  <c r="C57" i="1"/>
  <c r="C54" i="1"/>
  <c r="B56" i="1"/>
  <c r="C52" i="1"/>
  <c r="B48" i="1"/>
  <c r="C44" i="1"/>
  <c r="B50" i="1"/>
  <c r="B58" i="1"/>
  <c r="C43" i="1"/>
  <c r="C51" i="1"/>
  <c r="B57" i="1"/>
  <c r="B49" i="1"/>
  <c r="C58" i="1"/>
  <c r="C50" i="1"/>
  <c r="B55" i="1"/>
  <c r="B47" i="1"/>
  <c r="C56" i="1"/>
  <c r="C48" i="1"/>
  <c r="B28" i="1"/>
  <c r="B54" i="1"/>
  <c r="B46" i="1"/>
  <c r="C55" i="1"/>
  <c r="C47" i="1"/>
  <c r="B52" i="1"/>
  <c r="B44" i="1"/>
  <c r="C53" i="1"/>
  <c r="C21" i="1"/>
  <c r="D21" i="1" s="1"/>
  <c r="E21" i="1" s="1"/>
  <c r="C36" i="1"/>
  <c r="D36" i="1" s="1"/>
  <c r="E36" i="1" s="1"/>
  <c r="B35" i="1"/>
  <c r="B27" i="1"/>
  <c r="C35" i="1"/>
  <c r="D35" i="1" s="1"/>
  <c r="E35" i="1" s="1"/>
  <c r="C27" i="1"/>
  <c r="D27" i="1" s="1"/>
  <c r="E27" i="1" s="1"/>
  <c r="B34" i="1"/>
  <c r="B26" i="1"/>
  <c r="C34" i="1"/>
  <c r="D34" i="1" s="1"/>
  <c r="E34" i="1" s="1"/>
  <c r="C26" i="1"/>
  <c r="D26" i="1" s="1"/>
  <c r="E26" i="1" s="1"/>
  <c r="B25" i="1"/>
  <c r="B36" i="1"/>
  <c r="C28" i="1"/>
  <c r="D28" i="1" s="1"/>
  <c r="E28" i="1" s="1"/>
  <c r="B33" i="1"/>
  <c r="C33" i="1"/>
  <c r="D33" i="1" s="1"/>
  <c r="E33" i="1" s="1"/>
  <c r="C25" i="1"/>
  <c r="D25" i="1" s="1"/>
  <c r="E25" i="1" s="1"/>
  <c r="B32" i="1"/>
  <c r="B24" i="1"/>
  <c r="C32" i="1"/>
  <c r="D32" i="1" s="1"/>
  <c r="E32" i="1" s="1"/>
  <c r="C24" i="1"/>
  <c r="D24" i="1" s="1"/>
  <c r="E24" i="1" s="1"/>
  <c r="C29" i="1"/>
  <c r="D29" i="1" s="1"/>
  <c r="E29" i="1" s="1"/>
  <c r="B31" i="1"/>
  <c r="B23" i="1"/>
  <c r="C31" i="1"/>
  <c r="D31" i="1" s="1"/>
  <c r="E31" i="1" s="1"/>
  <c r="C23" i="1"/>
  <c r="D23" i="1" s="1"/>
  <c r="E23" i="1" s="1"/>
  <c r="B30" i="1"/>
  <c r="B22" i="1"/>
  <c r="C30" i="1"/>
  <c r="D30" i="1" s="1"/>
  <c r="E30" i="1" s="1"/>
  <c r="C22" i="1"/>
  <c r="D22" i="1" s="1"/>
  <c r="E22" i="1" s="1"/>
  <c r="B29" i="1"/>
  <c r="G67" i="1" l="1"/>
  <c r="H67" i="1" s="1"/>
  <c r="C68" i="1"/>
  <c r="G68" i="1" s="1"/>
  <c r="H68" i="1" s="1"/>
  <c r="I68" i="1" s="1"/>
  <c r="D92" i="1"/>
  <c r="F92" i="1" s="1"/>
  <c r="F87" i="1"/>
  <c r="G87" i="1" s="1"/>
  <c r="C88" i="1"/>
  <c r="C89" i="1" s="1"/>
  <c r="F88" i="1"/>
  <c r="E47" i="1"/>
  <c r="D47" i="1" s="1"/>
  <c r="E55" i="1"/>
  <c r="D55" i="1" s="1"/>
  <c r="E50" i="1"/>
  <c r="D50" i="1" s="1"/>
  <c r="E44" i="1"/>
  <c r="D44" i="1" s="1"/>
  <c r="E58" i="1"/>
  <c r="D58" i="1" s="1"/>
  <c r="E46" i="1"/>
  <c r="D46" i="1" s="1"/>
  <c r="E49" i="1"/>
  <c r="D49" i="1" s="1"/>
  <c r="E52" i="1"/>
  <c r="D52" i="1" s="1"/>
  <c r="E48" i="1"/>
  <c r="D48" i="1" s="1"/>
  <c r="E54" i="1"/>
  <c r="D54" i="1" s="1"/>
  <c r="E53" i="1"/>
  <c r="D53" i="1" s="1"/>
  <c r="E51" i="1"/>
  <c r="D51" i="1" s="1"/>
  <c r="E56" i="1"/>
  <c r="D56" i="1" s="1"/>
  <c r="E43" i="1"/>
  <c r="D43" i="1" s="1"/>
  <c r="E57" i="1"/>
  <c r="D57" i="1" s="1"/>
  <c r="I67" i="1" l="1"/>
  <c r="C69" i="1"/>
  <c r="G69" i="1" s="1"/>
  <c r="H69" i="1" s="1"/>
  <c r="I69" i="1" s="1"/>
  <c r="D93" i="1"/>
  <c r="F93" i="1" s="1"/>
  <c r="H87" i="1"/>
  <c r="I87" i="1" s="1"/>
  <c r="C90" i="1"/>
  <c r="G89" i="1"/>
  <c r="H89" i="1" s="1"/>
  <c r="I89" i="1" s="1"/>
  <c r="G88" i="1"/>
  <c r="H88" i="1" s="1"/>
  <c r="I88" i="1" s="1"/>
  <c r="C70" i="1" l="1"/>
  <c r="G70" i="1" s="1"/>
  <c r="H70" i="1" s="1"/>
  <c r="I70" i="1" s="1"/>
  <c r="D94" i="1"/>
  <c r="F94" i="1" s="1"/>
  <c r="C91" i="1"/>
  <c r="G90" i="1"/>
  <c r="H90" i="1" s="1"/>
  <c r="I90" i="1" s="1"/>
  <c r="C71" i="1" l="1"/>
  <c r="G71" i="1" s="1"/>
  <c r="H71" i="1" s="1"/>
  <c r="I71" i="1" s="1"/>
  <c r="D95" i="1"/>
  <c r="F95" i="1" s="1"/>
  <c r="C92" i="1"/>
  <c r="G91" i="1"/>
  <c r="H91" i="1" s="1"/>
  <c r="I91" i="1" s="1"/>
  <c r="C72" i="1" l="1"/>
  <c r="D96" i="1"/>
  <c r="F96" i="1" s="1"/>
  <c r="C93" i="1"/>
  <c r="G92" i="1"/>
  <c r="H92" i="1" s="1"/>
  <c r="I92" i="1" s="1"/>
  <c r="G72" i="1" l="1"/>
  <c r="H72" i="1" s="1"/>
  <c r="I72" i="1" s="1"/>
  <c r="C73" i="1"/>
  <c r="D97" i="1"/>
  <c r="F97" i="1" s="1"/>
  <c r="G93" i="1"/>
  <c r="H93" i="1" s="1"/>
  <c r="I93" i="1" s="1"/>
  <c r="C94" i="1"/>
  <c r="G73" i="1" l="1"/>
  <c r="H73" i="1" s="1"/>
  <c r="I73" i="1" s="1"/>
  <c r="C74" i="1"/>
  <c r="D98" i="1"/>
  <c r="F98" i="1" s="1"/>
  <c r="G94" i="1"/>
  <c r="H94" i="1" s="1"/>
  <c r="I94" i="1" s="1"/>
  <c r="C95" i="1"/>
  <c r="G74" i="1" l="1"/>
  <c r="H74" i="1" s="1"/>
  <c r="I74" i="1" s="1"/>
  <c r="C75" i="1"/>
  <c r="D99" i="1"/>
  <c r="F99" i="1" s="1"/>
  <c r="C96" i="1"/>
  <c r="G95" i="1"/>
  <c r="H95" i="1" s="1"/>
  <c r="I95" i="1" s="1"/>
  <c r="G75" i="1" l="1"/>
  <c r="H75" i="1" s="1"/>
  <c r="I75" i="1" s="1"/>
  <c r="C76" i="1"/>
  <c r="D100" i="1"/>
  <c r="F100" i="1" s="1"/>
  <c r="G96" i="1"/>
  <c r="H96" i="1" s="1"/>
  <c r="I96" i="1" s="1"/>
  <c r="C97" i="1"/>
  <c r="G76" i="1" l="1"/>
  <c r="H76" i="1" s="1"/>
  <c r="I76" i="1" s="1"/>
  <c r="C77" i="1"/>
  <c r="D101" i="1"/>
  <c r="F101" i="1" s="1"/>
  <c r="D102" i="1"/>
  <c r="F102" i="1" s="1"/>
  <c r="C98" i="1"/>
  <c r="G97" i="1"/>
  <c r="H97" i="1" s="1"/>
  <c r="I97" i="1" s="1"/>
  <c r="G77" i="1" l="1"/>
  <c r="H77" i="1" s="1"/>
  <c r="I77" i="1" s="1"/>
  <c r="C78" i="1"/>
  <c r="G98" i="1"/>
  <c r="H98" i="1" s="1"/>
  <c r="I98" i="1" s="1"/>
  <c r="C99" i="1"/>
  <c r="G78" i="1" l="1"/>
  <c r="H78" i="1" s="1"/>
  <c r="I78" i="1" s="1"/>
  <c r="C79" i="1"/>
  <c r="G99" i="1"/>
  <c r="H99" i="1" s="1"/>
  <c r="I99" i="1" s="1"/>
  <c r="C100" i="1"/>
  <c r="G79" i="1" l="1"/>
  <c r="H79" i="1" s="1"/>
  <c r="I79" i="1" s="1"/>
  <c r="C80" i="1"/>
  <c r="C101" i="1"/>
  <c r="G100" i="1"/>
  <c r="H100" i="1" s="1"/>
  <c r="I100" i="1" s="1"/>
  <c r="G80" i="1" l="1"/>
  <c r="H80" i="1" s="1"/>
  <c r="I80" i="1" s="1"/>
  <c r="C81" i="1"/>
  <c r="G101" i="1"/>
  <c r="H101" i="1" s="1"/>
  <c r="I101" i="1" s="1"/>
  <c r="C102" i="1"/>
  <c r="G102" i="1" s="1"/>
  <c r="H102" i="1" s="1"/>
  <c r="I102" i="1" s="1"/>
  <c r="G81" i="1" l="1"/>
  <c r="H81" i="1" s="1"/>
  <c r="I81" i="1" s="1"/>
  <c r="C82" i="1"/>
  <c r="G82" i="1" s="1"/>
  <c r="H82" i="1" s="1"/>
  <c r="I82" i="1" s="1"/>
</calcChain>
</file>

<file path=xl/sharedStrings.xml><?xml version="1.0" encoding="utf-8"?>
<sst xmlns="http://schemas.openxmlformats.org/spreadsheetml/2006/main" count="99" uniqueCount="52">
  <si>
    <t>User Type</t>
  </si>
  <si>
    <t>Bandwidth</t>
  </si>
  <si>
    <t>Disk Space</t>
  </si>
  <si>
    <t>Memory</t>
  </si>
  <si>
    <t>Power</t>
  </si>
  <si>
    <t>1st percentile</t>
  </si>
  <si>
    <t>∞</t>
  </si>
  <si>
    <t>10th percentile</t>
  </si>
  <si>
    <t>90th percentile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</si>
  <si>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</si>
  <si>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</si>
  <si>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</si>
  <si>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</si>
  <si>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</si>
  <si>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</si>
  <si>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</si>
  <si>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</si>
  <si>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</si>
  <si>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</si>
  <si>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</si>
  <si>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</si>
  <si>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</si>
  <si>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</si>
  <si>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</si>
  <si>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Max Blockchain Size</t>
  </si>
  <si>
    <t>Tps</t>
  </si>
  <si>
    <t>Avg Transaction Size</t>
  </si>
  <si>
    <t>Max Transactions</t>
  </si>
  <si>
    <t>Initial Sync Validation (without assumevalid)</t>
  </si>
  <si>
    <t>Assumevalid</t>
  </si>
  <si>
    <t>speedup</t>
  </si>
  <si>
    <t xml:space="preserve">Assumevalid date </t>
  </si>
  <si>
    <t>(max days ago)</t>
  </si>
  <si>
    <t>Initial Sync Validation (with assumevalid)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</si>
  <si>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</si>
  <si>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</si>
  <si>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</si>
  <si>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</si>
  <si>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</si>
  <si>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</si>
  <si>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</si>
  <si>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</si>
  <si>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</si>
  <si>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Disk Space Requirements</t>
  </si>
  <si>
    <t>UTXO Size</t>
  </si>
  <si>
    <t>Size of Current</t>
  </si>
  <si>
    <t>UTXO Set</t>
  </si>
  <si>
    <t>Ongoing</t>
  </si>
  <si>
    <t>Blockchain Disk Space Requirements</t>
  </si>
  <si>
    <t>Blockchain size</t>
  </si>
  <si>
    <t>Max Blockchain</t>
  </si>
  <si>
    <t>UTXO Memory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</si>
</sst>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1" formatCode="#,###\ &quot;GB&quot;"/>
    <numFmt numFmtId="172" formatCode="#,###\ &quot;GB/year&quot;"/>
    <numFmt numFmtId="173" formatCode="#,###\ &quot;KB&quot;"/>
    <numFmt numFmtId="174" formatCode="#\ &quot;bytes&quot;"/>
    <numFmt numFmtId="176" formatCode="#"/>
    <numFmt numFmtId="177" formatCode="#,###\ &quot;million&quot;"/>
    <numFmt numFmtId="184" formatCode="#\ &quot;KB&quot;"/>
    <numFmt numFmtId="185" formatCode="#\ &quot;days&quot;"/>
    <numFmt numFmtId="186" formatCode="#,###\ &quot;million/year&quot;"/>
    <numFmt numFmtId="189" formatCode="#.0\ &quot;days&quot;"/>
    <numFmt numFmtId="190" formatCode="0%&quot;/year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173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left"/>
    </xf>
    <xf numFmtId="177" fontId="0" fillId="0" borderId="0" xfId="1" applyNumberFormat="1" applyFont="1"/>
    <xf numFmtId="184" fontId="0" fillId="0" borderId="0" xfId="0" applyNumberFormat="1"/>
    <xf numFmtId="171" fontId="2" fillId="0" borderId="0" xfId="1" applyNumberFormat="1" applyFont="1"/>
    <xf numFmtId="177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4" fontId="0" fillId="2" borderId="0" xfId="0" applyNumberFormat="1" applyFill="1"/>
    <xf numFmtId="185" fontId="0" fillId="2" borderId="0" xfId="0" applyNumberFormat="1" applyFill="1"/>
    <xf numFmtId="186" fontId="0" fillId="0" borderId="0" xfId="0" applyNumberFormat="1"/>
    <xf numFmtId="0" fontId="4" fillId="2" borderId="0" xfId="0" applyFont="1" applyFill="1"/>
    <xf numFmtId="189" fontId="0" fillId="0" borderId="1" xfId="0" applyNumberFormat="1" applyBorder="1"/>
    <xf numFmtId="0" fontId="0" fillId="0" borderId="0" xfId="0" applyAlignment="1">
      <alignment horizontal="center"/>
    </xf>
    <xf numFmtId="177" fontId="0" fillId="2" borderId="0" xfId="1" applyNumberFormat="1" applyFont="1" applyFill="1"/>
    <xf numFmtId="177" fontId="2" fillId="2" borderId="0" xfId="1" applyNumberFormat="1" applyFont="1" applyFill="1"/>
    <xf numFmtId="177" fontId="1" fillId="0" borderId="0" xfId="1" applyNumberFormat="1" applyFont="1"/>
    <xf numFmtId="0" fontId="5" fillId="2" borderId="0" xfId="0" applyFont="1" applyFill="1"/>
    <xf numFmtId="9" fontId="0" fillId="0" borderId="0" xfId="2" applyFont="1"/>
    <xf numFmtId="19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1" fontId="6" fillId="0" borderId="0" xfId="1" applyNumberFormat="1" applyFont="1"/>
    <xf numFmtId="167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Sheet1!$B$20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Sheet1!$B$21:$B$36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3152"/>
        <c:axId val="86439424"/>
      </c:lineChart>
      <c:lineChart>
        <c:grouping val="standard"/>
        <c:varyColors val="0"/>
        <c:ser>
          <c:idx val="2"/>
          <c:order val="0"/>
          <c:tx>
            <c:strRef>
              <c:f>Sheet1!$D$20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Sheet1!$D$21:$D$36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6016"/>
        <c:axId val="86441344"/>
      </c:lineChart>
      <c:catAx>
        <c:axId val="864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439424"/>
        <c:crosses val="autoZero"/>
        <c:auto val="1"/>
        <c:lblAlgn val="ctr"/>
        <c:lblOffset val="100"/>
        <c:noMultiLvlLbl val="0"/>
      </c:catAx>
      <c:valAx>
        <c:axId val="8643942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6433152"/>
        <c:crosses val="autoZero"/>
        <c:crossBetween val="between"/>
      </c:valAx>
      <c:valAx>
        <c:axId val="86441344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6566016"/>
        <c:crosses val="max"/>
        <c:crossBetween val="between"/>
      </c:valAx>
      <c:catAx>
        <c:axId val="865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41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Sheet1!$B$42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Sheet1!$B$43:$B$58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7264"/>
        <c:axId val="87629184"/>
      </c:lineChart>
      <c:lineChart>
        <c:grouping val="standard"/>
        <c:varyColors val="0"/>
        <c:ser>
          <c:idx val="2"/>
          <c:order val="0"/>
          <c:tx>
            <c:strRef>
              <c:f>Sheet1!$D$42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Sheet1!$D$43:$D$58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52800"/>
        <c:axId val="88228224"/>
      </c:lineChart>
      <c:catAx>
        <c:axId val="876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629184"/>
        <c:crosses val="autoZero"/>
        <c:auto val="1"/>
        <c:lblAlgn val="ctr"/>
        <c:lblOffset val="100"/>
        <c:noMultiLvlLbl val="0"/>
      </c:catAx>
      <c:valAx>
        <c:axId val="87629184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7627264"/>
        <c:crosses val="autoZero"/>
        <c:crossBetween val="between"/>
      </c:valAx>
      <c:valAx>
        <c:axId val="88228224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8252800"/>
        <c:crosses val="max"/>
        <c:crossBetween val="between"/>
      </c:valAx>
      <c:catAx>
        <c:axId val="882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28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Sheet1!$E$65:$E$66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Sheet1!$E$67:$E$82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9744"/>
        <c:axId val="41140608"/>
      </c:lineChart>
      <c:lineChart>
        <c:grouping val="standard"/>
        <c:varyColors val="0"/>
        <c:ser>
          <c:idx val="2"/>
          <c:order val="0"/>
          <c:tx>
            <c:strRef>
              <c:f>Sheet1!$C$66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Sheet1!$C$67:$C$82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12256"/>
        <c:axId val="41145088"/>
      </c:lineChart>
      <c:catAx>
        <c:axId val="411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140608"/>
        <c:crosses val="autoZero"/>
        <c:auto val="1"/>
        <c:lblAlgn val="ctr"/>
        <c:lblOffset val="100"/>
        <c:noMultiLvlLbl val="0"/>
      </c:catAx>
      <c:valAx>
        <c:axId val="4114060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41119744"/>
        <c:crosses val="autoZero"/>
        <c:crossBetween val="between"/>
      </c:valAx>
      <c:valAx>
        <c:axId val="41145088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41312256"/>
        <c:crosses val="max"/>
        <c:crossBetween val="between"/>
      </c:valAx>
      <c:catAx>
        <c:axId val="413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45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Sheet1!$E$85:$E$86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Sheet1!$E$87:$E$102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3456"/>
        <c:axId val="87685376"/>
      </c:lineChart>
      <c:lineChart>
        <c:grouping val="standard"/>
        <c:varyColors val="0"/>
        <c:ser>
          <c:idx val="2"/>
          <c:order val="0"/>
          <c:tx>
            <c:strRef>
              <c:f>Sheet1!$C$86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Sheet1!$A$21:$A$36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Sheet1!$C$87:$C$102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09184"/>
        <c:axId val="87707648"/>
      </c:lineChart>
      <c:catAx>
        <c:axId val="876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685376"/>
        <c:crosses val="autoZero"/>
        <c:auto val="1"/>
        <c:lblAlgn val="ctr"/>
        <c:lblOffset val="100"/>
        <c:noMultiLvlLbl val="0"/>
      </c:catAx>
      <c:valAx>
        <c:axId val="87685376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7683456"/>
        <c:crosses val="autoZero"/>
        <c:crossBetween val="between"/>
      </c:valAx>
      <c:valAx>
        <c:axId val="87707648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7709184"/>
        <c:crosses val="max"/>
        <c:crossBetween val="between"/>
      </c:valAx>
      <c:catAx>
        <c:axId val="8770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076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7.6315808713325869E-2"/>
          <c:w val="0.77178597219167622"/>
          <c:h val="0.78314273389920963"/>
        </c:manualLayout>
      </c:layout>
      <c:lineChart>
        <c:grouping val="standard"/>
        <c:varyColors val="0"/>
        <c:ser>
          <c:idx val="2"/>
          <c:order val="0"/>
          <c:tx>
            <c:strRef>
              <c:f>Sheet1!$B$126</c:f>
              <c:strCache>
                <c:ptCount val="1"/>
                <c:pt idx="0">
                  <c:v>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Sheet1!$A$127:$A$142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Sheet1!$B$127:$B$142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389.239013671875</c:v>
                </c:pt>
                <c:pt idx="13">
                  <c:v>583.8585205078125</c:v>
                </c:pt>
                <c:pt idx="14">
                  <c:v>875.78778076171875</c:v>
                </c:pt>
                <c:pt idx="15">
                  <c:v>1313.6816711425781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9504"/>
        <c:axId val="86656128"/>
      </c:lineChart>
      <c:catAx>
        <c:axId val="699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656128"/>
        <c:crosses val="autoZero"/>
        <c:auto val="1"/>
        <c:lblAlgn val="ctr"/>
        <c:lblOffset val="100"/>
        <c:noMultiLvlLbl val="0"/>
      </c:catAx>
      <c:valAx>
        <c:axId val="8665612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6990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83484023807997"/>
          <c:y val="0.2846937029807207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7.6315808713325869E-2"/>
          <c:w val="0.77178597219167622"/>
          <c:h val="0.78314273389920963"/>
        </c:manualLayout>
      </c:layout>
      <c:lineChart>
        <c:grouping val="standard"/>
        <c:varyColors val="0"/>
        <c:ser>
          <c:idx val="2"/>
          <c:order val="0"/>
          <c:tx>
            <c:strRef>
              <c:f>Sheet1!$C$149:$C$150</c:f>
              <c:strCache>
                <c:ptCount val="1"/>
                <c:pt idx="0">
                  <c:v>Max Blockchain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Sheet1!$A$151:$A$166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Sheet1!$C$151:$C$166</c:f>
              <c:numCache>
                <c:formatCode>#\ "GB"</c:formatCode>
                <c:ptCount val="16"/>
                <c:pt idx="0">
                  <c:v>97</c:v>
                </c:pt>
                <c:pt idx="1">
                  <c:v>120.5</c:v>
                </c:pt>
                <c:pt idx="2">
                  <c:v>149.5</c:v>
                </c:pt>
                <c:pt idx="3">
                  <c:v>185.1875</c:v>
                </c:pt>
                <c:pt idx="4">
                  <c:v>228.953125</c:v>
                </c:pt>
                <c:pt idx="5">
                  <c:v>282.39453125</c:v>
                </c:pt>
                <c:pt idx="6">
                  <c:v>347.2978515625</c:v>
                </c:pt>
                <c:pt idx="7">
                  <c:v>425.579345703125</c:v>
                </c:pt>
                <c:pt idx="8">
                  <c:v>519.15972900390625</c:v>
                </c:pt>
                <c:pt idx="9">
                  <c:v>629.72798156738281</c:v>
                </c:pt>
                <c:pt idx="10">
                  <c:v>758.32745742797852</c:v>
                </c:pt>
                <c:pt idx="11">
                  <c:v>904.66054248809814</c:v>
                </c:pt>
                <c:pt idx="12">
                  <c:v>1065.9525091648102</c:v>
                </c:pt>
                <c:pt idx="13">
                  <c:v>1235.130883038044</c:v>
                </c:pt>
                <c:pt idx="14">
                  <c:v>1397.9489736706018</c:v>
                </c:pt>
                <c:pt idx="15">
                  <c:v>1528.4892718978226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52384"/>
        <c:axId val="124375424"/>
      </c:lineChart>
      <c:catAx>
        <c:axId val="1243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375424"/>
        <c:crosses val="autoZero"/>
        <c:auto val="1"/>
        <c:lblAlgn val="ctr"/>
        <c:lblOffset val="100"/>
        <c:noMultiLvlLbl val="0"/>
      </c:catAx>
      <c:valAx>
        <c:axId val="124375424"/>
        <c:scaling>
          <c:orientation val="minMax"/>
        </c:scaling>
        <c:delete val="0"/>
        <c:axPos val="l"/>
        <c:majorGridlines/>
        <c:numFmt formatCode="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435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907531559400464"/>
          <c:y val="0.23641143742826018"/>
          <c:w val="0.4876620544656212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19</xdr:row>
      <xdr:rowOff>123825</xdr:rowOff>
    </xdr:from>
    <xdr:to>
      <xdr:col>10</xdr:col>
      <xdr:colOff>400050</xdr:colOff>
      <xdr:row>36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41</xdr:row>
      <xdr:rowOff>85725</xdr:rowOff>
    </xdr:from>
    <xdr:to>
      <xdr:col>10</xdr:col>
      <xdr:colOff>400049</xdr:colOff>
      <xdr:row>58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103</xdr:row>
      <xdr:rowOff>76199</xdr:rowOff>
    </xdr:from>
    <xdr:to>
      <xdr:col>4</xdr:col>
      <xdr:colOff>361949</xdr:colOff>
      <xdr:row>121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103</xdr:row>
      <xdr:rowOff>47625</xdr:rowOff>
    </xdr:from>
    <xdr:to>
      <xdr:col>10</xdr:col>
      <xdr:colOff>219074</xdr:colOff>
      <xdr:row>121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962025</xdr:colOff>
      <xdr:row>124</xdr:row>
      <xdr:rowOff>171450</xdr:rowOff>
    </xdr:from>
    <xdr:to>
      <xdr:col>7</xdr:col>
      <xdr:colOff>447674</xdr:colOff>
      <xdr:row>142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66674</xdr:colOff>
      <xdr:row>147</xdr:row>
      <xdr:rowOff>180975</xdr:rowOff>
    </xdr:from>
    <xdr:to>
      <xdr:col>10</xdr:col>
      <xdr:colOff>219073</xdr:colOff>
      <xdr:row>165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9"/>
  <sheetViews>
    <sheetView tabSelected="1" topLeftCell="A98" workbookViewId="0">
      <selection activeCell="I140" sqref="I140"/>
    </sheetView>
  </sheetViews>
  <sheetFormatPr defaultRowHeight="15" x14ac:dyDescent="0.25"/>
  <cols>
    <col min="1" max="1" width="11.28515625" customWidth="1"/>
    <col min="2" max="2" width="20.140625" customWidth="1"/>
    <col min="3" max="3" width="16.5703125" customWidth="1"/>
    <col min="4" max="4" width="17" customWidth="1"/>
    <col min="5" max="5" width="10.42578125" customWidth="1"/>
    <col min="6" max="6" width="19.140625" customWidth="1"/>
    <col min="7" max="7" width="13.85546875" customWidth="1"/>
    <col min="8" max="8" width="13.140625" customWidth="1"/>
    <col min="9" max="9" width="10.7109375" customWidth="1"/>
  </cols>
  <sheetData>
    <row r="1" spans="1:10" x14ac:dyDescent="0.25">
      <c r="I1" s="1" t="s">
        <v>19</v>
      </c>
      <c r="J1" s="1" t="s">
        <v>47</v>
      </c>
    </row>
    <row r="2" spans="1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14</v>
      </c>
      <c r="G2" s="1" t="s">
        <v>4</v>
      </c>
      <c r="H2" s="1" t="s">
        <v>19</v>
      </c>
      <c r="I2" s="1" t="s">
        <v>20</v>
      </c>
      <c r="J2" s="1" t="s">
        <v>20</v>
      </c>
    </row>
    <row r="3" spans="1:10" ht="15.75" x14ac:dyDescent="0.25">
      <c r="B3" s="2" t="s">
        <v>5</v>
      </c>
      <c r="C3" s="16">
        <v>1000</v>
      </c>
      <c r="D3" s="17">
        <v>10000</v>
      </c>
      <c r="E3" s="17">
        <v>20</v>
      </c>
      <c r="F3" s="18">
        <v>50000</v>
      </c>
      <c r="G3" s="19" t="s">
        <v>6</v>
      </c>
      <c r="H3" s="20">
        <v>7</v>
      </c>
      <c r="I3" s="21">
        <v>0.75</v>
      </c>
      <c r="J3" s="21">
        <v>0.1</v>
      </c>
    </row>
    <row r="4" spans="1:10" ht="15.75" x14ac:dyDescent="0.25">
      <c r="B4" s="2" t="s">
        <v>7</v>
      </c>
      <c r="C4" s="16">
        <v>50</v>
      </c>
      <c r="D4" s="17">
        <v>1000</v>
      </c>
      <c r="E4" s="17">
        <v>8</v>
      </c>
      <c r="F4" s="18">
        <v>5000</v>
      </c>
      <c r="G4" s="19" t="s">
        <v>6</v>
      </c>
      <c r="H4" s="20">
        <v>7</v>
      </c>
      <c r="I4" s="21">
        <v>0.1</v>
      </c>
      <c r="J4" s="21">
        <v>0.1</v>
      </c>
    </row>
    <row r="5" spans="1:10" ht="15.75" x14ac:dyDescent="0.25">
      <c r="B5" s="2" t="s">
        <v>8</v>
      </c>
      <c r="C5" s="16">
        <v>1</v>
      </c>
      <c r="D5" s="17">
        <v>128</v>
      </c>
      <c r="E5" s="17">
        <v>2</v>
      </c>
      <c r="F5" s="18">
        <v>200</v>
      </c>
      <c r="G5" s="19" t="s">
        <v>6</v>
      </c>
      <c r="H5" s="20">
        <v>7</v>
      </c>
      <c r="I5" s="21">
        <v>0.75</v>
      </c>
      <c r="J5" s="21">
        <v>0.1</v>
      </c>
    </row>
    <row r="6" spans="1:10" x14ac:dyDescent="0.25">
      <c r="B6" s="2" t="s">
        <v>12</v>
      </c>
      <c r="C6" s="21">
        <v>0.25</v>
      </c>
      <c r="D6" s="21">
        <v>0.25</v>
      </c>
      <c r="E6" s="21">
        <v>0.15</v>
      </c>
      <c r="F6" s="21">
        <v>0.17</v>
      </c>
    </row>
    <row r="8" spans="1:10" x14ac:dyDescent="0.25">
      <c r="G8" s="1" t="s">
        <v>45</v>
      </c>
      <c r="H8" s="1" t="s">
        <v>41</v>
      </c>
    </row>
    <row r="9" spans="1:10" x14ac:dyDescent="0.25">
      <c r="A9" t="s">
        <v>15</v>
      </c>
      <c r="B9" s="4" t="s">
        <v>16</v>
      </c>
      <c r="C9" s="1" t="s">
        <v>22</v>
      </c>
      <c r="D9" s="1" t="s">
        <v>17</v>
      </c>
      <c r="E9" s="1" t="s">
        <v>23</v>
      </c>
      <c r="F9" s="1" t="s">
        <v>26</v>
      </c>
      <c r="G9" s="1" t="s">
        <v>46</v>
      </c>
      <c r="H9" s="1" t="s">
        <v>42</v>
      </c>
    </row>
    <row r="10" spans="1:10" x14ac:dyDescent="0.25">
      <c r="B10" s="22">
        <f>365*24*60*60</f>
        <v>31536000</v>
      </c>
      <c r="C10" s="22">
        <f>10*60</f>
        <v>600</v>
      </c>
      <c r="D10" s="22">
        <f>1/(8*1000)</f>
        <v>1.25E-4</v>
      </c>
      <c r="E10" s="22">
        <f>POWER(10,6)</f>
        <v>1000000</v>
      </c>
      <c r="F10" s="23">
        <v>475</v>
      </c>
      <c r="G10" s="35">
        <v>3</v>
      </c>
      <c r="H10" s="34">
        <v>0.5</v>
      </c>
    </row>
    <row r="12" spans="1:10" x14ac:dyDescent="0.25">
      <c r="B12" s="1" t="s">
        <v>29</v>
      </c>
      <c r="C12" s="1" t="s">
        <v>31</v>
      </c>
    </row>
    <row r="13" spans="1:10" x14ac:dyDescent="0.25">
      <c r="B13" s="1" t="s">
        <v>30</v>
      </c>
      <c r="C13" s="1" t="s">
        <v>32</v>
      </c>
    </row>
    <row r="14" spans="1:10" x14ac:dyDescent="0.25">
      <c r="B14" s="21">
        <v>0.9</v>
      </c>
      <c r="C14" s="24">
        <f>7*30</f>
        <v>210</v>
      </c>
    </row>
    <row r="16" spans="1:10" x14ac:dyDescent="0.25">
      <c r="A16" s="11" t="s">
        <v>9</v>
      </c>
    </row>
    <row r="18" spans="1:9" ht="15.75" x14ac:dyDescent="0.25">
      <c r="A18" s="2" t="s">
        <v>10</v>
      </c>
      <c r="B18" s="2" t="s">
        <v>8</v>
      </c>
      <c r="C18" s="16">
        <v>1</v>
      </c>
      <c r="D18" s="17">
        <v>128</v>
      </c>
      <c r="E18" s="17">
        <v>2</v>
      </c>
      <c r="F18" s="18">
        <v>200</v>
      </c>
      <c r="G18" s="19" t="s">
        <v>6</v>
      </c>
      <c r="H18" s="20">
        <v>7</v>
      </c>
      <c r="I18" s="21">
        <v>0.75</v>
      </c>
    </row>
    <row r="20" spans="1:9" x14ac:dyDescent="0.25">
      <c r="A20" s="4" t="s">
        <v>11</v>
      </c>
      <c r="B20" s="1" t="s">
        <v>24</v>
      </c>
      <c r="C20" s="1" t="s">
        <v>18</v>
      </c>
      <c r="D20" s="1" t="s">
        <v>21</v>
      </c>
      <c r="E20" s="1" t="s">
        <v>25</v>
      </c>
      <c r="F20" s="1"/>
    </row>
    <row r="21" spans="1:9" x14ac:dyDescent="0.25">
      <c r="A21">
        <v>0</v>
      </c>
      <c r="B21" s="7">
        <f>bandwidth1*resourcePercent*mbToGB*secondsPerYear*POWER(1+bandwidthGrowth,A21)*syncTime1/365</f>
        <v>56.7</v>
      </c>
      <c r="C21" s="8">
        <f>bandwidth1*resourcePercent*LN(1+bandwidthGrowth)*mbToGB*secondsPerYear*POWER(1+bandwidthGrowth,A21)*syncTime1/365</f>
        <v>12.652239359515697</v>
      </c>
      <c r="D21" s="9">
        <f>C21*(secondsPerBlock/secondsPerYear)*KBperGB</f>
        <v>240.71992693142499</v>
      </c>
      <c r="E21" s="10">
        <f>D21*1000/(secondsPerBlock*avgTrSize)</f>
        <v>0.8446313225664035</v>
      </c>
      <c r="F21" s="33"/>
    </row>
    <row r="22" spans="1:9" x14ac:dyDescent="0.25">
      <c r="A22">
        <v>1</v>
      </c>
      <c r="B22" s="7">
        <f>bandwidth1*resourcePercent*mbToGB*secondsPerYear*POWER(1+bandwidthGrowth,A22)*syncTime1/365</f>
        <v>70.875</v>
      </c>
      <c r="C22" s="8">
        <f>bandwidth1*resourcePercent*LN(1+bandwidthGrowth)*mbToGB*secondsPerYear*POWER(1+bandwidthGrowth,A22)*syncTime1/365</f>
        <v>15.815299199394618</v>
      </c>
      <c r="D22" s="9">
        <f>C22*(secondsPerBlock/secondsPerYear)*KBperGB</f>
        <v>300.89990866428116</v>
      </c>
      <c r="E22" s="10">
        <f>D22*1000/(secondsPerBlock*avgTrSize)</f>
        <v>1.0557891532080039</v>
      </c>
      <c r="F22" s="7"/>
    </row>
    <row r="23" spans="1:9" x14ac:dyDescent="0.25">
      <c r="A23">
        <v>2</v>
      </c>
      <c r="B23" s="7">
        <f>bandwidth1*resourcePercent*mbToGB*secondsPerYear*POWER(1+bandwidthGrowth,A23)*syncTime1/365</f>
        <v>88.59375</v>
      </c>
      <c r="C23" s="8">
        <f>bandwidth1*resourcePercent*LN(1+bandwidthGrowth)*mbToGB*secondsPerYear*POWER(1+bandwidthGrowth,A23)*syncTime1/365</f>
        <v>19.769123999243277</v>
      </c>
      <c r="D23" s="9">
        <f>C23*(secondsPerBlock/secondsPerYear)*KBperGB</f>
        <v>376.12488583035162</v>
      </c>
      <c r="E23" s="10">
        <f>D23*1000/(secondsPerBlock*avgTrSize)</f>
        <v>1.3197364415100057</v>
      </c>
      <c r="F23" s="7"/>
    </row>
    <row r="24" spans="1:9" x14ac:dyDescent="0.25">
      <c r="A24">
        <v>3</v>
      </c>
      <c r="B24" s="7">
        <f>bandwidth1*resourcePercent*mbToGB*secondsPerYear*POWER(1+bandwidthGrowth,A24)*syncTime1/365</f>
        <v>110.7421875</v>
      </c>
      <c r="C24" s="8">
        <f>bandwidth1*resourcePercent*LN(1+bandwidthGrowth)*mbToGB*secondsPerYear*POWER(1+bandwidthGrowth,A24)*syncTime1/365</f>
        <v>24.711404999054093</v>
      </c>
      <c r="D24" s="9">
        <f>C24*(secondsPerBlock/secondsPerYear)*KBperGB</f>
        <v>470.15610728793939</v>
      </c>
      <c r="E24" s="10">
        <f>D24*1000/(secondsPerBlock*avgTrSize)</f>
        <v>1.6496705518875068</v>
      </c>
      <c r="F24" s="7"/>
    </row>
    <row r="25" spans="1:9" x14ac:dyDescent="0.25">
      <c r="A25">
        <v>4</v>
      </c>
      <c r="B25" s="7">
        <f>bandwidth1*resourcePercent*mbToGB*secondsPerYear*POWER(1+bandwidthGrowth,A25)*syncTime1/365</f>
        <v>138.427734375</v>
      </c>
      <c r="C25" s="8">
        <f>bandwidth1*resourcePercent*LN(1+bandwidthGrowth)*mbToGB*secondsPerYear*POWER(1+bandwidthGrowth,A25)*syncTime1/365</f>
        <v>30.88925624881762</v>
      </c>
      <c r="D25" s="9">
        <f>C25*(secondsPerBlock/secondsPerYear)*KBperGB</f>
        <v>587.69513410992431</v>
      </c>
      <c r="E25" s="10">
        <f>D25*1000/(secondsPerBlock*avgTrSize)</f>
        <v>2.0620881898593835</v>
      </c>
      <c r="F25" s="7"/>
    </row>
    <row r="26" spans="1:9" x14ac:dyDescent="0.25">
      <c r="A26">
        <v>5</v>
      </c>
      <c r="B26" s="7">
        <f>bandwidth1*resourcePercent*mbToGB*secondsPerYear*POWER(1+bandwidthGrowth,A26)*syncTime1/365</f>
        <v>173.03466796875</v>
      </c>
      <c r="C26" s="8">
        <f>bandwidth1*resourcePercent*LN(1+bandwidthGrowth)*mbToGB*secondsPerYear*POWER(1+bandwidthGrowth,A26)*syncTime1/365</f>
        <v>38.611570311022021</v>
      </c>
      <c r="D26" s="9">
        <f>C26*(secondsPerBlock/secondsPerYear)*KBperGB</f>
        <v>734.61891763740527</v>
      </c>
      <c r="E26" s="10">
        <f>D26*1000/(secondsPerBlock*avgTrSize)</f>
        <v>2.5776102373242287</v>
      </c>
      <c r="F26" s="7"/>
    </row>
    <row r="27" spans="1:9" x14ac:dyDescent="0.25">
      <c r="A27">
        <v>6</v>
      </c>
      <c r="B27" s="14">
        <f>bandwidth1*resourcePercent*mbToGB*secondsPerYear*POWER(1+bandwidthGrowth,A27)*syncTime1/365</f>
        <v>216.2933349609375</v>
      </c>
      <c r="C27" s="8">
        <f>bandwidth1*resourcePercent*LN(1+bandwidthGrowth)*mbToGB*secondsPerYear*POWER(1+bandwidthGrowth,A27)*syncTime1/365</f>
        <v>48.264462888777523</v>
      </c>
      <c r="D27" s="9">
        <f>C27*(secondsPerBlock/secondsPerYear)*KBperGB</f>
        <v>918.27364704675665</v>
      </c>
      <c r="E27" s="10">
        <f>D27*1000/(secondsPerBlock*avgTrSize)</f>
        <v>3.2220127966552865</v>
      </c>
      <c r="F27" s="7"/>
    </row>
    <row r="28" spans="1:9" x14ac:dyDescent="0.25">
      <c r="A28">
        <v>7</v>
      </c>
      <c r="B28" s="7">
        <f>bandwidth1*resourcePercent*mbToGB*secondsPerYear*POWER(1+bandwidthGrowth,A28)*syncTime1/365</f>
        <v>270.36666870117187</v>
      </c>
      <c r="C28" s="8">
        <f>bandwidth1*resourcePercent*LN(1+bandwidthGrowth)*mbToGB*secondsPerYear*POWER(1+bandwidthGrowth,A28)*syncTime1/365</f>
        <v>60.330578610971912</v>
      </c>
      <c r="D28" s="9">
        <f>C28*(secondsPerBlock/secondsPerYear)*KBperGB</f>
        <v>1147.8420588084459</v>
      </c>
      <c r="E28" s="10">
        <f>D28*1000/(secondsPerBlock*avgTrSize)</f>
        <v>4.0275159958191082</v>
      </c>
      <c r="F28" s="7"/>
    </row>
    <row r="29" spans="1:9" x14ac:dyDescent="0.25">
      <c r="A29">
        <v>8</v>
      </c>
      <c r="B29" s="7">
        <f>bandwidth1*resourcePercent*mbToGB*secondsPerYear*POWER(1+bandwidthGrowth,A29)*syncTime1/365</f>
        <v>337.95833587646484</v>
      </c>
      <c r="C29" s="8">
        <f>bandwidth1*resourcePercent*LN(1+bandwidthGrowth)*mbToGB*secondsPerYear*POWER(1+bandwidthGrowth,A29)*syncTime1/365</f>
        <v>75.413223263714883</v>
      </c>
      <c r="D29" s="9">
        <f>C29*(secondsPerBlock/secondsPerYear)*KBperGB</f>
        <v>1434.8025735105573</v>
      </c>
      <c r="E29" s="10">
        <f>D29*1000/(secondsPerBlock*avgTrSize)</f>
        <v>5.0343949947738844</v>
      </c>
      <c r="F29" s="7"/>
    </row>
    <row r="30" spans="1:9" x14ac:dyDescent="0.25">
      <c r="A30">
        <v>9</v>
      </c>
      <c r="B30" s="7">
        <f>bandwidth1*resourcePercent*mbToGB*secondsPerYear*POWER(1+bandwidthGrowth,A30)*syncTime1/365</f>
        <v>422.44791984558105</v>
      </c>
      <c r="C30" s="8">
        <f>bandwidth1*resourcePercent*LN(1+bandwidthGrowth)*mbToGB*secondsPerYear*POWER(1+bandwidthGrowth,A30)*syncTime1/365</f>
        <v>94.266529079643618</v>
      </c>
      <c r="D30" s="9">
        <f>C30*(secondsPerBlock/secondsPerYear)*KBperGB</f>
        <v>1793.5032168881967</v>
      </c>
      <c r="E30" s="10">
        <f>D30*1000/(secondsPerBlock*avgTrSize)</f>
        <v>6.2929937434673571</v>
      </c>
      <c r="F30" s="7"/>
    </row>
    <row r="31" spans="1:9" x14ac:dyDescent="0.25">
      <c r="A31">
        <v>10</v>
      </c>
      <c r="B31" s="7">
        <f>bandwidth1*resourcePercent*mbToGB*secondsPerYear*POWER(1+bandwidthGrowth,A31)*syncTime1/365</f>
        <v>528.05989980697632</v>
      </c>
      <c r="C31" s="8">
        <f>bandwidth1*resourcePercent*LN(1+bandwidthGrowth)*mbToGB*secondsPerYear*POWER(1+bandwidthGrowth,A31)*syncTime1/365</f>
        <v>117.83316134955453</v>
      </c>
      <c r="D31" s="9">
        <f>C31*(secondsPerBlock/secondsPerYear)*KBperGB</f>
        <v>2241.8790211102464</v>
      </c>
      <c r="E31" s="10">
        <f>D31*1000/(secondsPerBlock*avgTrSize)</f>
        <v>7.8662421793341979</v>
      </c>
      <c r="F31" s="7"/>
    </row>
    <row r="32" spans="1:9" x14ac:dyDescent="0.25">
      <c r="A32">
        <v>11</v>
      </c>
      <c r="B32" s="7">
        <f>bandwidth1*resourcePercent*mbToGB*secondsPerYear*POWER(1+bandwidthGrowth,A32)*syncTime1/365</f>
        <v>660.0748747587204</v>
      </c>
      <c r="C32" s="8">
        <f>bandwidth1*resourcePercent*LN(1+bandwidthGrowth)*mbToGB*secondsPerYear*POWER(1+bandwidthGrowth,A32)*syncTime1/365</f>
        <v>147.29145168694313</v>
      </c>
      <c r="D32" s="9">
        <f>C32*(secondsPerBlock/secondsPerYear)*KBperGB</f>
        <v>2802.348776387807</v>
      </c>
      <c r="E32" s="10">
        <f>D32*1000/(secondsPerBlock*avgTrSize)</f>
        <v>9.8328027241677436</v>
      </c>
      <c r="F32" s="7"/>
    </row>
    <row r="33" spans="1:9" x14ac:dyDescent="0.25">
      <c r="A33">
        <v>12</v>
      </c>
      <c r="B33" s="7">
        <f>bandwidth1*resourcePercent*mbToGB*secondsPerYear*POWER(1+bandwidthGrowth,A33)*syncTime1/365</f>
        <v>825.0935934484005</v>
      </c>
      <c r="C33" s="8">
        <f>bandwidth1*resourcePercent*LN(1+bandwidthGrowth)*mbToGB*secondsPerYear*POWER(1+bandwidthGrowth,A33)*syncTime1/365</f>
        <v>184.11431460867891</v>
      </c>
      <c r="D33" s="9">
        <f>C33*(secondsPerBlock/secondsPerYear)*KBperGB</f>
        <v>3502.9359704847589</v>
      </c>
      <c r="E33" s="10">
        <f>D33*1000/(secondsPerBlock*avgTrSize)</f>
        <v>12.291003405209679</v>
      </c>
      <c r="F33" s="7"/>
    </row>
    <row r="34" spans="1:9" x14ac:dyDescent="0.25">
      <c r="A34">
        <v>13</v>
      </c>
      <c r="B34" s="7">
        <f>bandwidth1*resourcePercent*mbToGB*secondsPerYear*POWER(1+bandwidthGrowth,A34)*syncTime1/365</f>
        <v>1031.3669918105006</v>
      </c>
      <c r="C34" s="8">
        <f>bandwidth1*resourcePercent*LN(1+bandwidthGrowth)*mbToGB*secondsPerYear*POWER(1+bandwidthGrowth,A34)*syncTime1/365</f>
        <v>230.14289326084864</v>
      </c>
      <c r="D34" s="9">
        <f>C34*(secondsPerBlock/secondsPerYear)*KBperGB</f>
        <v>4378.6699631059482</v>
      </c>
      <c r="E34" s="10">
        <f>D34*1000/(secondsPerBlock*avgTrSize)</f>
        <v>15.363754256512101</v>
      </c>
      <c r="F34" s="7"/>
    </row>
    <row r="35" spans="1:9" x14ac:dyDescent="0.25">
      <c r="A35">
        <v>14</v>
      </c>
      <c r="B35" s="7">
        <f>bandwidth1*resourcePercent*mbToGB*secondsPerYear*POWER(1+bandwidthGrowth,A35)*syncTime1/365</f>
        <v>1289.2087397631258</v>
      </c>
      <c r="C35" s="8">
        <f>bandwidth1*resourcePercent*LN(1+bandwidthGrowth)*mbToGB*secondsPerYear*POWER(1+bandwidthGrowth,A35)*syncTime1/365</f>
        <v>287.67861657606079</v>
      </c>
      <c r="D35" s="9">
        <f>C35*(secondsPerBlock/secondsPerYear)*KBperGB</f>
        <v>5473.3374538824364</v>
      </c>
      <c r="E35" s="10">
        <f>D35*1000/(secondsPerBlock*avgTrSize)</f>
        <v>19.204692820640126</v>
      </c>
      <c r="F35" s="7"/>
    </row>
    <row r="36" spans="1:9" x14ac:dyDescent="0.25">
      <c r="A36">
        <v>15</v>
      </c>
      <c r="B36" s="7">
        <f>bandwidth1*resourcePercent*mbToGB*secondsPerYear*POWER(1+bandwidthGrowth,A36)*syncTime1/365</f>
        <v>1611.5109247039072</v>
      </c>
      <c r="C36" s="8">
        <f>bandwidth1*resourcePercent*LN(1+bandwidthGrowth)*mbToGB*secondsPerYear*POWER(1+bandwidthGrowth,A36)*syncTime1/365</f>
        <v>359.59827072007602</v>
      </c>
      <c r="D36" s="9">
        <f>C36*(secondsPerBlock/secondsPerYear)*KBperGB</f>
        <v>6841.6718173530453</v>
      </c>
      <c r="E36" s="10">
        <f>D36*1000/(secondsPerBlock*avgTrSize)</f>
        <v>24.005866025800159</v>
      </c>
      <c r="F36" s="7"/>
    </row>
    <row r="37" spans="1:9" x14ac:dyDescent="0.25">
      <c r="F37" s="33"/>
    </row>
    <row r="38" spans="1:9" x14ac:dyDescent="0.25">
      <c r="A38" s="11" t="s">
        <v>28</v>
      </c>
    </row>
    <row r="39" spans="1:9" x14ac:dyDescent="0.25">
      <c r="A39" s="1"/>
      <c r="B39" s="2"/>
    </row>
    <row r="40" spans="1:9" ht="15.75" x14ac:dyDescent="0.25">
      <c r="A40" s="2" t="s">
        <v>10</v>
      </c>
      <c r="B40" s="2" t="s">
        <v>8</v>
      </c>
      <c r="C40" s="16">
        <v>1</v>
      </c>
      <c r="D40" s="17">
        <v>128</v>
      </c>
      <c r="E40" s="17">
        <v>2</v>
      </c>
      <c r="F40" s="18">
        <v>200</v>
      </c>
      <c r="G40" s="19" t="s">
        <v>6</v>
      </c>
      <c r="H40" s="20">
        <v>7</v>
      </c>
      <c r="I40" s="21">
        <v>0.75</v>
      </c>
    </row>
    <row r="42" spans="1:9" x14ac:dyDescent="0.25">
      <c r="A42" s="4" t="s">
        <v>11</v>
      </c>
      <c r="B42" s="1" t="s">
        <v>27</v>
      </c>
      <c r="C42" s="1" t="s">
        <v>18</v>
      </c>
      <c r="D42" s="1" t="s">
        <v>21</v>
      </c>
      <c r="E42" s="1" t="s">
        <v>25</v>
      </c>
      <c r="F42" s="5"/>
    </row>
    <row r="43" spans="1:9" x14ac:dyDescent="0.25">
      <c r="A43">
        <v>0</v>
      </c>
      <c r="B43" s="12">
        <f>throughput2*resourcePercent2*secondsPerYear*POWER(1+cpuGrowth,A43)*syncTime2/365/1000/1000</f>
        <v>90.72</v>
      </c>
      <c r="C43" s="25">
        <f>throughput2*resourcePercent2*secondsPerYear*LN(1+cpuGrowth)*POWER(1+cpuGrowth,A43)*syncTime2/365/1000/1000</f>
        <v>14.243380092012782</v>
      </c>
      <c r="D43" s="13">
        <f>E43*secondsPerBlock*avgTrSize/1000</f>
        <v>128.72156666107443</v>
      </c>
      <c r="E43" s="6">
        <f>C43*1000*1000/secondsPerYear</f>
        <v>0.45165461986341898</v>
      </c>
      <c r="F43" s="3"/>
    </row>
    <row r="44" spans="1:9" x14ac:dyDescent="0.25">
      <c r="A44">
        <v>1</v>
      </c>
      <c r="B44" s="12">
        <f>throughput2*resourcePercent2*secondsPerYear*POWER(1+cpuGrowth,A44)*syncTime2/365/1000/1000</f>
        <v>106.14239999999999</v>
      </c>
      <c r="C44" s="25">
        <f>throughput2*resourcePercent2*secondsPerYear*LN(1+cpuGrowth)*POWER(1+cpuGrowth,A44)*syncTime2/365/1000/1000</f>
        <v>16.664754707654954</v>
      </c>
      <c r="D44" s="13">
        <f>E44*secondsPerBlock*avgTrSize/1000</f>
        <v>150.60423299345706</v>
      </c>
      <c r="E44" s="6">
        <f>C44*1000*1000/secondsPerYear</f>
        <v>0.52843590524020023</v>
      </c>
      <c r="F44" s="3"/>
    </row>
    <row r="45" spans="1:9" x14ac:dyDescent="0.25">
      <c r="A45">
        <v>2</v>
      </c>
      <c r="B45" s="12">
        <f>throughput2*resourcePercent2*secondsPerYear*POWER(1+cpuGrowth,A45)*syncTime2/365/1000/1000</f>
        <v>124.18660799999998</v>
      </c>
      <c r="C45" s="25">
        <f>throughput2*resourcePercent2*secondsPerYear*LN(1+cpuGrowth)*POWER(1+cpuGrowth,A45)*syncTime2/365/1000/1000</f>
        <v>19.497763007956291</v>
      </c>
      <c r="D45" s="13">
        <f>E45*secondsPerBlock*avgTrSize/1000</f>
        <v>176.20695260234473</v>
      </c>
      <c r="E45" s="6">
        <f>C45*1000*1000/secondsPerYear</f>
        <v>0.61827000913103414</v>
      </c>
      <c r="F45" s="3"/>
    </row>
    <row r="46" spans="1:9" x14ac:dyDescent="0.25">
      <c r="A46">
        <v>3</v>
      </c>
      <c r="B46" s="12">
        <f>throughput2*resourcePercent2*secondsPerYear*POWER(1+cpuGrowth,A46)*syncTime2/365/1000/1000</f>
        <v>145.29833135999999</v>
      </c>
      <c r="C46" s="25">
        <f>throughput2*resourcePercent2*secondsPerYear*LN(1+cpuGrowth)*POWER(1+cpuGrowth,A46)*syncTime2/365/1000/1000</f>
        <v>22.812382719308864</v>
      </c>
      <c r="D46" s="13">
        <f>E46*secondsPerBlock*avgTrSize/1000</f>
        <v>206.16213454474334</v>
      </c>
      <c r="E46" s="6">
        <f>C46*1000*1000/secondsPerYear</f>
        <v>0.72337591068330998</v>
      </c>
      <c r="F46" s="3"/>
    </row>
    <row r="47" spans="1:9" x14ac:dyDescent="0.25">
      <c r="A47">
        <v>4</v>
      </c>
      <c r="B47" s="12">
        <f>throughput2*resourcePercent2*secondsPerYear*POWER(1+cpuGrowth,A47)*syncTime2/365/1000/1000</f>
        <v>169.99904769119996</v>
      </c>
      <c r="C47" s="25">
        <f>throughput2*resourcePercent2*secondsPerYear*LN(1+cpuGrowth)*POWER(1+cpuGrowth,A47)*syncTime2/365/1000/1000</f>
        <v>26.690487781591369</v>
      </c>
      <c r="D47" s="13">
        <f>E47*secondsPerBlock*avgTrSize/1000</f>
        <v>241.20969741734967</v>
      </c>
      <c r="E47" s="6">
        <f>C47*1000*1000/secondsPerYear</f>
        <v>0.84634981549947252</v>
      </c>
      <c r="F47" s="3"/>
    </row>
    <row r="48" spans="1:9" x14ac:dyDescent="0.25">
      <c r="A48">
        <v>5</v>
      </c>
      <c r="B48" s="12">
        <f>throughput2*resourcePercent2*secondsPerYear*POWER(1+cpuGrowth,A48)*syncTime2/365/1000/1000</f>
        <v>198.8988857987039</v>
      </c>
      <c r="C48" s="25">
        <f>throughput2*resourcePercent2*secondsPerYear*LN(1+cpuGrowth)*POWER(1+cpuGrowth,A48)*syncTime2/365/1000/1000</f>
        <v>31.2278707044619</v>
      </c>
      <c r="D48" s="13">
        <f>E48*secondsPerBlock*avgTrSize/1000</f>
        <v>282.21534597829907</v>
      </c>
      <c r="E48" s="6">
        <f>C48*1000*1000/secondsPerYear</f>
        <v>0.99022928413438294</v>
      </c>
      <c r="F48" s="3"/>
    </row>
    <row r="49" spans="1:9" x14ac:dyDescent="0.25">
      <c r="A49">
        <v>6</v>
      </c>
      <c r="B49" s="12">
        <f>throughput2*resourcePercent2*secondsPerYear*POWER(1+cpuGrowth,A49)*syncTime2/365/1000/1000</f>
        <v>232.71169638448359</v>
      </c>
      <c r="C49" s="25">
        <f>throughput2*resourcePercent2*secondsPerYear*LN(1+cpuGrowth)*POWER(1+cpuGrowth,A49)*syncTime2/365/1000/1000</f>
        <v>36.536608724220415</v>
      </c>
      <c r="D49" s="13">
        <f>E49*secondsPerBlock*avgTrSize/1000</f>
        <v>330.1919547946099</v>
      </c>
      <c r="E49" s="6">
        <f>C49*1000*1000/secondsPerYear</f>
        <v>1.1585682624372278</v>
      </c>
      <c r="F49" s="3"/>
    </row>
    <row r="50" spans="1:9" x14ac:dyDescent="0.25">
      <c r="A50">
        <v>7</v>
      </c>
      <c r="B50" s="12">
        <f>throughput2*resourcePercent2*secondsPerYear*POWER(1+cpuGrowth,A50)*syncTime2/365/1000/1000</f>
        <v>272.27268476984574</v>
      </c>
      <c r="C50" s="25">
        <f>throughput2*resourcePercent2*secondsPerYear*LN(1+cpuGrowth)*POWER(1+cpuGrowth,A50)*syncTime2/365/1000/1000</f>
        <v>42.747832207337886</v>
      </c>
      <c r="D50" s="13">
        <f>E50*secondsPerBlock*avgTrSize/1000</f>
        <v>386.3245871096936</v>
      </c>
      <c r="E50" s="6">
        <f>C50*1000*1000/secondsPerYear</f>
        <v>1.3555248670515565</v>
      </c>
      <c r="F50" s="3"/>
    </row>
    <row r="51" spans="1:9" x14ac:dyDescent="0.25">
      <c r="A51">
        <v>8</v>
      </c>
      <c r="B51" s="12">
        <f>throughput2*resourcePercent2*secondsPerYear*POWER(1+cpuGrowth,A51)*syncTime2/365/1000/1000</f>
        <v>318.55904118071953</v>
      </c>
      <c r="C51" s="25">
        <f>throughput2*resourcePercent2*secondsPerYear*LN(1+cpuGrowth)*POWER(1+cpuGrowth,A51)*syncTime2/365/1000/1000</f>
        <v>50.014963682585318</v>
      </c>
      <c r="D51" s="13">
        <f>E51*secondsPerBlock*avgTrSize/1000</f>
        <v>451.99976691834138</v>
      </c>
      <c r="E51" s="6">
        <f>C51*1000*1000/secondsPerYear</f>
        <v>1.5859640944503206</v>
      </c>
      <c r="F51" s="3"/>
    </row>
    <row r="52" spans="1:9" x14ac:dyDescent="0.25">
      <c r="A52">
        <v>9</v>
      </c>
      <c r="B52" s="12">
        <f>throughput2*resourcePercent2*secondsPerYear*POWER(1+cpuGrowth,A52)*syncTime2/365/1000/1000</f>
        <v>372.71407818144172</v>
      </c>
      <c r="C52" s="25">
        <f>throughput2*resourcePercent2*secondsPerYear*LN(1+cpuGrowth)*POWER(1+cpuGrowth,A52)*syncTime2/365/1000/1000</f>
        <v>58.517507508624817</v>
      </c>
      <c r="D52" s="13">
        <f>E52*secondsPerBlock*avgTrSize/1000</f>
        <v>528.83972729445941</v>
      </c>
      <c r="E52" s="6">
        <f>C52*1000*1000/secondsPerYear</f>
        <v>1.8555779905068752</v>
      </c>
      <c r="F52" s="3"/>
    </row>
    <row r="53" spans="1:9" x14ac:dyDescent="0.25">
      <c r="A53">
        <v>10</v>
      </c>
      <c r="B53" s="15">
        <f>throughput2*resourcePercent2*secondsPerYear*POWER(1+cpuGrowth,A53)*syncTime2/365/1000/1000</f>
        <v>436.07547147228695</v>
      </c>
      <c r="C53" s="25">
        <f>throughput2*resourcePercent2*secondsPerYear*LN(1+cpuGrowth)*POWER(1+cpuGrowth,A53)*syncTime2/365/1000/1000</f>
        <v>68.465483785091038</v>
      </c>
      <c r="D53" s="13">
        <f>E53*secondsPerBlock*avgTrSize/1000</f>
        <v>618.74248093451774</v>
      </c>
      <c r="E53" s="6">
        <f>C53*1000*1000/secondsPerYear</f>
        <v>2.1710262488930443</v>
      </c>
      <c r="F53" s="3"/>
    </row>
    <row r="54" spans="1:9" x14ac:dyDescent="0.25">
      <c r="A54">
        <v>11</v>
      </c>
      <c r="B54" s="12">
        <f>throughput2*resourcePercent2*secondsPerYear*POWER(1+cpuGrowth,A54)*syncTime2/365/1000/1000</f>
        <v>510.20830162257562</v>
      </c>
      <c r="C54" s="25">
        <f>throughput2*resourcePercent2*secondsPerYear*LN(1+cpuGrowth)*POWER(1+cpuGrowth,A54)*syncTime2/365/1000/1000</f>
        <v>80.104616028556507</v>
      </c>
      <c r="D54" s="13">
        <f>E54*secondsPerBlock*avgTrSize/1000</f>
        <v>723.9287026933855</v>
      </c>
      <c r="E54" s="6">
        <f>C54*1000*1000/secondsPerYear</f>
        <v>2.5401007112048615</v>
      </c>
      <c r="F54" s="3"/>
    </row>
    <row r="55" spans="1:9" x14ac:dyDescent="0.25">
      <c r="A55">
        <v>12</v>
      </c>
      <c r="B55" s="12">
        <f>throughput2*resourcePercent2*secondsPerYear*POWER(1+cpuGrowth,A55)*syncTime2/365/1000/1000</f>
        <v>596.94371289841331</v>
      </c>
      <c r="C55" s="25">
        <f>throughput2*resourcePercent2*secondsPerYear*LN(1+cpuGrowth)*POWER(1+cpuGrowth,A55)*syncTime2/365/1000/1000</f>
        <v>93.722400753411094</v>
      </c>
      <c r="D55" s="13">
        <f>E55*secondsPerBlock*avgTrSize/1000</f>
        <v>846.9965821512609</v>
      </c>
      <c r="E55" s="6">
        <f>C55*1000*1000/secondsPerYear</f>
        <v>2.9719178321096873</v>
      </c>
      <c r="F55" s="3"/>
    </row>
    <row r="56" spans="1:9" x14ac:dyDescent="0.25">
      <c r="A56">
        <v>13</v>
      </c>
      <c r="B56" s="12">
        <f>throughput2*resourcePercent2*secondsPerYear*POWER(1+cpuGrowth,A56)*syncTime2/365/1000/1000</f>
        <v>698.4241440911436</v>
      </c>
      <c r="C56" s="25">
        <f>throughput2*resourcePercent2*secondsPerYear*LN(1+cpuGrowth)*POWER(1+cpuGrowth,A56)*syncTime2/365/1000/1000</f>
        <v>109.65520888149099</v>
      </c>
      <c r="D56" s="13">
        <f>E56*secondsPerBlock*avgTrSize/1000</f>
        <v>990.98600111697533</v>
      </c>
      <c r="E56" s="6">
        <f>C56*1000*1000/secondsPerYear</f>
        <v>3.4771438635683345</v>
      </c>
      <c r="F56" s="3"/>
    </row>
    <row r="57" spans="1:9" x14ac:dyDescent="0.25">
      <c r="A57">
        <v>14</v>
      </c>
      <c r="B57" s="12">
        <f>throughput2*resourcePercent2*secondsPerYear*POWER(1+cpuGrowth,A57)*syncTime2/365/1000/1000</f>
        <v>817.15624858663818</v>
      </c>
      <c r="C57" s="25">
        <f>throughput2*resourcePercent2*secondsPerYear*LN(1+cpuGrowth)*POWER(1+cpuGrowth,A57)*syncTime2/365/1000/1000</f>
        <v>128.29659439134446</v>
      </c>
      <c r="D57" s="13">
        <f>E57*secondsPerBlock*avgTrSize/1000</f>
        <v>1159.4536213068609</v>
      </c>
      <c r="E57" s="6">
        <f>C57*1000*1000/secondsPerYear</f>
        <v>4.0682583203749507</v>
      </c>
      <c r="F57" s="3"/>
    </row>
    <row r="58" spans="1:9" x14ac:dyDescent="0.25">
      <c r="A58">
        <v>15</v>
      </c>
      <c r="B58" s="12">
        <f>throughput2*resourcePercent2*secondsPerYear*POWER(1+cpuGrowth,A58)*syncTime2/365/1000/1000</f>
        <v>956.07281084636656</v>
      </c>
      <c r="C58" s="25">
        <f>throughput2*resourcePercent2*secondsPerYear*LN(1+cpuGrowth)*POWER(1+cpuGrowth,A58)*syncTime2/365/1000/1000</f>
        <v>150.10701543787297</v>
      </c>
      <c r="D58" s="13">
        <f>E58*secondsPerBlock*avgTrSize/1000</f>
        <v>1356.5607369290271</v>
      </c>
      <c r="E58" s="6">
        <f>C58*1000*1000/secondsPerYear</f>
        <v>4.7598622348386916</v>
      </c>
      <c r="F58" s="3"/>
    </row>
    <row r="60" spans="1:9" x14ac:dyDescent="0.25">
      <c r="A60" s="11" t="s">
        <v>33</v>
      </c>
    </row>
    <row r="61" spans="1:9" x14ac:dyDescent="0.25">
      <c r="A61" s="1"/>
      <c r="B61" s="2"/>
    </row>
    <row r="62" spans="1:9" ht="15.75" x14ac:dyDescent="0.25">
      <c r="A62" s="2" t="s">
        <v>10</v>
      </c>
      <c r="B62" s="2" t="s">
        <v>8</v>
      </c>
      <c r="C62" s="16">
        <v>1</v>
      </c>
      <c r="D62" s="17">
        <v>128</v>
      </c>
      <c r="E62" s="17">
        <v>2</v>
      </c>
      <c r="F62" s="18">
        <v>200</v>
      </c>
      <c r="G62" s="19" t="s">
        <v>6</v>
      </c>
      <c r="H62" s="20">
        <v>7</v>
      </c>
      <c r="I62" s="21">
        <v>0.75</v>
      </c>
    </row>
    <row r="64" spans="1:9" x14ac:dyDescent="0.25">
      <c r="H64" s="1" t="s">
        <v>37</v>
      </c>
    </row>
    <row r="65" spans="1:9" x14ac:dyDescent="0.25">
      <c r="B65" s="28"/>
      <c r="C65" s="28"/>
      <c r="D65" s="28"/>
      <c r="E65" s="1" t="s">
        <v>39</v>
      </c>
      <c r="F65" s="1" t="s">
        <v>35</v>
      </c>
      <c r="G65" s="1" t="s">
        <v>29</v>
      </c>
      <c r="H65" s="1" t="s">
        <v>38</v>
      </c>
      <c r="I65" s="28"/>
    </row>
    <row r="66" spans="1:9" x14ac:dyDescent="0.25">
      <c r="A66" s="4" t="s">
        <v>11</v>
      </c>
      <c r="B66" s="1" t="s">
        <v>25</v>
      </c>
      <c r="C66" s="1" t="s">
        <v>34</v>
      </c>
      <c r="D66" s="1" t="s">
        <v>12</v>
      </c>
      <c r="E66" s="1" t="s">
        <v>40</v>
      </c>
      <c r="F66" s="1" t="s">
        <v>36</v>
      </c>
      <c r="G66" s="1" t="s">
        <v>36</v>
      </c>
      <c r="H66" s="1" t="s">
        <v>36</v>
      </c>
      <c r="I66" s="1" t="s">
        <v>13</v>
      </c>
    </row>
    <row r="67" spans="1:9" x14ac:dyDescent="0.25">
      <c r="A67">
        <v>0</v>
      </c>
      <c r="B67" s="26">
        <v>4.9000000000000004</v>
      </c>
      <c r="C67" s="30">
        <v>415</v>
      </c>
      <c r="D67" s="25">
        <f>B67*secondsPerYear/1000/1000</f>
        <v>154.5264</v>
      </c>
      <c r="E67" s="13">
        <f>B67*secondsPerBlock*avgTrSize/1000</f>
        <v>1396.5</v>
      </c>
      <c r="F67" s="12">
        <f>assumevalidBlockTime*D67/365</f>
        <v>88.905599999999993</v>
      </c>
      <c r="G67" s="12">
        <f>C67-F67</f>
        <v>326.09440000000001</v>
      </c>
      <c r="H67" s="12">
        <f>F67+G67*(1-assumevalidSpeedup)</f>
        <v>121.51503999999998</v>
      </c>
      <c r="I67" s="27">
        <f>(H67*1000*1000/(throughput3*POWER(1+cpuGrowth,A67)))/(secondsPerYear/365)</f>
        <v>7.0321203703703699</v>
      </c>
    </row>
    <row r="68" spans="1:9" x14ac:dyDescent="0.25">
      <c r="A68">
        <v>1</v>
      </c>
      <c r="B68" s="26">
        <v>5.2</v>
      </c>
      <c r="C68" s="12">
        <f>C67+D67</f>
        <v>569.52639999999997</v>
      </c>
      <c r="D68" s="25">
        <f>B68*secondsPerYear/1000/1000</f>
        <v>163.9872</v>
      </c>
      <c r="E68" s="13">
        <f>B68*secondsPerBlock*avgTrSize/1000</f>
        <v>1482</v>
      </c>
      <c r="F68" s="12">
        <f>assumevalidBlockTime*D68/365</f>
        <v>94.348799999999997</v>
      </c>
      <c r="G68" s="12">
        <f>C68-F68</f>
        <v>475.17759999999998</v>
      </c>
      <c r="H68" s="12">
        <f>F68+G68*(1-assumevalidSpeedup)</f>
        <v>141.86655999999999</v>
      </c>
      <c r="I68" s="27">
        <f>(H68*1000*1000/(throughput3*POWER(1+cpuGrowth,A68)))/(secondsPerYear/365)</f>
        <v>7.0169832225387774</v>
      </c>
    </row>
    <row r="69" spans="1:9" x14ac:dyDescent="0.25">
      <c r="A69">
        <v>2</v>
      </c>
      <c r="B69" s="26">
        <v>5.6</v>
      </c>
      <c r="C69" s="12">
        <f t="shared" ref="C69:C82" si="0">C68+D68</f>
        <v>733.5136</v>
      </c>
      <c r="D69" s="25">
        <f>B69*secondsPerYear/1000/1000</f>
        <v>176.60160000000002</v>
      </c>
      <c r="E69" s="13">
        <f>B69*secondsPerBlock*avgTrSize/1000</f>
        <v>1596</v>
      </c>
      <c r="F69" s="12">
        <f>assumevalidBlockTime*D69/365</f>
        <v>101.60640000000001</v>
      </c>
      <c r="G69" s="12">
        <f>C69-F69</f>
        <v>631.90719999999999</v>
      </c>
      <c r="H69" s="12">
        <f>F69+G69*(1-assumevalidSpeedup)</f>
        <v>164.79712000000001</v>
      </c>
      <c r="I69" s="27">
        <f>(H69*1000*1000/(throughput3*POWER(1+cpuGrowth,A69)))/(secondsPerYear/365)</f>
        <v>6.9668130399374473</v>
      </c>
    </row>
    <row r="70" spans="1:9" x14ac:dyDescent="0.25">
      <c r="A70">
        <v>3</v>
      </c>
      <c r="B70" s="26">
        <v>6.3</v>
      </c>
      <c r="C70" s="12">
        <f t="shared" si="0"/>
        <v>910.11519999999996</v>
      </c>
      <c r="D70" s="25">
        <f>B70*secondsPerYear/1000/1000</f>
        <v>198.67679999999999</v>
      </c>
      <c r="E70" s="13">
        <f>B70*secondsPerBlock*avgTrSize/1000</f>
        <v>1795.5</v>
      </c>
      <c r="F70" s="12">
        <f>assumevalidBlockTime*D70/365</f>
        <v>114.30719999999999</v>
      </c>
      <c r="G70" s="12">
        <f>C70-F70</f>
        <v>795.80799999999999</v>
      </c>
      <c r="H70" s="12">
        <f>F70+G70*(1-assumevalidSpeedup)</f>
        <v>193.88799999999998</v>
      </c>
      <c r="I70" s="27">
        <f>(H70*1000*1000/(throughput3*POWER(1+cpuGrowth,A70)))/(secondsPerYear/365)</f>
        <v>7.005668891530207</v>
      </c>
    </row>
    <row r="71" spans="1:9" x14ac:dyDescent="0.25">
      <c r="A71">
        <v>4</v>
      </c>
      <c r="B71" s="26">
        <v>7</v>
      </c>
      <c r="C71" s="12">
        <f t="shared" si="0"/>
        <v>1108.7919999999999</v>
      </c>
      <c r="D71" s="25">
        <f>B71*secondsPerYear/1000/1000</f>
        <v>220.75200000000001</v>
      </c>
      <c r="E71" s="13">
        <f>B71*secondsPerBlock*avgTrSize/1000</f>
        <v>1995</v>
      </c>
      <c r="F71" s="12">
        <f>assumevalidBlockTime*D71/365</f>
        <v>127.00800000000001</v>
      </c>
      <c r="G71" s="12">
        <f>C71-F71</f>
        <v>981.78399999999988</v>
      </c>
      <c r="H71" s="12">
        <f>F71+G71*(1-assumevalidSpeedup)</f>
        <v>225.18639999999999</v>
      </c>
      <c r="I71" s="27">
        <f>(H71*1000*1000/(throughput3*POWER(1+cpuGrowth,A71)))/(secondsPerYear/365)</f>
        <v>6.9543248392043688</v>
      </c>
    </row>
    <row r="72" spans="1:9" x14ac:dyDescent="0.25">
      <c r="A72">
        <v>5</v>
      </c>
      <c r="B72" s="26">
        <v>8</v>
      </c>
      <c r="C72" s="12">
        <f t="shared" si="0"/>
        <v>1329.5439999999999</v>
      </c>
      <c r="D72" s="25">
        <f>B72*secondsPerYear/1000/1000</f>
        <v>252.28800000000001</v>
      </c>
      <c r="E72" s="13">
        <f>B72*secondsPerBlock*avgTrSize/1000</f>
        <v>2280</v>
      </c>
      <c r="F72" s="12">
        <f>assumevalidBlockTime*D72/365</f>
        <v>145.15200000000002</v>
      </c>
      <c r="G72" s="12">
        <f>C72-F72</f>
        <v>1184.3919999999998</v>
      </c>
      <c r="H72" s="12">
        <f>F72+G72*(1-assumevalidSpeedup)</f>
        <v>263.59119999999996</v>
      </c>
      <c r="I72" s="27">
        <f>(H72*1000*1000/(throughput3*POWER(1+cpuGrowth,A72)))/(secondsPerYear/365)</f>
        <v>6.9575744200021923</v>
      </c>
    </row>
    <row r="73" spans="1:9" x14ac:dyDescent="0.25">
      <c r="A73">
        <v>6</v>
      </c>
      <c r="B73" s="26">
        <v>9.1999999999999993</v>
      </c>
      <c r="C73" s="12">
        <f t="shared" si="0"/>
        <v>1581.8319999999999</v>
      </c>
      <c r="D73" s="25">
        <f>B73*secondsPerYear/1000/1000</f>
        <v>290.13120000000004</v>
      </c>
      <c r="E73" s="13">
        <f>B73*secondsPerBlock*avgTrSize/1000</f>
        <v>2622</v>
      </c>
      <c r="F73" s="12">
        <f>assumevalidBlockTime*D73/365</f>
        <v>166.92480000000003</v>
      </c>
      <c r="G73" s="12">
        <f>C73-F73</f>
        <v>1414.9071999999999</v>
      </c>
      <c r="H73" s="12">
        <f>F73+G73*(1-assumevalidSpeedup)</f>
        <v>308.41552000000001</v>
      </c>
      <c r="I73" s="27">
        <f>(H73*1000*1000/(throughput3*POWER(1+cpuGrowth,A73)))/(secondsPerYear/365)</f>
        <v>6.9578861103947567</v>
      </c>
    </row>
    <row r="74" spans="1:9" x14ac:dyDescent="0.25">
      <c r="A74">
        <v>7</v>
      </c>
      <c r="B74" s="26">
        <v>10.8</v>
      </c>
      <c r="C74" s="12">
        <f t="shared" si="0"/>
        <v>1871.9631999999999</v>
      </c>
      <c r="D74" s="25">
        <f>B74*secondsPerYear/1000/1000</f>
        <v>340.58879999999999</v>
      </c>
      <c r="E74" s="13">
        <f>B74*secondsPerBlock*avgTrSize/1000</f>
        <v>3078</v>
      </c>
      <c r="F74" s="12">
        <f>assumevalidBlockTime*D74/365</f>
        <v>195.95519999999999</v>
      </c>
      <c r="G74" s="12">
        <f>C74-F74</f>
        <v>1676.0079999999998</v>
      </c>
      <c r="H74" s="12">
        <f>F74+G74*(1-assumevalidSpeedup)</f>
        <v>363.55599999999993</v>
      </c>
      <c r="I74" s="27">
        <f>(H74*1000*1000/(throughput3*POWER(1+cpuGrowth,A74)))/(secondsPerYear/365)</f>
        <v>7.0101376552459262</v>
      </c>
    </row>
    <row r="75" spans="1:9" x14ac:dyDescent="0.25">
      <c r="A75">
        <v>8</v>
      </c>
      <c r="B75" s="26">
        <v>12.5</v>
      </c>
      <c r="C75" s="12">
        <f t="shared" si="0"/>
        <v>2212.5519999999997</v>
      </c>
      <c r="D75" s="25">
        <f>B75*secondsPerYear/1000/1000</f>
        <v>394.2</v>
      </c>
      <c r="E75" s="13">
        <f>B75*secondsPerBlock*avgTrSize/1000</f>
        <v>3562.5</v>
      </c>
      <c r="F75" s="12">
        <f>assumevalidBlockTime*D75/365</f>
        <v>226.8</v>
      </c>
      <c r="G75" s="12">
        <f>C75-F75</f>
        <v>1985.7519999999997</v>
      </c>
      <c r="H75" s="12">
        <f>F75+G75*(1-assumevalidSpeedup)</f>
        <v>425.37519999999995</v>
      </c>
      <c r="I75" s="27">
        <f>(H75*1000*1000/(throughput3*POWER(1+cpuGrowth,A75)))/(secondsPerYear/365)</f>
        <v>7.0103795884201165</v>
      </c>
    </row>
    <row r="76" spans="1:9" x14ac:dyDescent="0.25">
      <c r="A76">
        <v>9</v>
      </c>
      <c r="B76" s="26">
        <v>14.3</v>
      </c>
      <c r="C76" s="12">
        <f t="shared" si="0"/>
        <v>2606.7519999999995</v>
      </c>
      <c r="D76" s="25">
        <f>B76*secondsPerYear/1000/1000</f>
        <v>450.96479999999997</v>
      </c>
      <c r="E76" s="13">
        <f>B76*secondsPerBlock*avgTrSize/1000</f>
        <v>4075.5</v>
      </c>
      <c r="F76" s="12">
        <f>assumevalidBlockTime*D76/365</f>
        <v>259.45919999999995</v>
      </c>
      <c r="G76" s="12">
        <f>C76-F76</f>
        <v>2347.2927999999997</v>
      </c>
      <c r="H76" s="12">
        <f>F76+G76*(1-assumevalidSpeedup)</f>
        <v>494.18847999999991</v>
      </c>
      <c r="I76" s="27">
        <f>(H76*1000*1000/(throughput3*POWER(1+cpuGrowth,A76)))/(secondsPerYear/365)</f>
        <v>6.9610719634179485</v>
      </c>
    </row>
    <row r="77" spans="1:9" x14ac:dyDescent="0.25">
      <c r="A77">
        <v>10</v>
      </c>
      <c r="B77" s="26">
        <v>17</v>
      </c>
      <c r="C77" s="31">
        <f t="shared" si="0"/>
        <v>3057.7167999999992</v>
      </c>
      <c r="D77" s="25">
        <f>B77*secondsPerYear/1000/1000</f>
        <v>536.11199999999997</v>
      </c>
      <c r="E77" s="13">
        <f>B77*secondsPerBlock*avgTrSize/1000</f>
        <v>4845</v>
      </c>
      <c r="F77" s="12">
        <f>assumevalidBlockTime*D77/365</f>
        <v>308.44799999999998</v>
      </c>
      <c r="G77" s="12">
        <f>C77-F77</f>
        <v>2749.2687999999994</v>
      </c>
      <c r="H77" s="12">
        <f>F77+G77*(1-assumevalidSpeedup)</f>
        <v>583.37487999999985</v>
      </c>
      <c r="I77" s="27">
        <f>(H77*1000*1000/(throughput3*POWER(1+cpuGrowth,A77)))/(secondsPerYear/365)</f>
        <v>7.0233671012487537</v>
      </c>
    </row>
    <row r="78" spans="1:9" x14ac:dyDescent="0.25">
      <c r="A78">
        <v>11</v>
      </c>
      <c r="B78" s="26">
        <v>19.399999999999999</v>
      </c>
      <c r="C78" s="12">
        <f t="shared" si="0"/>
        <v>3593.8287999999993</v>
      </c>
      <c r="D78" s="25">
        <f>B78*secondsPerYear/1000/1000</f>
        <v>611.79840000000002</v>
      </c>
      <c r="E78" s="13">
        <f>B78*secondsPerBlock*avgTrSize/1000</f>
        <v>5529</v>
      </c>
      <c r="F78" s="12">
        <f>assumevalidBlockTime*D78/365</f>
        <v>351.99360000000001</v>
      </c>
      <c r="G78" s="12">
        <f>C78-F78</f>
        <v>3241.8351999999995</v>
      </c>
      <c r="H78" s="12">
        <f>F78+G78*(1-assumevalidSpeedup)</f>
        <v>676.17711999999983</v>
      </c>
      <c r="I78" s="27">
        <f>(H78*1000*1000/(throughput3*POWER(1+cpuGrowth,A78)))/(secondsPerYear/365)</f>
        <v>6.9578050155405826</v>
      </c>
    </row>
    <row r="79" spans="1:9" x14ac:dyDescent="0.25">
      <c r="A79">
        <v>12</v>
      </c>
      <c r="B79" s="26">
        <v>23</v>
      </c>
      <c r="C79" s="12">
        <f t="shared" si="0"/>
        <v>4205.627199999999</v>
      </c>
      <c r="D79" s="25">
        <f>B79*secondsPerYear/1000/1000</f>
        <v>725.32799999999997</v>
      </c>
      <c r="E79" s="13">
        <f>B79*secondsPerBlock*avgTrSize/1000</f>
        <v>6555</v>
      </c>
      <c r="F79" s="12">
        <f>assumevalidBlockTime*D79/365</f>
        <v>417.31200000000001</v>
      </c>
      <c r="G79" s="12">
        <f>C79-F79</f>
        <v>3788.3151999999991</v>
      </c>
      <c r="H79" s="12">
        <f>F79+G79*(1-assumevalidSpeedup)</f>
        <v>796.14351999999985</v>
      </c>
      <c r="I79" s="27">
        <f>(H79*1000*1000/(throughput3*POWER(1+cpuGrowth,A79)))/(secondsPerYear/365)</f>
        <v>7.0019222745567324</v>
      </c>
    </row>
    <row r="80" spans="1:9" x14ac:dyDescent="0.25">
      <c r="A80">
        <v>13</v>
      </c>
      <c r="B80" s="26">
        <v>27</v>
      </c>
      <c r="C80" s="12">
        <f t="shared" si="0"/>
        <v>4930.9551999999985</v>
      </c>
      <c r="D80" s="25">
        <f>B80*secondsPerYear/1000/1000</f>
        <v>851.47199999999998</v>
      </c>
      <c r="E80" s="13">
        <f>B80*secondsPerBlock*avgTrSize/1000</f>
        <v>7695</v>
      </c>
      <c r="F80" s="12">
        <f>assumevalidBlockTime*D80/365</f>
        <v>489.88799999999998</v>
      </c>
      <c r="G80" s="12">
        <f>C80-F80</f>
        <v>4441.0671999999986</v>
      </c>
      <c r="H80" s="12">
        <f>F80+G80*(1-assumevalidSpeedup)</f>
        <v>933.99471999999969</v>
      </c>
      <c r="I80" s="27">
        <f>(H80*1000*1000/(throughput3*POWER(1+cpuGrowth,A80)))/(secondsPerYear/365)</f>
        <v>7.0207657073208232</v>
      </c>
    </row>
    <row r="81" spans="1:9" x14ac:dyDescent="0.25">
      <c r="A81">
        <v>14</v>
      </c>
      <c r="B81" s="26">
        <v>31</v>
      </c>
      <c r="C81" s="12">
        <f t="shared" si="0"/>
        <v>5782.4271999999983</v>
      </c>
      <c r="D81" s="25">
        <f>B81*secondsPerYear/1000/1000</f>
        <v>977.61599999999999</v>
      </c>
      <c r="E81" s="13">
        <f>B81*secondsPerBlock*avgTrSize/1000</f>
        <v>8835</v>
      </c>
      <c r="F81" s="12">
        <f>assumevalidBlockTime*D81/365</f>
        <v>562.46399999999994</v>
      </c>
      <c r="G81" s="12">
        <f>C81-F81</f>
        <v>5219.9631999999983</v>
      </c>
      <c r="H81" s="12">
        <f>F81+G81*(1-assumevalidSpeedup)</f>
        <v>1084.4603199999997</v>
      </c>
      <c r="I81" s="27">
        <f>(H81*1000*1000/(throughput3*POWER(1+cpuGrowth,A81)))/(secondsPerYear/365)</f>
        <v>6.9673537831319159</v>
      </c>
    </row>
    <row r="82" spans="1:9" x14ac:dyDescent="0.25">
      <c r="A82">
        <v>15</v>
      </c>
      <c r="B82" s="26">
        <v>37</v>
      </c>
      <c r="C82" s="12">
        <f t="shared" si="0"/>
        <v>6760.0431999999983</v>
      </c>
      <c r="D82" s="25">
        <f>B82*secondsPerYear/1000/1000</f>
        <v>1166.8320000000001</v>
      </c>
      <c r="E82" s="13">
        <f>B82*secondsPerBlock*avgTrSize/1000</f>
        <v>10545</v>
      </c>
      <c r="F82" s="12">
        <f>assumevalidBlockTime*D82/365</f>
        <v>671.32800000000009</v>
      </c>
      <c r="G82" s="12">
        <f>C82-F82</f>
        <v>6088.7151999999978</v>
      </c>
      <c r="H82" s="12">
        <f>F82+G82*(1-assumevalidSpeedup)</f>
        <v>1280.1995199999997</v>
      </c>
      <c r="I82" s="27">
        <f>(H82*1000*1000/(throughput3*POWER(1+cpuGrowth,A82)))/(secondsPerYear/365)</f>
        <v>7.0298489861354483</v>
      </c>
    </row>
    <row r="84" spans="1:9" x14ac:dyDescent="0.25">
      <c r="H84" s="1" t="s">
        <v>37</v>
      </c>
    </row>
    <row r="85" spans="1:9" x14ac:dyDescent="0.25">
      <c r="E85" s="1" t="s">
        <v>39</v>
      </c>
      <c r="F85" s="1" t="s">
        <v>35</v>
      </c>
      <c r="G85" s="1" t="s">
        <v>29</v>
      </c>
      <c r="H85" s="1" t="s">
        <v>38</v>
      </c>
    </row>
    <row r="86" spans="1:9" x14ac:dyDescent="0.25">
      <c r="A86" s="4" t="s">
        <v>11</v>
      </c>
      <c r="B86" s="5" t="s">
        <v>25</v>
      </c>
      <c r="C86" s="5" t="s">
        <v>34</v>
      </c>
      <c r="D86" s="5" t="s">
        <v>12</v>
      </c>
      <c r="E86" s="1" t="s">
        <v>40</v>
      </c>
      <c r="F86" s="1" t="s">
        <v>36</v>
      </c>
      <c r="G86" s="1" t="s">
        <v>36</v>
      </c>
      <c r="H86" s="1" t="s">
        <v>36</v>
      </c>
      <c r="I86" s="5" t="s">
        <v>13</v>
      </c>
    </row>
    <row r="87" spans="1:9" x14ac:dyDescent="0.25">
      <c r="A87">
        <v>0</v>
      </c>
      <c r="B87" s="32">
        <v>4.2</v>
      </c>
      <c r="C87" s="29">
        <v>530</v>
      </c>
      <c r="D87" s="25">
        <f>B87*secondsPerYear/1000/1000</f>
        <v>132.4512</v>
      </c>
      <c r="E87" s="13">
        <f>B87*secondsPerBlock*avgTrSize/1000</f>
        <v>1197</v>
      </c>
      <c r="F87" s="12">
        <f>assumevalidBlockTime*D87/365</f>
        <v>76.204800000000006</v>
      </c>
      <c r="G87" s="12">
        <f>C87-F87</f>
        <v>453.79520000000002</v>
      </c>
      <c r="H87" s="12">
        <f>F87+G87*(1-assumevalidSpeedup)</f>
        <v>121.58431999999999</v>
      </c>
      <c r="I87" s="27">
        <f>(H87*1000*1000/(throughput3*POWER(1+cpuGrowth,A87)))/(secondsPerYear/365)</f>
        <v>7.0361296296296292</v>
      </c>
    </row>
    <row r="88" spans="1:9" x14ac:dyDescent="0.25">
      <c r="A88">
        <v>1</v>
      </c>
      <c r="B88" s="26">
        <v>4.5999999999999996</v>
      </c>
      <c r="C88" s="12">
        <f>C87+D87</f>
        <v>662.45119999999997</v>
      </c>
      <c r="D88" s="25">
        <f>B88*secondsPerYear/1000/1000</f>
        <v>145.06560000000002</v>
      </c>
      <c r="E88" s="13">
        <f>B88*secondsPerBlock*avgTrSize/1000</f>
        <v>1311</v>
      </c>
      <c r="F88" s="12">
        <f>assumevalidBlockTime*D88/365</f>
        <v>83.462400000000017</v>
      </c>
      <c r="G88" s="12">
        <f>C88-F88</f>
        <v>578.98879999999997</v>
      </c>
      <c r="H88" s="12">
        <f>F88+G88*(1-assumevalidSpeedup)</f>
        <v>141.36127999999999</v>
      </c>
      <c r="I88" s="27">
        <f>(H88*1000*1000/(throughput3*POWER(1+cpuGrowth,A88)))/(secondsPerYear/365)</f>
        <v>6.9919911364355816</v>
      </c>
    </row>
    <row r="89" spans="1:9" x14ac:dyDescent="0.25">
      <c r="A89">
        <v>2</v>
      </c>
      <c r="B89" s="26">
        <v>5.2</v>
      </c>
      <c r="C89" s="12">
        <f t="shared" ref="C89:C102" si="1">C88+D88</f>
        <v>807.51679999999999</v>
      </c>
      <c r="D89" s="25">
        <f>B89*secondsPerYear/1000/1000</f>
        <v>163.9872</v>
      </c>
      <c r="E89" s="13">
        <f>B89*secondsPerBlock*avgTrSize/1000</f>
        <v>1482</v>
      </c>
      <c r="F89" s="12">
        <f>assumevalidBlockTime*D89/365</f>
        <v>94.348799999999997</v>
      </c>
      <c r="G89" s="12">
        <f>C89-F89</f>
        <v>713.16800000000001</v>
      </c>
      <c r="H89" s="12">
        <f>F89+G89*(1-assumevalidSpeedup)</f>
        <v>165.66559999999998</v>
      </c>
      <c r="I89" s="27">
        <f>(H89*1000*1000/(throughput3*POWER(1+cpuGrowth,A89)))/(secondsPerYear/365)</f>
        <v>7.0035281098908824</v>
      </c>
    </row>
    <row r="90" spans="1:9" x14ac:dyDescent="0.25">
      <c r="A90">
        <v>3</v>
      </c>
      <c r="B90" s="26">
        <v>5.9</v>
      </c>
      <c r="C90" s="12">
        <f t="shared" si="1"/>
        <v>971.50400000000002</v>
      </c>
      <c r="D90" s="25">
        <f>B90*secondsPerYear/1000/1000</f>
        <v>186.0624</v>
      </c>
      <c r="E90" s="13">
        <f>B90*secondsPerBlock*avgTrSize/1000</f>
        <v>1681.5</v>
      </c>
      <c r="F90" s="12">
        <f>assumevalidBlockTime*D90/365</f>
        <v>107.0496</v>
      </c>
      <c r="G90" s="12">
        <f>C90-F90</f>
        <v>864.45440000000008</v>
      </c>
      <c r="H90" s="12">
        <f>F90+G90*(1-assumevalidSpeedup)</f>
        <v>193.49503999999999</v>
      </c>
      <c r="I90" s="27">
        <f>(H90*1000*1000/(throughput3*POWER(1+cpuGrowth,A90)))/(secondsPerYear/365)</f>
        <v>6.9914702425802169</v>
      </c>
    </row>
    <row r="91" spans="1:9" x14ac:dyDescent="0.25">
      <c r="A91">
        <v>4</v>
      </c>
      <c r="B91" s="26">
        <v>6.7</v>
      </c>
      <c r="C91" s="12">
        <f t="shared" si="1"/>
        <v>1157.5663999999999</v>
      </c>
      <c r="D91" s="25">
        <f>B91*secondsPerYear/1000/1000</f>
        <v>211.2912</v>
      </c>
      <c r="E91" s="13">
        <f>B91*secondsPerBlock*avgTrSize/1000</f>
        <v>1909.5</v>
      </c>
      <c r="F91" s="12">
        <f>assumevalidBlockTime*D91/365</f>
        <v>121.56480000000001</v>
      </c>
      <c r="G91" s="12">
        <f>C91-F91</f>
        <v>1036.0015999999998</v>
      </c>
      <c r="H91" s="12">
        <f>F91+G91*(1-assumevalidSpeedup)</f>
        <v>225.16495999999995</v>
      </c>
      <c r="I91" s="27">
        <f>(H91*1000*1000/(throughput3*POWER(1+cpuGrowth,A91)))/(secondsPerYear/365)</f>
        <v>6.9536627178482266</v>
      </c>
    </row>
    <row r="92" spans="1:9" x14ac:dyDescent="0.25">
      <c r="A92">
        <v>5</v>
      </c>
      <c r="B92" s="26">
        <v>7.8</v>
      </c>
      <c r="C92" s="12">
        <f t="shared" si="1"/>
        <v>1368.8575999999998</v>
      </c>
      <c r="D92" s="25">
        <f>B92*secondsPerYear/1000/1000</f>
        <v>245.98079999999999</v>
      </c>
      <c r="E92" s="13">
        <f>B92*secondsPerBlock*avgTrSize/1000</f>
        <v>2223</v>
      </c>
      <c r="F92" s="12">
        <f>assumevalidBlockTime*D92/365</f>
        <v>141.5232</v>
      </c>
      <c r="G92" s="12">
        <f>C92-F92</f>
        <v>1227.3343999999997</v>
      </c>
      <c r="H92" s="12">
        <f>F92+G92*(1-assumevalidSpeedup)</f>
        <v>264.25663999999995</v>
      </c>
      <c r="I92" s="27">
        <f>(H92*1000*1000/(throughput3*POWER(1+cpuGrowth,A92)))/(secondsPerYear/365)</f>
        <v>6.9751389226185418</v>
      </c>
    </row>
    <row r="93" spans="1:9" x14ac:dyDescent="0.25">
      <c r="A93">
        <v>6</v>
      </c>
      <c r="B93" s="26">
        <v>9</v>
      </c>
      <c r="C93" s="12">
        <f t="shared" si="1"/>
        <v>1614.8383999999999</v>
      </c>
      <c r="D93" s="25">
        <f>B93*secondsPerYear/1000/1000</f>
        <v>283.82400000000001</v>
      </c>
      <c r="E93" s="13">
        <f>B93*secondsPerBlock*avgTrSize/1000</f>
        <v>2565</v>
      </c>
      <c r="F93" s="12">
        <f>assumevalidBlockTime*D93/365</f>
        <v>163.29599999999999</v>
      </c>
      <c r="G93" s="12">
        <f>C93-F93</f>
        <v>1451.5423999999998</v>
      </c>
      <c r="H93" s="12">
        <f>F93+G93*(1-assumevalidSpeedup)</f>
        <v>308.45023999999995</v>
      </c>
      <c r="I93" s="27">
        <f>(H93*1000*1000/(throughput3*POWER(1+cpuGrowth,A93)))/(secondsPerYear/365)</f>
        <v>6.9586693971948259</v>
      </c>
    </row>
    <row r="94" spans="1:9" x14ac:dyDescent="0.25">
      <c r="A94">
        <v>7</v>
      </c>
      <c r="B94" s="26">
        <v>10.5</v>
      </c>
      <c r="C94" s="12">
        <f t="shared" si="1"/>
        <v>1898.6623999999999</v>
      </c>
      <c r="D94" s="25">
        <f>B94*secondsPerYear/1000/1000</f>
        <v>331.12799999999999</v>
      </c>
      <c r="E94" s="13">
        <f>B94*secondsPerBlock*avgTrSize/1000</f>
        <v>2992.5</v>
      </c>
      <c r="F94" s="12">
        <f>assumevalidBlockTime*D94/365</f>
        <v>190.51199999999997</v>
      </c>
      <c r="G94" s="12">
        <f>C94-F94</f>
        <v>1708.1504</v>
      </c>
      <c r="H94" s="12">
        <f>F94+G94*(1-assumevalidSpeedup)</f>
        <v>361.3270399999999</v>
      </c>
      <c r="I94" s="27">
        <f>(H94*1000*1000/(throughput3*POWER(1+cpuGrowth,A94)))/(secondsPerYear/365)</f>
        <v>6.9671585366836224</v>
      </c>
    </row>
    <row r="95" spans="1:9" x14ac:dyDescent="0.25">
      <c r="A95">
        <v>8</v>
      </c>
      <c r="B95" s="26">
        <v>12.2</v>
      </c>
      <c r="C95" s="12">
        <f t="shared" si="1"/>
        <v>2229.7903999999999</v>
      </c>
      <c r="D95" s="25">
        <f>B95*secondsPerYear/1000/1000</f>
        <v>384.73920000000004</v>
      </c>
      <c r="E95" s="13">
        <f>B95*secondsPerBlock*avgTrSize/1000</f>
        <v>3477</v>
      </c>
      <c r="F95" s="12">
        <f>assumevalidBlockTime*D95/365</f>
        <v>221.35680000000002</v>
      </c>
      <c r="G95" s="12">
        <f>C95-F95</f>
        <v>2008.4335999999998</v>
      </c>
      <c r="H95" s="12">
        <f>F95+G95*(1-assumevalidSpeedup)</f>
        <v>422.20015999999998</v>
      </c>
      <c r="I95" s="27">
        <f>(H95*1000*1000/(throughput3*POWER(1+cpuGrowth,A95)))/(secondsPerYear/365)</f>
        <v>6.9580534640752632</v>
      </c>
    </row>
    <row r="96" spans="1:9" x14ac:dyDescent="0.25">
      <c r="A96">
        <v>9</v>
      </c>
      <c r="B96" s="26">
        <v>14.3</v>
      </c>
      <c r="C96" s="12">
        <f t="shared" si="1"/>
        <v>2614.5295999999998</v>
      </c>
      <c r="D96" s="25">
        <f>B96*secondsPerYear/1000/1000</f>
        <v>450.96479999999997</v>
      </c>
      <c r="E96" s="13">
        <f>B96*secondsPerBlock*avgTrSize/1000</f>
        <v>4075.5</v>
      </c>
      <c r="F96" s="12">
        <f>assumevalidBlockTime*D96/365</f>
        <v>259.45919999999995</v>
      </c>
      <c r="G96" s="12">
        <f>C96-F96</f>
        <v>2355.0704000000001</v>
      </c>
      <c r="H96" s="12">
        <f>F96+G96*(1-assumevalidSpeedup)</f>
        <v>494.96623999999991</v>
      </c>
      <c r="I96" s="27">
        <f>(H96*1000*1000/(throughput3*POWER(1+cpuGrowth,A96)))/(secondsPerYear/365)</f>
        <v>6.9720273853862391</v>
      </c>
    </row>
    <row r="97" spans="1:9" x14ac:dyDescent="0.25">
      <c r="A97">
        <v>10</v>
      </c>
      <c r="B97" s="26">
        <v>16.600000000000001</v>
      </c>
      <c r="C97" s="31">
        <f t="shared" si="1"/>
        <v>3065.4943999999996</v>
      </c>
      <c r="D97" s="25">
        <f>B97*secondsPerYear/1000/1000</f>
        <v>523.49760000000003</v>
      </c>
      <c r="E97" s="13">
        <f>B97*secondsPerBlock*avgTrSize/1000</f>
        <v>4731</v>
      </c>
      <c r="F97" s="12">
        <f>assumevalidBlockTime*D97/365</f>
        <v>301.19040000000001</v>
      </c>
      <c r="G97" s="12">
        <f>C97-F97</f>
        <v>2764.3039999999996</v>
      </c>
      <c r="H97" s="12">
        <f>F97+G97*(1-assumevalidSpeedup)</f>
        <v>577.62079999999992</v>
      </c>
      <c r="I97" s="27">
        <f>(H97*1000*1000/(throughput3*POWER(1+cpuGrowth,A97)))/(secondsPerYear/365)</f>
        <v>6.9540925788868142</v>
      </c>
    </row>
    <row r="98" spans="1:9" x14ac:dyDescent="0.25">
      <c r="A98">
        <v>11</v>
      </c>
      <c r="B98" s="26">
        <v>19.399999999999999</v>
      </c>
      <c r="C98" s="12">
        <f t="shared" si="1"/>
        <v>3588.9919999999997</v>
      </c>
      <c r="D98" s="25">
        <f>B98*secondsPerYear/1000/1000</f>
        <v>611.79840000000002</v>
      </c>
      <c r="E98" s="13">
        <f>B98*secondsPerBlock*avgTrSize/1000</f>
        <v>5529</v>
      </c>
      <c r="F98" s="12">
        <f>assumevalidBlockTime*D98/365</f>
        <v>351.99360000000001</v>
      </c>
      <c r="G98" s="12">
        <f>C98-F98</f>
        <v>3236.9983999999995</v>
      </c>
      <c r="H98" s="12">
        <f>F98+G98*(1-assumevalidSpeedup)</f>
        <v>675.6934399999999</v>
      </c>
      <c r="I98" s="27">
        <f>(H98*1000*1000/(throughput3*POWER(1+cpuGrowth,A98)))/(secondsPerYear/365)</f>
        <v>6.9528279895064635</v>
      </c>
    </row>
    <row r="99" spans="1:9" x14ac:dyDescent="0.25">
      <c r="A99">
        <v>12</v>
      </c>
      <c r="B99" s="26">
        <v>23</v>
      </c>
      <c r="C99" s="12">
        <f t="shared" si="1"/>
        <v>4200.7903999999999</v>
      </c>
      <c r="D99" s="25">
        <f>B99*secondsPerYear/1000/1000</f>
        <v>725.32799999999997</v>
      </c>
      <c r="E99" s="13">
        <f>B99*secondsPerBlock*avgTrSize/1000</f>
        <v>6555</v>
      </c>
      <c r="F99" s="12">
        <f>assumevalidBlockTime*D99/365</f>
        <v>417.31200000000001</v>
      </c>
      <c r="G99" s="12">
        <f>C99-F99</f>
        <v>3783.4784</v>
      </c>
      <c r="H99" s="12">
        <f>F99+G99*(1-assumevalidSpeedup)</f>
        <v>795.65983999999992</v>
      </c>
      <c r="I99" s="27">
        <f>(H99*1000*1000/(throughput3*POWER(1+cpuGrowth,A99)))/(secondsPerYear/365)</f>
        <v>6.9976684061515027</v>
      </c>
    </row>
    <row r="100" spans="1:9" x14ac:dyDescent="0.25">
      <c r="A100">
        <v>13</v>
      </c>
      <c r="B100" s="26">
        <v>27</v>
      </c>
      <c r="C100" s="12">
        <f t="shared" si="1"/>
        <v>4926.1183999999994</v>
      </c>
      <c r="D100" s="25">
        <f>B100*secondsPerYear/1000/1000</f>
        <v>851.47199999999998</v>
      </c>
      <c r="E100" s="13">
        <f>B100*secondsPerBlock*avgTrSize/1000</f>
        <v>7695</v>
      </c>
      <c r="F100" s="12">
        <f>assumevalidBlockTime*D100/365</f>
        <v>489.88799999999998</v>
      </c>
      <c r="G100" s="12">
        <f>C100-F100</f>
        <v>4436.2303999999995</v>
      </c>
      <c r="H100" s="12">
        <f>F100+G100*(1-assumevalidSpeedup)</f>
        <v>933.51103999999987</v>
      </c>
      <c r="I100" s="27">
        <f>(H100*1000*1000/(throughput3*POWER(1+cpuGrowth,A100)))/(secondsPerYear/365)</f>
        <v>7.0171299223590875</v>
      </c>
    </row>
    <row r="101" spans="1:9" x14ac:dyDescent="0.25">
      <c r="A101">
        <v>14</v>
      </c>
      <c r="B101" s="26">
        <v>31</v>
      </c>
      <c r="C101" s="12">
        <f t="shared" si="1"/>
        <v>5777.5903999999991</v>
      </c>
      <c r="D101" s="25">
        <f>B101*secondsPerYear/1000/1000</f>
        <v>977.61599999999999</v>
      </c>
      <c r="E101" s="13">
        <f>B101*secondsPerBlock*avgTrSize/1000</f>
        <v>8835</v>
      </c>
      <c r="F101" s="12">
        <f>assumevalidBlockTime*D101/365</f>
        <v>562.46399999999994</v>
      </c>
      <c r="G101" s="12">
        <f>C101-F101</f>
        <v>5215.1263999999992</v>
      </c>
      <c r="H101" s="12">
        <f>F101+G101*(1-assumevalidSpeedup)</f>
        <v>1083.9766399999999</v>
      </c>
      <c r="I101" s="27">
        <f>(H101*1000*1000/(throughput3*POWER(1+cpuGrowth,A101)))/(secondsPerYear/365)</f>
        <v>6.9642462746176159</v>
      </c>
    </row>
    <row r="102" spans="1:9" x14ac:dyDescent="0.25">
      <c r="A102">
        <v>15</v>
      </c>
      <c r="B102" s="26">
        <v>37</v>
      </c>
      <c r="C102" s="12">
        <f t="shared" si="1"/>
        <v>6755.2063999999991</v>
      </c>
      <c r="D102" s="25">
        <f>B102*secondsPerYear/1000/1000</f>
        <v>1166.8320000000001</v>
      </c>
      <c r="E102" s="13">
        <f>B102*secondsPerBlock*avgTrSize/1000</f>
        <v>10545</v>
      </c>
      <c r="F102" s="12">
        <f>assumevalidBlockTime*D102/365</f>
        <v>671.32800000000009</v>
      </c>
      <c r="G102" s="12">
        <f>C102-F102</f>
        <v>6083.8783999999987</v>
      </c>
      <c r="H102" s="12">
        <f>F102+G102*(1-assumevalidSpeedup)</f>
        <v>1279.7158399999998</v>
      </c>
      <c r="I102" s="27">
        <f>(H102*1000*1000/(throughput3*POWER(1+cpuGrowth,A102)))/(secondsPerYear/365)</f>
        <v>7.0271929959522845</v>
      </c>
    </row>
    <row r="124" spans="1:5" x14ac:dyDescent="0.25">
      <c r="A124" s="11" t="s">
        <v>43</v>
      </c>
    </row>
    <row r="126" spans="1:5" x14ac:dyDescent="0.25">
      <c r="A126" s="4" t="s">
        <v>11</v>
      </c>
      <c r="B126" s="1" t="s">
        <v>44</v>
      </c>
      <c r="C126" s="1"/>
      <c r="D126" s="1"/>
      <c r="E126" s="1"/>
    </row>
    <row r="127" spans="1:5" x14ac:dyDescent="0.25">
      <c r="A127">
        <v>0</v>
      </c>
      <c r="B127" s="7">
        <f>utxoSize*POWER(1+utxoGrowth,A127)</f>
        <v>3</v>
      </c>
      <c r="C127" s="25"/>
      <c r="D127" s="13"/>
      <c r="E127" s="6"/>
    </row>
    <row r="128" spans="1:5" x14ac:dyDescent="0.25">
      <c r="A128">
        <v>1</v>
      </c>
      <c r="B128" s="7">
        <f>utxoSize*POWER(1+utxoGrowth,A128)</f>
        <v>4.5</v>
      </c>
      <c r="C128" s="25"/>
      <c r="D128" s="13"/>
      <c r="E128" s="6"/>
    </row>
    <row r="129" spans="1:5" x14ac:dyDescent="0.25">
      <c r="A129">
        <v>2</v>
      </c>
      <c r="B129" s="7">
        <f>utxoSize*POWER(1+utxoGrowth,A129)</f>
        <v>6.75</v>
      </c>
      <c r="C129" s="25"/>
      <c r="D129" s="13"/>
      <c r="E129" s="6"/>
    </row>
    <row r="130" spans="1:5" x14ac:dyDescent="0.25">
      <c r="A130">
        <v>3</v>
      </c>
      <c r="B130" s="7">
        <f>utxoSize*POWER(1+utxoGrowth,A130)</f>
        <v>10.125</v>
      </c>
      <c r="C130" s="25"/>
      <c r="D130" s="13"/>
      <c r="E130" s="6"/>
    </row>
    <row r="131" spans="1:5" x14ac:dyDescent="0.25">
      <c r="A131">
        <v>4</v>
      </c>
      <c r="B131" s="7">
        <f>utxoSize*POWER(1+utxoGrowth,A131)</f>
        <v>15.1875</v>
      </c>
      <c r="C131" s="25"/>
      <c r="D131" s="13"/>
      <c r="E131" s="6"/>
    </row>
    <row r="132" spans="1:5" x14ac:dyDescent="0.25">
      <c r="A132">
        <v>5</v>
      </c>
      <c r="B132" s="7">
        <f>utxoSize*POWER(1+utxoGrowth,A132)</f>
        <v>22.78125</v>
      </c>
      <c r="C132" s="25"/>
      <c r="D132" s="13"/>
      <c r="E132" s="6"/>
    </row>
    <row r="133" spans="1:5" x14ac:dyDescent="0.25">
      <c r="A133">
        <v>6</v>
      </c>
      <c r="B133" s="7">
        <f>utxoSize*POWER(1+utxoGrowth,A133)</f>
        <v>34.171875</v>
      </c>
      <c r="C133" s="25"/>
      <c r="D133" s="13"/>
      <c r="E133" s="6"/>
    </row>
    <row r="134" spans="1:5" x14ac:dyDescent="0.25">
      <c r="A134">
        <v>7</v>
      </c>
      <c r="B134" s="7">
        <f>utxoSize*POWER(1+utxoGrowth,A134)</f>
        <v>51.2578125</v>
      </c>
      <c r="C134" s="25"/>
      <c r="D134" s="13"/>
      <c r="E134" s="6"/>
    </row>
    <row r="135" spans="1:5" x14ac:dyDescent="0.25">
      <c r="A135">
        <v>8</v>
      </c>
      <c r="B135" s="7">
        <f>utxoSize*POWER(1+utxoGrowth,A135)</f>
        <v>76.88671875</v>
      </c>
      <c r="C135" s="25"/>
      <c r="D135" s="13"/>
      <c r="E135" s="6"/>
    </row>
    <row r="136" spans="1:5" x14ac:dyDescent="0.25">
      <c r="A136">
        <v>9</v>
      </c>
      <c r="B136" s="7">
        <f>utxoSize*POWER(1+utxoGrowth,A136)</f>
        <v>115.330078125</v>
      </c>
      <c r="C136" s="25"/>
      <c r="D136" s="13"/>
      <c r="E136" s="6"/>
    </row>
    <row r="137" spans="1:5" x14ac:dyDescent="0.25">
      <c r="A137">
        <v>10</v>
      </c>
      <c r="B137" s="7">
        <f>utxoSize*POWER(1+utxoGrowth,A137)</f>
        <v>172.9951171875</v>
      </c>
      <c r="C137" s="25"/>
      <c r="D137" s="13"/>
      <c r="E137" s="6"/>
    </row>
    <row r="138" spans="1:5" x14ac:dyDescent="0.25">
      <c r="A138">
        <v>11</v>
      </c>
      <c r="B138" s="7">
        <f>utxoSize*POWER(1+utxoGrowth,A138)</f>
        <v>259.49267578125</v>
      </c>
      <c r="C138" s="25"/>
      <c r="D138" s="13"/>
      <c r="E138" s="6"/>
    </row>
    <row r="139" spans="1:5" x14ac:dyDescent="0.25">
      <c r="A139">
        <v>12</v>
      </c>
      <c r="B139" s="7">
        <f>utxoSize*POWER(1+utxoGrowth,A139)</f>
        <v>389.239013671875</v>
      </c>
      <c r="C139" s="25"/>
      <c r="D139" s="13"/>
      <c r="E139" s="6"/>
    </row>
    <row r="140" spans="1:5" x14ac:dyDescent="0.25">
      <c r="A140">
        <v>13</v>
      </c>
      <c r="B140" s="7">
        <f>utxoSize*POWER(1+utxoGrowth,A140)</f>
        <v>583.8585205078125</v>
      </c>
      <c r="C140" s="25"/>
      <c r="D140" s="13"/>
      <c r="E140" s="6"/>
    </row>
    <row r="141" spans="1:5" x14ac:dyDescent="0.25">
      <c r="A141">
        <v>14</v>
      </c>
      <c r="B141" s="7">
        <f>utxoSize*POWER(1+utxoGrowth,A141)</f>
        <v>875.78778076171875</v>
      </c>
      <c r="C141" s="25"/>
      <c r="D141" s="13"/>
      <c r="E141" s="6"/>
    </row>
    <row r="142" spans="1:5" x14ac:dyDescent="0.25">
      <c r="A142">
        <v>15</v>
      </c>
      <c r="B142" s="7">
        <f>utxoSize*POWER(1+utxoGrowth,A142)</f>
        <v>1313.6816711425781</v>
      </c>
      <c r="C142" s="25"/>
      <c r="D142" s="13"/>
      <c r="E142" s="6"/>
    </row>
    <row r="145" spans="1:10" x14ac:dyDescent="0.25">
      <c r="A145" s="11" t="s">
        <v>48</v>
      </c>
    </row>
    <row r="147" spans="1:10" ht="15.75" x14ac:dyDescent="0.25">
      <c r="A147" s="2" t="s">
        <v>10</v>
      </c>
      <c r="B147" s="2" t="s">
        <v>7</v>
      </c>
      <c r="C147" s="16">
        <v>50</v>
      </c>
      <c r="D147" s="17">
        <v>1000</v>
      </c>
      <c r="E147" s="17">
        <v>8</v>
      </c>
      <c r="F147" s="18">
        <v>5000</v>
      </c>
      <c r="G147" s="19" t="s">
        <v>6</v>
      </c>
      <c r="H147" s="20">
        <v>7</v>
      </c>
      <c r="I147" s="21">
        <v>0.1</v>
      </c>
      <c r="J147" s="21">
        <v>0.1</v>
      </c>
    </row>
    <row r="149" spans="1:10" x14ac:dyDescent="0.25">
      <c r="C149" s="1" t="s">
        <v>39</v>
      </c>
      <c r="D149" s="1" t="s">
        <v>50</v>
      </c>
      <c r="E149" s="1" t="s">
        <v>39</v>
      </c>
    </row>
    <row r="150" spans="1:10" x14ac:dyDescent="0.25">
      <c r="A150" s="4" t="s">
        <v>11</v>
      </c>
      <c r="B150" s="1" t="s">
        <v>44</v>
      </c>
      <c r="C150" s="1" t="s">
        <v>49</v>
      </c>
      <c r="D150" s="1" t="s">
        <v>12</v>
      </c>
      <c r="E150" s="1" t="s">
        <v>40</v>
      </c>
      <c r="F150" s="1" t="s">
        <v>25</v>
      </c>
    </row>
    <row r="151" spans="1:10" x14ac:dyDescent="0.25">
      <c r="A151">
        <v>0</v>
      </c>
      <c r="B151" s="7">
        <f>utxoSize*POWER(1+utxoGrowth,A151)</f>
        <v>3</v>
      </c>
      <c r="C151" s="36">
        <f>disk4*POWER(1+diskGrowth,A151)*ongoingResourcePercent4-B151</f>
        <v>97</v>
      </c>
      <c r="D151" s="8">
        <f>C152-C151</f>
        <v>23.5</v>
      </c>
      <c r="E151" s="13">
        <f>D151*1000*1000*secondsPerBlock/secondsPerYear</f>
        <v>447.10806697108069</v>
      </c>
      <c r="F151" s="6">
        <f>E151*1000/secondsPerBlock/avgTrSize</f>
        <v>1.568800234986248</v>
      </c>
    </row>
    <row r="152" spans="1:10" x14ac:dyDescent="0.25">
      <c r="A152">
        <v>1</v>
      </c>
      <c r="B152" s="7">
        <f>utxoSize*POWER(1+utxoGrowth,A152)</f>
        <v>4.5</v>
      </c>
      <c r="C152" s="36">
        <f>disk4*POWER(1+diskGrowth,A152)*ongoingResourcePercent4-B152</f>
        <v>120.5</v>
      </c>
      <c r="D152" s="8">
        <f t="shared" ref="D152:D166" si="2">C153-C152</f>
        <v>29</v>
      </c>
      <c r="E152" s="13">
        <f>D152*1000*1000*secondsPerBlock/secondsPerYear</f>
        <v>551.7503805175038</v>
      </c>
      <c r="F152" s="6">
        <f>E152*1000/secondsPerBlock/avgTrSize</f>
        <v>1.935966247429838</v>
      </c>
    </row>
    <row r="153" spans="1:10" x14ac:dyDescent="0.25">
      <c r="A153">
        <v>2</v>
      </c>
      <c r="B153" s="7">
        <f>utxoSize*POWER(1+utxoGrowth,A153)</f>
        <v>6.75</v>
      </c>
      <c r="C153" s="36">
        <f>disk4*POWER(1+diskGrowth,A153)*ongoingResourcePercent4-B153</f>
        <v>149.5</v>
      </c>
      <c r="D153" s="8">
        <f t="shared" si="2"/>
        <v>35.6875</v>
      </c>
      <c r="E153" s="13">
        <f>D153*1000*1000*secondsPerBlock/secondsPerYear</f>
        <v>678.98592085235919</v>
      </c>
      <c r="F153" s="6">
        <f>E153*1000/secondsPerBlock/avgTrSize</f>
        <v>2.3824067398328395</v>
      </c>
    </row>
    <row r="154" spans="1:10" x14ac:dyDescent="0.25">
      <c r="A154">
        <v>3</v>
      </c>
      <c r="B154" s="7">
        <f>utxoSize*POWER(1+utxoGrowth,A154)</f>
        <v>10.125</v>
      </c>
      <c r="C154" s="36">
        <f>disk4*POWER(1+diskGrowth,A154)*ongoingResourcePercent4-B154</f>
        <v>185.1875</v>
      </c>
      <c r="D154" s="8">
        <f t="shared" si="2"/>
        <v>43.765625</v>
      </c>
      <c r="E154" s="13">
        <f>D154*1000*1000*secondsPerBlock/secondsPerYear</f>
        <v>832.67931887366819</v>
      </c>
      <c r="F154" s="6">
        <f>E154*1000/secondsPerBlock/avgTrSize</f>
        <v>2.9216818206093622</v>
      </c>
    </row>
    <row r="155" spans="1:10" x14ac:dyDescent="0.25">
      <c r="A155">
        <v>4</v>
      </c>
      <c r="B155" s="7">
        <f>utxoSize*POWER(1+utxoGrowth,A155)</f>
        <v>15.1875</v>
      </c>
      <c r="C155" s="36">
        <f>disk4*POWER(1+diskGrowth,A155)*ongoingResourcePercent4-B155</f>
        <v>228.953125</v>
      </c>
      <c r="D155" s="8">
        <f t="shared" si="2"/>
        <v>53.44140625</v>
      </c>
      <c r="E155" s="13">
        <f>D155*1000*1000*secondsPerBlock/secondsPerYear</f>
        <v>1016.7695253044139</v>
      </c>
      <c r="F155" s="6">
        <f>E155*1000/secondsPerBlock/avgTrSize</f>
        <v>3.5676123694891717</v>
      </c>
    </row>
    <row r="156" spans="1:10" x14ac:dyDescent="0.25">
      <c r="A156">
        <v>5</v>
      </c>
      <c r="B156" s="7">
        <f>utxoSize*POWER(1+utxoGrowth,A156)</f>
        <v>22.78125</v>
      </c>
      <c r="C156" s="36">
        <f>disk4*POWER(1+diskGrowth,A156)*ongoingResourcePercent4-B156</f>
        <v>282.39453125</v>
      </c>
      <c r="D156" s="8">
        <f t="shared" si="2"/>
        <v>64.9033203125</v>
      </c>
      <c r="E156" s="13">
        <f>D156*1000*1000*secondsPerBlock/secondsPerYear</f>
        <v>1234.8424716990107</v>
      </c>
      <c r="F156" s="6">
        <f>E156*1000/secondsPerBlock/avgTrSize</f>
        <v>4.3327806024526696</v>
      </c>
    </row>
    <row r="157" spans="1:10" x14ac:dyDescent="0.25">
      <c r="A157">
        <v>6</v>
      </c>
      <c r="B157" s="7">
        <f>utxoSize*POWER(1+utxoGrowth,A157)</f>
        <v>34.171875</v>
      </c>
      <c r="C157" s="36">
        <f>disk4*POWER(1+diskGrowth,A157)*ongoingResourcePercent4-B157</f>
        <v>347.2978515625</v>
      </c>
      <c r="D157" s="8">
        <f t="shared" si="2"/>
        <v>78.281494140625</v>
      </c>
      <c r="E157" s="13">
        <f>D157*1000*1000*secondsPerBlock/secondsPerYear</f>
        <v>1489.3739372265031</v>
      </c>
      <c r="F157" s="6">
        <f>E157*1000/secondsPerBlock/avgTrSize</f>
        <v>5.2258734639526425</v>
      </c>
    </row>
    <row r="158" spans="1:10" x14ac:dyDescent="0.25">
      <c r="A158">
        <v>7</v>
      </c>
      <c r="B158" s="7">
        <f>utxoSize*POWER(1+utxoGrowth,A158)</f>
        <v>51.2578125</v>
      </c>
      <c r="C158" s="36">
        <f>disk4*POWER(1+diskGrowth,A158)*ongoingResourcePercent4-B158</f>
        <v>425.579345703125</v>
      </c>
      <c r="D158" s="8">
        <f t="shared" si="2"/>
        <v>93.58038330078125</v>
      </c>
      <c r="E158" s="13">
        <f>D158*1000*1000*secondsPerBlock/secondsPerYear</f>
        <v>1780.4486929372383</v>
      </c>
      <c r="F158" s="6">
        <f>E158*1000/secondsPerBlock/avgTrSize</f>
        <v>6.247188396271012</v>
      </c>
    </row>
    <row r="159" spans="1:10" x14ac:dyDescent="0.25">
      <c r="A159">
        <v>8</v>
      </c>
      <c r="B159" s="7">
        <f>utxoSize*POWER(1+utxoGrowth,A159)</f>
        <v>76.88671875</v>
      </c>
      <c r="C159" s="36">
        <f>disk4*POWER(1+diskGrowth,A159)*ongoingResourcePercent4-B159</f>
        <v>519.15972900390625</v>
      </c>
      <c r="D159" s="8">
        <f t="shared" si="2"/>
        <v>110.56825256347656</v>
      </c>
      <c r="E159" s="13">
        <f>D159*1000*1000*secondsPerBlock/secondsPerYear</f>
        <v>2103.6577732777123</v>
      </c>
      <c r="F159" s="6">
        <f>E159*1000/secondsPerBlock/avgTrSize</f>
        <v>7.381255344834079</v>
      </c>
    </row>
    <row r="160" spans="1:10" x14ac:dyDescent="0.25">
      <c r="A160">
        <v>9</v>
      </c>
      <c r="B160" s="7">
        <f>utxoSize*POWER(1+utxoGrowth,A160)</f>
        <v>115.330078125</v>
      </c>
      <c r="C160" s="36">
        <f>disk4*POWER(1+diskGrowth,A160)*ongoingResourcePercent4-B160</f>
        <v>629.72798156738281</v>
      </c>
      <c r="D160" s="8">
        <f t="shared" si="2"/>
        <v>128.5994758605957</v>
      </c>
      <c r="E160" s="13">
        <f>D160*1000*1000*secondsPerBlock/secondsPerYear</f>
        <v>2446.7175772563869</v>
      </c>
      <c r="F160" s="6">
        <f>E160*1000/secondsPerBlock/avgTrSize</f>
        <v>8.5849739552855695</v>
      </c>
    </row>
    <row r="161" spans="1:6" x14ac:dyDescent="0.25">
      <c r="A161">
        <v>10</v>
      </c>
      <c r="B161" s="7">
        <f>utxoSize*POWER(1+utxoGrowth,A161)</f>
        <v>172.9951171875</v>
      </c>
      <c r="C161" s="36">
        <f>disk4*POWER(1+diskGrowth,A161)*ongoingResourcePercent4-B161</f>
        <v>758.32745742797852</v>
      </c>
      <c r="D161" s="8">
        <f t="shared" si="2"/>
        <v>146.33308506011963</v>
      </c>
      <c r="E161" s="13">
        <f>D161*1000*1000*secondsPerBlock/secondsPerYear</f>
        <v>2784.1150125593535</v>
      </c>
      <c r="F161" s="6">
        <f>E161*1000/secondsPerBlock/avgTrSize</f>
        <v>9.7688246054714156</v>
      </c>
    </row>
    <row r="162" spans="1:6" x14ac:dyDescent="0.25">
      <c r="A162">
        <v>11</v>
      </c>
      <c r="B162" s="7">
        <f>utxoSize*POWER(1+utxoGrowth,A162)</f>
        <v>259.49267578125</v>
      </c>
      <c r="C162" s="36">
        <f>disk4*POWER(1+diskGrowth,A162)*ongoingResourcePercent4-B162</f>
        <v>904.66054248809814</v>
      </c>
      <c r="D162" s="8">
        <f t="shared" si="2"/>
        <v>161.29196667671204</v>
      </c>
      <c r="E162" s="13">
        <f>D162*1000*1000*secondsPerBlock/secondsPerYear</f>
        <v>3068.720827182497</v>
      </c>
      <c r="F162" s="6">
        <f>E162*1000/secondsPerBlock/avgTrSize</f>
        <v>10.767441498885955</v>
      </c>
    </row>
    <row r="163" spans="1:6" x14ac:dyDescent="0.25">
      <c r="A163">
        <v>12</v>
      </c>
      <c r="B163" s="7">
        <f>utxoSize*POWER(1+utxoGrowth,A163)</f>
        <v>389.239013671875</v>
      </c>
      <c r="C163" s="36">
        <f>disk4*POWER(1+diskGrowth,A163)*ongoingResourcePercent4-B163</f>
        <v>1065.9525091648102</v>
      </c>
      <c r="D163" s="8">
        <f t="shared" si="2"/>
        <v>169.1783738732338</v>
      </c>
      <c r="E163" s="13">
        <f>D163*1000*1000*secondsPerBlock/secondsPerYear</f>
        <v>3218.7666262030784</v>
      </c>
      <c r="F163" s="6">
        <f>E163*1000/secondsPerBlock/avgTrSize</f>
        <v>11.293917986677467</v>
      </c>
    </row>
    <row r="164" spans="1:6" x14ac:dyDescent="0.25">
      <c r="A164">
        <v>13</v>
      </c>
      <c r="B164" s="7">
        <f>utxoSize*POWER(1+utxoGrowth,A164)</f>
        <v>583.8585205078125</v>
      </c>
      <c r="C164" s="36">
        <f>disk4*POWER(1+diskGrowth,A164)*ongoingResourcePercent4-B164</f>
        <v>1235.130883038044</v>
      </c>
      <c r="D164" s="8">
        <f t="shared" si="2"/>
        <v>162.81809063255787</v>
      </c>
      <c r="E164" s="13">
        <f>D164*1000*1000*secondsPerBlock/secondsPerYear</f>
        <v>3097.7566710912838</v>
      </c>
      <c r="F164" s="6">
        <f>E164*1000/secondsPerBlock/avgTrSize</f>
        <v>10.869321652951871</v>
      </c>
    </row>
    <row r="165" spans="1:6" x14ac:dyDescent="0.25">
      <c r="A165">
        <v>14</v>
      </c>
      <c r="B165" s="7">
        <f>utxoSize*POWER(1+utxoGrowth,A165)</f>
        <v>875.78778076171875</v>
      </c>
      <c r="C165" s="36">
        <f>disk4*POWER(1+diskGrowth,A165)*ongoingResourcePercent4-B165</f>
        <v>1397.9489736706018</v>
      </c>
      <c r="D165" s="8">
        <f t="shared" si="2"/>
        <v>130.54029822722077</v>
      </c>
      <c r="E165" s="13">
        <f>D165*1000*1000*secondsPerBlock/secondsPerYear</f>
        <v>2483.6434213702582</v>
      </c>
      <c r="F165" s="6">
        <f>E165*1000/secondsPerBlock/avgTrSize</f>
        <v>8.7145383205973967</v>
      </c>
    </row>
    <row r="166" spans="1:6" x14ac:dyDescent="0.25">
      <c r="A166">
        <v>15</v>
      </c>
      <c r="B166" s="7">
        <f>utxoSize*POWER(1+utxoGrowth,A166)</f>
        <v>1313.6816711425781</v>
      </c>
      <c r="C166" s="36">
        <f>disk4*POWER(1+diskGrowth,A166)*ongoingResourcePercent4-B166</f>
        <v>1528.4892718978226</v>
      </c>
      <c r="D166" s="8">
        <f t="shared" si="2"/>
        <v>53.701900188811123</v>
      </c>
      <c r="E166" s="13">
        <f>D166*1000*1000*secondsPerBlock/secondsPerYear</f>
        <v>1021.7256504720533</v>
      </c>
      <c r="F166" s="6">
        <f>E166*1000/secondsPerBlock/avgTrSize</f>
        <v>3.585002282358082</v>
      </c>
    </row>
    <row r="167" spans="1:6" x14ac:dyDescent="0.25">
      <c r="A167" s="37">
        <v>16</v>
      </c>
      <c r="B167" s="38">
        <f>utxoSize*POWER(1+utxoGrowth,A167)</f>
        <v>1970.5225067138672</v>
      </c>
      <c r="C167" s="39">
        <f>disk4*POWER(1+diskGrowth,A167)*ongoingResourcePercent4-B167</f>
        <v>1582.1911720866337</v>
      </c>
    </row>
    <row r="169" spans="1:6" x14ac:dyDescent="0.25">
      <c r="A169" s="11" t="s">
        <v>51</v>
      </c>
    </row>
  </sheetData>
  <conditionalFormatting sqref="I87:I102">
    <cfRule type="colorScale" priority="3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67:I82">
    <cfRule type="colorScale" priority="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C151:C167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Sheet1</vt:lpstr>
      <vt:lpstr>Sheet2</vt:lpstr>
      <vt:lpstr>Sheet3</vt:lpstr>
      <vt:lpstr>assumevalidBlockTime</vt:lpstr>
      <vt:lpstr>assumevalidSpeedup</vt:lpstr>
      <vt:lpstr>avgTrSize</vt:lpstr>
      <vt:lpstr>bandwidth1</vt:lpstr>
      <vt:lpstr>bandwidth2</vt:lpstr>
      <vt:lpstr>bandwidth3</vt:lpstr>
      <vt:lpstr>bandwidth4</vt:lpstr>
      <vt:lpstr>bandwidthGrowth</vt:lpstr>
      <vt:lpstr>cpuGrowth</vt:lpstr>
      <vt:lpstr>disk1</vt:lpstr>
      <vt:lpstr>disk2</vt:lpstr>
      <vt:lpstr>disk3</vt:lpstr>
      <vt:lpstr>disk4</vt:lpstr>
      <vt:lpstr>diskGrowth</vt:lpstr>
      <vt:lpstr>KBperGB</vt:lpstr>
      <vt:lpstr>mbToGB</vt:lpstr>
      <vt:lpstr>memory1</vt:lpstr>
      <vt:lpstr>memory2</vt:lpstr>
      <vt:lpstr>memory3</vt:lpstr>
      <vt:lpstr>memoryGrowth</vt:lpstr>
      <vt:lpstr>ongoingResourcePercent4</vt:lpstr>
      <vt:lpstr>resourcePercent</vt:lpstr>
      <vt:lpstr>resourcePercent2</vt:lpstr>
      <vt:lpstr>resourcePercent3</vt:lpstr>
      <vt:lpstr>secondsPerBlock</vt:lpstr>
      <vt:lpstr>secondsPerYear</vt:lpstr>
      <vt:lpstr>syncTime1</vt:lpstr>
      <vt:lpstr>syncTime2</vt:lpstr>
      <vt:lpstr>syncTime3</vt:lpstr>
      <vt:lpstr>throughput1</vt:lpstr>
      <vt:lpstr>throughput2</vt:lpstr>
      <vt:lpstr>throughput3</vt:lpstr>
      <vt:lpstr>utxoGrowth</vt:lpstr>
      <vt:lpstr>utxoSize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2019-06-01T07:27:04Z</dcterms:modified>
</cp:coreProperties>
</file>