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Desktop\Study 3 - SLI Aptitude\"/>
    </mc:Choice>
  </mc:AlternateContent>
  <xr:revisionPtr revIDLastSave="0" documentId="13_ncr:1_{6534D52E-E6C2-4481-A64E-9B5341D1F8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" i="1" l="1"/>
  <c r="G18" i="1"/>
  <c r="G16" i="1"/>
  <c r="V25" i="1"/>
  <c r="V24" i="1"/>
  <c r="V23" i="1"/>
  <c r="V22" i="1"/>
  <c r="V21" i="1"/>
  <c r="V20" i="1"/>
  <c r="V19" i="1"/>
  <c r="V18" i="1"/>
  <c r="V17" i="1"/>
  <c r="V16" i="1"/>
  <c r="V15" i="1"/>
  <c r="C4" i="1" l="1"/>
  <c r="D4" i="1"/>
  <c r="E4" i="1"/>
  <c r="G4" i="1"/>
  <c r="C5" i="1"/>
  <c r="D5" i="1"/>
  <c r="E5" i="1"/>
  <c r="G5" i="1"/>
  <c r="C6" i="1"/>
  <c r="D6" i="1"/>
  <c r="E6" i="1"/>
  <c r="G6" i="1"/>
  <c r="C7" i="1"/>
  <c r="D7" i="1"/>
  <c r="E7" i="1"/>
  <c r="G7" i="1"/>
  <c r="C8" i="1"/>
  <c r="D8" i="1"/>
  <c r="E8" i="1"/>
  <c r="G8" i="1"/>
  <c r="C9" i="1"/>
  <c r="D9" i="1"/>
  <c r="E9" i="1"/>
  <c r="G9" i="1"/>
  <c r="C10" i="1"/>
  <c r="D10" i="1"/>
  <c r="E10" i="1"/>
  <c r="G10" i="1"/>
  <c r="C11" i="1"/>
  <c r="D11" i="1"/>
  <c r="E11" i="1"/>
  <c r="G11" i="1"/>
  <c r="C12" i="1"/>
  <c r="D12" i="1"/>
  <c r="E12" i="1"/>
  <c r="G12" i="1"/>
  <c r="C13" i="1"/>
  <c r="D13" i="1"/>
  <c r="E13" i="1"/>
  <c r="G13" i="1"/>
  <c r="C14" i="1"/>
  <c r="D14" i="1"/>
  <c r="E14" i="1"/>
  <c r="G14" i="1"/>
  <c r="C15" i="1"/>
  <c r="D15" i="1"/>
  <c r="E15" i="1"/>
  <c r="G15" i="1"/>
  <c r="C16" i="1"/>
  <c r="D16" i="1"/>
  <c r="E16" i="1"/>
  <c r="C17" i="1"/>
  <c r="E17" i="1" s="1"/>
  <c r="D17" i="1"/>
  <c r="G17" i="1"/>
  <c r="C18" i="1"/>
  <c r="E18" i="1" s="1"/>
  <c r="D18" i="1"/>
  <c r="C19" i="1"/>
  <c r="E19" i="1" s="1"/>
  <c r="D19" i="1"/>
  <c r="C20" i="1"/>
  <c r="D20" i="1"/>
  <c r="E20" i="1"/>
  <c r="G20" i="1"/>
  <c r="C21" i="1"/>
  <c r="D21" i="1"/>
  <c r="E21" i="1"/>
  <c r="G21" i="1"/>
  <c r="C22" i="1"/>
  <c r="D22" i="1"/>
  <c r="E22" i="1"/>
  <c r="C23" i="1"/>
  <c r="D23" i="1"/>
  <c r="E23" i="1"/>
  <c r="G23" i="1"/>
  <c r="C24" i="1"/>
  <c r="D24" i="1"/>
  <c r="E24" i="1"/>
  <c r="C25" i="1"/>
  <c r="E25" i="1" s="1"/>
  <c r="D25" i="1"/>
  <c r="V13" i="1" l="1"/>
  <c r="V12" i="1"/>
  <c r="V11" i="1"/>
  <c r="V10" i="1"/>
  <c r="V9" i="1"/>
  <c r="V8" i="1"/>
  <c r="V7" i="1"/>
  <c r="V6" i="1"/>
  <c r="V4" i="1"/>
  <c r="V5" i="1"/>
  <c r="V14" i="1" l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Q9" i="1" l="1"/>
  <c r="Q8" i="1"/>
  <c r="Q23" i="1"/>
  <c r="Q24" i="1"/>
  <c r="Q25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7" i="1"/>
  <c r="Q6" i="1"/>
  <c r="Q5" i="1"/>
  <c r="Q4" i="1"/>
</calcChain>
</file>

<file path=xl/sharedStrings.xml><?xml version="1.0" encoding="utf-8"?>
<sst xmlns="http://schemas.openxmlformats.org/spreadsheetml/2006/main" count="131" uniqueCount="88">
  <si>
    <t>Dual N-Back</t>
  </si>
  <si>
    <t>Corsi Blocks</t>
  </si>
  <si>
    <t>Kbit Matrices</t>
  </si>
  <si>
    <t>Working memory capacity</t>
  </si>
  <si>
    <t>Spatial working memory</t>
  </si>
  <si>
    <t>Non-verbal intelligence</t>
  </si>
  <si>
    <t>Accuracy</t>
  </si>
  <si>
    <t>Block span</t>
  </si>
  <si>
    <t>Total Score</t>
  </si>
  <si>
    <t>Memory Span</t>
  </si>
  <si>
    <t>Ceiling</t>
  </si>
  <si>
    <t>Raw score</t>
  </si>
  <si>
    <t>WV2011</t>
  </si>
  <si>
    <t>HW1011</t>
  </si>
  <si>
    <t>HW1021</t>
  </si>
  <si>
    <t>HW1031</t>
  </si>
  <si>
    <t>HW1041</t>
  </si>
  <si>
    <t>HW1051</t>
  </si>
  <si>
    <t>HW1061</t>
  </si>
  <si>
    <t>HW1071</t>
  </si>
  <si>
    <t>HW1081</t>
  </si>
  <si>
    <t>HW1091</t>
  </si>
  <si>
    <t>HW1101</t>
  </si>
  <si>
    <t>HW1111</t>
  </si>
  <si>
    <t>HW1121</t>
  </si>
  <si>
    <t>WV2021</t>
  </si>
  <si>
    <t>WV2031</t>
  </si>
  <si>
    <t>WV2041</t>
  </si>
  <si>
    <t>WV2051</t>
  </si>
  <si>
    <t>WV2061</t>
  </si>
  <si>
    <t>WV2071</t>
  </si>
  <si>
    <t>WV2081</t>
  </si>
  <si>
    <t>WV2091</t>
  </si>
  <si>
    <t>WV2111</t>
  </si>
  <si>
    <t>Kirklees Reading Test</t>
  </si>
  <si>
    <t>English vocabulary</t>
  </si>
  <si>
    <t>MLAT Number Learning</t>
  </si>
  <si>
    <t>Raw</t>
  </si>
  <si>
    <t>Acc</t>
  </si>
  <si>
    <t>Digit Span</t>
  </si>
  <si>
    <t>Time</t>
  </si>
  <si>
    <t>Memory span</t>
  </si>
  <si>
    <t>Summarising Task</t>
  </si>
  <si>
    <t>Copy Sign</t>
  </si>
  <si>
    <t>Dual attention/Working memory</t>
  </si>
  <si>
    <t>file missing- RT?</t>
  </si>
  <si>
    <t>Corr</t>
  </si>
  <si>
    <t>Total corr</t>
  </si>
  <si>
    <t>Ppt</t>
  </si>
  <si>
    <t>Sess</t>
  </si>
  <si>
    <t>Phon working memory</t>
  </si>
  <si>
    <t>done (GR), not coded</t>
  </si>
  <si>
    <t>done (SW???), not coded</t>
  </si>
  <si>
    <t>possibly on RT laptop</t>
  </si>
  <si>
    <t>RT 
(corr only)</t>
  </si>
  <si>
    <t>BSL phon skills</t>
  </si>
  <si>
    <t>Eng comp/summ skills</t>
  </si>
  <si>
    <t>Combined/ av. acc</t>
  </si>
  <si>
    <t>Spatial acc in dual task</t>
  </si>
  <si>
    <t>Letter acc in dual task</t>
  </si>
  <si>
    <t>Block Rotation</t>
  </si>
  <si>
    <t>Horiz. mental rotation</t>
  </si>
  <si>
    <t>done (GD), not coded</t>
  </si>
  <si>
    <t>use interview version -SW</t>
  </si>
  <si>
    <t>Fri 4 Oct</t>
  </si>
  <si>
    <t>Thu 3 Oct</t>
  </si>
  <si>
    <t>missing - not done w/ SW</t>
  </si>
  <si>
    <t>done (GD),RT to code</t>
  </si>
  <si>
    <t>4.52m</t>
  </si>
  <si>
    <t>2.36m</t>
  </si>
  <si>
    <t>4.25m</t>
  </si>
  <si>
    <t>4.78m</t>
  </si>
  <si>
    <t>5.34m</t>
  </si>
  <si>
    <t>5.88m</t>
  </si>
  <si>
    <t>3.99m</t>
  </si>
  <si>
    <t>4.35m</t>
  </si>
  <si>
    <t>3.38m</t>
  </si>
  <si>
    <t>2.77m</t>
  </si>
  <si>
    <t>6.79m</t>
  </si>
  <si>
    <t>4.83m</t>
  </si>
  <si>
    <t>4.19m</t>
  </si>
  <si>
    <t>4.47m</t>
  </si>
  <si>
    <t>5.15m</t>
  </si>
  <si>
    <t>3.61m</t>
  </si>
  <si>
    <t>3.31m</t>
  </si>
  <si>
    <t>6.28m</t>
  </si>
  <si>
    <t>3.43m</t>
  </si>
  <si>
    <t>location: 
GR=GoReact, GD=GoogleDrive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</si>
</sst>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4" fillId="0" borderId="0" xfId="0" applyFont="1"/>
    <xf numFmtId="164" fontId="4" fillId="0" borderId="0" xfId="0" applyNumberFormat="1" applyFont="1"/>
    <xf numFmtId="164" fontId="4" fillId="0" borderId="5" xfId="0" applyNumberFormat="1" applyFont="1" applyBorder="1"/>
    <xf numFmtId="0" fontId="4" fillId="0" borderId="5" xfId="0" applyFont="1" applyBorder="1"/>
    <xf numFmtId="164" fontId="4" fillId="0" borderId="5" xfId="1" applyNumberFormat="1" applyFont="1" applyBorder="1"/>
    <xf numFmtId="0" fontId="4" fillId="0" borderId="4" xfId="0" applyFont="1" applyBorder="1"/>
    <xf numFmtId="1" fontId="4" fillId="0" borderId="0" xfId="1" applyNumberFormat="1" applyFont="1"/>
    <xf numFmtId="164" fontId="4" fillId="0" borderId="0" xfId="1" applyNumberFormat="1" applyFont="1"/>
    <xf numFmtId="164" fontId="4" fillId="0" borderId="0" xfId="0" applyNumberFormat="1" applyFont="1" applyBorder="1"/>
    <xf numFmtId="0" fontId="4" fillId="0" borderId="3" xfId="0" applyFont="1" applyBorder="1"/>
    <xf numFmtId="0" fontId="0" fillId="0" borderId="5" xfId="0" applyBorder="1"/>
    <xf numFmtId="0" fontId="4" fillId="0" borderId="4" xfId="0" applyFont="1" applyFill="1" applyBorder="1"/>
    <xf numFmtId="164" fontId="4" fillId="0" borderId="0" xfId="1" applyNumberFormat="1" applyFont="1" applyBorder="1"/>
    <xf numFmtId="0" fontId="0" fillId="0" borderId="4" xfId="0" applyBorder="1"/>
    <xf numFmtId="164" fontId="0" fillId="0" borderId="0" xfId="1" applyNumberFormat="1" applyFont="1"/>
    <xf numFmtId="0" fontId="0" fillId="0" borderId="0" xfId="0" applyNumberFormat="1"/>
    <xf numFmtId="164" fontId="4" fillId="0" borderId="2" xfId="0" applyNumberFormat="1" applyFont="1" applyBorder="1"/>
    <xf numFmtId="0" fontId="0" fillId="0" borderId="0" xfId="0" applyBorder="1"/>
    <xf numFmtId="0" fontId="0" fillId="0" borderId="8" xfId="0" applyBorder="1"/>
    <xf numFmtId="164" fontId="4" fillId="2" borderId="0" xfId="0" applyNumberFormat="1" applyFont="1" applyFill="1" applyBorder="1"/>
    <xf numFmtId="164" fontId="4" fillId="2" borderId="5" xfId="0" applyNumberFormat="1" applyFont="1" applyFill="1" applyBorder="1"/>
    <xf numFmtId="0" fontId="4" fillId="0" borderId="4" xfId="0" applyNumberFormat="1" applyFont="1" applyBorder="1"/>
    <xf numFmtId="0" fontId="4" fillId="0" borderId="4" xfId="1" applyNumberFormat="1" applyFont="1" applyBorder="1"/>
    <xf numFmtId="0" fontId="4" fillId="2" borderId="4" xfId="0" applyNumberFormat="1" applyFont="1" applyFill="1" applyBorder="1"/>
    <xf numFmtId="0" fontId="4" fillId="0" borderId="0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164" fontId="0" fillId="0" borderId="6" xfId="1" applyNumberFormat="1" applyFont="1" applyBorder="1"/>
    <xf numFmtId="164" fontId="4" fillId="0" borderId="7" xfId="0" applyNumberFormat="1" applyFont="1" applyBorder="1"/>
    <xf numFmtId="0" fontId="4" fillId="2" borderId="8" xfId="0" applyNumberFormat="1" applyFont="1" applyFill="1" applyBorder="1"/>
    <xf numFmtId="164" fontId="4" fillId="2" borderId="6" xfId="0" applyNumberFormat="1" applyFont="1" applyFill="1" applyBorder="1"/>
    <xf numFmtId="164" fontId="4" fillId="2" borderId="7" xfId="0" applyNumberFormat="1" applyFont="1" applyFill="1" applyBorder="1"/>
    <xf numFmtId="0" fontId="4" fillId="0" borderId="8" xfId="0" applyFont="1" applyBorder="1"/>
    <xf numFmtId="164" fontId="4" fillId="0" borderId="7" xfId="1" applyNumberFormat="1" applyFont="1" applyBorder="1"/>
    <xf numFmtId="0" fontId="4" fillId="0" borderId="8" xfId="0" applyFont="1" applyFill="1" applyBorder="1"/>
    <xf numFmtId="164" fontId="4" fillId="0" borderId="6" xfId="1" applyNumberFormat="1" applyFont="1" applyBorder="1"/>
    <xf numFmtId="0" fontId="0" fillId="0" borderId="2" xfId="0" applyBorder="1"/>
    <xf numFmtId="0" fontId="0" fillId="0" borderId="1" xfId="0" applyBorder="1"/>
    <xf numFmtId="0" fontId="2" fillId="0" borderId="8" xfId="0" applyFont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0" borderId="4" xfId="0" applyFill="1" applyBorder="1"/>
    <xf numFmtId="164" fontId="4" fillId="0" borderId="5" xfId="0" applyNumberFormat="1" applyFont="1" applyFill="1" applyBorder="1"/>
    <xf numFmtId="164" fontId="0" fillId="0" borderId="0" xfId="1" applyNumberFormat="1" applyFont="1" applyFill="1"/>
    <xf numFmtId="0" fontId="0" fillId="0" borderId="0" xfId="0" applyFill="1"/>
    <xf numFmtId="0" fontId="0" fillId="0" borderId="5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ill="1"/>
    <xf numFmtId="0" fontId="0" fillId="0" borderId="6" xfId="0" applyFill="1" applyBorder="1"/>
    <xf numFmtId="164" fontId="0" fillId="0" borderId="8" xfId="1" applyNumberFormat="1" applyFont="1" applyFill="1" applyBorder="1"/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Fill="1" applyBorder="1"/>
    <xf numFmtId="0" fontId="0" fillId="0" borderId="8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Fill="1" applyBorder="1" applyAlignment="1">
      <alignment horizontal="right"/>
    </xf>
    <xf numFmtId="0" fontId="0" fillId="0" borderId="0" xfId="0" applyFill="1" applyBorder="1" applyAlignment="1"/>
    <xf numFmtId="0" fontId="0" fillId="0" borderId="4" xfId="0" applyFill="1" applyBorder="1" applyAlignment="1"/>
    <xf numFmtId="0" fontId="4" fillId="0" borderId="5" xfId="0" applyNumberFormat="1" applyFont="1" applyBorder="1"/>
    <xf numFmtId="0" fontId="4" fillId="0" borderId="5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7"/>
  <sheetViews>
    <sheetView tabSelected="1" zoomScale="80" zoomScaleNormal="80" workbookViewId="0">
      <pane xSplit="1785" topLeftCell="F1" activePane="topRight"/>
      <selection activeCell="A13" activeCellId="2" sqref="A8:XFD9 A12:XFD12 A13:XFD24"/>
      <selection pane="topRight" activeCell="Y1" sqref="Y1:AA1"/>
    </sheetView>
  </sheetViews>
  <sheetFormatPr defaultRowHeight="15" x14ac:dyDescent="0.25"/>
  <cols>
    <col min="1" max="1" width="6.5703125" customWidth="1"/>
    <col min="2" max="2" width="10.5703125" bestFit="1" customWidth="1"/>
    <col min="3" max="3" width="9.28515625" customWidth="1"/>
    <col min="4" max="4" width="9.7109375" customWidth="1"/>
    <col min="5" max="5" width="9.85546875" customWidth="1"/>
    <col min="6" max="6" width="10.5703125" customWidth="1"/>
    <col min="7" max="7" width="7.42578125" bestFit="1" customWidth="1"/>
    <col min="8" max="8" width="7.7109375" style="18" customWidth="1"/>
    <col min="9" max="9" width="9.140625" bestFit="1" customWidth="1"/>
    <col min="10" max="10" width="10.7109375" customWidth="1"/>
    <col min="11" max="11" width="8.85546875" customWidth="1"/>
    <col min="12" max="12" width="8.7109375" customWidth="1"/>
    <col min="13" max="13" width="8.42578125" customWidth="1"/>
    <col min="14" max="14" width="10.85546875" customWidth="1"/>
    <col min="15" max="15" width="10" customWidth="1"/>
    <col min="16" max="16" width="8.28515625" customWidth="1"/>
    <col min="17" max="17" width="7.85546875" customWidth="1"/>
    <col min="18" max="18" width="9.85546875" customWidth="1"/>
    <col min="19" max="19" width="8.5703125" customWidth="1"/>
    <col min="21" max="21" width="10.28515625" customWidth="1"/>
    <col min="22" max="22" width="10.42578125" customWidth="1"/>
    <col min="23" max="23" width="10.5703125" customWidth="1"/>
    <col min="24" max="24" width="11.140625" customWidth="1"/>
    <col min="27" max="27" width="12.42578125" customWidth="1"/>
  </cols>
  <sheetData>
    <row r="1" spans="1:27" x14ac:dyDescent="0.25">
      <c r="A1" s="43"/>
      <c r="B1" s="42"/>
      <c r="C1" s="52" t="s">
        <v>0</v>
      </c>
      <c r="D1" s="53"/>
      <c r="E1" s="54"/>
      <c r="F1" s="52" t="s">
        <v>39</v>
      </c>
      <c r="G1" s="53"/>
      <c r="H1" s="54"/>
      <c r="I1" s="52" t="s">
        <v>60</v>
      </c>
      <c r="J1" s="54"/>
      <c r="K1" s="52" t="s">
        <v>1</v>
      </c>
      <c r="L1" s="53"/>
      <c r="M1" s="53"/>
      <c r="N1" s="54"/>
      <c r="O1" s="52" t="s">
        <v>34</v>
      </c>
      <c r="P1" s="53"/>
      <c r="Q1" s="53"/>
      <c r="R1" s="52" t="s">
        <v>2</v>
      </c>
      <c r="S1" s="53"/>
      <c r="T1" s="53"/>
      <c r="U1" s="52" t="s">
        <v>36</v>
      </c>
      <c r="V1" s="53"/>
      <c r="W1" s="52" t="s">
        <v>42</v>
      </c>
      <c r="X1" s="53"/>
      <c r="Y1" s="52" t="s">
        <v>43</v>
      </c>
      <c r="Z1" s="53"/>
      <c r="AA1" s="54"/>
    </row>
    <row r="2" spans="1:27" x14ac:dyDescent="0.25">
      <c r="A2" s="14"/>
      <c r="C2" s="55" t="s">
        <v>44</v>
      </c>
      <c r="D2" s="56"/>
      <c r="E2" s="57"/>
      <c r="F2" s="55" t="s">
        <v>3</v>
      </c>
      <c r="G2" s="56"/>
      <c r="H2" s="57"/>
      <c r="I2" s="55" t="s">
        <v>61</v>
      </c>
      <c r="J2" s="57"/>
      <c r="K2" s="55" t="s">
        <v>4</v>
      </c>
      <c r="L2" s="56"/>
      <c r="M2" s="56"/>
      <c r="N2" s="57"/>
      <c r="O2" s="55" t="s">
        <v>35</v>
      </c>
      <c r="P2" s="58"/>
      <c r="Q2" s="57"/>
      <c r="R2" s="55" t="s">
        <v>5</v>
      </c>
      <c r="S2" s="58"/>
      <c r="T2" s="58"/>
      <c r="U2" s="55" t="s">
        <v>50</v>
      </c>
      <c r="V2" s="56"/>
      <c r="W2" s="55" t="s">
        <v>56</v>
      </c>
      <c r="X2" s="57"/>
      <c r="Y2" s="55" t="s">
        <v>55</v>
      </c>
      <c r="Z2" s="56"/>
      <c r="AA2" s="57"/>
    </row>
    <row r="3" spans="1:27" ht="51.75" customHeight="1" x14ac:dyDescent="0.25">
      <c r="A3" s="44" t="s">
        <v>49</v>
      </c>
      <c r="B3" s="26" t="s">
        <v>48</v>
      </c>
      <c r="C3" s="27" t="s">
        <v>59</v>
      </c>
      <c r="D3" s="28" t="s">
        <v>58</v>
      </c>
      <c r="E3" s="28" t="s">
        <v>57</v>
      </c>
      <c r="F3" s="27" t="s">
        <v>41</v>
      </c>
      <c r="G3" s="28" t="s">
        <v>46</v>
      </c>
      <c r="H3" s="29" t="s">
        <v>40</v>
      </c>
      <c r="I3" s="28" t="s">
        <v>6</v>
      </c>
      <c r="J3" s="29" t="s">
        <v>54</v>
      </c>
      <c r="K3" s="27" t="s">
        <v>7</v>
      </c>
      <c r="L3" s="28" t="s">
        <v>8</v>
      </c>
      <c r="M3" s="28" t="s">
        <v>47</v>
      </c>
      <c r="N3" s="29" t="s">
        <v>9</v>
      </c>
      <c r="O3" s="27" t="s">
        <v>10</v>
      </c>
      <c r="P3" s="28" t="s">
        <v>11</v>
      </c>
      <c r="Q3" s="28" t="s">
        <v>38</v>
      </c>
      <c r="R3" s="27" t="s">
        <v>10</v>
      </c>
      <c r="S3" s="28" t="s">
        <v>11</v>
      </c>
      <c r="T3" s="28" t="s">
        <v>38</v>
      </c>
      <c r="U3" s="27" t="s">
        <v>37</v>
      </c>
      <c r="V3" s="28" t="s">
        <v>38</v>
      </c>
      <c r="W3" s="27"/>
      <c r="X3" s="30"/>
      <c r="Y3" s="62" t="s">
        <v>87</v>
      </c>
      <c r="Z3" s="64"/>
      <c r="AA3" s="63"/>
    </row>
    <row r="4" spans="1:27" x14ac:dyDescent="0.25">
      <c r="A4" s="6">
        <v>1</v>
      </c>
      <c r="B4" s="10" t="s">
        <v>12</v>
      </c>
      <c r="C4" s="9">
        <f>47/63</f>
        <v>0.74603174603174605</v>
      </c>
      <c r="D4" s="2">
        <f>46/63</f>
        <v>0.73015873015873012</v>
      </c>
      <c r="E4" s="3">
        <f t="shared" ref="E4:E25" si="0">AVERAGE(C4:D4)</f>
        <v>0.73809523809523814</v>
      </c>
      <c r="F4" s="22">
        <v>7</v>
      </c>
      <c r="G4" s="17">
        <f>8/12</f>
        <v>0.66666666666666663</v>
      </c>
      <c r="H4" s="3" t="s">
        <v>80</v>
      </c>
      <c r="I4" s="49">
        <v>0.875</v>
      </c>
      <c r="J4" s="50">
        <v>2656</v>
      </c>
      <c r="K4" s="6">
        <v>5</v>
      </c>
      <c r="L4" s="1">
        <v>40</v>
      </c>
      <c r="M4" s="1">
        <v>8</v>
      </c>
      <c r="N4" s="4">
        <v>5</v>
      </c>
      <c r="O4" s="1">
        <v>42</v>
      </c>
      <c r="P4" s="1">
        <v>39</v>
      </c>
      <c r="Q4" s="5">
        <f t="shared" ref="Q4:Q25" si="1">P4/O4</f>
        <v>0.9285714285714286</v>
      </c>
      <c r="R4" s="6">
        <v>46</v>
      </c>
      <c r="S4" s="7">
        <v>42</v>
      </c>
      <c r="T4" s="13">
        <f t="shared" ref="T4:T25" si="2">S4/R4</f>
        <v>0.91304347826086951</v>
      </c>
      <c r="U4" s="43">
        <v>41</v>
      </c>
      <c r="V4" s="13">
        <f t="shared" ref="V4:V15" si="3">U4/45</f>
        <v>0.91111111111111109</v>
      </c>
      <c r="W4" s="47" t="s">
        <v>67</v>
      </c>
      <c r="X4" s="51"/>
      <c r="Y4" s="47" t="s">
        <v>51</v>
      </c>
      <c r="Z4" s="65"/>
      <c r="AA4" s="51"/>
    </row>
    <row r="5" spans="1:27" x14ac:dyDescent="0.25">
      <c r="A5" s="6">
        <v>1</v>
      </c>
      <c r="B5" s="4" t="s">
        <v>25</v>
      </c>
      <c r="C5" s="8">
        <f>42/63</f>
        <v>0.66666666666666663</v>
      </c>
      <c r="D5" s="8">
        <f>43/63</f>
        <v>0.68253968253968256</v>
      </c>
      <c r="E5" s="3">
        <f t="shared" si="0"/>
        <v>0.67460317460317465</v>
      </c>
      <c r="F5" s="22">
        <v>7</v>
      </c>
      <c r="G5" s="9">
        <f>9/12</f>
        <v>0.75</v>
      </c>
      <c r="H5" s="3" t="s">
        <v>81</v>
      </c>
      <c r="I5" s="49">
        <v>0.45800000000000002</v>
      </c>
      <c r="J5" s="50">
        <v>3832</v>
      </c>
      <c r="K5" s="12">
        <v>5</v>
      </c>
      <c r="L5" s="1">
        <v>35</v>
      </c>
      <c r="M5" s="1">
        <v>7</v>
      </c>
      <c r="N5" s="11">
        <v>4.5</v>
      </c>
      <c r="O5" s="1">
        <v>38</v>
      </c>
      <c r="P5" s="1">
        <v>36</v>
      </c>
      <c r="Q5" s="5">
        <f t="shared" si="1"/>
        <v>0.94736842105263153</v>
      </c>
      <c r="R5" s="1">
        <v>33</v>
      </c>
      <c r="S5" s="7">
        <v>32</v>
      </c>
      <c r="T5" s="13">
        <f t="shared" si="2"/>
        <v>0.96969696969696972</v>
      </c>
      <c r="U5" s="14">
        <v>44</v>
      </c>
      <c r="V5" s="13">
        <f t="shared" si="3"/>
        <v>0.97777777777777775</v>
      </c>
      <c r="W5" s="47" t="s">
        <v>67</v>
      </c>
      <c r="X5" s="51"/>
      <c r="Y5" s="45" t="s">
        <v>53</v>
      </c>
      <c r="Z5" s="68"/>
      <c r="AA5" s="46"/>
    </row>
    <row r="6" spans="1:27" x14ac:dyDescent="0.25">
      <c r="A6" s="6">
        <v>1</v>
      </c>
      <c r="B6" s="4" t="s">
        <v>26</v>
      </c>
      <c r="C6" s="2">
        <f>45/63</f>
        <v>0.7142857142857143</v>
      </c>
      <c r="D6" s="2">
        <f>44/63</f>
        <v>0.69841269841269837</v>
      </c>
      <c r="E6" s="3">
        <f t="shared" si="0"/>
        <v>0.70634920634920628</v>
      </c>
      <c r="F6" s="22">
        <v>9</v>
      </c>
      <c r="G6" s="9">
        <f>11/16</f>
        <v>0.6875</v>
      </c>
      <c r="H6" s="3" t="s">
        <v>82</v>
      </c>
      <c r="I6" s="49">
        <v>0.8125</v>
      </c>
      <c r="J6" s="50">
        <v>3353</v>
      </c>
      <c r="K6" s="6">
        <v>6</v>
      </c>
      <c r="L6" s="1">
        <v>54</v>
      </c>
      <c r="M6" s="1">
        <v>9</v>
      </c>
      <c r="N6" s="4">
        <v>5.5</v>
      </c>
      <c r="O6" s="1">
        <v>40</v>
      </c>
      <c r="P6" s="1">
        <v>34</v>
      </c>
      <c r="Q6" s="5">
        <f t="shared" si="1"/>
        <v>0.85</v>
      </c>
      <c r="R6" s="6">
        <v>46</v>
      </c>
      <c r="S6" s="1">
        <v>42</v>
      </c>
      <c r="T6" s="13">
        <f t="shared" si="2"/>
        <v>0.91304347826086951</v>
      </c>
      <c r="U6" s="14">
        <v>36</v>
      </c>
      <c r="V6" s="13">
        <f t="shared" si="3"/>
        <v>0.8</v>
      </c>
      <c r="W6" s="47" t="s">
        <v>67</v>
      </c>
      <c r="X6" s="51"/>
      <c r="Y6" s="47" t="s">
        <v>62</v>
      </c>
      <c r="Z6" s="65"/>
      <c r="AA6" s="51"/>
    </row>
    <row r="7" spans="1:27" x14ac:dyDescent="0.25">
      <c r="A7" s="6">
        <v>1</v>
      </c>
      <c r="B7" s="4" t="s">
        <v>27</v>
      </c>
      <c r="C7" s="8">
        <f>47/63</f>
        <v>0.74603174603174605</v>
      </c>
      <c r="D7" s="8">
        <f>42/63</f>
        <v>0.66666666666666663</v>
      </c>
      <c r="E7" s="3">
        <f t="shared" si="0"/>
        <v>0.70634920634920628</v>
      </c>
      <c r="F7" s="22">
        <v>6</v>
      </c>
      <c r="G7" s="9">
        <f>8/10</f>
        <v>0.8</v>
      </c>
      <c r="H7" s="3" t="s">
        <v>83</v>
      </c>
      <c r="I7" s="49">
        <v>0.84375</v>
      </c>
      <c r="J7" s="51">
        <v>3025</v>
      </c>
      <c r="K7" s="1">
        <v>6</v>
      </c>
      <c r="L7" s="1">
        <v>60</v>
      </c>
      <c r="M7" s="1">
        <v>10</v>
      </c>
      <c r="N7" s="4">
        <v>6</v>
      </c>
      <c r="O7" s="1">
        <v>33</v>
      </c>
      <c r="P7" s="1">
        <v>28</v>
      </c>
      <c r="Q7" s="5">
        <f t="shared" si="1"/>
        <v>0.84848484848484851</v>
      </c>
      <c r="R7" s="1">
        <v>43</v>
      </c>
      <c r="S7" s="1">
        <v>39</v>
      </c>
      <c r="T7" s="13">
        <f t="shared" si="2"/>
        <v>0.90697674418604646</v>
      </c>
      <c r="U7" s="14">
        <v>37</v>
      </c>
      <c r="V7" s="13">
        <f t="shared" si="3"/>
        <v>0.82222222222222219</v>
      </c>
      <c r="W7" s="47" t="s">
        <v>67</v>
      </c>
      <c r="X7" s="51"/>
      <c r="Y7" s="47" t="s">
        <v>62</v>
      </c>
      <c r="Z7" s="65"/>
      <c r="AA7" s="51"/>
    </row>
    <row r="8" spans="1:27" x14ac:dyDescent="0.25">
      <c r="A8" s="6">
        <v>1</v>
      </c>
      <c r="B8" s="4" t="s">
        <v>28</v>
      </c>
      <c r="C8" s="2">
        <f>43/63</f>
        <v>0.68253968253968256</v>
      </c>
      <c r="D8" s="2">
        <f>47/63</f>
        <v>0.74603174603174605</v>
      </c>
      <c r="E8" s="3">
        <f t="shared" si="0"/>
        <v>0.7142857142857143</v>
      </c>
      <c r="F8" s="22">
        <v>6</v>
      </c>
      <c r="G8" s="9">
        <f>8/10</f>
        <v>0.8</v>
      </c>
      <c r="H8" s="3" t="s">
        <v>84</v>
      </c>
      <c r="I8" s="49">
        <v>0.51039999999999996</v>
      </c>
      <c r="J8" s="51">
        <v>3338</v>
      </c>
      <c r="K8" s="25">
        <v>6</v>
      </c>
      <c r="L8" s="1">
        <v>48</v>
      </c>
      <c r="M8" s="1">
        <v>8</v>
      </c>
      <c r="N8" s="4">
        <v>5</v>
      </c>
      <c r="O8" s="1">
        <v>31</v>
      </c>
      <c r="P8" s="1">
        <v>26</v>
      </c>
      <c r="Q8" s="5">
        <f t="shared" si="1"/>
        <v>0.83870967741935487</v>
      </c>
      <c r="R8" s="6">
        <v>44</v>
      </c>
      <c r="S8" s="1">
        <v>42</v>
      </c>
      <c r="T8" s="13">
        <f t="shared" si="2"/>
        <v>0.95454545454545459</v>
      </c>
      <c r="U8" s="14">
        <v>43</v>
      </c>
      <c r="V8" s="13">
        <f t="shared" si="3"/>
        <v>0.9555555555555556</v>
      </c>
      <c r="W8" s="47" t="s">
        <v>67</v>
      </c>
      <c r="X8" s="51"/>
      <c r="Y8" s="45" t="s">
        <v>53</v>
      </c>
      <c r="Z8" s="68"/>
      <c r="AA8" s="46"/>
    </row>
    <row r="9" spans="1:27" x14ac:dyDescent="0.25">
      <c r="A9" s="6">
        <v>1</v>
      </c>
      <c r="B9" s="4" t="s">
        <v>29</v>
      </c>
      <c r="C9" s="8">
        <f>45/63</f>
        <v>0.7142857142857143</v>
      </c>
      <c r="D9" s="2">
        <f>50/63</f>
        <v>0.79365079365079361</v>
      </c>
      <c r="E9" s="3">
        <f t="shared" si="0"/>
        <v>0.75396825396825395</v>
      </c>
      <c r="F9" s="22">
        <v>10</v>
      </c>
      <c r="G9" s="9">
        <f>13/16</f>
        <v>0.8125</v>
      </c>
      <c r="H9" s="3" t="s">
        <v>85</v>
      </c>
      <c r="I9" s="49">
        <v>0.64580000000000004</v>
      </c>
      <c r="J9" s="51">
        <v>3016</v>
      </c>
      <c r="K9" s="25">
        <v>6</v>
      </c>
      <c r="L9" s="1">
        <v>54</v>
      </c>
      <c r="M9" s="1">
        <v>9</v>
      </c>
      <c r="N9" s="4">
        <v>5.5</v>
      </c>
      <c r="O9" s="1">
        <v>42</v>
      </c>
      <c r="P9" s="1">
        <v>35</v>
      </c>
      <c r="Q9" s="5">
        <f t="shared" si="1"/>
        <v>0.83333333333333337</v>
      </c>
      <c r="R9" s="1">
        <v>39</v>
      </c>
      <c r="S9" s="1">
        <v>36</v>
      </c>
      <c r="T9" s="13">
        <f t="shared" si="2"/>
        <v>0.92307692307692313</v>
      </c>
      <c r="U9" s="14">
        <v>40</v>
      </c>
      <c r="V9" s="13">
        <f t="shared" si="3"/>
        <v>0.88888888888888884</v>
      </c>
      <c r="W9" s="47" t="s">
        <v>67</v>
      </c>
      <c r="X9" s="51"/>
      <c r="Y9" s="74" t="s">
        <v>51</v>
      </c>
      <c r="Z9" s="73"/>
      <c r="AA9" s="72" t="s">
        <v>64</v>
      </c>
    </row>
    <row r="10" spans="1:27" x14ac:dyDescent="0.25">
      <c r="A10" s="6">
        <v>1</v>
      </c>
      <c r="B10" s="4" t="s">
        <v>30</v>
      </c>
      <c r="C10" s="2">
        <f>47/63</f>
        <v>0.74603174603174605</v>
      </c>
      <c r="D10" s="2">
        <f>47/63</f>
        <v>0.74603174603174605</v>
      </c>
      <c r="E10" s="5">
        <f t="shared" si="0"/>
        <v>0.74603174603174605</v>
      </c>
      <c r="F10" s="23">
        <v>6</v>
      </c>
      <c r="G10" s="13">
        <f>6/10</f>
        <v>0.6</v>
      </c>
      <c r="H10" s="5" t="s">
        <v>86</v>
      </c>
      <c r="I10" s="59">
        <v>0.5</v>
      </c>
      <c r="J10" s="51">
        <v>2002</v>
      </c>
      <c r="K10" s="25">
        <v>5</v>
      </c>
      <c r="L10" s="1">
        <v>40</v>
      </c>
      <c r="M10" s="1">
        <v>8</v>
      </c>
      <c r="N10" s="4">
        <v>5</v>
      </c>
      <c r="O10" s="1">
        <v>42</v>
      </c>
      <c r="P10" s="1">
        <v>32</v>
      </c>
      <c r="Q10" s="5">
        <f t="shared" si="1"/>
        <v>0.76190476190476186</v>
      </c>
      <c r="R10" s="6">
        <v>38</v>
      </c>
      <c r="S10" s="1">
        <v>31</v>
      </c>
      <c r="T10" s="13">
        <f t="shared" si="2"/>
        <v>0.81578947368421051</v>
      </c>
      <c r="U10" s="14">
        <v>13</v>
      </c>
      <c r="V10" s="13">
        <f t="shared" si="3"/>
        <v>0.28888888888888886</v>
      </c>
      <c r="W10" s="47" t="s">
        <v>67</v>
      </c>
      <c r="X10" s="51"/>
      <c r="Y10" s="47" t="s">
        <v>51</v>
      </c>
      <c r="Z10" s="65"/>
      <c r="AA10" s="72" t="s">
        <v>65</v>
      </c>
    </row>
    <row r="11" spans="1:27" x14ac:dyDescent="0.25">
      <c r="A11" s="6">
        <v>1</v>
      </c>
      <c r="B11" s="4" t="s">
        <v>31</v>
      </c>
      <c r="C11" s="8">
        <f>48/63</f>
        <v>0.76190476190476186</v>
      </c>
      <c r="D11" s="8">
        <f>47/63</f>
        <v>0.74603174603174605</v>
      </c>
      <c r="E11" s="3">
        <f t="shared" si="0"/>
        <v>0.75396825396825395</v>
      </c>
      <c r="F11" s="22">
        <v>8</v>
      </c>
      <c r="G11" s="9">
        <f>10/14</f>
        <v>0.7142857142857143</v>
      </c>
      <c r="H11" s="75" t="s">
        <v>68</v>
      </c>
      <c r="I11" s="49">
        <v>0.44790000000000002</v>
      </c>
      <c r="J11" s="51">
        <v>3025</v>
      </c>
      <c r="K11" s="1">
        <v>6</v>
      </c>
      <c r="L11" s="1">
        <v>60</v>
      </c>
      <c r="M11" s="1">
        <v>10</v>
      </c>
      <c r="N11" s="4">
        <v>6</v>
      </c>
      <c r="O11" s="1">
        <v>42</v>
      </c>
      <c r="P11" s="1">
        <v>31</v>
      </c>
      <c r="Q11" s="5">
        <f t="shared" si="1"/>
        <v>0.73809523809523814</v>
      </c>
      <c r="R11" s="1">
        <v>46</v>
      </c>
      <c r="S11" s="1">
        <v>43</v>
      </c>
      <c r="T11" s="13">
        <f t="shared" si="2"/>
        <v>0.93478260869565222</v>
      </c>
      <c r="U11" s="14">
        <v>25</v>
      </c>
      <c r="V11" s="13">
        <f t="shared" si="3"/>
        <v>0.55555555555555558</v>
      </c>
      <c r="W11" s="47" t="s">
        <v>67</v>
      </c>
      <c r="X11" s="51"/>
      <c r="Y11" s="47" t="s">
        <v>51</v>
      </c>
      <c r="Z11" s="65"/>
      <c r="AA11" s="51"/>
    </row>
    <row r="12" spans="1:27" x14ac:dyDescent="0.25">
      <c r="A12" s="6">
        <v>1</v>
      </c>
      <c r="B12" s="4" t="s">
        <v>32</v>
      </c>
      <c r="C12" s="2">
        <f>48/63</f>
        <v>0.76190476190476186</v>
      </c>
      <c r="D12" s="2">
        <f>43/63</f>
        <v>0.68253968253968256</v>
      </c>
      <c r="E12" s="3">
        <f t="shared" si="0"/>
        <v>0.72222222222222221</v>
      </c>
      <c r="F12" s="22">
        <v>5</v>
      </c>
      <c r="G12" s="9">
        <f>6/8</f>
        <v>0.75</v>
      </c>
      <c r="H12" s="75" t="s">
        <v>69</v>
      </c>
      <c r="I12" s="49">
        <v>0.88539999999999996</v>
      </c>
      <c r="J12" s="51">
        <v>3279</v>
      </c>
      <c r="K12" s="25">
        <v>6</v>
      </c>
      <c r="L12" s="1">
        <v>54</v>
      </c>
      <c r="M12" s="1">
        <v>9</v>
      </c>
      <c r="N12" s="4">
        <v>5.5</v>
      </c>
      <c r="O12" s="1">
        <v>37</v>
      </c>
      <c r="P12" s="1">
        <v>32</v>
      </c>
      <c r="Q12" s="5">
        <f t="shared" si="1"/>
        <v>0.86486486486486491</v>
      </c>
      <c r="R12" s="1">
        <v>40</v>
      </c>
      <c r="S12" s="1">
        <v>37</v>
      </c>
      <c r="T12" s="13">
        <f t="shared" si="2"/>
        <v>0.92500000000000004</v>
      </c>
      <c r="U12" s="14">
        <v>34</v>
      </c>
      <c r="V12" s="13">
        <f t="shared" si="3"/>
        <v>0.75555555555555554</v>
      </c>
      <c r="W12" s="47" t="s">
        <v>67</v>
      </c>
      <c r="X12" s="51"/>
      <c r="Y12" s="47" t="s">
        <v>62</v>
      </c>
      <c r="Z12" s="65"/>
      <c r="AA12" s="51"/>
    </row>
    <row r="13" spans="1:27" x14ac:dyDescent="0.25">
      <c r="A13" s="6">
        <v>1</v>
      </c>
      <c r="B13" s="4" t="s">
        <v>33</v>
      </c>
      <c r="C13" s="2">
        <f>44/63</f>
        <v>0.69841269841269837</v>
      </c>
      <c r="D13" s="2">
        <f>48/63</f>
        <v>0.76190476190476186</v>
      </c>
      <c r="E13" s="3">
        <f t="shared" si="0"/>
        <v>0.73015873015873012</v>
      </c>
      <c r="F13" s="22">
        <v>6</v>
      </c>
      <c r="G13" s="9">
        <f>7/10</f>
        <v>0.7</v>
      </c>
      <c r="H13" s="75" t="s">
        <v>70</v>
      </c>
      <c r="I13" s="49">
        <v>0.48949999999999999</v>
      </c>
      <c r="J13" s="51">
        <v>2530</v>
      </c>
      <c r="K13" s="25">
        <v>6</v>
      </c>
      <c r="L13" s="1">
        <v>54</v>
      </c>
      <c r="M13" s="1">
        <v>9</v>
      </c>
      <c r="N13" s="4">
        <v>5.5</v>
      </c>
      <c r="O13" s="1">
        <v>42</v>
      </c>
      <c r="P13" s="1">
        <v>20</v>
      </c>
      <c r="Q13" s="5">
        <f t="shared" si="1"/>
        <v>0.47619047619047616</v>
      </c>
      <c r="R13" s="1">
        <v>39</v>
      </c>
      <c r="S13" s="1">
        <v>37</v>
      </c>
      <c r="T13" s="13">
        <f t="shared" si="2"/>
        <v>0.94871794871794868</v>
      </c>
      <c r="U13" s="14">
        <v>38</v>
      </c>
      <c r="V13" s="13">
        <f t="shared" si="3"/>
        <v>0.84444444444444444</v>
      </c>
      <c r="W13" s="47" t="s">
        <v>67</v>
      </c>
      <c r="X13" s="51"/>
      <c r="Y13" s="47" t="s">
        <v>62</v>
      </c>
      <c r="Z13" s="65"/>
      <c r="AA13" s="51"/>
    </row>
    <row r="14" spans="1:27" x14ac:dyDescent="0.25">
      <c r="A14" s="6">
        <v>1</v>
      </c>
      <c r="B14" s="4" t="s">
        <v>13</v>
      </c>
      <c r="C14" s="8">
        <f>42/63</f>
        <v>0.66666666666666663</v>
      </c>
      <c r="D14" s="8">
        <f>42/63</f>
        <v>0.66666666666666663</v>
      </c>
      <c r="E14" s="3">
        <f t="shared" si="0"/>
        <v>0.66666666666666663</v>
      </c>
      <c r="F14" s="22">
        <v>8</v>
      </c>
      <c r="G14" s="9">
        <f>12/14</f>
        <v>0.8571428571428571</v>
      </c>
      <c r="H14" s="75" t="s">
        <v>71</v>
      </c>
      <c r="I14" s="49">
        <v>0.91659999999999997</v>
      </c>
      <c r="J14" s="51">
        <v>2417</v>
      </c>
      <c r="K14" s="25">
        <v>6</v>
      </c>
      <c r="L14" s="1">
        <v>54</v>
      </c>
      <c r="M14" s="1">
        <v>9</v>
      </c>
      <c r="N14" s="4">
        <v>5.5</v>
      </c>
      <c r="O14" s="1">
        <v>36</v>
      </c>
      <c r="P14" s="1">
        <v>31</v>
      </c>
      <c r="Q14" s="5">
        <f t="shared" si="1"/>
        <v>0.86111111111111116</v>
      </c>
      <c r="R14" s="6">
        <v>42</v>
      </c>
      <c r="S14" s="1">
        <v>40</v>
      </c>
      <c r="T14" s="13">
        <f t="shared" si="2"/>
        <v>0.95238095238095233</v>
      </c>
      <c r="U14" s="14">
        <v>35</v>
      </c>
      <c r="V14" s="13">
        <f t="shared" si="3"/>
        <v>0.77777777777777779</v>
      </c>
      <c r="W14" s="47" t="s">
        <v>67</v>
      </c>
      <c r="X14" s="51"/>
      <c r="Y14" s="47" t="s">
        <v>51</v>
      </c>
      <c r="Z14" s="65"/>
      <c r="AA14" s="51"/>
    </row>
    <row r="15" spans="1:27" x14ac:dyDescent="0.25">
      <c r="A15" s="6">
        <v>1</v>
      </c>
      <c r="B15" s="4" t="s">
        <v>14</v>
      </c>
      <c r="C15" s="8">
        <f>41/63</f>
        <v>0.65079365079365081</v>
      </c>
      <c r="D15" s="8">
        <f>44/63</f>
        <v>0.69841269841269837</v>
      </c>
      <c r="E15" s="3">
        <f t="shared" si="0"/>
        <v>0.67460317460317465</v>
      </c>
      <c r="F15" s="22">
        <v>8</v>
      </c>
      <c r="G15" s="9">
        <f>10/14</f>
        <v>0.7142857142857143</v>
      </c>
      <c r="H15" s="75" t="s">
        <v>72</v>
      </c>
      <c r="I15" s="49">
        <v>0.59370000000000001</v>
      </c>
      <c r="J15" s="51">
        <v>4285</v>
      </c>
      <c r="K15" s="25">
        <v>5</v>
      </c>
      <c r="L15" s="1">
        <v>40</v>
      </c>
      <c r="M15" s="1">
        <v>8</v>
      </c>
      <c r="N15" s="4">
        <v>5</v>
      </c>
      <c r="O15" s="1">
        <v>30</v>
      </c>
      <c r="P15" s="1">
        <v>25</v>
      </c>
      <c r="Q15" s="5">
        <f t="shared" si="1"/>
        <v>0.83333333333333337</v>
      </c>
      <c r="R15" s="6">
        <v>36</v>
      </c>
      <c r="S15" s="1">
        <v>34</v>
      </c>
      <c r="T15" s="13">
        <f t="shared" si="2"/>
        <v>0.94444444444444442</v>
      </c>
      <c r="U15" s="47">
        <v>17</v>
      </c>
      <c r="V15" s="13">
        <f t="shared" si="3"/>
        <v>0.37777777777777777</v>
      </c>
      <c r="W15" s="47" t="s">
        <v>67</v>
      </c>
      <c r="X15" s="51"/>
      <c r="Y15" s="47" t="s">
        <v>51</v>
      </c>
      <c r="Z15" s="65"/>
      <c r="AA15" s="51"/>
    </row>
    <row r="16" spans="1:27" x14ac:dyDescent="0.25">
      <c r="A16" s="6">
        <v>1</v>
      </c>
      <c r="B16" s="4" t="s">
        <v>15</v>
      </c>
      <c r="C16" s="8">
        <f>44/63</f>
        <v>0.69841269841269837</v>
      </c>
      <c r="D16" s="8">
        <f>45/63</f>
        <v>0.7142857142857143</v>
      </c>
      <c r="E16" s="3">
        <f t="shared" si="0"/>
        <v>0.70634920634920628</v>
      </c>
      <c r="F16" s="22">
        <v>10</v>
      </c>
      <c r="G16" s="9">
        <f>14/16</f>
        <v>0.875</v>
      </c>
      <c r="H16" s="76" t="s">
        <v>73</v>
      </c>
      <c r="I16" s="49">
        <v>0.58330000000000004</v>
      </c>
      <c r="J16" s="51">
        <v>4085</v>
      </c>
      <c r="K16" s="6">
        <v>8</v>
      </c>
      <c r="L16" s="1">
        <v>80</v>
      </c>
      <c r="M16" s="1">
        <v>10</v>
      </c>
      <c r="N16" s="4">
        <v>6</v>
      </c>
      <c r="O16" s="1">
        <v>42</v>
      </c>
      <c r="P16" s="1">
        <v>39</v>
      </c>
      <c r="Q16" s="5">
        <f t="shared" si="1"/>
        <v>0.9285714285714286</v>
      </c>
      <c r="R16" s="6">
        <v>41</v>
      </c>
      <c r="S16" s="1">
        <v>39</v>
      </c>
      <c r="T16" s="13">
        <f t="shared" si="2"/>
        <v>0.95121951219512191</v>
      </c>
      <c r="U16" s="14">
        <v>40</v>
      </c>
      <c r="V16" s="13">
        <f t="shared" ref="V16" si="4">U16/45</f>
        <v>0.88888888888888884</v>
      </c>
      <c r="W16" s="47" t="s">
        <v>67</v>
      </c>
      <c r="X16" s="51"/>
      <c r="Y16" s="47" t="s">
        <v>51</v>
      </c>
      <c r="Z16" s="65"/>
      <c r="AA16" s="51"/>
    </row>
    <row r="17" spans="1:27" x14ac:dyDescent="0.25">
      <c r="A17" s="6">
        <v>1</v>
      </c>
      <c r="B17" s="4" t="s">
        <v>16</v>
      </c>
      <c r="C17" s="8">
        <f>45/63</f>
        <v>0.7142857142857143</v>
      </c>
      <c r="D17" s="8">
        <f>48/63</f>
        <v>0.76190476190476186</v>
      </c>
      <c r="E17" s="3">
        <f t="shared" si="0"/>
        <v>0.73809523809523814</v>
      </c>
      <c r="F17" s="22">
        <v>6</v>
      </c>
      <c r="G17" s="9">
        <f>7/10</f>
        <v>0.7</v>
      </c>
      <c r="H17" s="3" t="s">
        <v>74</v>
      </c>
      <c r="I17" s="49">
        <v>0.86458000000000002</v>
      </c>
      <c r="J17" s="51">
        <v>3253</v>
      </c>
      <c r="K17" s="6">
        <v>6</v>
      </c>
      <c r="L17" s="1">
        <v>54</v>
      </c>
      <c r="M17" s="1">
        <v>9</v>
      </c>
      <c r="N17" s="4">
        <v>5.5</v>
      </c>
      <c r="O17" s="1">
        <v>37</v>
      </c>
      <c r="P17" s="1">
        <v>28</v>
      </c>
      <c r="Q17" s="5">
        <f t="shared" si="1"/>
        <v>0.7567567567567568</v>
      </c>
      <c r="R17" s="6">
        <v>43</v>
      </c>
      <c r="S17" s="1">
        <v>36</v>
      </c>
      <c r="T17" s="13">
        <f t="shared" si="2"/>
        <v>0.83720930232558144</v>
      </c>
      <c r="U17" s="14">
        <v>23</v>
      </c>
      <c r="V17" s="13">
        <f t="shared" ref="V17:V18" si="5">U17/45</f>
        <v>0.51111111111111107</v>
      </c>
      <c r="W17" s="47" t="s">
        <v>67</v>
      </c>
      <c r="X17" s="51"/>
      <c r="Y17" s="47" t="s">
        <v>51</v>
      </c>
      <c r="Z17" s="65"/>
      <c r="AA17" s="51"/>
    </row>
    <row r="18" spans="1:27" x14ac:dyDescent="0.25">
      <c r="A18" s="6">
        <v>1</v>
      </c>
      <c r="B18" s="4" t="s">
        <v>17</v>
      </c>
      <c r="C18" s="8">
        <f>46/63</f>
        <v>0.73015873015873012</v>
      </c>
      <c r="D18" s="8">
        <f>46/63</f>
        <v>0.73015873015873012</v>
      </c>
      <c r="E18" s="3">
        <f t="shared" si="0"/>
        <v>0.73015873015873012</v>
      </c>
      <c r="F18" s="22">
        <v>7</v>
      </c>
      <c r="G18" s="9">
        <f>9/12</f>
        <v>0.75</v>
      </c>
      <c r="H18" s="48" t="s">
        <v>75</v>
      </c>
      <c r="I18" s="49">
        <v>0.89580000000000004</v>
      </c>
      <c r="J18" s="51">
        <v>2442</v>
      </c>
      <c r="K18" s="6">
        <v>6</v>
      </c>
      <c r="L18" s="1">
        <v>48</v>
      </c>
      <c r="M18" s="1">
        <v>8</v>
      </c>
      <c r="N18" s="4">
        <v>5</v>
      </c>
      <c r="O18" s="1">
        <v>36</v>
      </c>
      <c r="P18" s="1">
        <v>32</v>
      </c>
      <c r="Q18" s="8">
        <f t="shared" si="1"/>
        <v>0.88888888888888884</v>
      </c>
      <c r="R18" s="6">
        <v>37</v>
      </c>
      <c r="S18" s="1">
        <v>36</v>
      </c>
      <c r="T18" s="13">
        <f t="shared" si="2"/>
        <v>0.97297297297297303</v>
      </c>
      <c r="U18" s="14">
        <v>41</v>
      </c>
      <c r="V18" s="13">
        <f t="shared" si="5"/>
        <v>0.91111111111111109</v>
      </c>
      <c r="W18" s="47" t="s">
        <v>67</v>
      </c>
      <c r="X18" s="51"/>
      <c r="Y18" s="47" t="s">
        <v>51</v>
      </c>
      <c r="Z18" s="65"/>
      <c r="AA18" s="51"/>
    </row>
    <row r="19" spans="1:27" x14ac:dyDescent="0.25">
      <c r="A19" s="6">
        <v>1</v>
      </c>
      <c r="B19" s="4" t="s">
        <v>18</v>
      </c>
      <c r="C19" s="8">
        <f>45/63</f>
        <v>0.7142857142857143</v>
      </c>
      <c r="D19" s="8">
        <f>45/63</f>
        <v>0.7142857142857143</v>
      </c>
      <c r="E19" s="3">
        <f t="shared" si="0"/>
        <v>0.7142857142857143</v>
      </c>
      <c r="F19" s="24" t="s">
        <v>66</v>
      </c>
      <c r="G19" s="20"/>
      <c r="H19" s="21"/>
      <c r="I19" s="49">
        <v>0.69789999999999996</v>
      </c>
      <c r="J19" s="51">
        <v>2891</v>
      </c>
      <c r="K19" s="6">
        <v>6</v>
      </c>
      <c r="L19" s="1">
        <v>54</v>
      </c>
      <c r="M19" s="1">
        <v>9</v>
      </c>
      <c r="N19" s="4">
        <v>5.5</v>
      </c>
      <c r="O19" s="1">
        <v>42</v>
      </c>
      <c r="P19" s="1">
        <v>39</v>
      </c>
      <c r="Q19" s="5">
        <f t="shared" si="1"/>
        <v>0.9285714285714286</v>
      </c>
      <c r="R19" s="6">
        <v>45</v>
      </c>
      <c r="S19" s="1">
        <v>40</v>
      </c>
      <c r="T19" s="13">
        <f t="shared" si="2"/>
        <v>0.88888888888888884</v>
      </c>
      <c r="U19" s="14">
        <v>43</v>
      </c>
      <c r="V19" s="13">
        <f t="shared" ref="V19" si="6">U19/45</f>
        <v>0.9555555555555556</v>
      </c>
      <c r="W19" s="47" t="s">
        <v>67</v>
      </c>
      <c r="X19" s="51"/>
      <c r="Y19" s="45" t="s">
        <v>63</v>
      </c>
      <c r="Z19" s="68"/>
      <c r="AA19" s="46"/>
    </row>
    <row r="20" spans="1:27" x14ac:dyDescent="0.25">
      <c r="A20" s="6">
        <v>1</v>
      </c>
      <c r="B20" s="4" t="s">
        <v>19</v>
      </c>
      <c r="C20" s="8">
        <f>39/63</f>
        <v>0.61904761904761907</v>
      </c>
      <c r="D20" s="8">
        <f>33/63</f>
        <v>0.52380952380952384</v>
      </c>
      <c r="E20" s="3">
        <f t="shared" si="0"/>
        <v>0.5714285714285714</v>
      </c>
      <c r="F20" s="22">
        <v>6</v>
      </c>
      <c r="G20" s="9">
        <f>5/10</f>
        <v>0.5</v>
      </c>
      <c r="H20" s="3" t="s">
        <v>76</v>
      </c>
      <c r="I20" s="49">
        <v>0.39579999999999999</v>
      </c>
      <c r="J20" s="51">
        <v>4121</v>
      </c>
      <c r="K20" s="6">
        <v>5</v>
      </c>
      <c r="L20" s="1">
        <v>40</v>
      </c>
      <c r="M20" s="1">
        <v>8</v>
      </c>
      <c r="N20" s="4">
        <v>5</v>
      </c>
      <c r="O20" s="1">
        <v>30</v>
      </c>
      <c r="P20" s="1">
        <v>19</v>
      </c>
      <c r="Q20" s="5">
        <f t="shared" si="1"/>
        <v>0.6333333333333333</v>
      </c>
      <c r="R20" s="1">
        <v>20</v>
      </c>
      <c r="S20" s="1">
        <v>16</v>
      </c>
      <c r="T20" s="13">
        <f t="shared" si="2"/>
        <v>0.8</v>
      </c>
      <c r="U20" s="14">
        <v>31</v>
      </c>
      <c r="V20" s="13">
        <f t="shared" ref="V20:V22" si="7">U20/45</f>
        <v>0.68888888888888888</v>
      </c>
      <c r="W20" s="47" t="s">
        <v>67</v>
      </c>
      <c r="X20" s="51"/>
      <c r="Y20" s="47" t="s">
        <v>51</v>
      </c>
      <c r="Z20" s="65"/>
      <c r="AA20" s="51"/>
    </row>
    <row r="21" spans="1:27" x14ac:dyDescent="0.25">
      <c r="A21" s="6">
        <v>1</v>
      </c>
      <c r="B21" s="4" t="s">
        <v>20</v>
      </c>
      <c r="C21" s="8">
        <f>46/63</f>
        <v>0.73015873015873012</v>
      </c>
      <c r="D21" s="8">
        <f>47/63</f>
        <v>0.74603174603174605</v>
      </c>
      <c r="E21" s="3">
        <f t="shared" si="0"/>
        <v>0.73809523809523814</v>
      </c>
      <c r="F21" s="22">
        <v>5</v>
      </c>
      <c r="G21" s="9">
        <f>5/8</f>
        <v>0.625</v>
      </c>
      <c r="H21" s="3" t="s">
        <v>77</v>
      </c>
      <c r="I21" s="49">
        <v>0.75</v>
      </c>
      <c r="J21" s="51">
        <v>3527</v>
      </c>
      <c r="K21" s="6">
        <v>5</v>
      </c>
      <c r="L21" s="1">
        <v>30</v>
      </c>
      <c r="M21" s="1">
        <v>6</v>
      </c>
      <c r="N21" s="4">
        <v>4</v>
      </c>
      <c r="O21" s="1">
        <v>41</v>
      </c>
      <c r="P21" s="1">
        <v>30</v>
      </c>
      <c r="Q21" s="5">
        <f t="shared" si="1"/>
        <v>0.73170731707317072</v>
      </c>
      <c r="R21" s="6">
        <v>45</v>
      </c>
      <c r="S21" s="1">
        <v>39</v>
      </c>
      <c r="T21" s="13">
        <f t="shared" si="2"/>
        <v>0.8666666666666667</v>
      </c>
      <c r="U21" s="14">
        <v>43</v>
      </c>
      <c r="V21" s="13">
        <f t="shared" si="7"/>
        <v>0.9555555555555556</v>
      </c>
      <c r="W21" s="47" t="s">
        <v>67</v>
      </c>
      <c r="X21" s="51"/>
      <c r="Y21" s="47" t="s">
        <v>51</v>
      </c>
      <c r="Z21" s="65"/>
      <c r="AA21" s="51"/>
    </row>
    <row r="22" spans="1:27" x14ac:dyDescent="0.25">
      <c r="A22" s="6">
        <v>1</v>
      </c>
      <c r="B22" s="4" t="s">
        <v>21</v>
      </c>
      <c r="C22" s="8">
        <f>47/63</f>
        <v>0.74603174603174605</v>
      </c>
      <c r="D22" s="8">
        <f>48/63</f>
        <v>0.76190476190476186</v>
      </c>
      <c r="E22" s="3">
        <f t="shared" si="0"/>
        <v>0.75396825396825395</v>
      </c>
      <c r="F22" s="24" t="s">
        <v>66</v>
      </c>
      <c r="G22" s="20"/>
      <c r="H22" s="21"/>
      <c r="I22" s="49">
        <v>0.60419999999999996</v>
      </c>
      <c r="J22" s="51">
        <v>3170</v>
      </c>
      <c r="K22" s="6">
        <v>8</v>
      </c>
      <c r="L22" s="1">
        <v>80</v>
      </c>
      <c r="M22" s="1">
        <v>10</v>
      </c>
      <c r="N22" s="4">
        <v>6</v>
      </c>
      <c r="O22" s="1">
        <v>36</v>
      </c>
      <c r="P22" s="1">
        <v>20</v>
      </c>
      <c r="Q22" s="5">
        <f t="shared" si="1"/>
        <v>0.55555555555555558</v>
      </c>
      <c r="R22" s="6">
        <v>46</v>
      </c>
      <c r="S22" s="1">
        <v>41</v>
      </c>
      <c r="T22" s="13">
        <f t="shared" si="2"/>
        <v>0.89130434782608692</v>
      </c>
      <c r="U22" s="14">
        <v>28</v>
      </c>
      <c r="V22" s="13">
        <f t="shared" si="7"/>
        <v>0.62222222222222223</v>
      </c>
      <c r="W22" s="47" t="s">
        <v>67</v>
      </c>
      <c r="X22" s="51"/>
      <c r="Y22" s="45" t="s">
        <v>63</v>
      </c>
      <c r="Z22" s="68"/>
      <c r="AA22" s="46"/>
    </row>
    <row r="23" spans="1:27" x14ac:dyDescent="0.25">
      <c r="A23" s="6">
        <v>1</v>
      </c>
      <c r="B23" s="4" t="s">
        <v>22</v>
      </c>
      <c r="C23" s="15">
        <f>47/63</f>
        <v>0.74603174603174605</v>
      </c>
      <c r="D23" s="15">
        <f>44/63</f>
        <v>0.69841269841269837</v>
      </c>
      <c r="E23" s="3">
        <f t="shared" si="0"/>
        <v>0.72222222222222221</v>
      </c>
      <c r="F23" s="22">
        <v>9</v>
      </c>
      <c r="G23" s="9">
        <f>12/16</f>
        <v>0.75</v>
      </c>
      <c r="H23" s="3" t="s">
        <v>78</v>
      </c>
      <c r="I23" s="49">
        <v>0.14599999999999999</v>
      </c>
      <c r="J23" s="51">
        <v>3258</v>
      </c>
      <c r="K23" s="6">
        <v>5</v>
      </c>
      <c r="L23" s="1">
        <v>40</v>
      </c>
      <c r="M23" s="1">
        <v>8</v>
      </c>
      <c r="N23" s="4">
        <v>5</v>
      </c>
      <c r="O23" s="1">
        <v>39</v>
      </c>
      <c r="P23" s="1">
        <v>33</v>
      </c>
      <c r="Q23" s="5">
        <f t="shared" si="1"/>
        <v>0.84615384615384615</v>
      </c>
      <c r="R23" s="12">
        <v>44</v>
      </c>
      <c r="S23" s="1">
        <v>39</v>
      </c>
      <c r="T23" s="13">
        <f t="shared" si="2"/>
        <v>0.88636363636363635</v>
      </c>
      <c r="U23" s="14">
        <v>45</v>
      </c>
      <c r="V23" s="13">
        <f t="shared" ref="V23" si="8">U23/45</f>
        <v>1</v>
      </c>
      <c r="W23" s="47" t="s">
        <v>67</v>
      </c>
      <c r="X23" s="51"/>
      <c r="Y23" s="47" t="s">
        <v>51</v>
      </c>
      <c r="Z23" s="65"/>
      <c r="AA23" s="51"/>
    </row>
    <row r="24" spans="1:27" x14ac:dyDescent="0.25">
      <c r="A24" s="6">
        <v>1</v>
      </c>
      <c r="B24" s="4" t="s">
        <v>23</v>
      </c>
      <c r="C24" s="15">
        <f>45/63</f>
        <v>0.7142857142857143</v>
      </c>
      <c r="D24" s="15">
        <f>45/63</f>
        <v>0.7142857142857143</v>
      </c>
      <c r="E24" s="3">
        <f t="shared" si="0"/>
        <v>0.7142857142857143</v>
      </c>
      <c r="F24" s="22">
        <v>7</v>
      </c>
      <c r="G24" s="9">
        <f>8/12</f>
        <v>0.66666666666666663</v>
      </c>
      <c r="H24" s="48" t="s">
        <v>79</v>
      </c>
      <c r="I24" s="49">
        <v>0.51039999999999996</v>
      </c>
      <c r="J24" s="51">
        <v>3862</v>
      </c>
      <c r="K24" s="12">
        <v>5</v>
      </c>
      <c r="L24" s="1">
        <v>35</v>
      </c>
      <c r="M24" s="1">
        <v>7</v>
      </c>
      <c r="N24" s="11">
        <v>4.5</v>
      </c>
      <c r="O24" s="1">
        <v>36</v>
      </c>
      <c r="P24" s="1">
        <v>30</v>
      </c>
      <c r="Q24" s="5">
        <f t="shared" si="1"/>
        <v>0.83333333333333337</v>
      </c>
      <c r="R24" s="12">
        <v>41</v>
      </c>
      <c r="S24" s="1">
        <v>41</v>
      </c>
      <c r="T24" s="13">
        <f t="shared" si="2"/>
        <v>1</v>
      </c>
      <c r="U24" s="14">
        <v>39</v>
      </c>
      <c r="V24" s="13">
        <f t="shared" ref="V24" si="9">U24/45</f>
        <v>0.8666666666666667</v>
      </c>
      <c r="W24" s="45" t="s">
        <v>45</v>
      </c>
      <c r="X24" s="46"/>
      <c r="Y24" s="45" t="s">
        <v>52</v>
      </c>
      <c r="Z24" s="68"/>
      <c r="AA24" s="46"/>
    </row>
    <row r="25" spans="1:27" x14ac:dyDescent="0.25">
      <c r="A25" s="38">
        <v>1</v>
      </c>
      <c r="B25" s="32" t="s">
        <v>24</v>
      </c>
      <c r="C25" s="33">
        <f>49/63</f>
        <v>0.77777777777777779</v>
      </c>
      <c r="D25" s="33">
        <f>46/63</f>
        <v>0.73015873015873012</v>
      </c>
      <c r="E25" s="34">
        <f t="shared" si="0"/>
        <v>0.75396825396825395</v>
      </c>
      <c r="F25" s="35" t="s">
        <v>66</v>
      </c>
      <c r="G25" s="36"/>
      <c r="H25" s="37"/>
      <c r="I25" s="61">
        <v>0.67700000000000005</v>
      </c>
      <c r="J25" s="60">
        <v>3398</v>
      </c>
      <c r="K25" s="38">
        <v>5</v>
      </c>
      <c r="L25" s="31">
        <v>40</v>
      </c>
      <c r="M25" s="31">
        <v>8</v>
      </c>
      <c r="N25" s="32">
        <v>5</v>
      </c>
      <c r="O25" s="31">
        <v>42</v>
      </c>
      <c r="P25" s="31">
        <v>34</v>
      </c>
      <c r="Q25" s="39">
        <f t="shared" si="1"/>
        <v>0.80952380952380953</v>
      </c>
      <c r="R25" s="40">
        <v>43</v>
      </c>
      <c r="S25" s="31">
        <v>38</v>
      </c>
      <c r="T25" s="41">
        <f t="shared" si="2"/>
        <v>0.88372093023255816</v>
      </c>
      <c r="U25" s="19">
        <v>44</v>
      </c>
      <c r="V25" s="39">
        <f t="shared" ref="V25" si="10">U25/45</f>
        <v>0.97777777777777775</v>
      </c>
      <c r="W25" s="66" t="s">
        <v>67</v>
      </c>
      <c r="X25" s="67"/>
      <c r="Y25" s="69" t="s">
        <v>63</v>
      </c>
      <c r="Z25" s="70"/>
      <c r="AA25" s="71"/>
    </row>
    <row r="26" spans="1:27" x14ac:dyDescent="0.25">
      <c r="F26" s="16"/>
    </row>
    <row r="27" spans="1:27" x14ac:dyDescent="0.25">
      <c r="F27" s="16"/>
    </row>
  </sheetData>
  <mergeCells count="19">
    <mergeCell ref="Y3:AA3"/>
    <mergeCell ref="O2:Q2"/>
    <mergeCell ref="R2:T2"/>
    <mergeCell ref="F2:H2"/>
    <mergeCell ref="W1:X1"/>
    <mergeCell ref="Y1:AA1"/>
    <mergeCell ref="U1:V1"/>
    <mergeCell ref="U2:V2"/>
    <mergeCell ref="O1:Q1"/>
    <mergeCell ref="R1:T1"/>
    <mergeCell ref="F1:H1"/>
    <mergeCell ref="Y2:AA2"/>
    <mergeCell ref="W2:X2"/>
    <mergeCell ref="C1:E1"/>
    <mergeCell ref="I1:J1"/>
    <mergeCell ref="K1:N1"/>
    <mergeCell ref="C2:E2"/>
    <mergeCell ref="I2:J2"/>
    <mergeCell ref="K2:N2"/>
  </mergeCells>
  <phoneticPr fontId="5" type="noConversion"/>
  <pageMargins left="0.7" right="0.7" top="0.75" bottom="0.75" header="0.3" footer="0.3"/>
  <pageSetup paperSize="9" fitToWidth="0" orientation="landscape" horizontalDpi="4294967293" r:id="rId1"/>
  <ignoredErrors>
    <ignoredError sqref="C18 D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Watkins</dc:creator>
  <cp:lastModifiedBy>Freya Watkins</cp:lastModifiedBy>
  <cp:lastPrinted>2019-12-17T13:37:24Z</cp:lastPrinted>
  <dcterms:created xsi:type="dcterms:W3CDTF">2019-10-08T08:19:20Z</dcterms:created>
  <dcterms:modified xsi:type="dcterms:W3CDTF">2020-04-13T12:14:25Z</dcterms:modified>
</cp:coreProperties>
</file>