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21ca88b8ebaa824/Desktop/"/>
    </mc:Choice>
  </mc:AlternateContent>
  <xr:revisionPtr revIDLastSave="9" documentId="8_{FCA9222E-A1A4-4456-8904-445D81889CA9}" xr6:coauthVersionLast="45" xr6:coauthVersionMax="45" xr10:uidLastSave="{1E4D5402-88F3-4F9C-9B9B-C4FDA4ADB8FB}"/>
  <bookViews>
    <workbookView xWindow="-108" yWindow="-108" windowWidth="23256" windowHeight="12576" xr2:uid="{00000000-000D-0000-FFFF-FFFF00000000}"/>
  </bookViews>
  <sheets>
    <sheet name="Sheet1" sheetId="22" r:id="rId1"/>
    <sheet name="current" sheetId="1" r:id="rId2"/>
    <sheet name="future 1" sheetId="19" r:id="rId3"/>
    <sheet name="Pareto current" sheetId="18" r:id="rId4"/>
    <sheet name="opportunity" sheetId="15" r:id="rId5"/>
    <sheet name="data sheet" sheetId="3" r:id="rId6"/>
    <sheet name="workload" sheetId="13" r:id="rId7"/>
    <sheet name="PRC Separation" sheetId="20" r:id="rId8"/>
    <sheet name="current (2)" sheetId="21" r:id="rId9"/>
  </sheets>
  <definedNames>
    <definedName name="_xlnm._FilterDatabase" localSheetId="1" hidden="1">current!$A$4:$L$78</definedName>
    <definedName name="_xlnm._FilterDatabase" localSheetId="8" hidden="1">'current (2)'!$D$4:$O$78</definedName>
    <definedName name="_xlnm._FilterDatabase" localSheetId="2" hidden="1">'future 1'!$A$7:$M$66</definedName>
    <definedName name="_xlnm._FilterDatabase" localSheetId="4" hidden="1">opportunity!$A$4:$L$88</definedName>
    <definedName name="_xlnm._FilterDatabase" localSheetId="3" hidden="1">'Pareto current'!$A$4:$L$88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7" i="21" l="1"/>
  <c r="O66" i="21"/>
  <c r="N66" i="21"/>
  <c r="M66" i="21"/>
  <c r="J66" i="21"/>
  <c r="G66" i="21"/>
  <c r="I66" i="21" s="1"/>
  <c r="O65" i="21"/>
  <c r="M65" i="21"/>
  <c r="L65" i="21"/>
  <c r="J65" i="21"/>
  <c r="G65" i="21"/>
  <c r="N65" i="21" s="1"/>
  <c r="O64" i="21"/>
  <c r="M64" i="21"/>
  <c r="L64" i="21"/>
  <c r="J64" i="21"/>
  <c r="G64" i="21"/>
  <c r="N64" i="21" s="1"/>
  <c r="O63" i="21"/>
  <c r="N63" i="21"/>
  <c r="M63" i="21"/>
  <c r="J63" i="21"/>
  <c r="G63" i="21"/>
  <c r="I63" i="21" s="1"/>
  <c r="O62" i="21"/>
  <c r="N62" i="21"/>
  <c r="M62" i="21"/>
  <c r="J62" i="21"/>
  <c r="G62" i="21"/>
  <c r="I62" i="21" s="1"/>
  <c r="O61" i="21"/>
  <c r="M61" i="21"/>
  <c r="L61" i="21"/>
  <c r="J61" i="21"/>
  <c r="G61" i="21"/>
  <c r="N61" i="21" s="1"/>
  <c r="O60" i="21"/>
  <c r="M60" i="21"/>
  <c r="L60" i="21"/>
  <c r="J60" i="21"/>
  <c r="G60" i="21"/>
  <c r="N60" i="21" s="1"/>
  <c r="O59" i="21"/>
  <c r="N59" i="21"/>
  <c r="M59" i="21"/>
  <c r="J59" i="21"/>
  <c r="G59" i="21"/>
  <c r="I59" i="21" s="1"/>
  <c r="O58" i="21"/>
  <c r="N58" i="21"/>
  <c r="M58" i="21"/>
  <c r="J58" i="21"/>
  <c r="G58" i="21"/>
  <c r="I58" i="21" s="1"/>
  <c r="O57" i="21"/>
  <c r="N57" i="21"/>
  <c r="M57" i="21"/>
  <c r="J57" i="21"/>
  <c r="G57" i="21"/>
  <c r="I57" i="21" s="1"/>
  <c r="O56" i="21"/>
  <c r="M56" i="21"/>
  <c r="L56" i="21"/>
  <c r="J56" i="21"/>
  <c r="G56" i="21"/>
  <c r="N56" i="21" s="1"/>
  <c r="O55" i="21"/>
  <c r="N55" i="21"/>
  <c r="M55" i="21"/>
  <c r="J55" i="21"/>
  <c r="G55" i="21"/>
  <c r="I55" i="21" s="1"/>
  <c r="N54" i="21"/>
  <c r="M54" i="21"/>
  <c r="L54" i="21"/>
  <c r="J54" i="21"/>
  <c r="G54" i="21"/>
  <c r="I54" i="21" s="1"/>
  <c r="O53" i="21"/>
  <c r="M53" i="21"/>
  <c r="L53" i="21"/>
  <c r="J53" i="21"/>
  <c r="G53" i="21"/>
  <c r="N53" i="21" s="1"/>
  <c r="O52" i="21"/>
  <c r="M52" i="21"/>
  <c r="L52" i="21"/>
  <c r="J52" i="21"/>
  <c r="G52" i="21"/>
  <c r="N52" i="21" s="1"/>
  <c r="N51" i="21"/>
  <c r="M51" i="21"/>
  <c r="L51" i="21"/>
  <c r="J51" i="21"/>
  <c r="G51" i="21"/>
  <c r="I51" i="21" s="1"/>
  <c r="O50" i="21"/>
  <c r="M50" i="21"/>
  <c r="L50" i="21"/>
  <c r="J50" i="21"/>
  <c r="G50" i="21"/>
  <c r="N50" i="21" s="1"/>
  <c r="N49" i="21"/>
  <c r="M49" i="21"/>
  <c r="L49" i="21"/>
  <c r="J49" i="21"/>
  <c r="G49" i="21"/>
  <c r="I49" i="21" s="1"/>
  <c r="O48" i="21"/>
  <c r="N48" i="21"/>
  <c r="L48" i="21"/>
  <c r="J48" i="21"/>
  <c r="G48" i="21"/>
  <c r="I48" i="21" s="1"/>
  <c r="O47" i="21"/>
  <c r="N47" i="21"/>
  <c r="M47" i="21"/>
  <c r="J47" i="21"/>
  <c r="G47" i="21"/>
  <c r="I47" i="21" s="1"/>
  <c r="O46" i="21"/>
  <c r="N46" i="21"/>
  <c r="L46" i="21"/>
  <c r="J46" i="21"/>
  <c r="G46" i="21"/>
  <c r="I46" i="21" s="1"/>
  <c r="O45" i="21"/>
  <c r="N45" i="21"/>
  <c r="M45" i="21"/>
  <c r="J45" i="21"/>
  <c r="G45" i="21"/>
  <c r="I45" i="21" s="1"/>
  <c r="O44" i="21"/>
  <c r="N44" i="21"/>
  <c r="L44" i="21"/>
  <c r="J44" i="21"/>
  <c r="G44" i="21"/>
  <c r="I44" i="21" s="1"/>
  <c r="O43" i="21"/>
  <c r="N43" i="21"/>
  <c r="L43" i="21"/>
  <c r="J43" i="21"/>
  <c r="G43" i="21"/>
  <c r="I43" i="21" s="1"/>
  <c r="O42" i="21"/>
  <c r="N42" i="21"/>
  <c r="M42" i="21"/>
  <c r="J42" i="21"/>
  <c r="G42" i="21"/>
  <c r="I42" i="21" s="1"/>
  <c r="O41" i="21"/>
  <c r="N41" i="21"/>
  <c r="M41" i="21"/>
  <c r="J41" i="21"/>
  <c r="G41" i="21"/>
  <c r="I41" i="21" s="1"/>
  <c r="N40" i="21"/>
  <c r="M40" i="21"/>
  <c r="L40" i="21"/>
  <c r="J40" i="21"/>
  <c r="G40" i="21"/>
  <c r="I40" i="21" s="1"/>
  <c r="N39" i="21"/>
  <c r="M39" i="21"/>
  <c r="L39" i="21"/>
  <c r="J39" i="21"/>
  <c r="G39" i="21"/>
  <c r="I39" i="21" s="1"/>
  <c r="O38" i="21"/>
  <c r="N38" i="21"/>
  <c r="L38" i="21"/>
  <c r="J38" i="21"/>
  <c r="G38" i="21"/>
  <c r="I38" i="21" s="1"/>
  <c r="O37" i="21"/>
  <c r="N37" i="21"/>
  <c r="M37" i="21"/>
  <c r="J37" i="21"/>
  <c r="G37" i="21"/>
  <c r="I37" i="21" s="1"/>
  <c r="O36" i="21"/>
  <c r="N36" i="21"/>
  <c r="M36" i="21"/>
  <c r="J36" i="21"/>
  <c r="G36" i="21"/>
  <c r="I36" i="21" s="1"/>
  <c r="O35" i="21"/>
  <c r="N35" i="21"/>
  <c r="L35" i="21"/>
  <c r="J35" i="21"/>
  <c r="G35" i="21"/>
  <c r="I35" i="21" s="1"/>
  <c r="N34" i="21"/>
  <c r="M34" i="21"/>
  <c r="L34" i="21"/>
  <c r="J34" i="21"/>
  <c r="G34" i="21"/>
  <c r="I34" i="21" s="1"/>
  <c r="N33" i="21"/>
  <c r="M33" i="21"/>
  <c r="L33" i="21"/>
  <c r="J33" i="21"/>
  <c r="G33" i="21"/>
  <c r="I33" i="21" s="1"/>
  <c r="N32" i="21"/>
  <c r="M32" i="21"/>
  <c r="L32" i="21"/>
  <c r="J32" i="21"/>
  <c r="G32" i="21"/>
  <c r="I32" i="21" s="1"/>
  <c r="N31" i="21"/>
  <c r="M31" i="21"/>
  <c r="L31" i="21"/>
  <c r="J31" i="21"/>
  <c r="G31" i="21"/>
  <c r="I31" i="21" s="1"/>
  <c r="O30" i="21"/>
  <c r="N30" i="21"/>
  <c r="L30" i="21"/>
  <c r="J30" i="21"/>
  <c r="G30" i="21"/>
  <c r="I30" i="21" s="1"/>
  <c r="O29" i="21"/>
  <c r="M29" i="21"/>
  <c r="L29" i="21"/>
  <c r="J29" i="21"/>
  <c r="G29" i="21"/>
  <c r="N29" i="21" s="1"/>
  <c r="N28" i="21"/>
  <c r="M28" i="21"/>
  <c r="L28" i="21"/>
  <c r="J28" i="21"/>
  <c r="G28" i="21"/>
  <c r="I28" i="21" s="1"/>
  <c r="O27" i="21"/>
  <c r="N27" i="21"/>
  <c r="M27" i="21"/>
  <c r="J27" i="21"/>
  <c r="G27" i="21"/>
  <c r="I27" i="21" s="1"/>
  <c r="O26" i="21"/>
  <c r="N26" i="21"/>
  <c r="M26" i="21"/>
  <c r="J26" i="21"/>
  <c r="G26" i="21"/>
  <c r="I26" i="21" s="1"/>
  <c r="O25" i="21"/>
  <c r="N25" i="21"/>
  <c r="M25" i="21"/>
  <c r="J25" i="21"/>
  <c r="G25" i="21"/>
  <c r="I25" i="21" s="1"/>
  <c r="O24" i="21"/>
  <c r="N24" i="21"/>
  <c r="L24" i="21"/>
  <c r="J24" i="21"/>
  <c r="G24" i="21"/>
  <c r="I24" i="21" s="1"/>
  <c r="O23" i="21"/>
  <c r="N23" i="21"/>
  <c r="L23" i="21"/>
  <c r="J23" i="21"/>
  <c r="G23" i="21"/>
  <c r="I23" i="21" s="1"/>
  <c r="O22" i="21"/>
  <c r="N22" i="21"/>
  <c r="L22" i="21"/>
  <c r="J22" i="21"/>
  <c r="G22" i="21"/>
  <c r="I22" i="21" s="1"/>
  <c r="O21" i="21"/>
  <c r="N21" i="21"/>
  <c r="L21" i="21"/>
  <c r="J21" i="21"/>
  <c r="G21" i="21"/>
  <c r="I21" i="21" s="1"/>
  <c r="O20" i="21"/>
  <c r="N20" i="21"/>
  <c r="M20" i="21"/>
  <c r="J20" i="21"/>
  <c r="G20" i="21"/>
  <c r="I20" i="21" s="1"/>
  <c r="O19" i="21"/>
  <c r="N19" i="21"/>
  <c r="M19" i="21"/>
  <c r="J19" i="21"/>
  <c r="G19" i="21"/>
  <c r="I19" i="21" s="1"/>
  <c r="O18" i="21"/>
  <c r="N18" i="21"/>
  <c r="M18" i="21"/>
  <c r="J18" i="21"/>
  <c r="G18" i="21"/>
  <c r="I18" i="21" s="1"/>
  <c r="O17" i="21"/>
  <c r="N17" i="21"/>
  <c r="M17" i="21"/>
  <c r="J17" i="21"/>
  <c r="G17" i="21"/>
  <c r="I17" i="21" s="1"/>
  <c r="O16" i="21"/>
  <c r="N16" i="21"/>
  <c r="M16" i="21"/>
  <c r="J16" i="21"/>
  <c r="G16" i="21"/>
  <c r="I16" i="21" s="1"/>
  <c r="O15" i="21"/>
  <c r="N15" i="21"/>
  <c r="M15" i="21"/>
  <c r="J15" i="21"/>
  <c r="G15" i="21"/>
  <c r="I15" i="21" s="1"/>
  <c r="O14" i="21"/>
  <c r="N14" i="21"/>
  <c r="M14" i="21"/>
  <c r="J14" i="21"/>
  <c r="G14" i="21"/>
  <c r="I14" i="21" s="1"/>
  <c r="O13" i="21"/>
  <c r="N13" i="21"/>
  <c r="M13" i="21"/>
  <c r="J13" i="21"/>
  <c r="G13" i="21"/>
  <c r="I13" i="21" s="1"/>
  <c r="O12" i="21"/>
  <c r="N12" i="21"/>
  <c r="M12" i="21"/>
  <c r="J12" i="21"/>
  <c r="G12" i="21"/>
  <c r="I12" i="21" s="1"/>
  <c r="O11" i="21"/>
  <c r="N11" i="21"/>
  <c r="M11" i="21"/>
  <c r="J11" i="21"/>
  <c r="G11" i="21"/>
  <c r="I11" i="21" s="1"/>
  <c r="O10" i="21"/>
  <c r="N10" i="21"/>
  <c r="M10" i="21"/>
  <c r="J10" i="21"/>
  <c r="G10" i="21"/>
  <c r="I10" i="21" s="1"/>
  <c r="O9" i="21"/>
  <c r="N9" i="21"/>
  <c r="M9" i="21"/>
  <c r="J9" i="21"/>
  <c r="G9" i="21"/>
  <c r="I9" i="21" s="1"/>
  <c r="O8" i="21"/>
  <c r="N8" i="21"/>
  <c r="M8" i="21"/>
  <c r="J8" i="21"/>
  <c r="G8" i="21"/>
  <c r="I8" i="21" s="1"/>
  <c r="D8" i="2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O7" i="21"/>
  <c r="N7" i="21"/>
  <c r="M7" i="21"/>
  <c r="L7" i="21"/>
  <c r="J7" i="21"/>
  <c r="I7" i="21"/>
  <c r="M1" i="21"/>
  <c r="L14" i="21" l="1"/>
  <c r="M23" i="21"/>
  <c r="O28" i="21"/>
  <c r="L12" i="21"/>
  <c r="L10" i="21"/>
  <c r="L18" i="21"/>
  <c r="J74" i="21"/>
  <c r="J75" i="21" s="1"/>
  <c r="L8" i="21"/>
  <c r="L16" i="21"/>
  <c r="M21" i="21"/>
  <c r="L9" i="21"/>
  <c r="L11" i="21"/>
  <c r="L13" i="21"/>
  <c r="L15" i="21"/>
  <c r="L17" i="21"/>
  <c r="D26" i="2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D40" i="21" s="1"/>
  <c r="D41" i="21" s="1"/>
  <c r="D42" i="21" s="1"/>
  <c r="D43" i="21" s="1"/>
  <c r="D44" i="21" s="1"/>
  <c r="D47" i="21" s="1"/>
  <c r="D48" i="21" s="1"/>
  <c r="D49" i="21" s="1"/>
  <c r="D50" i="21" s="1"/>
  <c r="D51" i="21" s="1"/>
  <c r="D52" i="21" s="1"/>
  <c r="D53" i="21" s="1"/>
  <c r="D54" i="21" s="1"/>
  <c r="D55" i="21" s="1"/>
  <c r="D56" i="21" s="1"/>
  <c r="D57" i="21" s="1"/>
  <c r="D58" i="21" s="1"/>
  <c r="D59" i="21" s="1"/>
  <c r="D60" i="21" s="1"/>
  <c r="D61" i="21" s="1"/>
  <c r="D62" i="21" s="1"/>
  <c r="D63" i="21" s="1"/>
  <c r="D64" i="21" s="1"/>
  <c r="D65" i="21" s="1"/>
  <c r="D66" i="21" s="1"/>
  <c r="D67" i="21" s="1"/>
  <c r="D68" i="21" s="1"/>
  <c r="D69" i="21" s="1"/>
  <c r="D70" i="21" s="1"/>
  <c r="D71" i="21" s="1"/>
  <c r="D72" i="21" s="1"/>
  <c r="D73" i="21" s="1"/>
  <c r="D74" i="21" s="1"/>
  <c r="D75" i="21" s="1"/>
  <c r="D24" i="21"/>
  <c r="D25" i="21" s="1"/>
  <c r="N74" i="21"/>
  <c r="N75" i="21" s="1"/>
  <c r="O31" i="21"/>
  <c r="O32" i="21"/>
  <c r="O33" i="21"/>
  <c r="O34" i="21"/>
  <c r="O39" i="21"/>
  <c r="O40" i="21"/>
  <c r="O49" i="21"/>
  <c r="O51" i="21"/>
  <c r="O54" i="21"/>
  <c r="G74" i="21"/>
  <c r="G75" i="21" s="1"/>
  <c r="L19" i="21"/>
  <c r="L20" i="21"/>
  <c r="L25" i="21"/>
  <c r="L26" i="21"/>
  <c r="L27" i="21"/>
  <c r="L36" i="21"/>
  <c r="L37" i="21"/>
  <c r="L41" i="21"/>
  <c r="L42" i="21"/>
  <c r="L45" i="21"/>
  <c r="L47" i="21"/>
  <c r="L55" i="21"/>
  <c r="L57" i="21"/>
  <c r="L58" i="21"/>
  <c r="L59" i="21"/>
  <c r="L62" i="21"/>
  <c r="L63" i="21"/>
  <c r="L66" i="21"/>
  <c r="M22" i="21"/>
  <c r="M30" i="21"/>
  <c r="M35" i="21"/>
  <c r="M38" i="21"/>
  <c r="M43" i="21"/>
  <c r="M44" i="21"/>
  <c r="M46" i="21"/>
  <c r="M48" i="21"/>
  <c r="M24" i="21"/>
  <c r="I29" i="21"/>
  <c r="I50" i="21"/>
  <c r="I52" i="21"/>
  <c r="I53" i="21"/>
  <c r="I56" i="21"/>
  <c r="I60" i="21"/>
  <c r="I61" i="21"/>
  <c r="I64" i="21"/>
  <c r="I65" i="21"/>
  <c r="E43" i="20"/>
  <c r="E39" i="20"/>
  <c r="E31" i="20"/>
  <c r="E28" i="20"/>
  <c r="E22" i="20"/>
  <c r="E25" i="20" s="1"/>
  <c r="E18" i="20"/>
  <c r="E12" i="20"/>
  <c r="H66" i="19"/>
  <c r="E66" i="19"/>
  <c r="G66" i="19" s="1"/>
  <c r="H65" i="19"/>
  <c r="E65" i="19"/>
  <c r="G65" i="19" s="1"/>
  <c r="H64" i="19"/>
  <c r="E64" i="19"/>
  <c r="G64" i="19" s="1"/>
  <c r="H63" i="19"/>
  <c r="E63" i="19"/>
  <c r="G63" i="19" s="1"/>
  <c r="H62" i="19"/>
  <c r="E62" i="19"/>
  <c r="G62" i="19" s="1"/>
  <c r="E61" i="19"/>
  <c r="G61" i="19" s="1"/>
  <c r="H60" i="19"/>
  <c r="E60" i="19"/>
  <c r="G60" i="19" s="1"/>
  <c r="H59" i="19"/>
  <c r="E59" i="19"/>
  <c r="G59" i="19" s="1"/>
  <c r="H58" i="19"/>
  <c r="E58" i="19"/>
  <c r="G58" i="19" s="1"/>
  <c r="H57" i="19"/>
  <c r="E57" i="19"/>
  <c r="G57" i="19" s="1"/>
  <c r="H56" i="19"/>
  <c r="E56" i="19"/>
  <c r="G56" i="19" s="1"/>
  <c r="H55" i="19"/>
  <c r="E55" i="19"/>
  <c r="G55" i="19" s="1"/>
  <c r="E54" i="19"/>
  <c r="G54" i="19" s="1"/>
  <c r="H53" i="19"/>
  <c r="E53" i="19"/>
  <c r="G53" i="19" s="1"/>
  <c r="H52" i="19"/>
  <c r="E52" i="19"/>
  <c r="G52" i="19" s="1"/>
  <c r="H51" i="19"/>
  <c r="E51" i="19"/>
  <c r="G51" i="19" s="1"/>
  <c r="H50" i="19"/>
  <c r="E50" i="19"/>
  <c r="G50" i="19" s="1"/>
  <c r="H49" i="19"/>
  <c r="E49" i="19"/>
  <c r="G49" i="19" s="1"/>
  <c r="H48" i="19"/>
  <c r="E48" i="19"/>
  <c r="G48" i="19" s="1"/>
  <c r="H47" i="19"/>
  <c r="E47" i="19"/>
  <c r="G47" i="19" s="1"/>
  <c r="H46" i="19"/>
  <c r="E46" i="19"/>
  <c r="G46" i="19" s="1"/>
  <c r="H45" i="19"/>
  <c r="E45" i="19"/>
  <c r="G45" i="19" s="1"/>
  <c r="H44" i="19"/>
  <c r="G44" i="19"/>
  <c r="E44" i="19"/>
  <c r="H43" i="19"/>
  <c r="E43" i="19"/>
  <c r="G43" i="19" s="1"/>
  <c r="H42" i="19"/>
  <c r="E42" i="19"/>
  <c r="G42" i="19" s="1"/>
  <c r="H41" i="19"/>
  <c r="E41" i="19"/>
  <c r="G41" i="19" s="1"/>
  <c r="H40" i="19"/>
  <c r="E40" i="19"/>
  <c r="G40" i="19" s="1"/>
  <c r="H39" i="19"/>
  <c r="E39" i="19"/>
  <c r="G39" i="19" s="1"/>
  <c r="H38" i="19"/>
  <c r="E38" i="19"/>
  <c r="G38" i="19" s="1"/>
  <c r="G37" i="19"/>
  <c r="E37" i="19"/>
  <c r="H37" i="19" s="1"/>
  <c r="E36" i="19"/>
  <c r="G36" i="19" s="1"/>
  <c r="H35" i="19"/>
  <c r="E35" i="19"/>
  <c r="G35" i="19" s="1"/>
  <c r="H34" i="19"/>
  <c r="E34" i="19"/>
  <c r="G34" i="19" s="1"/>
  <c r="H33" i="19"/>
  <c r="E33" i="19"/>
  <c r="G33" i="19" s="1"/>
  <c r="H32" i="19"/>
  <c r="E32" i="19"/>
  <c r="G32" i="19" s="1"/>
  <c r="H31" i="19"/>
  <c r="E31" i="19"/>
  <c r="G31" i="19" s="1"/>
  <c r="H30" i="19"/>
  <c r="E30" i="19"/>
  <c r="G30" i="19" s="1"/>
  <c r="H29" i="19"/>
  <c r="E29" i="19"/>
  <c r="G29" i="19" s="1"/>
  <c r="H28" i="19"/>
  <c r="E28" i="19"/>
  <c r="G28" i="19" s="1"/>
  <c r="H27" i="19"/>
  <c r="E27" i="19"/>
  <c r="G27" i="19" s="1"/>
  <c r="H26" i="19"/>
  <c r="E26" i="19"/>
  <c r="G26" i="19" s="1"/>
  <c r="H25" i="19"/>
  <c r="E25" i="19"/>
  <c r="G25" i="19" s="1"/>
  <c r="H24" i="19"/>
  <c r="E24" i="19"/>
  <c r="G24" i="19" s="1"/>
  <c r="E23" i="19"/>
  <c r="G23" i="19" s="1"/>
  <c r="H22" i="19"/>
  <c r="E22" i="19"/>
  <c r="G22" i="19" s="1"/>
  <c r="H21" i="19"/>
  <c r="E21" i="19"/>
  <c r="G21" i="19" s="1"/>
  <c r="H20" i="19"/>
  <c r="E20" i="19"/>
  <c r="G20" i="19" s="1"/>
  <c r="H19" i="19"/>
  <c r="E19" i="19"/>
  <c r="G19" i="19" s="1"/>
  <c r="H18" i="19"/>
  <c r="E18" i="19"/>
  <c r="G18" i="19" s="1"/>
  <c r="H17" i="19"/>
  <c r="E17" i="19"/>
  <c r="G17" i="19" s="1"/>
  <c r="H16" i="19"/>
  <c r="E16" i="19"/>
  <c r="G16" i="19" s="1"/>
  <c r="H15" i="19"/>
  <c r="E15" i="19"/>
  <c r="G15" i="19" s="1"/>
  <c r="H14" i="19"/>
  <c r="E14" i="19"/>
  <c r="G14" i="19" s="1"/>
  <c r="H13" i="19"/>
  <c r="E13" i="19"/>
  <c r="G13" i="19" s="1"/>
  <c r="H12" i="19"/>
  <c r="E12" i="19"/>
  <c r="G12" i="19" s="1"/>
  <c r="H11" i="19"/>
  <c r="E11" i="19"/>
  <c r="G11" i="19" s="1"/>
  <c r="H10" i="19"/>
  <c r="E10" i="19"/>
  <c r="G10" i="19" s="1"/>
  <c r="H9" i="19"/>
  <c r="E9" i="19"/>
  <c r="G9" i="19" s="1"/>
  <c r="H8" i="19"/>
  <c r="E8" i="19"/>
  <c r="G8" i="19" s="1"/>
  <c r="H7" i="19"/>
  <c r="G7" i="19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H23" i="19" l="1"/>
  <c r="H54" i="19"/>
  <c r="H36" i="19"/>
  <c r="O74" i="21"/>
  <c r="O75" i="21" s="1"/>
  <c r="I74" i="21"/>
  <c r="N81" i="21" s="1"/>
  <c r="M74" i="21"/>
  <c r="M75" i="21" s="1"/>
  <c r="L74" i="21"/>
  <c r="L75" i="21" s="1"/>
  <c r="H61" i="19"/>
  <c r="E67" i="19"/>
  <c r="A24" i="1"/>
  <c r="A25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J66" i="1"/>
  <c r="K66" i="1"/>
  <c r="L66" i="1"/>
  <c r="I65" i="1"/>
  <c r="J65" i="1"/>
  <c r="L65" i="1"/>
  <c r="I64" i="1"/>
  <c r="J64" i="1"/>
  <c r="L64" i="1"/>
  <c r="J63" i="1"/>
  <c r="K63" i="1"/>
  <c r="L63" i="1"/>
  <c r="J62" i="1"/>
  <c r="K62" i="1"/>
  <c r="L62" i="1"/>
  <c r="I61" i="1"/>
  <c r="J61" i="1"/>
  <c r="L61" i="1"/>
  <c r="I60" i="1"/>
  <c r="J60" i="1"/>
  <c r="L60" i="1"/>
  <c r="J59" i="1"/>
  <c r="K59" i="1"/>
  <c r="L59" i="1"/>
  <c r="J58" i="1"/>
  <c r="K58" i="1"/>
  <c r="L58" i="1"/>
  <c r="J57" i="1"/>
  <c r="K57" i="1"/>
  <c r="L57" i="1"/>
  <c r="I56" i="1"/>
  <c r="J56" i="1"/>
  <c r="L56" i="1"/>
  <c r="J55" i="1"/>
  <c r="K55" i="1"/>
  <c r="L55" i="1"/>
  <c r="I54" i="1"/>
  <c r="J54" i="1"/>
  <c r="K54" i="1"/>
  <c r="I53" i="1"/>
  <c r="J53" i="1"/>
  <c r="L53" i="1"/>
  <c r="I52" i="1"/>
  <c r="J52" i="1"/>
  <c r="L52" i="1"/>
  <c r="I51" i="1"/>
  <c r="J51" i="1"/>
  <c r="K51" i="1"/>
  <c r="I50" i="1"/>
  <c r="J50" i="1"/>
  <c r="L50" i="1"/>
  <c r="I49" i="1"/>
  <c r="J49" i="1"/>
  <c r="K49" i="1"/>
  <c r="I48" i="1"/>
  <c r="K48" i="1"/>
  <c r="L48" i="1"/>
  <c r="J47" i="1"/>
  <c r="K47" i="1"/>
  <c r="L47" i="1"/>
  <c r="I46" i="1"/>
  <c r="K46" i="1"/>
  <c r="L46" i="1"/>
  <c r="J45" i="1"/>
  <c r="K45" i="1"/>
  <c r="L45" i="1"/>
  <c r="I44" i="1"/>
  <c r="K44" i="1"/>
  <c r="L44" i="1"/>
  <c r="I43" i="1"/>
  <c r="K43" i="1"/>
  <c r="L43" i="1"/>
  <c r="J42" i="1"/>
  <c r="K42" i="1"/>
  <c r="L42" i="1"/>
  <c r="J41" i="1"/>
  <c r="K41" i="1"/>
  <c r="L41" i="1"/>
  <c r="I40" i="1"/>
  <c r="J40" i="1"/>
  <c r="K40" i="1"/>
  <c r="I39" i="1"/>
  <c r="J39" i="1"/>
  <c r="K39" i="1"/>
  <c r="I38" i="1"/>
  <c r="K38" i="1"/>
  <c r="L38" i="1"/>
  <c r="J37" i="1"/>
  <c r="K37" i="1"/>
  <c r="L37" i="1"/>
  <c r="J36" i="1"/>
  <c r="K36" i="1"/>
  <c r="L36" i="1"/>
  <c r="I35" i="1"/>
  <c r="K35" i="1"/>
  <c r="L35" i="1"/>
  <c r="I34" i="1"/>
  <c r="J34" i="1"/>
  <c r="K34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L34" i="1" s="1"/>
  <c r="D35" i="1"/>
  <c r="J35" i="1" s="1"/>
  <c r="D36" i="1"/>
  <c r="F36" i="1" s="1"/>
  <c r="D37" i="1"/>
  <c r="I37" i="1" s="1"/>
  <c r="D38" i="1"/>
  <c r="J38" i="1" s="1"/>
  <c r="D39" i="1"/>
  <c r="L39" i="1" s="1"/>
  <c r="D40" i="1"/>
  <c r="F40" i="1" s="1"/>
  <c r="D41" i="1"/>
  <c r="I41" i="1" s="1"/>
  <c r="D42" i="1"/>
  <c r="F42" i="1" s="1"/>
  <c r="D43" i="1"/>
  <c r="J43" i="1" s="1"/>
  <c r="D44" i="1"/>
  <c r="J44" i="1" s="1"/>
  <c r="D45" i="1"/>
  <c r="I45" i="1" s="1"/>
  <c r="D46" i="1"/>
  <c r="J46" i="1" s="1"/>
  <c r="D47" i="1"/>
  <c r="I47" i="1" s="1"/>
  <c r="D48" i="1"/>
  <c r="J48" i="1" s="1"/>
  <c r="D49" i="1"/>
  <c r="F49" i="1" s="1"/>
  <c r="D50" i="1"/>
  <c r="K50" i="1" s="1"/>
  <c r="D51" i="1"/>
  <c r="L51" i="1" s="1"/>
  <c r="D52" i="1"/>
  <c r="F52" i="1" s="1"/>
  <c r="D53" i="1"/>
  <c r="K53" i="1" s="1"/>
  <c r="D54" i="1"/>
  <c r="L54" i="1" s="1"/>
  <c r="D55" i="1"/>
  <c r="F55" i="1" s="1"/>
  <c r="D56" i="1"/>
  <c r="F56" i="1" s="1"/>
  <c r="D57" i="1"/>
  <c r="F57" i="1" s="1"/>
  <c r="D58" i="1"/>
  <c r="F58" i="1" s="1"/>
  <c r="D59" i="1"/>
  <c r="I59" i="1" s="1"/>
  <c r="D60" i="1"/>
  <c r="F60" i="1" s="1"/>
  <c r="D61" i="1"/>
  <c r="K61" i="1" s="1"/>
  <c r="D62" i="1"/>
  <c r="F62" i="1" s="1"/>
  <c r="D63" i="1"/>
  <c r="I63" i="1" s="1"/>
  <c r="D64" i="1"/>
  <c r="F64" i="1" s="1"/>
  <c r="D65" i="1"/>
  <c r="K65" i="1" s="1"/>
  <c r="D66" i="1"/>
  <c r="F66" i="1" s="1"/>
  <c r="D8" i="1"/>
  <c r="J25" i="1"/>
  <c r="K25" i="1"/>
  <c r="L25" i="1"/>
  <c r="I24" i="1"/>
  <c r="J24" i="1"/>
  <c r="L24" i="1"/>
  <c r="M76" i="21" l="1"/>
  <c r="I136" i="21" s="1"/>
  <c r="I75" i="21"/>
  <c r="N80" i="21"/>
  <c r="F63" i="1"/>
  <c r="F47" i="1"/>
  <c r="I42" i="1"/>
  <c r="I62" i="1"/>
  <c r="F43" i="1"/>
  <c r="I55" i="1"/>
  <c r="F39" i="1"/>
  <c r="F59" i="1"/>
  <c r="I36" i="1"/>
  <c r="F51" i="1"/>
  <c r="F35" i="1"/>
  <c r="I58" i="1"/>
  <c r="I66" i="1"/>
  <c r="I57" i="1"/>
  <c r="I25" i="1"/>
  <c r="F54" i="1"/>
  <c r="F50" i="1"/>
  <c r="F46" i="1"/>
  <c r="F38" i="1"/>
  <c r="F34" i="1"/>
  <c r="L40" i="1"/>
  <c r="L49" i="1"/>
  <c r="F65" i="1"/>
  <c r="F61" i="1"/>
  <c r="F53" i="1"/>
  <c r="F45" i="1"/>
  <c r="F41" i="1"/>
  <c r="F37" i="1"/>
  <c r="K52" i="1"/>
  <c r="K56" i="1"/>
  <c r="K60" i="1"/>
  <c r="K64" i="1"/>
  <c r="F48" i="1"/>
  <c r="F44" i="1"/>
  <c r="K24" i="1"/>
  <c r="D5" i="3"/>
  <c r="M77" i="21" l="1"/>
  <c r="J10" i="1"/>
  <c r="L70" i="19"/>
  <c r="E68" i="19"/>
  <c r="B8" i="19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K1" i="19"/>
  <c r="K77" i="1"/>
  <c r="K87" i="18"/>
  <c r="L83" i="18"/>
  <c r="K83" i="18"/>
  <c r="J83" i="18"/>
  <c r="I83" i="18"/>
  <c r="G83" i="18"/>
  <c r="F83" i="18"/>
  <c r="D83" i="18"/>
  <c r="L82" i="18"/>
  <c r="K82" i="18"/>
  <c r="J82" i="18"/>
  <c r="I82" i="18"/>
  <c r="G82" i="18"/>
  <c r="F82" i="18"/>
  <c r="D82" i="18"/>
  <c r="L81" i="18"/>
  <c r="K81" i="18"/>
  <c r="J81" i="18"/>
  <c r="I81" i="18"/>
  <c r="G81" i="18"/>
  <c r="F81" i="18"/>
  <c r="D81" i="18"/>
  <c r="L80" i="18"/>
  <c r="K80" i="18"/>
  <c r="J80" i="18"/>
  <c r="I80" i="18"/>
  <c r="G80" i="18"/>
  <c r="F80" i="18"/>
  <c r="D80" i="18"/>
  <c r="L79" i="18"/>
  <c r="K79" i="18"/>
  <c r="J79" i="18"/>
  <c r="I79" i="18"/>
  <c r="G79" i="18"/>
  <c r="F79" i="18"/>
  <c r="D79" i="18"/>
  <c r="L78" i="18"/>
  <c r="K78" i="18"/>
  <c r="J78" i="18"/>
  <c r="I78" i="18"/>
  <c r="G78" i="18"/>
  <c r="F78" i="18"/>
  <c r="D78" i="18"/>
  <c r="L77" i="18"/>
  <c r="K77" i="18"/>
  <c r="J77" i="18"/>
  <c r="I77" i="18"/>
  <c r="G77" i="18"/>
  <c r="F77" i="18"/>
  <c r="D77" i="18"/>
  <c r="L76" i="18"/>
  <c r="K76" i="18"/>
  <c r="J76" i="18"/>
  <c r="I76" i="18"/>
  <c r="G76" i="18"/>
  <c r="F76" i="18"/>
  <c r="D76" i="18"/>
  <c r="L75" i="18"/>
  <c r="K75" i="18"/>
  <c r="J75" i="18"/>
  <c r="I75" i="18"/>
  <c r="G75" i="18"/>
  <c r="F75" i="18"/>
  <c r="D75" i="18"/>
  <c r="L74" i="18"/>
  <c r="K74" i="18"/>
  <c r="J74" i="18"/>
  <c r="I74" i="18"/>
  <c r="G74" i="18"/>
  <c r="F74" i="18"/>
  <c r="D74" i="18"/>
  <c r="L73" i="18"/>
  <c r="K73" i="18"/>
  <c r="J73" i="18"/>
  <c r="I73" i="18"/>
  <c r="G73" i="18"/>
  <c r="F73" i="18"/>
  <c r="D73" i="18"/>
  <c r="L72" i="18"/>
  <c r="K72" i="18"/>
  <c r="J72" i="18"/>
  <c r="I72" i="18"/>
  <c r="G72" i="18"/>
  <c r="F72" i="18"/>
  <c r="D72" i="18"/>
  <c r="L71" i="18"/>
  <c r="K71" i="18"/>
  <c r="J71" i="18"/>
  <c r="I71" i="18"/>
  <c r="G71" i="18"/>
  <c r="F71" i="18"/>
  <c r="D71" i="18"/>
  <c r="L70" i="18"/>
  <c r="K70" i="18"/>
  <c r="J70" i="18"/>
  <c r="I70" i="18"/>
  <c r="G70" i="18"/>
  <c r="F70" i="18"/>
  <c r="D70" i="18"/>
  <c r="L69" i="18"/>
  <c r="K69" i="18"/>
  <c r="J69" i="18"/>
  <c r="I69" i="18"/>
  <c r="G69" i="18"/>
  <c r="F69" i="18"/>
  <c r="D69" i="18"/>
  <c r="L68" i="18"/>
  <c r="K68" i="18"/>
  <c r="J68" i="18"/>
  <c r="I68" i="18"/>
  <c r="G68" i="18"/>
  <c r="F68" i="18"/>
  <c r="D68" i="18"/>
  <c r="L67" i="18"/>
  <c r="K67" i="18"/>
  <c r="J67" i="18"/>
  <c r="I67" i="18"/>
  <c r="G67" i="18"/>
  <c r="F67" i="18"/>
  <c r="D67" i="18"/>
  <c r="L66" i="18"/>
  <c r="K66" i="18"/>
  <c r="J66" i="18"/>
  <c r="I66" i="18"/>
  <c r="G66" i="18"/>
  <c r="F66" i="18"/>
  <c r="D66" i="18"/>
  <c r="L65" i="18"/>
  <c r="K65" i="18"/>
  <c r="J65" i="18"/>
  <c r="I65" i="18"/>
  <c r="G65" i="18"/>
  <c r="F65" i="18"/>
  <c r="D65" i="18"/>
  <c r="L64" i="18"/>
  <c r="K64" i="18"/>
  <c r="J64" i="18"/>
  <c r="I64" i="18"/>
  <c r="G64" i="18"/>
  <c r="F64" i="18"/>
  <c r="D64" i="18"/>
  <c r="L63" i="18"/>
  <c r="K63" i="18"/>
  <c r="J63" i="18"/>
  <c r="I63" i="18"/>
  <c r="G63" i="18"/>
  <c r="F63" i="18"/>
  <c r="D63" i="18"/>
  <c r="L62" i="18"/>
  <c r="K62" i="18"/>
  <c r="J62" i="18"/>
  <c r="I62" i="18"/>
  <c r="G62" i="18"/>
  <c r="F62" i="18"/>
  <c r="D62" i="18"/>
  <c r="L61" i="18"/>
  <c r="K61" i="18"/>
  <c r="J61" i="18"/>
  <c r="I61" i="18"/>
  <c r="G61" i="18"/>
  <c r="D61" i="18"/>
  <c r="F61" i="18" s="1"/>
  <c r="L60" i="18"/>
  <c r="K60" i="18"/>
  <c r="J60" i="18"/>
  <c r="I60" i="18"/>
  <c r="G60" i="18"/>
  <c r="D60" i="18"/>
  <c r="F60" i="18" s="1"/>
  <c r="L59" i="18"/>
  <c r="K59" i="18"/>
  <c r="J59" i="18"/>
  <c r="I59" i="18"/>
  <c r="G59" i="18"/>
  <c r="F59" i="18"/>
  <c r="D59" i="18"/>
  <c r="L58" i="18"/>
  <c r="K58" i="18"/>
  <c r="J58" i="18"/>
  <c r="G58" i="18"/>
  <c r="F58" i="18"/>
  <c r="D58" i="18"/>
  <c r="I58" i="18" s="1"/>
  <c r="L57" i="18"/>
  <c r="K57" i="18"/>
  <c r="J57" i="18"/>
  <c r="G57" i="18"/>
  <c r="D57" i="18"/>
  <c r="F57" i="18" s="1"/>
  <c r="L56" i="18"/>
  <c r="K56" i="18"/>
  <c r="J56" i="18"/>
  <c r="I56" i="18"/>
  <c r="G56" i="18"/>
  <c r="D56" i="18"/>
  <c r="F56" i="18" s="1"/>
  <c r="L55" i="18"/>
  <c r="K55" i="18"/>
  <c r="J55" i="18"/>
  <c r="I55" i="18"/>
  <c r="G55" i="18"/>
  <c r="F55" i="18"/>
  <c r="D55" i="18"/>
  <c r="L54" i="18"/>
  <c r="K54" i="18"/>
  <c r="J54" i="18"/>
  <c r="G54" i="18"/>
  <c r="F54" i="18"/>
  <c r="D54" i="18"/>
  <c r="I54" i="18" s="1"/>
  <c r="L53" i="18"/>
  <c r="K53" i="18"/>
  <c r="I53" i="18"/>
  <c r="G53" i="18"/>
  <c r="D53" i="18"/>
  <c r="J53" i="18" s="1"/>
  <c r="L52" i="18"/>
  <c r="K52" i="18"/>
  <c r="J52" i="18"/>
  <c r="I52" i="18"/>
  <c r="G52" i="18"/>
  <c r="F52" i="18"/>
  <c r="D52" i="18"/>
  <c r="L51" i="18"/>
  <c r="K51" i="18"/>
  <c r="I51" i="18"/>
  <c r="G51" i="18"/>
  <c r="D51" i="18"/>
  <c r="J51" i="18" s="1"/>
  <c r="L50" i="18"/>
  <c r="K50" i="18"/>
  <c r="J50" i="18"/>
  <c r="G50" i="18"/>
  <c r="F50" i="18"/>
  <c r="D50" i="18"/>
  <c r="I50" i="18" s="1"/>
  <c r="L49" i="18"/>
  <c r="K49" i="18"/>
  <c r="J49" i="18"/>
  <c r="G49" i="18"/>
  <c r="D49" i="18"/>
  <c r="I49" i="18" s="1"/>
  <c r="L48" i="18"/>
  <c r="K48" i="18"/>
  <c r="J48" i="18"/>
  <c r="G48" i="18"/>
  <c r="F48" i="18"/>
  <c r="D48" i="18"/>
  <c r="I48" i="18" s="1"/>
  <c r="L47" i="18"/>
  <c r="K47" i="18"/>
  <c r="I47" i="18"/>
  <c r="G47" i="18"/>
  <c r="D47" i="18"/>
  <c r="J47" i="18" s="1"/>
  <c r="L46" i="18"/>
  <c r="K46" i="18"/>
  <c r="J46" i="18"/>
  <c r="I46" i="18"/>
  <c r="G46" i="18"/>
  <c r="D46" i="18"/>
  <c r="F46" i="18" s="1"/>
  <c r="L45" i="18"/>
  <c r="K45" i="18"/>
  <c r="J45" i="18"/>
  <c r="I45" i="18"/>
  <c r="G45" i="18"/>
  <c r="F45" i="18"/>
  <c r="D45" i="18"/>
  <c r="K44" i="18"/>
  <c r="J44" i="18"/>
  <c r="I44" i="18"/>
  <c r="G44" i="18"/>
  <c r="F44" i="18"/>
  <c r="D44" i="18"/>
  <c r="L44" i="18" s="1"/>
  <c r="L43" i="18"/>
  <c r="J43" i="18"/>
  <c r="I43" i="18"/>
  <c r="G43" i="18"/>
  <c r="D43" i="18"/>
  <c r="K43" i="18" s="1"/>
  <c r="L42" i="18"/>
  <c r="K42" i="18"/>
  <c r="J42" i="18"/>
  <c r="I42" i="18"/>
  <c r="G42" i="18"/>
  <c r="D42" i="18"/>
  <c r="F42" i="18" s="1"/>
  <c r="L41" i="18"/>
  <c r="K41" i="18"/>
  <c r="J41" i="18"/>
  <c r="I41" i="18"/>
  <c r="G41" i="18"/>
  <c r="F41" i="18"/>
  <c r="D41" i="18"/>
  <c r="K40" i="18"/>
  <c r="J40" i="18"/>
  <c r="I40" i="18"/>
  <c r="G40" i="18"/>
  <c r="F40" i="18"/>
  <c r="D40" i="18"/>
  <c r="L40" i="18" s="1"/>
  <c r="L39" i="18"/>
  <c r="J39" i="18"/>
  <c r="I39" i="18"/>
  <c r="G39" i="18"/>
  <c r="D39" i="18"/>
  <c r="K39" i="18" s="1"/>
  <c r="L38" i="18"/>
  <c r="K38" i="18"/>
  <c r="J38" i="18"/>
  <c r="I38" i="18"/>
  <c r="G38" i="18"/>
  <c r="D38" i="18"/>
  <c r="F38" i="18" s="1"/>
  <c r="L37" i="18"/>
  <c r="K37" i="18"/>
  <c r="J37" i="18"/>
  <c r="I37" i="18"/>
  <c r="G37" i="18"/>
  <c r="F37" i="18"/>
  <c r="D37" i="18"/>
  <c r="L36" i="18"/>
  <c r="K36" i="18"/>
  <c r="I36" i="18"/>
  <c r="G36" i="18"/>
  <c r="D36" i="18"/>
  <c r="J36" i="18" s="1"/>
  <c r="L35" i="18"/>
  <c r="K35" i="18"/>
  <c r="I35" i="18"/>
  <c r="G35" i="18"/>
  <c r="F35" i="18"/>
  <c r="D35" i="18"/>
  <c r="J35" i="18" s="1"/>
  <c r="L34" i="18"/>
  <c r="K34" i="18"/>
  <c r="J34" i="18"/>
  <c r="G34" i="18"/>
  <c r="D34" i="18"/>
  <c r="I34" i="18" s="1"/>
  <c r="L33" i="18"/>
  <c r="K33" i="18"/>
  <c r="J33" i="18"/>
  <c r="G33" i="18"/>
  <c r="F33" i="18"/>
  <c r="D33" i="18"/>
  <c r="I33" i="18" s="1"/>
  <c r="L32" i="18"/>
  <c r="K32" i="18"/>
  <c r="J32" i="18"/>
  <c r="I32" i="18"/>
  <c r="G32" i="18"/>
  <c r="F32" i="18"/>
  <c r="D32" i="18"/>
  <c r="L31" i="18"/>
  <c r="K31" i="18"/>
  <c r="J31" i="18"/>
  <c r="G31" i="18"/>
  <c r="D31" i="18"/>
  <c r="I31" i="18" s="1"/>
  <c r="L30" i="18"/>
  <c r="K30" i="18"/>
  <c r="I30" i="18"/>
  <c r="G30" i="18"/>
  <c r="F30" i="18"/>
  <c r="D30" i="18"/>
  <c r="J30" i="18" s="1"/>
  <c r="K29" i="18"/>
  <c r="J29" i="18"/>
  <c r="I29" i="18"/>
  <c r="G29" i="18"/>
  <c r="D29" i="18"/>
  <c r="F29" i="18" s="1"/>
  <c r="L28" i="18"/>
  <c r="K28" i="18"/>
  <c r="I28" i="18"/>
  <c r="G28" i="18"/>
  <c r="F28" i="18"/>
  <c r="D28" i="18"/>
  <c r="J28" i="18" s="1"/>
  <c r="K27" i="18"/>
  <c r="J27" i="18"/>
  <c r="I27" i="18"/>
  <c r="G27" i="18"/>
  <c r="F27" i="18"/>
  <c r="D27" i="18"/>
  <c r="L27" i="18" s="1"/>
  <c r="L26" i="18"/>
  <c r="K26" i="18"/>
  <c r="I26" i="18"/>
  <c r="G26" i="18"/>
  <c r="D26" i="18"/>
  <c r="J26" i="18" s="1"/>
  <c r="L25" i="18"/>
  <c r="K25" i="18"/>
  <c r="J25" i="18"/>
  <c r="I25" i="18"/>
  <c r="G25" i="18"/>
  <c r="F25" i="18"/>
  <c r="D25" i="18"/>
  <c r="L24" i="18"/>
  <c r="K24" i="18"/>
  <c r="J24" i="18"/>
  <c r="I24" i="18"/>
  <c r="G24" i="18"/>
  <c r="F24" i="18"/>
  <c r="D24" i="18"/>
  <c r="L23" i="18"/>
  <c r="K23" i="18"/>
  <c r="I23" i="18"/>
  <c r="G23" i="18"/>
  <c r="D23" i="18"/>
  <c r="J23" i="18" s="1"/>
  <c r="L22" i="18"/>
  <c r="K22" i="18"/>
  <c r="J22" i="18"/>
  <c r="I22" i="18"/>
  <c r="G22" i="18"/>
  <c r="F22" i="18"/>
  <c r="D22" i="18"/>
  <c r="L21" i="18"/>
  <c r="K21" i="18"/>
  <c r="I21" i="18"/>
  <c r="G21" i="18"/>
  <c r="D21" i="18"/>
  <c r="J21" i="18" s="1"/>
  <c r="L20" i="18"/>
  <c r="K20" i="18"/>
  <c r="J20" i="18"/>
  <c r="I20" i="18"/>
  <c r="G20" i="18"/>
  <c r="D20" i="18"/>
  <c r="F20" i="18" s="1"/>
  <c r="L19" i="18"/>
  <c r="K19" i="18"/>
  <c r="I19" i="18"/>
  <c r="G19" i="18"/>
  <c r="F19" i="18"/>
  <c r="D19" i="18"/>
  <c r="J19" i="18" s="1"/>
  <c r="L18" i="18"/>
  <c r="J18" i="18"/>
  <c r="I18" i="18"/>
  <c r="G18" i="18"/>
  <c r="D18" i="18"/>
  <c r="K18" i="18" s="1"/>
  <c r="L17" i="18"/>
  <c r="K17" i="18"/>
  <c r="J17" i="18"/>
  <c r="G17" i="18"/>
  <c r="F17" i="18"/>
  <c r="D17" i="18"/>
  <c r="I17" i="18" s="1"/>
  <c r="L16" i="18"/>
  <c r="K16" i="18"/>
  <c r="J16" i="18"/>
  <c r="I16" i="18"/>
  <c r="G16" i="18"/>
  <c r="F16" i="18"/>
  <c r="D16" i="18"/>
  <c r="K15" i="18"/>
  <c r="J15" i="18"/>
  <c r="I15" i="18"/>
  <c r="G15" i="18"/>
  <c r="D15" i="18"/>
  <c r="F15" i="18" s="1"/>
  <c r="L14" i="18"/>
  <c r="J14" i="18"/>
  <c r="I14" i="18"/>
  <c r="G14" i="18"/>
  <c r="D14" i="18"/>
  <c r="K14" i="18" s="1"/>
  <c r="L13" i="18"/>
  <c r="K13" i="18"/>
  <c r="I13" i="18"/>
  <c r="G13" i="18"/>
  <c r="F13" i="18"/>
  <c r="D13" i="18"/>
  <c r="J13" i="18" s="1"/>
  <c r="L12" i="18"/>
  <c r="J12" i="18"/>
  <c r="I12" i="18"/>
  <c r="G12" i="18"/>
  <c r="D12" i="18"/>
  <c r="K12" i="18" s="1"/>
  <c r="L11" i="18"/>
  <c r="K11" i="18"/>
  <c r="I11" i="18"/>
  <c r="G11" i="18"/>
  <c r="F11" i="18"/>
  <c r="D11" i="18"/>
  <c r="J11" i="18" s="1"/>
  <c r="L10" i="18"/>
  <c r="K10" i="18"/>
  <c r="I10" i="18"/>
  <c r="G10" i="18"/>
  <c r="D10" i="18"/>
  <c r="J10" i="18" s="1"/>
  <c r="L9" i="18"/>
  <c r="K9" i="18"/>
  <c r="J9" i="18"/>
  <c r="G9" i="18"/>
  <c r="F9" i="18"/>
  <c r="D9" i="18"/>
  <c r="L8" i="18"/>
  <c r="K8" i="18"/>
  <c r="J8" i="18"/>
  <c r="I8" i="18"/>
  <c r="G8" i="18"/>
  <c r="F8" i="18"/>
  <c r="A8" i="18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L7" i="18"/>
  <c r="K7" i="18"/>
  <c r="J7" i="18"/>
  <c r="I7" i="18"/>
  <c r="G7" i="18"/>
  <c r="F7" i="18"/>
  <c r="J1" i="18"/>
  <c r="E25" i="3"/>
  <c r="E24" i="3"/>
  <c r="E26" i="3" s="1"/>
  <c r="E23" i="3"/>
  <c r="D26" i="3"/>
  <c r="C25" i="3"/>
  <c r="F25" i="3" s="1"/>
  <c r="C24" i="3"/>
  <c r="F24" i="3" s="1"/>
  <c r="C23" i="3"/>
  <c r="F23" i="3" s="1"/>
  <c r="D84" i="15"/>
  <c r="D85" i="15" s="1"/>
  <c r="A8" i="15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J1" i="15"/>
  <c r="E30" i="13"/>
  <c r="E26" i="13"/>
  <c r="E20" i="13"/>
  <c r="E19" i="13"/>
  <c r="E18" i="13"/>
  <c r="E16" i="13"/>
  <c r="E15" i="13"/>
  <c r="E14" i="13"/>
  <c r="E13" i="13"/>
  <c r="E11" i="13"/>
  <c r="E5" i="13"/>
  <c r="E4" i="13"/>
  <c r="D37" i="13"/>
  <c r="E37" i="13" s="1"/>
  <c r="D32" i="13"/>
  <c r="C38" i="13" s="1"/>
  <c r="D38" i="13" s="1"/>
  <c r="E38" i="13" s="1"/>
  <c r="D34" i="13"/>
  <c r="E34" i="13" s="1"/>
  <c r="C32" i="13"/>
  <c r="C35" i="13"/>
  <c r="D35" i="13" s="1"/>
  <c r="E35" i="13" s="1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I17" i="1"/>
  <c r="J18" i="1"/>
  <c r="J20" i="1"/>
  <c r="K22" i="1"/>
  <c r="J22" i="1"/>
  <c r="J26" i="1"/>
  <c r="I27" i="1"/>
  <c r="J28" i="1"/>
  <c r="K28" i="1"/>
  <c r="I29" i="1"/>
  <c r="J32" i="1"/>
  <c r="J33" i="1"/>
  <c r="I33" i="1"/>
  <c r="I14" i="1"/>
  <c r="J13" i="1"/>
  <c r="I13" i="1"/>
  <c r="K12" i="1"/>
  <c r="I12" i="1"/>
  <c r="J11" i="1"/>
  <c r="I11" i="1"/>
  <c r="I8" i="1"/>
  <c r="L7" i="1"/>
  <c r="L8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6" i="1"/>
  <c r="L27" i="1"/>
  <c r="L28" i="1"/>
  <c r="L29" i="1"/>
  <c r="L30" i="1"/>
  <c r="L31" i="1"/>
  <c r="L32" i="1"/>
  <c r="K7" i="1"/>
  <c r="K8" i="1"/>
  <c r="K9" i="1"/>
  <c r="K10" i="1"/>
  <c r="K13" i="1"/>
  <c r="K14" i="1"/>
  <c r="K15" i="1"/>
  <c r="K16" i="1"/>
  <c r="K17" i="1"/>
  <c r="K18" i="1"/>
  <c r="K26" i="1"/>
  <c r="K29" i="1"/>
  <c r="K30" i="1"/>
  <c r="K33" i="1"/>
  <c r="J7" i="1"/>
  <c r="J8" i="1"/>
  <c r="J9" i="1"/>
  <c r="J12" i="1"/>
  <c r="J14" i="1"/>
  <c r="J19" i="1"/>
  <c r="J23" i="1"/>
  <c r="I7" i="1"/>
  <c r="I10" i="1"/>
  <c r="I15" i="1"/>
  <c r="I16" i="1"/>
  <c r="I18" i="1"/>
  <c r="I19" i="1"/>
  <c r="I20" i="1"/>
  <c r="I22" i="1"/>
  <c r="I23" i="1"/>
  <c r="I26" i="1"/>
  <c r="I28" i="1"/>
  <c r="I30" i="1"/>
  <c r="I31" i="1"/>
  <c r="I32" i="1"/>
  <c r="G7" i="1"/>
  <c r="G8" i="1"/>
  <c r="F7" i="1"/>
  <c r="F8" i="1"/>
  <c r="J1" i="1"/>
  <c r="K27" i="1"/>
  <c r="E32" i="13" l="1"/>
  <c r="K20" i="1"/>
  <c r="K32" i="1"/>
  <c r="I9" i="1"/>
  <c r="J29" i="1"/>
  <c r="K23" i="1"/>
  <c r="K11" i="1"/>
  <c r="L33" i="1"/>
  <c r="J17" i="1"/>
  <c r="J15" i="1"/>
  <c r="K31" i="1"/>
  <c r="K21" i="1"/>
  <c r="D74" i="1"/>
  <c r="D75" i="1" s="1"/>
  <c r="J27" i="1"/>
  <c r="K19" i="1"/>
  <c r="J16" i="1"/>
  <c r="C26" i="3"/>
  <c r="G67" i="19"/>
  <c r="L73" i="19" s="1"/>
  <c r="H67" i="19"/>
  <c r="H68" i="19" s="1"/>
  <c r="B56" i="19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G74" i="1"/>
  <c r="G75" i="1" s="1"/>
  <c r="D84" i="18"/>
  <c r="D85" i="18" s="1"/>
  <c r="I57" i="18"/>
  <c r="F14" i="18"/>
  <c r="L15" i="18"/>
  <c r="F23" i="18"/>
  <c r="F26" i="18"/>
  <c r="L29" i="18"/>
  <c r="F31" i="18"/>
  <c r="F53" i="18"/>
  <c r="K84" i="18"/>
  <c r="K85" i="18" s="1"/>
  <c r="F10" i="18"/>
  <c r="F12" i="18"/>
  <c r="F18" i="18"/>
  <c r="F21" i="18"/>
  <c r="F34" i="18"/>
  <c r="F36" i="18"/>
  <c r="F39" i="18"/>
  <c r="F43" i="18"/>
  <c r="F47" i="18"/>
  <c r="F49" i="18"/>
  <c r="F51" i="18"/>
  <c r="J30" i="1"/>
  <c r="J21" i="1"/>
  <c r="L15" i="1"/>
  <c r="G84" i="18"/>
  <c r="G85" i="18" s="1"/>
  <c r="J84" i="18"/>
  <c r="J85" i="18" s="1"/>
  <c r="I9" i="18"/>
  <c r="I84" i="18" s="1"/>
  <c r="J31" i="1"/>
  <c r="I21" i="1"/>
  <c r="F26" i="3"/>
  <c r="F31" i="3" s="1"/>
  <c r="F28" i="3"/>
  <c r="I74" i="1" l="1"/>
  <c r="K74" i="1"/>
  <c r="K75" i="1" s="1"/>
  <c r="F74" i="1"/>
  <c r="L74" i="1"/>
  <c r="L75" i="1" s="1"/>
  <c r="F84" i="18"/>
  <c r="L74" i="19"/>
  <c r="G68" i="19"/>
  <c r="J74" i="1"/>
  <c r="J75" i="1" s="1"/>
  <c r="L84" i="18"/>
  <c r="L85" i="18" s="1"/>
  <c r="K91" i="18"/>
  <c r="K90" i="18"/>
  <c r="F85" i="18"/>
  <c r="J86" i="18"/>
  <c r="I85" i="18"/>
  <c r="F33" i="3"/>
  <c r="G14" i="3" s="1"/>
  <c r="D6" i="3"/>
  <c r="D7" i="3"/>
  <c r="F7" i="3" s="1"/>
  <c r="G7" i="3" s="1"/>
  <c r="C5" i="3" l="1"/>
  <c r="F5" i="3" s="1"/>
  <c r="G5" i="3" s="1"/>
  <c r="F75" i="1"/>
  <c r="J76" i="1"/>
  <c r="J77" i="1" s="1"/>
  <c r="I75" i="1"/>
  <c r="K81" i="1"/>
  <c r="K80" i="1"/>
  <c r="J87" i="18"/>
  <c r="F146" i="18"/>
  <c r="C6" i="3"/>
  <c r="F6" i="3" s="1"/>
  <c r="G6" i="3" s="1"/>
  <c r="F146" i="15"/>
  <c r="F136" i="1" l="1"/>
  <c r="L68" i="19"/>
  <c r="L67" i="19"/>
  <c r="L7" i="19"/>
  <c r="K47" i="19"/>
  <c r="L47" i="19"/>
  <c r="J47" i="19"/>
  <c r="M47" i="19"/>
  <c r="K22" i="19"/>
  <c r="M22" i="19"/>
  <c r="J22" i="19"/>
  <c r="L22" i="19"/>
  <c r="K70" i="19"/>
  <c r="K69" i="19"/>
  <c r="G129" i="19"/>
  <c r="K61" i="19"/>
  <c r="M61" i="19"/>
  <c r="J61" i="19"/>
  <c r="L61" i="19"/>
  <c r="M38" i="19"/>
  <c r="L38" i="19"/>
  <c r="J38" i="19"/>
  <c r="K38" i="19"/>
  <c r="K42" i="19"/>
  <c r="M42" i="19"/>
  <c r="J42" i="19"/>
  <c r="L42" i="19"/>
  <c r="K58" i="19"/>
  <c r="M58" i="19"/>
  <c r="J58" i="19"/>
  <c r="L58" i="19"/>
  <c r="M57" i="19"/>
  <c r="K57" i="19"/>
  <c r="J57" i="19"/>
  <c r="L57" i="19"/>
  <c r="K11" i="19"/>
  <c r="L11" i="19"/>
  <c r="J11" i="19"/>
  <c r="M11" i="19"/>
  <c r="M8" i="19"/>
  <c r="K8" i="19"/>
  <c r="J8" i="19"/>
  <c r="L8" i="19"/>
  <c r="M41" i="19"/>
  <c r="L41" i="19"/>
  <c r="J41" i="19"/>
  <c r="K41" i="19"/>
  <c r="M44" i="19"/>
  <c r="L44" i="19"/>
  <c r="J44" i="19"/>
  <c r="K44" i="19"/>
  <c r="L48" i="19"/>
  <c r="M48" i="19"/>
  <c r="J48" i="19"/>
  <c r="K48" i="19"/>
  <c r="M66" i="19"/>
  <c r="K66" i="19"/>
  <c r="J66" i="19"/>
  <c r="L66" i="19"/>
  <c r="K23" i="19"/>
  <c r="M23" i="19"/>
  <c r="J23" i="19"/>
  <c r="L23" i="19"/>
  <c r="M14" i="19"/>
  <c r="L14" i="19"/>
  <c r="J14" i="19"/>
  <c r="K14" i="19"/>
  <c r="M43" i="19"/>
  <c r="K43" i="19"/>
  <c r="J43" i="19"/>
  <c r="L43" i="19"/>
  <c r="L25" i="19"/>
  <c r="M25" i="19"/>
  <c r="J25" i="19"/>
  <c r="K25" i="19"/>
  <c r="L32" i="19"/>
  <c r="K32" i="19"/>
  <c r="J32" i="19"/>
  <c r="M32" i="19"/>
  <c r="K7" i="19"/>
  <c r="K67" i="19"/>
  <c r="K68" i="19"/>
  <c r="K15" i="19"/>
  <c r="M15" i="19"/>
  <c r="J15" i="19"/>
  <c r="L15" i="19"/>
  <c r="L64" i="19"/>
  <c r="K64" i="19"/>
  <c r="J64" i="19"/>
  <c r="M64" i="19"/>
  <c r="M60" i="19"/>
  <c r="K60" i="19"/>
  <c r="J60" i="19"/>
  <c r="L60" i="19"/>
  <c r="J67" i="19"/>
  <c r="J68" i="19"/>
  <c r="K52" i="19"/>
  <c r="M52" i="19"/>
  <c r="J52" i="19"/>
  <c r="L52" i="19"/>
  <c r="M21" i="19"/>
  <c r="K21" i="19"/>
  <c r="J21" i="19"/>
  <c r="L21" i="19"/>
  <c r="L10" i="19"/>
  <c r="K10" i="19"/>
  <c r="J10" i="19"/>
  <c r="M10" i="19"/>
  <c r="K27" i="19"/>
  <c r="M27" i="19"/>
  <c r="J27" i="19"/>
  <c r="L27" i="19"/>
  <c r="K30" i="19"/>
  <c r="M30" i="19"/>
  <c r="J30" i="19"/>
  <c r="L30" i="19"/>
  <c r="K16" i="19"/>
  <c r="L16" i="19"/>
  <c r="J16" i="19"/>
  <c r="M16" i="19"/>
  <c r="K62" i="19"/>
  <c r="L62" i="19"/>
  <c r="J62" i="19"/>
  <c r="M62" i="19"/>
  <c r="L53" i="19"/>
  <c r="K53" i="19"/>
  <c r="J53" i="19"/>
  <c r="M53" i="19"/>
  <c r="K45" i="19"/>
  <c r="L45" i="19"/>
  <c r="J45" i="19"/>
  <c r="M45" i="19"/>
  <c r="K13" i="19"/>
  <c r="L13" i="19"/>
  <c r="J13" i="19"/>
  <c r="M13" i="19"/>
  <c r="M33" i="19"/>
  <c r="K33" i="19"/>
  <c r="J33" i="19"/>
  <c r="L33" i="19"/>
  <c r="M65" i="19"/>
  <c r="K65" i="19"/>
  <c r="J65" i="19"/>
  <c r="L65" i="19"/>
  <c r="L28" i="19"/>
  <c r="K28" i="19"/>
  <c r="J28" i="19"/>
  <c r="M28" i="19"/>
  <c r="K63" i="19"/>
  <c r="M63" i="19"/>
  <c r="J63" i="19"/>
  <c r="L63" i="19"/>
  <c r="L54" i="19"/>
  <c r="K54" i="19"/>
  <c r="J54" i="19"/>
  <c r="M54" i="19"/>
  <c r="L36" i="19"/>
  <c r="M36" i="19"/>
  <c r="J36" i="19"/>
  <c r="K36" i="19"/>
  <c r="L18" i="19"/>
  <c r="K18" i="19"/>
  <c r="J18" i="19"/>
  <c r="M18" i="19"/>
  <c r="M24" i="19"/>
  <c r="L24" i="19"/>
  <c r="J24" i="19"/>
  <c r="K24" i="19"/>
  <c r="L59" i="19"/>
  <c r="K59" i="19"/>
  <c r="J59" i="19"/>
  <c r="M59" i="19"/>
  <c r="M51" i="19"/>
  <c r="K51" i="19"/>
  <c r="J51" i="19"/>
  <c r="L51" i="19"/>
  <c r="M56" i="19"/>
  <c r="L56" i="19"/>
  <c r="J56" i="19"/>
  <c r="K56" i="19"/>
  <c r="L55" i="19"/>
  <c r="M55" i="19"/>
  <c r="J55" i="19"/>
  <c r="K55" i="19"/>
  <c r="M19" i="19"/>
  <c r="K19" i="19"/>
  <c r="J19" i="19"/>
  <c r="L19" i="19"/>
  <c r="M29" i="19"/>
  <c r="L29" i="19"/>
  <c r="J29" i="19"/>
  <c r="K29" i="19"/>
  <c r="K12" i="19"/>
  <c r="L12" i="19"/>
  <c r="J12" i="19"/>
  <c r="M12" i="19"/>
  <c r="M31" i="19"/>
  <c r="K31" i="19"/>
  <c r="J31" i="19"/>
  <c r="L31" i="19"/>
  <c r="M17" i="19"/>
  <c r="K17" i="19"/>
  <c r="J17" i="19"/>
  <c r="L17" i="19"/>
  <c r="L49" i="19"/>
  <c r="M49" i="19"/>
  <c r="J49" i="19"/>
  <c r="K49" i="19"/>
  <c r="M35" i="19"/>
  <c r="L35" i="19"/>
  <c r="J35" i="19"/>
  <c r="K35" i="19"/>
  <c r="L40" i="19"/>
  <c r="M40" i="19"/>
  <c r="J40" i="19"/>
  <c r="K40" i="19"/>
  <c r="K34" i="19"/>
  <c r="L34" i="19"/>
  <c r="J34" i="19"/>
  <c r="M34" i="19"/>
  <c r="K50" i="19"/>
  <c r="L50" i="19"/>
  <c r="J50" i="19"/>
  <c r="M50" i="19"/>
  <c r="K39" i="19"/>
  <c r="L39" i="19"/>
  <c r="J39" i="19"/>
  <c r="M39" i="19"/>
  <c r="M20" i="19"/>
  <c r="K20" i="19"/>
  <c r="J20" i="19"/>
  <c r="L20" i="19"/>
  <c r="L37" i="19"/>
  <c r="M37" i="19"/>
  <c r="J37" i="19"/>
  <c r="K37" i="19"/>
  <c r="L26" i="19"/>
  <c r="K26" i="19"/>
  <c r="J26" i="19"/>
  <c r="M26" i="19"/>
  <c r="J7" i="19"/>
  <c r="M7" i="19"/>
  <c r="M67" i="19"/>
  <c r="M68" i="19"/>
  <c r="K46" i="19"/>
  <c r="L46" i="19"/>
  <c r="J46" i="19"/>
  <c r="M46" i="19"/>
  <c r="M9" i="19"/>
  <c r="L9" i="19"/>
  <c r="J9" i="19"/>
  <c r="K9" i="19"/>
</calcChain>
</file>

<file path=xl/sharedStrings.xml><?xml version="1.0" encoding="utf-8"?>
<sst xmlns="http://schemas.openxmlformats.org/spreadsheetml/2006/main" count="1224" uniqueCount="306">
  <si>
    <t>#</t>
  </si>
  <si>
    <t>time</t>
  </si>
  <si>
    <t>internal</t>
  </si>
  <si>
    <t>external</t>
  </si>
  <si>
    <t>clock time</t>
  </si>
  <si>
    <t>i/e</t>
  </si>
  <si>
    <t>p/l/m/t</t>
  </si>
  <si>
    <t>p</t>
  </si>
  <si>
    <t>totals</t>
  </si>
  <si>
    <t>targets</t>
  </si>
  <si>
    <t>actual</t>
  </si>
  <si>
    <t>target</t>
  </si>
  <si>
    <t>tot. actual</t>
  </si>
  <si>
    <t>Set Up Reduction Plan</t>
  </si>
  <si>
    <t>Prep</t>
  </si>
  <si>
    <t>Load/Unload</t>
  </si>
  <si>
    <t>Measure</t>
  </si>
  <si>
    <t>Trial adjust</t>
  </si>
  <si>
    <t>1st trial</t>
  </si>
  <si>
    <t>2nd trial</t>
  </si>
  <si>
    <t>3 trial</t>
  </si>
  <si>
    <t>4th trial</t>
  </si>
  <si>
    <t>5th trial</t>
  </si>
  <si>
    <t>hr:min.</t>
  </si>
  <si>
    <t xml:space="preserve">"e" external to set up activities (internal to machine run time) </t>
  </si>
  <si>
    <t>"i" internal to set up activities (activity completed while machine is down)</t>
  </si>
  <si>
    <t>1st shift</t>
  </si>
  <si>
    <t>4th shift</t>
  </si>
  <si>
    <t>3rd shift</t>
  </si>
  <si>
    <t>2nd shift</t>
  </si>
  <si>
    <t>l</t>
  </si>
  <si>
    <t>m</t>
  </si>
  <si>
    <t>t</t>
  </si>
  <si>
    <t>6th trial</t>
  </si>
  <si>
    <t>7th trial</t>
  </si>
  <si>
    <t>8th trial</t>
  </si>
  <si>
    <t>9th trial</t>
  </si>
  <si>
    <t>10th trial</t>
  </si>
  <si>
    <t>Actual machine down time</t>
  </si>
  <si>
    <t>Target down time for change</t>
  </si>
  <si>
    <t>hr:min:sec</t>
  </si>
  <si>
    <t>[company name]</t>
  </si>
  <si>
    <t>[products impacted]</t>
  </si>
  <si>
    <t>improve</t>
  </si>
  <si>
    <t xml:space="preserve">    target improvement</t>
  </si>
  <si>
    <t>Trend line analysis</t>
  </si>
  <si>
    <t>note: [ all data input areas are in light yellow ]</t>
  </si>
  <si>
    <t>start</t>
  </si>
  <si>
    <t>descrip (operator)</t>
  </si>
  <si>
    <t>set up reduction worksheet - Current State</t>
  </si>
  <si>
    <t>data sheet</t>
  </si>
  <si>
    <t>avg time per set up</t>
  </si>
  <si>
    <t>hrs/min</t>
  </si>
  <si>
    <t>current</t>
  </si>
  <si>
    <t>avg number of machine run hrs</t>
  </si>
  <si>
    <t>future</t>
  </si>
  <si>
    <t>chg</t>
  </si>
  <si>
    <t>activity</t>
  </si>
  <si>
    <t>minutes</t>
  </si>
  <si>
    <t>total</t>
  </si>
  <si>
    <t>total shift 8 hours</t>
  </si>
  <si>
    <t>expected run hours</t>
  </si>
  <si>
    <t>hours</t>
  </si>
  <si>
    <t>%</t>
  </si>
  <si>
    <t>na</t>
  </si>
  <si>
    <t>break</t>
  </si>
  <si>
    <t>issues / opportunities</t>
  </si>
  <si>
    <t>actual futree</t>
  </si>
  <si>
    <t>change</t>
  </si>
  <si>
    <t>avg set ups/day</t>
  </si>
  <si>
    <t>Productivity (capacity) improvement</t>
  </si>
  <si>
    <t>run minutes available per shift</t>
  </si>
  <si>
    <t>stocking orders - 3 day run on avg</t>
  </si>
  <si>
    <t>customer orders - 1 day</t>
  </si>
  <si>
    <t>net working time per shift</t>
  </si>
  <si>
    <t>avg run 50% products</t>
  </si>
  <si>
    <t>avg run 25% products</t>
  </si>
  <si>
    <t>wt avg</t>
  </si>
  <si>
    <t>run days</t>
  </si>
  <si>
    <t>wt avg day</t>
  </si>
  <si>
    <t>avg set up current</t>
  </si>
  <si>
    <t>net avail current</t>
  </si>
  <si>
    <t>futrue state set up</t>
  </si>
  <si>
    <t>net avail future</t>
  </si>
  <si>
    <t>productivity change</t>
  </si>
  <si>
    <t>get fixture get program get write up</t>
  </si>
  <si>
    <t>remove jaws clean vice and install new fixture and secure</t>
  </si>
  <si>
    <t>install part and secure</t>
  </si>
  <si>
    <t>indicate part</t>
  </si>
  <si>
    <t>set up tools from program (load tools into collet - 5 tools)</t>
  </si>
  <si>
    <t>load tools into machine and touch off</t>
  </si>
  <si>
    <t>run cycle</t>
  </si>
  <si>
    <t>get mic</t>
  </si>
  <si>
    <t>Inspect part</t>
  </si>
  <si>
    <t>load tool into machine and touch off</t>
  </si>
  <si>
    <t>take dimension (get caliper)</t>
  </si>
  <si>
    <t>remove part from fixture</t>
  </si>
  <si>
    <t>clean part and fill out form for insp</t>
  </si>
  <si>
    <t>go to inspection bench and inspect</t>
  </si>
  <si>
    <t>deliver part to qc</t>
  </si>
  <si>
    <t>wait for qc to qualify part (add 10-15 min to part for program)</t>
  </si>
  <si>
    <t>install fixture in vice nest in first fix</t>
  </si>
  <si>
    <t>install set up piece and pin</t>
  </si>
  <si>
    <t>pick up part</t>
  </si>
  <si>
    <t>touch off 2nd tool</t>
  </si>
  <si>
    <t>touch off 3rd tool</t>
  </si>
  <si>
    <t>rouch off 4th tool</t>
  </si>
  <si>
    <t>touch off 5th tool</t>
  </si>
  <si>
    <t>get inspt sheet and write up</t>
  </si>
  <si>
    <t>part back from insp</t>
  </si>
  <si>
    <t>read print &amp; discuss with QC</t>
  </si>
  <si>
    <t>Deburr and load</t>
  </si>
  <si>
    <t>remove fixture</t>
  </si>
  <si>
    <t>remove jaws &amp; reinstall jaws</t>
  </si>
  <si>
    <t>clean chips etc</t>
  </si>
  <si>
    <t>clean outside of machine</t>
  </si>
  <si>
    <t>remove tools break down and put aside (est)</t>
  </si>
  <si>
    <t>Program job -  est 45 min</t>
  </si>
  <si>
    <t xml:space="preserve">        Project title: [   ] </t>
  </si>
  <si>
    <t>I</t>
  </si>
  <si>
    <t xml:space="preserve">        Project title: [ P6001 press - Stewart EFI] </t>
  </si>
  <si>
    <t>i</t>
  </si>
  <si>
    <t>set up reduction worksheet - Future state</t>
  </si>
  <si>
    <t>e</t>
  </si>
  <si>
    <t>make new gear sets in-house (Bob's area) - study and test</t>
  </si>
  <si>
    <t>Set Up Reduction</t>
  </si>
  <si>
    <t>Print last piece of current job</t>
  </si>
  <si>
    <t>Complete previous job paperwork</t>
  </si>
  <si>
    <t xml:space="preserve">Scan paperwork  </t>
  </si>
  <si>
    <t>Wear gloves</t>
  </si>
  <si>
    <t>Walk 30 feet to scan previous job paperwork</t>
  </si>
  <si>
    <t>Walk to packer and previous job paperwork</t>
  </si>
  <si>
    <t xml:space="preserve">Walk to machine </t>
  </si>
  <si>
    <t>Scoop excess ink from screen and dispose of scoop paper</t>
  </si>
  <si>
    <t>Reach down soak wipe pads &amp; clean squeegee &amp; flood bar/Dipose wipe</t>
  </si>
  <si>
    <t>Repeat previous step, clean screen with pad/dispose wipe, remove tape</t>
  </si>
  <si>
    <t>Reach down soak wipe pads and clean previously taped area</t>
  </si>
  <si>
    <t>Clean excess ink of tongue depressor and dispose of tongue depressor</t>
  </si>
  <si>
    <t>Remove and dispose gloves</t>
  </si>
  <si>
    <t>Loosen screen fasteners</t>
  </si>
  <si>
    <t>Get next in line job. Includes ink, fixture, screen, parts and order</t>
  </si>
  <si>
    <t>Place screen, fixture, paperwork aside</t>
  </si>
  <si>
    <t>Center fixture to plate</t>
  </si>
  <si>
    <t>Tighten knobs on screen</t>
  </si>
  <si>
    <t>Manually raise height on printing table to screen level</t>
  </si>
  <si>
    <t>Align imprint onto the product</t>
  </si>
  <si>
    <t>Cut tape and set aside on the outside frame of machine/repeat(4x)</t>
  </si>
  <si>
    <t>Apply each strip of tape from step 30 and adhere to the screen</t>
  </si>
  <si>
    <t>With allen key loosen squeegee and adjust</t>
  </si>
  <si>
    <t>Lower print head to make contact with screen</t>
  </si>
  <si>
    <t>Use a strip of clear tape and place on product to test imprint</t>
  </si>
  <si>
    <t>Remove product from fixture to cut excess tape</t>
  </si>
  <si>
    <t>Reinforce fixture by taping all four sides</t>
  </si>
  <si>
    <t xml:space="preserve">Put gloves on </t>
  </si>
  <si>
    <t>Place ink in the screen</t>
  </si>
  <si>
    <t>Adjust x/y table to correct imprint</t>
  </si>
  <si>
    <t>Adjust height and pressure while printing test piece</t>
  </si>
  <si>
    <t>Wipe the new piece and screen</t>
  </si>
  <si>
    <t>Reprint the new piece and inspect</t>
  </si>
  <si>
    <t>Rewipe the new piece</t>
  </si>
  <si>
    <t xml:space="preserve">Wear glove </t>
  </si>
  <si>
    <t>Grab wipe, apply solution and wipe screen</t>
  </si>
  <si>
    <t>Reprint on new piece / inspect</t>
  </si>
  <si>
    <t>Dispose glove and takes new piece to be signed off by group lead</t>
  </si>
  <si>
    <t>Walk back to machine and send new piece through dryer</t>
  </si>
  <si>
    <t>Wait for the new piece to exit the dryer</t>
  </si>
  <si>
    <t>Pick up part and walk to inspection</t>
  </si>
  <si>
    <t>Take inspected part to machine</t>
  </si>
  <si>
    <t>Remove tape from fixture</t>
  </si>
  <si>
    <t>Remove screen/remove tape from screen/dispose tape. Set screen aside</t>
  </si>
  <si>
    <t>Take fixture and screen and return to drop off location</t>
  </si>
  <si>
    <t>Back to remove fixture from plate</t>
  </si>
  <si>
    <t xml:space="preserve">Place two-sided tape to the fixture then make adjusments for screen </t>
  </si>
  <si>
    <t>Review imprint layout and check screen</t>
  </si>
  <si>
    <t>Insert the screen on the machine make further adjusments to grip screen</t>
  </si>
  <si>
    <t>Return product to fixture</t>
  </si>
  <si>
    <t>Dispose gloves after inserting ink</t>
  </si>
  <si>
    <t>Use allen wrench to lock screen in place</t>
  </si>
  <si>
    <t xml:space="preserve">Inspect and measure test piece </t>
  </si>
  <si>
    <t>Wipe the imprint from test piece, print, measure and visual inspection</t>
  </si>
  <si>
    <t>Get a new piece and print and visually inspect</t>
  </si>
  <si>
    <t xml:space="preserve">Wipe ink off the screen to apply tape to cover hole </t>
  </si>
  <si>
    <t>Inspect first piece by QC</t>
  </si>
  <si>
    <t>Obtain wipe pads, lift squeegee head to clean squeegee</t>
  </si>
  <si>
    <t>Auto lower print table and tape plate to it</t>
  </si>
  <si>
    <t>Raise print head/tilt head to access squeegee/flood bar</t>
  </si>
  <si>
    <t>Line 11 SETUP REDUCTION PROCESS</t>
  </si>
  <si>
    <t xml:space="preserve">        Project title: PRC SETUP REDUCTION PROCESS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</si>
  <si>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</si>
  <si>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</si>
  <si>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</si>
  <si>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</si>
  <si>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</si>
  <si>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</si>
  <si>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</si>
  <si>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</si>
  <si>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</si>
  <si>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</si>
  <si>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Takes new piece to be signed off by group lead</t>
  </si>
  <si>
    <t>Grouping</t>
  </si>
  <si>
    <t>Oppertunities</t>
  </si>
  <si>
    <t>Future</t>
  </si>
  <si>
    <t>Break down machine one step at a time</t>
  </si>
  <si>
    <t xml:space="preserve">  c. Clean out squeegee &amp; flood bar</t>
  </si>
  <si>
    <t xml:space="preserve">  f. Return fixture &amp; screen to proper area</t>
  </si>
  <si>
    <t xml:space="preserve">  a. Break down fixture &amp; place on cart</t>
  </si>
  <si>
    <t xml:space="preserve">  b. Put on gloves</t>
  </si>
  <si>
    <t xml:space="preserve">Get next in line </t>
  </si>
  <si>
    <t xml:space="preserve">  a. Parts, Inks and Screens</t>
  </si>
  <si>
    <t xml:space="preserve">Mounts screen </t>
  </si>
  <si>
    <t>Crank arm or ratchet to speed up</t>
  </si>
  <si>
    <t xml:space="preserve">   b. Manually adjust height of print table</t>
  </si>
  <si>
    <t xml:space="preserve">   c. Align imprint onto product </t>
  </si>
  <si>
    <t xml:space="preserve">   a. Load product to fixture</t>
  </si>
  <si>
    <t>standardize</t>
  </si>
  <si>
    <t>Analyze size of squeegee and type,</t>
  </si>
  <si>
    <t xml:space="preserve">   </t>
  </si>
  <si>
    <t>Change/adjust squeegee according to imp/prdct</t>
  </si>
  <si>
    <t>Used quick fasteners to loosen and adjust squeegee</t>
  </si>
  <si>
    <t>Use a strip of clear tape and place on product to test imprint?</t>
  </si>
  <si>
    <t>Lock-in currently being MFG.</t>
  </si>
  <si>
    <t xml:space="preserve">Place two-sided tape to the fixture  </t>
  </si>
  <si>
    <t xml:space="preserve">   a. Center fixture to plate</t>
  </si>
  <si>
    <t xml:space="preserve">   b. Places plate on print table</t>
  </si>
  <si>
    <t xml:space="preserve">Adjust height and pressure </t>
  </si>
  <si>
    <t>Dispose glove and take new piece to be signed off by group lead</t>
  </si>
  <si>
    <t xml:space="preserve">Print 1st piece and inspect </t>
  </si>
  <si>
    <t>Print test piece</t>
  </si>
  <si>
    <t>Puts gloves on- (one glove)</t>
  </si>
  <si>
    <t>Turn on alert light to inform QC</t>
  </si>
  <si>
    <t>Use quick fasteners to lock-in screen</t>
  </si>
  <si>
    <t>Do we need to lock-in all 4 or 2 crns</t>
  </si>
  <si>
    <t xml:space="preserve">   a. Inspect and measure test piece</t>
  </si>
  <si>
    <t>"If test fails, wipe, make adjstmnt and repeat step 20"</t>
  </si>
  <si>
    <t>Run job</t>
  </si>
  <si>
    <t>Walk 1st piece to QC for inspection</t>
  </si>
  <si>
    <t xml:space="preserve">   a. Do not dry 1st piece unless necessary</t>
  </si>
  <si>
    <t>1. Trsfer job pack after paperwork</t>
  </si>
  <si>
    <t>2. Provide Mobile scanner/tablet</t>
  </si>
  <si>
    <t>OR</t>
  </si>
  <si>
    <t xml:space="preserve">   a. Doing this will replace step 1-6</t>
  </si>
  <si>
    <t xml:space="preserve">  e. Remove screen (newly installed quick fasteners)</t>
  </si>
  <si>
    <t>Check screen (screens come block &amp; taped inside)</t>
  </si>
  <si>
    <t>Review final layout to screen imprint</t>
  </si>
  <si>
    <t>Reinforce fixture by taping all four sides (if necessary)</t>
  </si>
  <si>
    <t>Tapes all 4 sides of plate to print table</t>
  </si>
  <si>
    <t>Revised Steps</t>
  </si>
  <si>
    <t>Build lock-in fixtures</t>
  </si>
  <si>
    <t>Center all imprint on screens</t>
  </si>
  <si>
    <t>Ultimately convert to direct-to-screen</t>
  </si>
  <si>
    <t xml:space="preserve">   -Jamine fixing line 11 scanner</t>
  </si>
  <si>
    <t xml:space="preserve">  d. Clean out the screen &amp; remove tape</t>
  </si>
  <si>
    <t>Turn alert light (20pcs) before stp 1</t>
  </si>
  <si>
    <t>screen size will be standard size</t>
  </si>
  <si>
    <t>Situation</t>
  </si>
  <si>
    <t>Could not measure associates productivity due to lack of tool to input.</t>
  </si>
  <si>
    <t xml:space="preserve">Set up time seem high at 20+ minutes. </t>
  </si>
  <si>
    <t>Multiple quality issues I suspected a good amount occurred at set up</t>
  </si>
  <si>
    <t>Team lead reported being overwhelmed.</t>
  </si>
  <si>
    <t xml:space="preserve">Machines were similar however setups were different. Created a barrier when work from one lines was being brought to another line. </t>
  </si>
  <si>
    <t>Task</t>
  </si>
  <si>
    <t>Observe setup and determine steps that can be modified and what is necessary.</t>
  </si>
  <si>
    <t>Action</t>
  </si>
  <si>
    <t>TIme study and discussed with leadership.</t>
  </si>
  <si>
    <t>Retrain associates according to SW</t>
  </si>
  <si>
    <t xml:space="preserve">Review any modificiation </t>
  </si>
  <si>
    <t>Results</t>
  </si>
  <si>
    <t>Reduced setups to 12 minutes from 20.</t>
  </si>
  <si>
    <t>created sw and posted TWI sheets on every machine.</t>
  </si>
  <si>
    <t>Trained every new associates in SW and cross trained all but 2 into all machines.</t>
  </si>
  <si>
    <t>Created a grid to assist with setting up work.</t>
  </si>
  <si>
    <t>Purpose</t>
  </si>
  <si>
    <t xml:space="preserve">This is a time study of an operator in the line I chose to test and improve. The reason I chose was due to the volume of work it receives and I felt it could be modified to perform work from other lines. </t>
  </si>
  <si>
    <t>Barriers</t>
  </si>
  <si>
    <t>1. No standard on set up time.</t>
  </si>
  <si>
    <t xml:space="preserve">2. No standard on cycle time. </t>
  </si>
  <si>
    <t xml:space="preserve">3. We had no standards to measure against. </t>
  </si>
  <si>
    <t xml:space="preserve">4. Consumables cost were high ( tape, ink, screens etc). </t>
  </si>
  <si>
    <t xml:space="preserve">5. After viewing the top 100 items I felt that we could reduce on set up time with a couple of modifications. </t>
  </si>
  <si>
    <t xml:space="preserve">1. Did a time study on a few operators and compiled the steps. </t>
  </si>
  <si>
    <t>2. Did a time study on line supervisors.</t>
  </si>
  <si>
    <t xml:space="preserve">3. Time study on order from release from planning to completion. </t>
  </si>
  <si>
    <t>1. Usage of tape is excessive.</t>
  </si>
  <si>
    <t xml:space="preserve">2. Too many steps to adjust and realign. </t>
  </si>
  <si>
    <t xml:space="preserve">3. All the screws on the machine are different requiring a philips and differfent allen wrenches. </t>
  </si>
  <si>
    <t>4. No queue for the next job.</t>
  </si>
  <si>
    <t>5. Excessive wating for ink, tape and other items needed for jobs.</t>
  </si>
  <si>
    <t>6. Unnecessary raw materials brought to the area.</t>
  </si>
  <si>
    <t xml:space="preserve">7. Screens are inconsistent. </t>
  </si>
  <si>
    <t>8. Set up time seems excessive at 22 minutes.</t>
  </si>
  <si>
    <t xml:space="preserve">9. 1 QC person for 100 operators seems low. One operator waited 15 minutes for 1st piece check. </t>
  </si>
  <si>
    <t xml:space="preserve">1. Created a grip and bolted to machine to eliminate tape. </t>
  </si>
  <si>
    <t xml:space="preserve">2. Created molds that can hold multiple pieces that have similar shapes. </t>
  </si>
  <si>
    <t xml:space="preserve">3. Created pictures to better identify molds for faster access. </t>
  </si>
  <si>
    <t xml:space="preserve">4. Changed all the screws on the machines to the same size allen screw and also with grips. </t>
  </si>
  <si>
    <t xml:space="preserve">5. Worked with facilities manager to begin weighing ink and other materials based on the size of the job. </t>
  </si>
  <si>
    <t>6. Create a next in line ( queue of next job) and a planning spreadsheet to assist line supervisors.</t>
  </si>
  <si>
    <t xml:space="preserve">7. The sheet will place similar items on the same side if the same: mold, color ink or anything that reduced set up time. </t>
  </si>
  <si>
    <t xml:space="preserve">8. Work with Warehouse manager on developing a way to better indetify needed materials, amount, color, excess and delivering. </t>
  </si>
  <si>
    <t>1. Throughput went up from 950 units to 1650 units per operator.</t>
  </si>
  <si>
    <t>2. Reduced set up time from avg. 20 minutes to 12 minutes.</t>
  </si>
  <si>
    <t xml:space="preserve">3. Reduced scrap </t>
  </si>
  <si>
    <t xml:space="preserve">4. Warehouses counts were accurate and excess raw materials were decreased. </t>
  </si>
  <si>
    <t xml:space="preserve">5. Next in line reduced the cherry picking of orders by operators and increased variety for each operator. </t>
  </si>
  <si>
    <t xml:space="preserve">6. Decreased over head. Able to operate this line with 12 operators compared to the original 20. </t>
  </si>
  <si>
    <t xml:space="preserve">7. Identified leaders in the process.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</si>
</sst>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:ss;@"/>
    <numFmt numFmtId="165" formatCode="h:mm;@"/>
    <numFmt numFmtId="166" formatCode="[h]:mm:ss;@"/>
    <numFmt numFmtId="167" formatCode="0.0%"/>
    <numFmt numFmtId="168" formatCode="0.0"/>
  </numFmts>
  <fonts count="11" x14ac:knownFonts="1">
    <font>
      <sz val="10"/>
      <name val="Arial"/>
    </font>
    <font>
      <sz val="8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gray0625">
        <bgColor indexed="4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96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3" fillId="0" borderId="5" xfId="0" applyFont="1" applyBorder="1"/>
    <xf numFmtId="165" fontId="0" fillId="0" borderId="0" xfId="0" applyNumberFormat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2" borderId="0" xfId="0" applyFill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3" xfId="0" applyNumberFormat="1" applyBorder="1"/>
    <xf numFmtId="22" fontId="0" fillId="0" borderId="0" xfId="0" applyNumberFormat="1"/>
    <xf numFmtId="14" fontId="0" fillId="0" borderId="0" xfId="0" applyNumberFormat="1"/>
    <xf numFmtId="0" fontId="4" fillId="0" borderId="0" xfId="0" applyFont="1"/>
    <xf numFmtId="0" fontId="0" fillId="0" borderId="5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164" fontId="0" fillId="2" borderId="5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7" xfId="0" applyFill="1" applyBorder="1"/>
    <xf numFmtId="0" fontId="0" fillId="4" borderId="14" xfId="0" applyFill="1" applyBorder="1"/>
    <xf numFmtId="0" fontId="0" fillId="0" borderId="0" xfId="0" applyAlignment="1">
      <alignment horizontal="left"/>
    </xf>
    <xf numFmtId="0" fontId="0" fillId="0" borderId="16" xfId="0" applyBorder="1"/>
    <xf numFmtId="2" fontId="0" fillId="0" borderId="0" xfId="0" applyNumberFormat="1"/>
    <xf numFmtId="0" fontId="0" fillId="2" borderId="17" xfId="0" applyFill="1" applyBorder="1" applyAlignment="1">
      <alignment horizontal="left"/>
    </xf>
    <xf numFmtId="164" fontId="0" fillId="4" borderId="5" xfId="0" applyNumberFormat="1" applyFill="1" applyBorder="1"/>
    <xf numFmtId="166" fontId="3" fillId="5" borderId="3" xfId="0" applyNumberFormat="1" applyFont="1" applyFill="1" applyBorder="1" applyAlignment="1">
      <alignment horizontal="center"/>
    </xf>
    <xf numFmtId="166" fontId="3" fillId="5" borderId="10" xfId="0" applyNumberFormat="1" applyFont="1" applyFill="1" applyBorder="1" applyAlignment="1">
      <alignment horizontal="center"/>
    </xf>
    <xf numFmtId="164" fontId="0" fillId="5" borderId="12" xfId="0" applyNumberFormat="1" applyFill="1" applyBorder="1"/>
    <xf numFmtId="165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0" fontId="3" fillId="0" borderId="11" xfId="0" applyFont="1" applyBorder="1"/>
    <xf numFmtId="0" fontId="5" fillId="0" borderId="18" xfId="0" applyFont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0" borderId="4" xfId="0" applyFont="1" applyBorder="1"/>
    <xf numFmtId="0" fontId="0" fillId="0" borderId="6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2" fontId="0" fillId="2" borderId="0" xfId="0" applyNumberFormat="1" applyFill="1" applyBorder="1"/>
    <xf numFmtId="2" fontId="0" fillId="0" borderId="0" xfId="0" applyNumberFormat="1" applyBorder="1"/>
    <xf numFmtId="2" fontId="0" fillId="0" borderId="15" xfId="0" applyNumberFormat="1" applyBorder="1"/>
    <xf numFmtId="0" fontId="0" fillId="0" borderId="3" xfId="0" applyBorder="1"/>
    <xf numFmtId="2" fontId="0" fillId="2" borderId="7" xfId="0" applyNumberFormat="1" applyFill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9" xfId="0" applyBorder="1"/>
    <xf numFmtId="0" fontId="3" fillId="0" borderId="2" xfId="0" applyFont="1" applyBorder="1"/>
    <xf numFmtId="0" fontId="3" fillId="0" borderId="1" xfId="0" applyFont="1" applyBorder="1"/>
    <xf numFmtId="164" fontId="3" fillId="4" borderId="5" xfId="0" applyNumberFormat="1" applyFont="1" applyFill="1" applyBorder="1" applyAlignment="1">
      <alignment horizontal="center"/>
    </xf>
    <xf numFmtId="0" fontId="0" fillId="2" borderId="11" xfId="0" applyFill="1" applyBorder="1"/>
    <xf numFmtId="0" fontId="0" fillId="6" borderId="4" xfId="0" applyFill="1" applyBorder="1"/>
    <xf numFmtId="0" fontId="0" fillId="6" borderId="9" xfId="0" applyFill="1" applyBorder="1"/>
    <xf numFmtId="0" fontId="0" fillId="2" borderId="0" xfId="0" quotePrefix="1" applyFill="1"/>
    <xf numFmtId="14" fontId="6" fillId="0" borderId="0" xfId="0" applyNumberFormat="1" applyFont="1"/>
    <xf numFmtId="0" fontId="7" fillId="0" borderId="7" xfId="0" applyFont="1" applyBorder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0" fontId="0" fillId="0" borderId="10" xfId="0" applyBorder="1"/>
    <xf numFmtId="0" fontId="8" fillId="0" borderId="5" xfId="0" applyFont="1" applyBorder="1"/>
    <xf numFmtId="0" fontId="8" fillId="0" borderId="1" xfId="0" applyFont="1" applyBorder="1"/>
    <xf numFmtId="0" fontId="8" fillId="0" borderId="3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8" fillId="0" borderId="5" xfId="0" applyFont="1" applyFill="1" applyBorder="1"/>
    <xf numFmtId="0" fontId="8" fillId="0" borderId="10" xfId="0" applyFont="1" applyFill="1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3" fillId="0" borderId="7" xfId="0" applyFont="1" applyBorder="1"/>
    <xf numFmtId="0" fontId="3" fillId="0" borderId="5" xfId="0" applyFont="1" applyBorder="1" applyAlignment="1"/>
    <xf numFmtId="0" fontId="3" fillId="0" borderId="10" xfId="0" applyFont="1" applyBorder="1" applyAlignment="1"/>
    <xf numFmtId="0" fontId="0" fillId="0" borderId="13" xfId="0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0" xfId="0" applyFont="1" applyBorder="1"/>
    <xf numFmtId="0" fontId="0" fillId="0" borderId="12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4" xfId="0" applyFill="1" applyBorder="1"/>
    <xf numFmtId="0" fontId="8" fillId="7" borderId="12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8" fillId="7" borderId="14" xfId="0" applyFont="1" applyFill="1" applyBorder="1"/>
    <xf numFmtId="0" fontId="0" fillId="7" borderId="1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7" fontId="0" fillId="7" borderId="13" xfId="0" applyNumberForma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8" fillId="7" borderId="3" xfId="0" applyFont="1" applyFill="1" applyBorder="1"/>
    <xf numFmtId="0" fontId="0" fillId="7" borderId="7" xfId="0" applyFill="1" applyBorder="1" applyAlignment="1">
      <alignment horizontal="center"/>
    </xf>
    <xf numFmtId="167" fontId="0" fillId="7" borderId="10" xfId="0" applyNumberForma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/>
    <xf numFmtId="0" fontId="8" fillId="8" borderId="12" xfId="0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0" fontId="8" fillId="8" borderId="13" xfId="0" applyFont="1" applyFill="1" applyBorder="1" applyAlignment="1">
      <alignment horizontal="center"/>
    </xf>
    <xf numFmtId="0" fontId="8" fillId="8" borderId="1" xfId="0" applyFont="1" applyFill="1" applyBorder="1"/>
    <xf numFmtId="0" fontId="0" fillId="8" borderId="2" xfId="0" applyFill="1" applyBorder="1" applyAlignment="1">
      <alignment horizontal="center"/>
    </xf>
    <xf numFmtId="167" fontId="0" fillId="8" borderId="5" xfId="0" applyNumberForma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8" fillId="8" borderId="3" xfId="0" applyFont="1" applyFill="1" applyBorder="1"/>
    <xf numFmtId="168" fontId="0" fillId="8" borderId="7" xfId="0" applyNumberFormat="1" applyFill="1" applyBorder="1" applyAlignment="1">
      <alignment horizontal="center"/>
    </xf>
    <xf numFmtId="167" fontId="0" fillId="8" borderId="10" xfId="0" applyNumberForma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67" fontId="0" fillId="0" borderId="13" xfId="0" applyNumberFormat="1" applyBorder="1"/>
    <xf numFmtId="167" fontId="0" fillId="0" borderId="12" xfId="0" applyNumberFormat="1" applyBorder="1"/>
    <xf numFmtId="167" fontId="8" fillId="0" borderId="13" xfId="0" applyNumberFormat="1" applyFont="1" applyBorder="1"/>
    <xf numFmtId="0" fontId="0" fillId="0" borderId="2" xfId="0" applyBorder="1"/>
    <xf numFmtId="0" fontId="0" fillId="0" borderId="6" xfId="0" applyBorder="1"/>
    <xf numFmtId="0" fontId="0" fillId="0" borderId="0" xfId="0"/>
    <xf numFmtId="0" fontId="0" fillId="0" borderId="15" xfId="0" applyBorder="1"/>
    <xf numFmtId="0" fontId="0" fillId="0" borderId="7" xfId="0" applyBorder="1"/>
    <xf numFmtId="164" fontId="8" fillId="0" borderId="14" xfId="0" applyNumberFormat="1" applyFont="1" applyBorder="1" applyAlignment="1">
      <alignment horizontal="center"/>
    </xf>
    <xf numFmtId="0" fontId="8" fillId="0" borderId="0" xfId="0" applyFont="1"/>
    <xf numFmtId="0" fontId="0" fillId="0" borderId="5" xfId="0" applyBorder="1"/>
    <xf numFmtId="9" fontId="0" fillId="0" borderId="12" xfId="1" applyFont="1" applyBorder="1"/>
    <xf numFmtId="9" fontId="0" fillId="0" borderId="10" xfId="1" applyFont="1" applyBorder="1"/>
    <xf numFmtId="9" fontId="0" fillId="9" borderId="5" xfId="1" applyFont="1" applyFill="1" applyBorder="1"/>
    <xf numFmtId="0" fontId="0" fillId="10" borderId="0" xfId="0" applyFill="1" applyBorder="1"/>
    <xf numFmtId="0" fontId="0" fillId="11" borderId="0" xfId="0" applyFill="1" applyBorder="1"/>
    <xf numFmtId="0" fontId="0" fillId="8" borderId="7" xfId="0" applyFill="1" applyBorder="1"/>
    <xf numFmtId="0" fontId="8" fillId="0" borderId="9" xfId="0" applyFont="1" applyBorder="1"/>
    <xf numFmtId="0" fontId="0" fillId="10" borderId="13" xfId="0" applyFill="1" applyBorder="1"/>
    <xf numFmtId="0" fontId="0" fillId="11" borderId="13" xfId="0" applyFill="1" applyBorder="1"/>
    <xf numFmtId="0" fontId="0" fillId="8" borderId="10" xfId="0" applyFill="1" applyBorder="1"/>
    <xf numFmtId="0" fontId="8" fillId="0" borderId="12" xfId="0" applyFont="1" applyBorder="1"/>
    <xf numFmtId="0" fontId="8" fillId="0" borderId="13" xfId="0" applyFont="1" applyBorder="1"/>
    <xf numFmtId="0" fontId="8" fillId="10" borderId="13" xfId="0" applyFont="1" applyFill="1" applyBorder="1"/>
    <xf numFmtId="0" fontId="8" fillId="11" borderId="13" xfId="0" applyFont="1" applyFill="1" applyBorder="1"/>
    <xf numFmtId="0" fontId="8" fillId="8" borderId="10" xfId="0" applyFont="1" applyFill="1" applyBorder="1"/>
    <xf numFmtId="167" fontId="0" fillId="3" borderId="11" xfId="1" applyNumberFormat="1" applyFont="1" applyFill="1" applyBorder="1" applyAlignment="1">
      <alignment horizontal="center"/>
    </xf>
    <xf numFmtId="164" fontId="8" fillId="2" borderId="13" xfId="0" applyNumberFormat="1" applyFon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2" fillId="0" borderId="7" xfId="0" applyFont="1" applyBorder="1"/>
    <xf numFmtId="0" fontId="10" fillId="2" borderId="0" xfId="0" applyFont="1" applyFill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164" fontId="10" fillId="0" borderId="0" xfId="0" applyNumberFormat="1" applyFont="1"/>
    <xf numFmtId="0" fontId="8" fillId="0" borderId="4" xfId="0" applyFont="1" applyBorder="1"/>
    <xf numFmtId="0" fontId="8" fillId="0" borderId="11" xfId="0" applyFont="1" applyBorder="1"/>
    <xf numFmtId="0" fontId="8" fillId="0" borderId="0" xfId="0" applyFont="1" applyAlignment="1">
      <alignment wrapText="1"/>
    </xf>
    <xf numFmtId="0" fontId="0" fillId="0" borderId="0" xfId="0" applyFill="1"/>
    <xf numFmtId="0" fontId="0" fillId="0" borderId="4" xfId="0" applyFill="1" applyBorder="1"/>
    <xf numFmtId="0" fontId="4" fillId="0" borderId="0" xfId="0" applyFont="1" applyFill="1"/>
    <xf numFmtId="0" fontId="0" fillId="0" borderId="11" xfId="0" applyFill="1" applyBorder="1"/>
    <xf numFmtId="0" fontId="0" fillId="0" borderId="2" xfId="0" applyFill="1" applyBorder="1"/>
    <xf numFmtId="0" fontId="7" fillId="0" borderId="7" xfId="0" applyFont="1" applyFill="1" applyBorder="1"/>
    <xf numFmtId="0" fontId="8" fillId="0" borderId="0" xfId="0" applyFont="1" applyFill="1"/>
    <xf numFmtId="0" fontId="10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/>
    <xf numFmtId="0" fontId="10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9BB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Current State Percent of Set UP Time</a:t>
            </a:r>
          </a:p>
        </c:rich>
      </c:tx>
      <c:layout>
        <c:manualLayout>
          <c:xMode val="edge"/>
          <c:yMode val="edge"/>
          <c:x val="0.27831766174859301"/>
          <c:y val="3.703712312713687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2815649043741854E-2"/>
          <c:y val="0.25185276277764473"/>
          <c:w val="0.69903023081991877"/>
          <c:h val="0.6370393411434506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ED-41EB-8BAC-C97833F6701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ED-41EB-8BAC-C97833F6701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ED-41EB-8BAC-C97833F6701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current!$I$6:$L$6</c:f>
              <c:strCache>
                <c:ptCount val="4"/>
                <c:pt idx="0">
                  <c:v>Prep</c:v>
                </c:pt>
                <c:pt idx="1">
                  <c:v>Load/Unload</c:v>
                </c:pt>
                <c:pt idx="2">
                  <c:v>Measure</c:v>
                </c:pt>
                <c:pt idx="3">
                  <c:v>Trial adjust</c:v>
                </c:pt>
              </c:strCache>
            </c:strRef>
          </c:cat>
          <c:val>
            <c:numRef>
              <c:f>current!$I$74:$L$74</c:f>
              <c:numCache>
                <c:formatCode>h:mm:ss;@</c:formatCode>
                <c:ptCount val="4"/>
                <c:pt idx="0">
                  <c:v>6.2384259259259302E-3</c:v>
                </c:pt>
                <c:pt idx="1">
                  <c:v>2.152777777777776E-3</c:v>
                </c:pt>
                <c:pt idx="2">
                  <c:v>2.6041666666666661E-3</c:v>
                </c:pt>
                <c:pt idx="3">
                  <c:v>3.2870370370370362E-3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ED-41EB-8BAC-C97833F670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818906131879312"/>
          <c:y val="0.41481632139156166"/>
          <c:w val="0.14886748379753581"/>
          <c:h val="0.31481612768883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Internal/External work</a:t>
            </a:r>
          </a:p>
        </c:rich>
      </c:tx>
      <c:layout>
        <c:manualLayout>
          <c:xMode val="edge"/>
          <c:yMode val="edge"/>
          <c:x val="0.36084194021201932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0380022470452"/>
          <c:y val="0.24074161147862949"/>
          <c:w val="0.72006586276589046"/>
          <c:h val="0.59259473594739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current'!$H$84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'Pareto current'!$F$5:$G$5</c:f>
              <c:strCache>
                <c:ptCount val="2"/>
                <c:pt idx="0">
                  <c:v>internal</c:v>
                </c:pt>
                <c:pt idx="1">
                  <c:v>external</c:v>
                </c:pt>
              </c:strCache>
            </c:strRef>
          </c:cat>
          <c:val>
            <c:numRef>
              <c:f>'Pareto current'!$F$84:$G$84</c:f>
              <c:numCache>
                <c:formatCode>h:mm:ss;@</c:formatCode>
                <c:ptCount val="2"/>
                <c:pt idx="0" formatCode="h:mm;@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3-4DE7-A5EE-0035677FCDA9}"/>
            </c:ext>
          </c:extLst>
        </c:ser>
        <c:ser>
          <c:idx val="1"/>
          <c:order val="1"/>
          <c:tx>
            <c:strRef>
              <c:f>'Pareto current'!$H$85</c:f>
              <c:strCache>
                <c:ptCount val="1"/>
                <c:pt idx="0">
                  <c:v>targets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'Pareto current'!$F$5:$G$5</c:f>
              <c:strCache>
                <c:ptCount val="2"/>
                <c:pt idx="0">
                  <c:v>internal</c:v>
                </c:pt>
                <c:pt idx="1">
                  <c:v>external</c:v>
                </c:pt>
              </c:strCache>
            </c:strRef>
          </c:cat>
          <c:val>
            <c:numRef>
              <c:f>'Pareto current'!$F$85:$G$85</c:f>
              <c:numCache>
                <c:formatCode>[h]:mm:ss;@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3-4DE7-A5EE-0035677FC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37280"/>
        <c:axId val="52351360"/>
      </c:barChart>
      <c:catAx>
        <c:axId val="5233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51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35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Hours:Minutes</a:t>
                </a:r>
              </a:p>
            </c:rich>
          </c:tx>
          <c:layout>
            <c:manualLayout>
              <c:xMode val="edge"/>
              <c:yMode val="edge"/>
              <c:x val="2.589000238606546E-2"/>
              <c:y val="0.36666783318751905"/>
            </c:manualLayout>
          </c:layout>
          <c:overlay val="0"/>
          <c:spPr>
            <a:noFill/>
            <a:ln w="25400">
              <a:noFill/>
            </a:ln>
          </c:spPr>
        </c:title>
        <c:numFmt formatCode="h: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37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6898115008349"/>
          <c:y val="0.4592608146203947"/>
          <c:w val="9.7087466339435005E-2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Set Up</a:t>
            </a:r>
          </a:p>
        </c:rich>
      </c:tx>
      <c:layout>
        <c:manualLayout>
          <c:xMode val="edge"/>
          <c:yMode val="edge"/>
          <c:x val="0.39032325797985185"/>
          <c:y val="3.51437699680511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806492260729996"/>
          <c:y val="0.15974465814799271"/>
          <c:w val="0.50645241061682622"/>
          <c:h val="0.6805122437104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current'!$I$86</c:f>
              <c:strCache>
                <c:ptCount val="1"/>
                <c:pt idx="0">
                  <c:v>tot. actual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'Pareto current'!$I$88</c:f>
              <c:strCache>
                <c:ptCount val="1"/>
                <c:pt idx="0">
                  <c:v>Set Up Reduction Plan</c:v>
                </c:pt>
              </c:strCache>
            </c:strRef>
          </c:cat>
          <c:val>
            <c:numRef>
              <c:f>'Pareto current'!$J$86</c:f>
              <c:numCache>
                <c:formatCode>h:mm:ss;@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8-4147-970B-AB6EB9DA0536}"/>
            </c:ext>
          </c:extLst>
        </c:ser>
        <c:ser>
          <c:idx val="1"/>
          <c:order val="1"/>
          <c:tx>
            <c:strRef>
              <c:f>'Pareto current'!$I$87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'Pareto current'!$I$88</c:f>
              <c:strCache>
                <c:ptCount val="1"/>
                <c:pt idx="0">
                  <c:v>Set Up Reduction Plan</c:v>
                </c:pt>
              </c:strCache>
            </c:strRef>
          </c:cat>
          <c:val>
            <c:numRef>
              <c:f>'Pareto current'!$J$87</c:f>
              <c:numCache>
                <c:formatCode>[h]:mm:ss;@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8-4147-970B-AB6EB9DA0536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axId val="54089984"/>
        <c:axId val="54099968"/>
      </c:barChart>
      <c:catAx>
        <c:axId val="5408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999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09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Hours:Minutes</a:t>
                </a:r>
              </a:p>
            </c:rich>
          </c:tx>
          <c:layout>
            <c:manualLayout>
              <c:xMode val="edge"/>
              <c:yMode val="edge"/>
              <c:x val="9.0322580645161188E-2"/>
              <c:y val="0.36421792323882923"/>
            </c:manualLayout>
          </c:layout>
          <c:overlay val="0"/>
          <c:spPr>
            <a:noFill/>
            <a:ln w="25400">
              <a:noFill/>
            </a:ln>
          </c:spPr>
        </c:title>
        <c:numFmt formatCode="h: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89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51748370163208"/>
          <c:y val="0.46325945678515423"/>
          <c:w val="0.20967775802218269"/>
          <c:h val="0.12460097439896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Set Up Reduction Trends</a:t>
            </a:r>
          </a:p>
        </c:rich>
      </c:tx>
      <c:layout>
        <c:manualLayout>
          <c:xMode val="edge"/>
          <c:yMode val="edge"/>
          <c:x val="0.34961864118130281"/>
          <c:y val="3.4591354314149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6421432506457"/>
          <c:y val="0.35849166694817142"/>
          <c:w val="0.85496246940785237"/>
          <c:h val="0.50314619922550352"/>
        </c:manualLayout>
      </c:layout>
      <c:lineChart>
        <c:grouping val="standard"/>
        <c:varyColors val="0"/>
        <c:ser>
          <c:idx val="0"/>
          <c:order val="0"/>
          <c:tx>
            <c:strRef>
              <c:f>'Pareto current'!$F$152</c:f>
              <c:strCache>
                <c:ptCount val="1"/>
                <c:pt idx="0">
                  <c:v>1st shift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'Pareto current'!$E$156:$E$162</c:f>
              <c:strCache>
                <c:ptCount val="7"/>
                <c:pt idx="0">
                  <c:v>4th trial</c:v>
                </c:pt>
                <c:pt idx="1">
                  <c:v>5th trial</c:v>
                </c:pt>
                <c:pt idx="2">
                  <c:v>6th trial</c:v>
                </c:pt>
                <c:pt idx="3">
                  <c:v>7th trial</c:v>
                </c:pt>
                <c:pt idx="4">
                  <c:v>8th trial</c:v>
                </c:pt>
                <c:pt idx="5">
                  <c:v>9th trial</c:v>
                </c:pt>
                <c:pt idx="6">
                  <c:v>10th trial</c:v>
                </c:pt>
              </c:strCache>
            </c:strRef>
          </c:cat>
          <c:val>
            <c:numRef>
              <c:f>'Pareto current'!$F$156:$F$162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B-4E72-A39A-ED42D8F37D40}"/>
            </c:ext>
          </c:extLst>
        </c:ser>
        <c:ser>
          <c:idx val="1"/>
          <c:order val="1"/>
          <c:tx>
            <c:strRef>
              <c:f>'Pareto current'!$G$152</c:f>
              <c:strCache>
                <c:ptCount val="1"/>
                <c:pt idx="0">
                  <c:v>2nd shift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'Pareto current'!$E$156:$E$162</c:f>
              <c:strCache>
                <c:ptCount val="7"/>
                <c:pt idx="0">
                  <c:v>4th trial</c:v>
                </c:pt>
                <c:pt idx="1">
                  <c:v>5th trial</c:v>
                </c:pt>
                <c:pt idx="2">
                  <c:v>6th trial</c:v>
                </c:pt>
                <c:pt idx="3">
                  <c:v>7th trial</c:v>
                </c:pt>
                <c:pt idx="4">
                  <c:v>8th trial</c:v>
                </c:pt>
                <c:pt idx="5">
                  <c:v>9th trial</c:v>
                </c:pt>
                <c:pt idx="6">
                  <c:v>10th trial</c:v>
                </c:pt>
              </c:strCache>
            </c:strRef>
          </c:cat>
          <c:val>
            <c:numRef>
              <c:f>'Pareto current'!$G$156:$G$162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FB-4E72-A39A-ED42D8F37D40}"/>
            </c:ext>
          </c:extLst>
        </c:ser>
        <c:ser>
          <c:idx val="2"/>
          <c:order val="2"/>
          <c:tx>
            <c:strRef>
              <c:f>'Pareto current'!$H$152</c:f>
              <c:strCache>
                <c:ptCount val="1"/>
                <c:pt idx="0">
                  <c:v>3rd shift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'Pareto current'!$E$156:$E$162</c:f>
              <c:strCache>
                <c:ptCount val="7"/>
                <c:pt idx="0">
                  <c:v>4th trial</c:v>
                </c:pt>
                <c:pt idx="1">
                  <c:v>5th trial</c:v>
                </c:pt>
                <c:pt idx="2">
                  <c:v>6th trial</c:v>
                </c:pt>
                <c:pt idx="3">
                  <c:v>7th trial</c:v>
                </c:pt>
                <c:pt idx="4">
                  <c:v>8th trial</c:v>
                </c:pt>
                <c:pt idx="5">
                  <c:v>9th trial</c:v>
                </c:pt>
                <c:pt idx="6">
                  <c:v>10th trial</c:v>
                </c:pt>
              </c:strCache>
            </c:strRef>
          </c:cat>
          <c:val>
            <c:numRef>
              <c:f>'Pareto current'!$H$156:$H$162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FB-4E72-A39A-ED42D8F37D40}"/>
            </c:ext>
          </c:extLst>
        </c:ser>
        <c:ser>
          <c:idx val="3"/>
          <c:order val="3"/>
          <c:tx>
            <c:strRef>
              <c:f>'Pareto current'!$I$152</c:f>
              <c:strCache>
                <c:ptCount val="1"/>
                <c:pt idx="0">
                  <c:v>4th shift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'Pareto current'!$E$156:$E$162</c:f>
              <c:strCache>
                <c:ptCount val="7"/>
                <c:pt idx="0">
                  <c:v>4th trial</c:v>
                </c:pt>
                <c:pt idx="1">
                  <c:v>5th trial</c:v>
                </c:pt>
                <c:pt idx="2">
                  <c:v>6th trial</c:v>
                </c:pt>
                <c:pt idx="3">
                  <c:v>7th trial</c:v>
                </c:pt>
                <c:pt idx="4">
                  <c:v>8th trial</c:v>
                </c:pt>
                <c:pt idx="5">
                  <c:v>9th trial</c:v>
                </c:pt>
                <c:pt idx="6">
                  <c:v>10th trial</c:v>
                </c:pt>
              </c:strCache>
            </c:strRef>
          </c:cat>
          <c:val>
            <c:numRef>
              <c:f>'Pareto current'!$I$156:$I$162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FB-4E72-A39A-ED42D8F37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37056"/>
        <c:axId val="54238592"/>
      </c:lineChart>
      <c:catAx>
        <c:axId val="5423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3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38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Hours/Minutes</a:t>
                </a:r>
              </a:p>
            </c:rich>
          </c:tx>
          <c:layout>
            <c:manualLayout>
              <c:xMode val="edge"/>
              <c:yMode val="edge"/>
              <c:x val="2.4427480916030534E-2"/>
              <c:y val="0.427674143255753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37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5572535112500319"/>
          <c:y val="0.15408827839737763"/>
          <c:w val="0.79084033579771951"/>
          <c:h val="0.13522044760177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'Pareto current'!$N$9:$N$61</c:f>
              <c:strCache>
                <c:ptCount val="53"/>
                <c:pt idx="0">
                  <c:v>part back from insp</c:v>
                </c:pt>
                <c:pt idx="1">
                  <c:v>remove part from fixture</c:v>
                </c:pt>
                <c:pt idx="2">
                  <c:v>run cycle</c:v>
                </c:pt>
                <c:pt idx="3">
                  <c:v>read print &amp; discuss with QC</c:v>
                </c:pt>
                <c:pt idx="4">
                  <c:v>Inspect part</c:v>
                </c:pt>
                <c:pt idx="5">
                  <c:v>rouch off 4th tool</c:v>
                </c:pt>
                <c:pt idx="6">
                  <c:v>touch off 5th tool</c:v>
                </c:pt>
                <c:pt idx="7">
                  <c:v>run cycle</c:v>
                </c:pt>
                <c:pt idx="8">
                  <c:v>run cycle</c:v>
                </c:pt>
                <c:pt idx="9">
                  <c:v>touch off 2nd tool</c:v>
                </c:pt>
                <c:pt idx="10">
                  <c:v>run cycle</c:v>
                </c:pt>
                <c:pt idx="11">
                  <c:v>clean outside of machine</c:v>
                </c:pt>
                <c:pt idx="12">
                  <c:v>clean part and fill out form for insp</c:v>
                </c:pt>
                <c:pt idx="13">
                  <c:v>remove part from fixture</c:v>
                </c:pt>
                <c:pt idx="14">
                  <c:v>load tool into machine and touch off</c:v>
                </c:pt>
                <c:pt idx="15">
                  <c:v>load tool into machine and touch off</c:v>
                </c:pt>
                <c:pt idx="16">
                  <c:v>load tool into machine and touch off</c:v>
                </c:pt>
                <c:pt idx="17">
                  <c:v>load tools into machine and touch off</c:v>
                </c:pt>
                <c:pt idx="18">
                  <c:v>install part and secure</c:v>
                </c:pt>
                <c:pt idx="19">
                  <c:v>touch off 3rd tool</c:v>
                </c:pt>
                <c:pt idx="20">
                  <c:v>load tool into machine and touch off</c:v>
                </c:pt>
                <c:pt idx="21">
                  <c:v>run cycle</c:v>
                </c:pt>
                <c:pt idx="22">
                  <c:v>get mic</c:v>
                </c:pt>
                <c:pt idx="23">
                  <c:v>run cycle</c:v>
                </c:pt>
                <c:pt idx="24">
                  <c:v>run cycle</c:v>
                </c:pt>
                <c:pt idx="25">
                  <c:v>load tool into machine and touch off</c:v>
                </c:pt>
                <c:pt idx="26">
                  <c:v>take dimension (get caliper)</c:v>
                </c:pt>
                <c:pt idx="27">
                  <c:v>run cycle</c:v>
                </c:pt>
                <c:pt idx="28">
                  <c:v>Deburr and load</c:v>
                </c:pt>
                <c:pt idx="29">
                  <c:v>remove part from fixture</c:v>
                </c:pt>
                <c:pt idx="30">
                  <c:v>remove fixture</c:v>
                </c:pt>
                <c:pt idx="31">
                  <c:v>pick up part</c:v>
                </c:pt>
                <c:pt idx="32">
                  <c:v>run cycle</c:v>
                </c:pt>
                <c:pt idx="33">
                  <c:v>indicate part</c:v>
                </c:pt>
                <c:pt idx="34">
                  <c:v>install set up piece and pin</c:v>
                </c:pt>
                <c:pt idx="35">
                  <c:v>clean part and fill out form for insp</c:v>
                </c:pt>
                <c:pt idx="36">
                  <c:v>deliver part to qc</c:v>
                </c:pt>
                <c:pt idx="37">
                  <c:v>wait for qc to qualify part (add 10-15 min to part for program)</c:v>
                </c:pt>
                <c:pt idx="38">
                  <c:v>get inspt sheet and write up</c:v>
                </c:pt>
                <c:pt idx="39">
                  <c:v>remove jaws &amp; reinstall jaws</c:v>
                </c:pt>
                <c:pt idx="40">
                  <c:v>get fixture get program get write up</c:v>
                </c:pt>
                <c:pt idx="41">
                  <c:v>run cycle</c:v>
                </c:pt>
                <c:pt idx="42">
                  <c:v>go to inspection bench and inspect</c:v>
                </c:pt>
                <c:pt idx="43">
                  <c:v>install fixture in vice nest in first fix</c:v>
                </c:pt>
                <c:pt idx="44">
                  <c:v>remove tools break down and put aside (est)</c:v>
                </c:pt>
                <c:pt idx="45">
                  <c:v>set up tools from program (load tools into collet - 5 tools)</c:v>
                </c:pt>
                <c:pt idx="46">
                  <c:v>run cycle</c:v>
                </c:pt>
                <c:pt idx="47">
                  <c:v>run cycle</c:v>
                </c:pt>
                <c:pt idx="48">
                  <c:v>remove jaws clean vice and install new fixture and secure</c:v>
                </c:pt>
                <c:pt idx="49">
                  <c:v>clean chips etc</c:v>
                </c:pt>
                <c:pt idx="50">
                  <c:v>break</c:v>
                </c:pt>
                <c:pt idx="51">
                  <c:v>wait for qc to qualify part (add 10-15 min to part for program)</c:v>
                </c:pt>
                <c:pt idx="52">
                  <c:v>Program job -  est 45 min</c:v>
                </c:pt>
              </c:strCache>
            </c:strRef>
          </c:cat>
          <c:val>
            <c:numRef>
              <c:f>'Pareto current'!$O$9:$O$61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0-315E-4FE4-87E5-BE973F95ADED}"/>
            </c:ext>
          </c:extLst>
        </c:ser>
        <c:ser>
          <c:idx val="1"/>
          <c:order val="1"/>
          <c:invertIfNegative val="0"/>
          <c:dPt>
            <c:idx val="21"/>
            <c:invertIfNegative val="0"/>
            <c:bubble3D val="0"/>
            <c:spPr>
              <a:solidFill>
                <a:srgbClr val="09BB11"/>
              </a:solidFill>
            </c:spPr>
            <c:extLst>
              <c:ext xmlns:c16="http://schemas.microsoft.com/office/drawing/2014/chart" uri="{C3380CC4-5D6E-409C-BE32-E72D297353CC}">
                <c16:uniqueId val="{00000002-315E-4FE4-87E5-BE973F95ADED}"/>
              </c:ext>
            </c:extLst>
          </c:dPt>
          <c:dPt>
            <c:idx val="23"/>
            <c:invertIfNegative val="0"/>
            <c:bubble3D val="0"/>
            <c:spPr>
              <a:solidFill>
                <a:srgbClr val="09BB11"/>
              </a:solidFill>
            </c:spPr>
            <c:extLst>
              <c:ext xmlns:c16="http://schemas.microsoft.com/office/drawing/2014/chart" uri="{C3380CC4-5D6E-409C-BE32-E72D297353CC}">
                <c16:uniqueId val="{00000004-315E-4FE4-87E5-BE973F95ADED}"/>
              </c:ext>
            </c:extLst>
          </c:dPt>
          <c:dPt>
            <c:idx val="24"/>
            <c:invertIfNegative val="0"/>
            <c:bubble3D val="0"/>
            <c:spPr>
              <a:solidFill>
                <a:srgbClr val="09BB11"/>
              </a:solidFill>
            </c:spPr>
            <c:extLst>
              <c:ext xmlns:c16="http://schemas.microsoft.com/office/drawing/2014/chart" uri="{C3380CC4-5D6E-409C-BE32-E72D297353CC}">
                <c16:uniqueId val="{00000006-315E-4FE4-87E5-BE973F95ADED}"/>
              </c:ext>
            </c:extLst>
          </c:dPt>
          <c:dPt>
            <c:idx val="27"/>
            <c:invertIfNegative val="0"/>
            <c:bubble3D val="0"/>
            <c:spPr>
              <a:solidFill>
                <a:srgbClr val="09BB11"/>
              </a:solidFill>
            </c:spPr>
            <c:extLst>
              <c:ext xmlns:c16="http://schemas.microsoft.com/office/drawing/2014/chart" uri="{C3380CC4-5D6E-409C-BE32-E72D297353CC}">
                <c16:uniqueId val="{00000008-315E-4FE4-87E5-BE973F95ADED}"/>
              </c:ext>
            </c:extLst>
          </c:dPt>
          <c:dPt>
            <c:idx val="32"/>
            <c:invertIfNegative val="0"/>
            <c:bubble3D val="0"/>
            <c:spPr>
              <a:solidFill>
                <a:srgbClr val="09BB11"/>
              </a:solidFill>
            </c:spPr>
            <c:extLst>
              <c:ext xmlns:c16="http://schemas.microsoft.com/office/drawing/2014/chart" uri="{C3380CC4-5D6E-409C-BE32-E72D297353CC}">
                <c16:uniqueId val="{0000000A-315E-4FE4-87E5-BE973F95ADED}"/>
              </c:ext>
            </c:extLst>
          </c:dPt>
          <c:dPt>
            <c:idx val="41"/>
            <c:invertIfNegative val="0"/>
            <c:bubble3D val="0"/>
            <c:spPr>
              <a:solidFill>
                <a:srgbClr val="09BB11"/>
              </a:solidFill>
            </c:spPr>
            <c:extLst>
              <c:ext xmlns:c16="http://schemas.microsoft.com/office/drawing/2014/chart" uri="{C3380CC4-5D6E-409C-BE32-E72D297353CC}">
                <c16:uniqueId val="{0000000C-315E-4FE4-87E5-BE973F95ADED}"/>
              </c:ext>
            </c:extLst>
          </c:dPt>
          <c:dPt>
            <c:idx val="46"/>
            <c:invertIfNegative val="0"/>
            <c:bubble3D val="0"/>
            <c:spPr>
              <a:solidFill>
                <a:srgbClr val="09BB11"/>
              </a:solidFill>
            </c:spPr>
            <c:extLst>
              <c:ext xmlns:c16="http://schemas.microsoft.com/office/drawing/2014/chart" uri="{C3380CC4-5D6E-409C-BE32-E72D297353CC}">
                <c16:uniqueId val="{0000000E-315E-4FE4-87E5-BE973F95ADED}"/>
              </c:ext>
            </c:extLst>
          </c:dPt>
          <c:dPt>
            <c:idx val="47"/>
            <c:invertIfNegative val="0"/>
            <c:bubble3D val="0"/>
            <c:spPr>
              <a:solidFill>
                <a:srgbClr val="09BB11"/>
              </a:solidFill>
            </c:spPr>
            <c:extLst>
              <c:ext xmlns:c16="http://schemas.microsoft.com/office/drawing/2014/chart" uri="{C3380CC4-5D6E-409C-BE32-E72D297353CC}">
                <c16:uniqueId val="{00000010-315E-4FE4-87E5-BE973F95ADED}"/>
              </c:ext>
            </c:extLst>
          </c:dPt>
          <c:cat>
            <c:strRef>
              <c:f>'Pareto current'!$N$9:$N$61</c:f>
              <c:strCache>
                <c:ptCount val="53"/>
                <c:pt idx="0">
                  <c:v>part back from insp</c:v>
                </c:pt>
                <c:pt idx="1">
                  <c:v>remove part from fixture</c:v>
                </c:pt>
                <c:pt idx="2">
                  <c:v>run cycle</c:v>
                </c:pt>
                <c:pt idx="3">
                  <c:v>read print &amp; discuss with QC</c:v>
                </c:pt>
                <c:pt idx="4">
                  <c:v>Inspect part</c:v>
                </c:pt>
                <c:pt idx="5">
                  <c:v>rouch off 4th tool</c:v>
                </c:pt>
                <c:pt idx="6">
                  <c:v>touch off 5th tool</c:v>
                </c:pt>
                <c:pt idx="7">
                  <c:v>run cycle</c:v>
                </c:pt>
                <c:pt idx="8">
                  <c:v>run cycle</c:v>
                </c:pt>
                <c:pt idx="9">
                  <c:v>touch off 2nd tool</c:v>
                </c:pt>
                <c:pt idx="10">
                  <c:v>run cycle</c:v>
                </c:pt>
                <c:pt idx="11">
                  <c:v>clean outside of machine</c:v>
                </c:pt>
                <c:pt idx="12">
                  <c:v>clean part and fill out form for insp</c:v>
                </c:pt>
                <c:pt idx="13">
                  <c:v>remove part from fixture</c:v>
                </c:pt>
                <c:pt idx="14">
                  <c:v>load tool into machine and touch off</c:v>
                </c:pt>
                <c:pt idx="15">
                  <c:v>load tool into machine and touch off</c:v>
                </c:pt>
                <c:pt idx="16">
                  <c:v>load tool into machine and touch off</c:v>
                </c:pt>
                <c:pt idx="17">
                  <c:v>load tools into machine and touch off</c:v>
                </c:pt>
                <c:pt idx="18">
                  <c:v>install part and secure</c:v>
                </c:pt>
                <c:pt idx="19">
                  <c:v>touch off 3rd tool</c:v>
                </c:pt>
                <c:pt idx="20">
                  <c:v>load tool into machine and touch off</c:v>
                </c:pt>
                <c:pt idx="21">
                  <c:v>run cycle</c:v>
                </c:pt>
                <c:pt idx="22">
                  <c:v>get mic</c:v>
                </c:pt>
                <c:pt idx="23">
                  <c:v>run cycle</c:v>
                </c:pt>
                <c:pt idx="24">
                  <c:v>run cycle</c:v>
                </c:pt>
                <c:pt idx="25">
                  <c:v>load tool into machine and touch off</c:v>
                </c:pt>
                <c:pt idx="26">
                  <c:v>take dimension (get caliper)</c:v>
                </c:pt>
                <c:pt idx="27">
                  <c:v>run cycle</c:v>
                </c:pt>
                <c:pt idx="28">
                  <c:v>Deburr and load</c:v>
                </c:pt>
                <c:pt idx="29">
                  <c:v>remove part from fixture</c:v>
                </c:pt>
                <c:pt idx="30">
                  <c:v>remove fixture</c:v>
                </c:pt>
                <c:pt idx="31">
                  <c:v>pick up part</c:v>
                </c:pt>
                <c:pt idx="32">
                  <c:v>run cycle</c:v>
                </c:pt>
                <c:pt idx="33">
                  <c:v>indicate part</c:v>
                </c:pt>
                <c:pt idx="34">
                  <c:v>install set up piece and pin</c:v>
                </c:pt>
                <c:pt idx="35">
                  <c:v>clean part and fill out form for insp</c:v>
                </c:pt>
                <c:pt idx="36">
                  <c:v>deliver part to qc</c:v>
                </c:pt>
                <c:pt idx="37">
                  <c:v>wait for qc to qualify part (add 10-15 min to part for program)</c:v>
                </c:pt>
                <c:pt idx="38">
                  <c:v>get inspt sheet and write up</c:v>
                </c:pt>
                <c:pt idx="39">
                  <c:v>remove jaws &amp; reinstall jaws</c:v>
                </c:pt>
                <c:pt idx="40">
                  <c:v>get fixture get program get write up</c:v>
                </c:pt>
                <c:pt idx="41">
                  <c:v>run cycle</c:v>
                </c:pt>
                <c:pt idx="42">
                  <c:v>go to inspection bench and inspect</c:v>
                </c:pt>
                <c:pt idx="43">
                  <c:v>install fixture in vice nest in first fix</c:v>
                </c:pt>
                <c:pt idx="44">
                  <c:v>remove tools break down and put aside (est)</c:v>
                </c:pt>
                <c:pt idx="45">
                  <c:v>set up tools from program (load tools into collet - 5 tools)</c:v>
                </c:pt>
                <c:pt idx="46">
                  <c:v>run cycle</c:v>
                </c:pt>
                <c:pt idx="47">
                  <c:v>run cycle</c:v>
                </c:pt>
                <c:pt idx="48">
                  <c:v>remove jaws clean vice and install new fixture and secure</c:v>
                </c:pt>
                <c:pt idx="49">
                  <c:v>clean chips etc</c:v>
                </c:pt>
                <c:pt idx="50">
                  <c:v>break</c:v>
                </c:pt>
                <c:pt idx="51">
                  <c:v>wait for qc to qualify part (add 10-15 min to part for program)</c:v>
                </c:pt>
                <c:pt idx="52">
                  <c:v>Program job -  est 45 min</c:v>
                </c:pt>
              </c:strCache>
            </c:strRef>
          </c:cat>
          <c:val>
            <c:numRef>
              <c:f>'Pareto current'!$P$9:$P$61</c:f>
              <c:numCache>
                <c:formatCode>h:mm:ss;@</c:formatCode>
                <c:ptCount val="53"/>
                <c:pt idx="0">
                  <c:v>0</c:v>
                </c:pt>
                <c:pt idx="1">
                  <c:v>4.629629629630122E-5</c:v>
                </c:pt>
                <c:pt idx="2">
                  <c:v>1.8518518518518406E-4</c:v>
                </c:pt>
                <c:pt idx="3">
                  <c:v>2.3148148148147835E-4</c:v>
                </c:pt>
                <c:pt idx="4">
                  <c:v>2.7777777777777957E-4</c:v>
                </c:pt>
                <c:pt idx="5">
                  <c:v>3.4722222222222099E-4</c:v>
                </c:pt>
                <c:pt idx="6">
                  <c:v>3.4722222222222099E-4</c:v>
                </c:pt>
                <c:pt idx="7">
                  <c:v>3.4722222222222099E-4</c:v>
                </c:pt>
                <c:pt idx="8">
                  <c:v>3.4722222222223487E-4</c:v>
                </c:pt>
                <c:pt idx="9">
                  <c:v>3.8194444444443476E-4</c:v>
                </c:pt>
                <c:pt idx="10">
                  <c:v>4.1666666666666935E-4</c:v>
                </c:pt>
                <c:pt idx="11">
                  <c:v>4.2824074074072904E-4</c:v>
                </c:pt>
                <c:pt idx="12">
                  <c:v>4.6296296296296363E-4</c:v>
                </c:pt>
                <c:pt idx="13">
                  <c:v>4.8611111111111077E-4</c:v>
                </c:pt>
                <c:pt idx="14">
                  <c:v>4.9768518518519128E-4</c:v>
                </c:pt>
                <c:pt idx="15">
                  <c:v>5.3240740740740505E-4</c:v>
                </c:pt>
                <c:pt idx="16">
                  <c:v>5.4398148148147862E-4</c:v>
                </c:pt>
                <c:pt idx="17">
                  <c:v>6.0185185185185168E-4</c:v>
                </c:pt>
                <c:pt idx="18">
                  <c:v>6.1342592592592612E-4</c:v>
                </c:pt>
                <c:pt idx="19">
                  <c:v>6.3657407407407413E-4</c:v>
                </c:pt>
                <c:pt idx="20">
                  <c:v>6.4814814814814076E-4</c:v>
                </c:pt>
                <c:pt idx="21">
                  <c:v>6.4814814814814076E-4</c:v>
                </c:pt>
                <c:pt idx="22">
                  <c:v>6.481481481481477E-4</c:v>
                </c:pt>
                <c:pt idx="23">
                  <c:v>6.5972222222222474E-4</c:v>
                </c:pt>
                <c:pt idx="24">
                  <c:v>6.5972222222222821E-4</c:v>
                </c:pt>
                <c:pt idx="25">
                  <c:v>6.9444444444444545E-4</c:v>
                </c:pt>
                <c:pt idx="26">
                  <c:v>1.0185185185185193E-3</c:v>
                </c:pt>
                <c:pt idx="27">
                  <c:v>1.0300925925925963E-3</c:v>
                </c:pt>
                <c:pt idx="28">
                  <c:v>1.0879629629629642E-3</c:v>
                </c:pt>
                <c:pt idx="29">
                  <c:v>1.1574074074073987E-3</c:v>
                </c:pt>
                <c:pt idx="30">
                  <c:v>1.1574074074074125E-3</c:v>
                </c:pt>
                <c:pt idx="31">
                  <c:v>1.2731481481481413E-3</c:v>
                </c:pt>
                <c:pt idx="32">
                  <c:v>1.2847222222222253E-3</c:v>
                </c:pt>
                <c:pt idx="33">
                  <c:v>1.3194444444444451E-3</c:v>
                </c:pt>
                <c:pt idx="34">
                  <c:v>1.3888888888888909E-3</c:v>
                </c:pt>
                <c:pt idx="35">
                  <c:v>2.0833333333333329E-3</c:v>
                </c:pt>
                <c:pt idx="36">
                  <c:v>2.0833333333333329E-3</c:v>
                </c:pt>
                <c:pt idx="37">
                  <c:v>2.0833333333333329E-3</c:v>
                </c:pt>
                <c:pt idx="38">
                  <c:v>2.0833333333333398E-3</c:v>
                </c:pt>
                <c:pt idx="39">
                  <c:v>2.6041666666666644E-3</c:v>
                </c:pt>
                <c:pt idx="40">
                  <c:v>2.6620370370370374E-3</c:v>
                </c:pt>
                <c:pt idx="41">
                  <c:v>2.7314814814814806E-3</c:v>
                </c:pt>
                <c:pt idx="42">
                  <c:v>2.7777777777777748E-3</c:v>
                </c:pt>
                <c:pt idx="43">
                  <c:v>2.7777777777777818E-3</c:v>
                </c:pt>
                <c:pt idx="44">
                  <c:v>2.7777777777777957E-3</c:v>
                </c:pt>
                <c:pt idx="45">
                  <c:v>2.8240740740740735E-3</c:v>
                </c:pt>
                <c:pt idx="46">
                  <c:v>2.8240740740740761E-3</c:v>
                </c:pt>
                <c:pt idx="47">
                  <c:v>3.5879629629629629E-3</c:v>
                </c:pt>
                <c:pt idx="48">
                  <c:v>4.2476851851851851E-3</c:v>
                </c:pt>
                <c:pt idx="49">
                  <c:v>4.8379629629629606E-3</c:v>
                </c:pt>
                <c:pt idx="50">
                  <c:v>8.7962962962962968E-3</c:v>
                </c:pt>
                <c:pt idx="51">
                  <c:v>1.0416666666666657E-2</c:v>
                </c:pt>
                <c:pt idx="52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15E-4FE4-87E5-BE973F95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84288"/>
        <c:axId val="54285824"/>
      </c:barChart>
      <c:catAx>
        <c:axId val="54284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4285824"/>
        <c:crosses val="autoZero"/>
        <c:auto val="1"/>
        <c:lblAlgn val="ctr"/>
        <c:lblOffset val="100"/>
        <c:noMultiLvlLbl val="0"/>
      </c:catAx>
      <c:valAx>
        <c:axId val="54285824"/>
        <c:scaling>
          <c:orientation val="minMax"/>
        </c:scaling>
        <c:delete val="0"/>
        <c:axPos val="b"/>
        <c:majorGridlines/>
        <c:numFmt formatCode="h:mm:ss;@" sourceLinked="0"/>
        <c:majorTickMark val="out"/>
        <c:minorTickMark val="none"/>
        <c:tickLblPos val="nextTo"/>
        <c:crossAx val="5428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Current State Percent of Set UP Time</a:t>
            </a:r>
          </a:p>
        </c:rich>
      </c:tx>
      <c:layout>
        <c:manualLayout>
          <c:xMode val="edge"/>
          <c:yMode val="edge"/>
          <c:x val="0.27831766174859313"/>
          <c:y val="3.703712312713688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2815649043741895E-2"/>
          <c:y val="0.25185276277764501"/>
          <c:w val="0.69903023081991877"/>
          <c:h val="0.6370393411434506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2D3-4691-A3E6-0BC2173D8B3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2D3-4691-A3E6-0BC2173D8B3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2D3-4691-A3E6-0BC2173D8B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opportunity!$I$6:$L$6</c:f>
              <c:numCache>
                <c:formatCode>General</c:formatCode>
                <c:ptCount val="4"/>
              </c:numCache>
            </c:numRef>
          </c:cat>
          <c:val>
            <c:numRef>
              <c:f>opportunity!$I$84:$L$84</c:f>
              <c:numCache>
                <c:formatCode>h:mm:ss;@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82D3-4691-A3E6-0BC2173D8B3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818906131879334"/>
          <c:y val="0.41481632139156188"/>
          <c:w val="0.14886748379753595"/>
          <c:h val="0.31481612768883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Internal/External work</a:t>
            </a:r>
          </a:p>
        </c:rich>
      </c:tx>
      <c:layout>
        <c:manualLayout>
          <c:xMode val="edge"/>
          <c:yMode val="edge"/>
          <c:x val="0.36084194021201932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0380022470452"/>
          <c:y val="0.24074161147862949"/>
          <c:w val="0.72006586276589046"/>
          <c:h val="0.59259473594739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opportunity!$H$84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opportunity!$F$5:$G$5</c:f>
              <c:numCache>
                <c:formatCode>General</c:formatCode>
                <c:ptCount val="2"/>
              </c:numCache>
            </c:numRef>
          </c:cat>
          <c:val>
            <c:numRef>
              <c:f>opportunity!$F$84:$G$84</c:f>
              <c:numCache>
                <c:formatCode>h:mm:ss;@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3C33-4DDF-B68C-592684267F34}"/>
            </c:ext>
          </c:extLst>
        </c:ser>
        <c:ser>
          <c:idx val="1"/>
          <c:order val="1"/>
          <c:tx>
            <c:strRef>
              <c:f>opportunity!$H$85</c:f>
              <c:strCache>
                <c:ptCount val="1"/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opportunity!$F$5:$G$5</c:f>
              <c:numCache>
                <c:formatCode>General</c:formatCode>
                <c:ptCount val="2"/>
              </c:numCache>
            </c:numRef>
          </c:cat>
          <c:val>
            <c:numRef>
              <c:f>opportunity!$F$85:$G$85</c:f>
              <c:numCache>
                <c:formatCode>[h]:mm:ss;@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3C33-4DDF-B68C-592684267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05632"/>
        <c:axId val="60407168"/>
      </c:barChart>
      <c:catAx>
        <c:axId val="604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4071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407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Hours:Minutes</a:t>
                </a:r>
              </a:p>
            </c:rich>
          </c:tx>
          <c:layout>
            <c:manualLayout>
              <c:xMode val="edge"/>
              <c:yMode val="edge"/>
              <c:x val="2.589000238606546E-2"/>
              <c:y val="0.36666783318751905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40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6898115008349"/>
          <c:y val="0.4592608146203947"/>
          <c:w val="9.7087466339435005E-2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Set Up</a:t>
            </a:r>
          </a:p>
        </c:rich>
      </c:tx>
      <c:layout>
        <c:manualLayout>
          <c:xMode val="edge"/>
          <c:yMode val="edge"/>
          <c:x val="0.39032325797985185"/>
          <c:y val="3.51437699680511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806492260729996"/>
          <c:y val="0.15974465814799271"/>
          <c:w val="0.50645241061682622"/>
          <c:h val="0.6805122437104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opportunity!$I$86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opportunity!$I$88</c:f>
              <c:numCache>
                <c:formatCode>General</c:formatCode>
                <c:ptCount val="1"/>
              </c:numCache>
            </c:numRef>
          </c:cat>
          <c:val>
            <c:numRef>
              <c:f>opportunity!$J$86</c:f>
              <c:numCache>
                <c:formatCode>h:mm:ss;@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2EC-4438-AE6E-11601A21B091}"/>
            </c:ext>
          </c:extLst>
        </c:ser>
        <c:ser>
          <c:idx val="1"/>
          <c:order val="1"/>
          <c:tx>
            <c:strRef>
              <c:f>opportunity!$I$87</c:f>
              <c:strCache>
                <c:ptCount val="1"/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opportunity!$I$88</c:f>
              <c:numCache>
                <c:formatCode>General</c:formatCode>
                <c:ptCount val="1"/>
              </c:numCache>
            </c:numRef>
          </c:cat>
          <c:val>
            <c:numRef>
              <c:f>opportunity!$J$87</c:f>
              <c:numCache>
                <c:formatCode>[h]:mm:ss;@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2EC-4438-AE6E-11601A21B091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axId val="60974592"/>
        <c:axId val="60976128"/>
      </c:barChart>
      <c:catAx>
        <c:axId val="6097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76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97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Hours:Minutes</a:t>
                </a:r>
              </a:p>
            </c:rich>
          </c:tx>
          <c:layout>
            <c:manualLayout>
              <c:xMode val="edge"/>
              <c:yMode val="edge"/>
              <c:x val="9.0322580645161188E-2"/>
              <c:y val="0.36421792323882923"/>
            </c:manualLayout>
          </c:layout>
          <c:overlay val="0"/>
          <c:spPr>
            <a:noFill/>
            <a:ln w="25400">
              <a:noFill/>
            </a:ln>
          </c:spPr>
        </c:title>
        <c:numFmt formatCode="h: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74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51748370163208"/>
          <c:y val="0.46325945678515423"/>
          <c:w val="0.20967775802218269"/>
          <c:h val="0.12460097439896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Set Up Reduction Trends</a:t>
            </a:r>
          </a:p>
        </c:rich>
      </c:tx>
      <c:layout>
        <c:manualLayout>
          <c:xMode val="edge"/>
          <c:yMode val="edge"/>
          <c:x val="0.34961864118130281"/>
          <c:y val="3.4591354314149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6421432506457"/>
          <c:y val="0.35849166694817142"/>
          <c:w val="0.85496246940785237"/>
          <c:h val="0.50314619922550352"/>
        </c:manualLayout>
      </c:layout>
      <c:lineChart>
        <c:grouping val="standard"/>
        <c:varyColors val="0"/>
        <c:ser>
          <c:idx val="0"/>
          <c:order val="0"/>
          <c:tx>
            <c:strRef>
              <c:f>opportunity!$F$152</c:f>
              <c:strCache>
                <c:ptCount val="1"/>
                <c:pt idx="0">
                  <c:v>1st shift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opportunity!$E$156:$E$162</c:f>
              <c:strCache>
                <c:ptCount val="7"/>
                <c:pt idx="0">
                  <c:v>4th trial</c:v>
                </c:pt>
                <c:pt idx="1">
                  <c:v>5th trial</c:v>
                </c:pt>
                <c:pt idx="2">
                  <c:v>6th trial</c:v>
                </c:pt>
                <c:pt idx="3">
                  <c:v>7th trial</c:v>
                </c:pt>
                <c:pt idx="4">
                  <c:v>8th trial</c:v>
                </c:pt>
                <c:pt idx="5">
                  <c:v>9th trial</c:v>
                </c:pt>
                <c:pt idx="6">
                  <c:v>10th trial</c:v>
                </c:pt>
              </c:strCache>
            </c:strRef>
          </c:cat>
          <c:val>
            <c:numRef>
              <c:f>opportunity!$F$156:$F$162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9-447E-B256-852E8A93B221}"/>
            </c:ext>
          </c:extLst>
        </c:ser>
        <c:ser>
          <c:idx val="1"/>
          <c:order val="1"/>
          <c:tx>
            <c:strRef>
              <c:f>opportunity!$G$152</c:f>
              <c:strCache>
                <c:ptCount val="1"/>
                <c:pt idx="0">
                  <c:v>2nd shift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opportunity!$E$156:$E$162</c:f>
              <c:strCache>
                <c:ptCount val="7"/>
                <c:pt idx="0">
                  <c:v>4th trial</c:v>
                </c:pt>
                <c:pt idx="1">
                  <c:v>5th trial</c:v>
                </c:pt>
                <c:pt idx="2">
                  <c:v>6th trial</c:v>
                </c:pt>
                <c:pt idx="3">
                  <c:v>7th trial</c:v>
                </c:pt>
                <c:pt idx="4">
                  <c:v>8th trial</c:v>
                </c:pt>
                <c:pt idx="5">
                  <c:v>9th trial</c:v>
                </c:pt>
                <c:pt idx="6">
                  <c:v>10th trial</c:v>
                </c:pt>
              </c:strCache>
            </c:strRef>
          </c:cat>
          <c:val>
            <c:numRef>
              <c:f>opportunity!$G$156:$G$162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09-447E-B256-852E8A93B221}"/>
            </c:ext>
          </c:extLst>
        </c:ser>
        <c:ser>
          <c:idx val="2"/>
          <c:order val="2"/>
          <c:tx>
            <c:strRef>
              <c:f>opportunity!$H$152</c:f>
              <c:strCache>
                <c:ptCount val="1"/>
                <c:pt idx="0">
                  <c:v>3rd shift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opportunity!$E$156:$E$162</c:f>
              <c:strCache>
                <c:ptCount val="7"/>
                <c:pt idx="0">
                  <c:v>4th trial</c:v>
                </c:pt>
                <c:pt idx="1">
                  <c:v>5th trial</c:v>
                </c:pt>
                <c:pt idx="2">
                  <c:v>6th trial</c:v>
                </c:pt>
                <c:pt idx="3">
                  <c:v>7th trial</c:v>
                </c:pt>
                <c:pt idx="4">
                  <c:v>8th trial</c:v>
                </c:pt>
                <c:pt idx="5">
                  <c:v>9th trial</c:v>
                </c:pt>
                <c:pt idx="6">
                  <c:v>10th trial</c:v>
                </c:pt>
              </c:strCache>
            </c:strRef>
          </c:cat>
          <c:val>
            <c:numRef>
              <c:f>opportunity!$H$156:$H$162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09-447E-B256-852E8A93B221}"/>
            </c:ext>
          </c:extLst>
        </c:ser>
        <c:ser>
          <c:idx val="3"/>
          <c:order val="3"/>
          <c:tx>
            <c:strRef>
              <c:f>opportunity!$I$152</c:f>
              <c:strCache>
                <c:ptCount val="1"/>
                <c:pt idx="0">
                  <c:v>4th shift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opportunity!$E$156:$E$162</c:f>
              <c:strCache>
                <c:ptCount val="7"/>
                <c:pt idx="0">
                  <c:v>4th trial</c:v>
                </c:pt>
                <c:pt idx="1">
                  <c:v>5th trial</c:v>
                </c:pt>
                <c:pt idx="2">
                  <c:v>6th trial</c:v>
                </c:pt>
                <c:pt idx="3">
                  <c:v>7th trial</c:v>
                </c:pt>
                <c:pt idx="4">
                  <c:v>8th trial</c:v>
                </c:pt>
                <c:pt idx="5">
                  <c:v>9th trial</c:v>
                </c:pt>
                <c:pt idx="6">
                  <c:v>10th trial</c:v>
                </c:pt>
              </c:strCache>
            </c:strRef>
          </c:cat>
          <c:val>
            <c:numRef>
              <c:f>opportunity!$I$156:$I$162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09-447E-B256-852E8A93B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66304"/>
        <c:axId val="60467840"/>
      </c:lineChart>
      <c:catAx>
        <c:axId val="604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46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0467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Hours/Minutes</a:t>
                </a:r>
              </a:p>
            </c:rich>
          </c:tx>
          <c:layout>
            <c:manualLayout>
              <c:xMode val="edge"/>
              <c:yMode val="edge"/>
              <c:x val="2.4427480916030534E-2"/>
              <c:y val="0.427674143255753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466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5572535112500319"/>
          <c:y val="0.15408827839737763"/>
          <c:w val="0.79084033579771951"/>
          <c:h val="0.13522044760177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 Up Reduction</a:t>
            </a:r>
          </a:p>
          <a:p>
            <a:pPr>
              <a:defRPr/>
            </a:pPr>
            <a:r>
              <a:rPr lang="en-US" sz="1200"/>
              <a:t>p/n A2C53119437</a:t>
            </a:r>
          </a:p>
          <a:p>
            <a:pPr>
              <a:defRPr/>
            </a:pPr>
            <a:r>
              <a:rPr lang="en-US" sz="1200"/>
              <a:t>press # P6001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workload!$G$6:$G$7</c:f>
              <c:strCache>
                <c:ptCount val="2"/>
                <c:pt idx="0">
                  <c:v>hours</c:v>
                </c:pt>
              </c:strCache>
            </c:strRef>
          </c:tx>
          <c:invertIfNegative val="0"/>
          <c:cat>
            <c:strRef>
              <c:f>workload!$K$5:$K$6</c:f>
              <c:strCache>
                <c:ptCount val="2"/>
                <c:pt idx="0">
                  <c:v>current</c:v>
                </c:pt>
                <c:pt idx="1">
                  <c:v>target</c:v>
                </c:pt>
              </c:strCache>
            </c:strRef>
          </c:cat>
          <c:val>
            <c:numRef>
              <c:f>workload!$H$6:$H$7</c:f>
              <c:numCache>
                <c:formatCode>General</c:formatCode>
                <c:ptCount val="2"/>
                <c:pt idx="0">
                  <c:v>5</c:v>
                </c:pt>
                <c:pt idx="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4-4130-BDFE-EAA2D2D16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89088"/>
        <c:axId val="60585088"/>
      </c:barChart>
      <c:catAx>
        <c:axId val="60489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0585088"/>
        <c:crosses val="autoZero"/>
        <c:auto val="1"/>
        <c:lblAlgn val="ctr"/>
        <c:lblOffset val="100"/>
        <c:noMultiLvlLbl val="0"/>
      </c:catAx>
      <c:valAx>
        <c:axId val="60585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048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Current State Percent of Set UP Time</a:t>
            </a:r>
          </a:p>
        </c:rich>
      </c:tx>
      <c:layout>
        <c:manualLayout>
          <c:xMode val="edge"/>
          <c:yMode val="edge"/>
          <c:x val="0.27831766174859301"/>
          <c:y val="3.703712312713687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2815649043741854E-2"/>
          <c:y val="0.25185276277764473"/>
          <c:w val="0.69903023081991877"/>
          <c:h val="0.6370393411434506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B55-42D5-B904-A032CD68F78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B55-42D5-B904-A032CD68F78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B55-42D5-B904-A032CD68F78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'current (2)'!$L$6:$O$6</c:f>
              <c:strCache>
                <c:ptCount val="4"/>
                <c:pt idx="0">
                  <c:v>Prep</c:v>
                </c:pt>
                <c:pt idx="1">
                  <c:v>Load/Unload</c:v>
                </c:pt>
                <c:pt idx="2">
                  <c:v>Measure</c:v>
                </c:pt>
                <c:pt idx="3">
                  <c:v>Trial adjust</c:v>
                </c:pt>
              </c:strCache>
            </c:strRef>
          </c:cat>
          <c:val>
            <c:numRef>
              <c:f>'current (2)'!$L$74:$O$74</c:f>
              <c:numCache>
                <c:formatCode>h:mm:ss;@</c:formatCode>
                <c:ptCount val="4"/>
                <c:pt idx="0">
                  <c:v>6.2384259259259302E-3</c:v>
                </c:pt>
                <c:pt idx="1">
                  <c:v>2.152777777777776E-3</c:v>
                </c:pt>
                <c:pt idx="2">
                  <c:v>2.6041666666666661E-3</c:v>
                </c:pt>
                <c:pt idx="3">
                  <c:v>3.2870370370370362E-3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55-42D5-B904-A032CD68F78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818906131879312"/>
          <c:y val="0.41481632139156166"/>
          <c:w val="0.14886748379753581"/>
          <c:h val="0.31481612768883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Internal/External work</a:t>
            </a:r>
          </a:p>
        </c:rich>
      </c:tx>
      <c:layout>
        <c:manualLayout>
          <c:xMode val="edge"/>
          <c:yMode val="edge"/>
          <c:x val="0.36084194021201932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0380022470452"/>
          <c:y val="0.24074161147862949"/>
          <c:w val="0.72006586276589024"/>
          <c:h val="0.59259473594739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current!$H$74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current!$F$5:$G$5</c:f>
              <c:strCache>
                <c:ptCount val="2"/>
                <c:pt idx="0">
                  <c:v>internal</c:v>
                </c:pt>
                <c:pt idx="1">
                  <c:v>external</c:v>
                </c:pt>
              </c:strCache>
            </c:strRef>
          </c:cat>
          <c:val>
            <c:numRef>
              <c:f>current!$F$74:$G$74</c:f>
              <c:numCache>
                <c:formatCode>h:mm:ss;@</c:formatCode>
                <c:ptCount val="2"/>
                <c:pt idx="0">
                  <c:v>1.4282407407407409E-2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3-4069-8F23-670810D3E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36160"/>
        <c:axId val="51782016"/>
      </c:barChart>
      <c:catAx>
        <c:axId val="514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782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78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Hours:Minutes</a:t>
                </a:r>
              </a:p>
            </c:rich>
          </c:tx>
          <c:layout>
            <c:manualLayout>
              <c:xMode val="edge"/>
              <c:yMode val="edge"/>
              <c:x val="2.5890002386065449E-2"/>
              <c:y val="0.36666783318751894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36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6898115008349"/>
          <c:y val="0.4592608146203947"/>
          <c:w val="9.7087466339435005E-2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Internal/External work</a:t>
            </a:r>
          </a:p>
        </c:rich>
      </c:tx>
      <c:layout>
        <c:manualLayout>
          <c:xMode val="edge"/>
          <c:yMode val="edge"/>
          <c:x val="0.36084194021201932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0380022470452"/>
          <c:y val="0.24074161147862949"/>
          <c:w val="0.72006586276589024"/>
          <c:h val="0.59259473594739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'current (2)'!$K$74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'current (2)'!$I$5:$J$5</c:f>
              <c:strCache>
                <c:ptCount val="2"/>
                <c:pt idx="0">
                  <c:v>internal</c:v>
                </c:pt>
                <c:pt idx="1">
                  <c:v>external</c:v>
                </c:pt>
              </c:strCache>
            </c:strRef>
          </c:cat>
          <c:val>
            <c:numRef>
              <c:f>'current (2)'!$I$74:$J$74</c:f>
              <c:numCache>
                <c:formatCode>h:mm:ss;@</c:formatCode>
                <c:ptCount val="2"/>
                <c:pt idx="0">
                  <c:v>1.4282407407407409E-2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9-43CF-8B93-C74345CB8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05664"/>
        <c:axId val="61107200"/>
      </c:barChart>
      <c:catAx>
        <c:axId val="6110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107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1107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Hours:Minutes</a:t>
                </a:r>
              </a:p>
            </c:rich>
          </c:tx>
          <c:layout>
            <c:manualLayout>
              <c:xMode val="edge"/>
              <c:yMode val="edge"/>
              <c:x val="2.5890002386065449E-2"/>
              <c:y val="0.36666783318751894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105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6898115008349"/>
          <c:y val="0.4592608146203947"/>
          <c:w val="9.7087466339435005E-2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Set Up</a:t>
            </a:r>
          </a:p>
        </c:rich>
      </c:tx>
      <c:layout>
        <c:manualLayout>
          <c:xMode val="edge"/>
          <c:yMode val="edge"/>
          <c:x val="0.39032325797985151"/>
          <c:y val="3.51437699680511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806492260729996"/>
          <c:y val="0.15974465814799255"/>
          <c:w val="0.50645241061682622"/>
          <c:h val="0.680512243710441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'current (2)'!$L$76</c:f>
              <c:strCache>
                <c:ptCount val="1"/>
                <c:pt idx="0">
                  <c:v>tot. actual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'current (2)'!$L$78</c:f>
              <c:strCache>
                <c:ptCount val="1"/>
                <c:pt idx="0">
                  <c:v>Set Up Reduction Plan</c:v>
                </c:pt>
              </c:strCache>
            </c:strRef>
          </c:cat>
          <c:val>
            <c:numRef>
              <c:f>'current (2)'!$M$76</c:f>
              <c:numCache>
                <c:formatCode>h:mm:ss;@</c:formatCode>
                <c:ptCount val="1"/>
                <c:pt idx="0">
                  <c:v>1.4282407407407409E-2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B-49D4-8017-F6FDF6398A90}"/>
            </c:ext>
          </c:extLst>
        </c:ser>
        <c:ser>
          <c:idx val="1"/>
          <c:order val="1"/>
          <c:tx>
            <c:strRef>
              <c:f>'current (2)'!$L$77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'current (2)'!$L$78</c:f>
              <c:strCache>
                <c:ptCount val="1"/>
                <c:pt idx="0">
                  <c:v>Set Up Reduction Plan</c:v>
                </c:pt>
              </c:strCache>
            </c:strRef>
          </c:cat>
          <c:val>
            <c:numRef>
              <c:f>'current (2)'!$M$77</c:f>
              <c:numCache>
                <c:formatCode>[h]:mm:ss;@</c:formatCode>
                <c:ptCount val="1"/>
                <c:pt idx="0">
                  <c:v>8.5694444444444455E-3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B-49D4-8017-F6FDF6398A90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axId val="61244544"/>
        <c:axId val="61246080"/>
      </c:barChart>
      <c:catAx>
        <c:axId val="6124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46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124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Hours:Minutes</a:t>
                </a:r>
              </a:p>
            </c:rich>
          </c:tx>
          <c:layout>
            <c:manualLayout>
              <c:xMode val="edge"/>
              <c:yMode val="edge"/>
              <c:x val="9.0322580645161188E-2"/>
              <c:y val="0.36421792323882912"/>
            </c:manualLayout>
          </c:layout>
          <c:overlay val="0"/>
          <c:spPr>
            <a:noFill/>
            <a:ln w="25400">
              <a:noFill/>
            </a:ln>
          </c:spPr>
        </c:title>
        <c:numFmt formatCode="h: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44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51748370163231"/>
          <c:y val="0.46325945678515423"/>
          <c:w val="0.20967775802218269"/>
          <c:h val="0.12460097439896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Set Up Reduction Trends</a:t>
            </a:r>
          </a:p>
        </c:rich>
      </c:tx>
      <c:layout>
        <c:manualLayout>
          <c:xMode val="edge"/>
          <c:yMode val="edge"/>
          <c:x val="0.34961864118130281"/>
          <c:y val="3.4591354314149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6421432506454"/>
          <c:y val="0.35849166694817142"/>
          <c:w val="0.85496246940785237"/>
          <c:h val="0.50314619922550352"/>
        </c:manualLayout>
      </c:layout>
      <c:lineChart>
        <c:grouping val="standard"/>
        <c:varyColors val="0"/>
        <c:ser>
          <c:idx val="0"/>
          <c:order val="0"/>
          <c:tx>
            <c:strRef>
              <c:f>'current (2)'!$I$142</c:f>
              <c:strCache>
                <c:ptCount val="1"/>
                <c:pt idx="0">
                  <c:v>1st shift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'current (2)'!$H$146:$H$152</c:f>
              <c:strCache>
                <c:ptCount val="7"/>
                <c:pt idx="0">
                  <c:v>4th trial</c:v>
                </c:pt>
                <c:pt idx="1">
                  <c:v>5th trial</c:v>
                </c:pt>
                <c:pt idx="2">
                  <c:v>6th trial</c:v>
                </c:pt>
                <c:pt idx="3">
                  <c:v>7th trial</c:v>
                </c:pt>
                <c:pt idx="4">
                  <c:v>8th trial</c:v>
                </c:pt>
                <c:pt idx="5">
                  <c:v>9th trial</c:v>
                </c:pt>
                <c:pt idx="6">
                  <c:v>10th trial</c:v>
                </c:pt>
              </c:strCache>
            </c:strRef>
          </c:cat>
          <c:val>
            <c:numRef>
              <c:f>'current (2)'!$I$146:$I$152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7-4AA0-8493-E91D4A828FAF}"/>
            </c:ext>
          </c:extLst>
        </c:ser>
        <c:ser>
          <c:idx val="1"/>
          <c:order val="1"/>
          <c:tx>
            <c:strRef>
              <c:f>'current (2)'!$J$142</c:f>
              <c:strCache>
                <c:ptCount val="1"/>
                <c:pt idx="0">
                  <c:v>2nd shift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'current (2)'!$H$146:$H$152</c:f>
              <c:strCache>
                <c:ptCount val="7"/>
                <c:pt idx="0">
                  <c:v>4th trial</c:v>
                </c:pt>
                <c:pt idx="1">
                  <c:v>5th trial</c:v>
                </c:pt>
                <c:pt idx="2">
                  <c:v>6th trial</c:v>
                </c:pt>
                <c:pt idx="3">
                  <c:v>7th trial</c:v>
                </c:pt>
                <c:pt idx="4">
                  <c:v>8th trial</c:v>
                </c:pt>
                <c:pt idx="5">
                  <c:v>9th trial</c:v>
                </c:pt>
                <c:pt idx="6">
                  <c:v>10th trial</c:v>
                </c:pt>
              </c:strCache>
            </c:strRef>
          </c:cat>
          <c:val>
            <c:numRef>
              <c:f>'current (2)'!$J$146:$J$152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67-4AA0-8493-E91D4A828FAF}"/>
            </c:ext>
          </c:extLst>
        </c:ser>
        <c:ser>
          <c:idx val="2"/>
          <c:order val="2"/>
          <c:tx>
            <c:strRef>
              <c:f>'current (2)'!$K$142</c:f>
              <c:strCache>
                <c:ptCount val="1"/>
                <c:pt idx="0">
                  <c:v>3rd shift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'current (2)'!$H$146:$H$152</c:f>
              <c:strCache>
                <c:ptCount val="7"/>
                <c:pt idx="0">
                  <c:v>4th trial</c:v>
                </c:pt>
                <c:pt idx="1">
                  <c:v>5th trial</c:v>
                </c:pt>
                <c:pt idx="2">
                  <c:v>6th trial</c:v>
                </c:pt>
                <c:pt idx="3">
                  <c:v>7th trial</c:v>
                </c:pt>
                <c:pt idx="4">
                  <c:v>8th trial</c:v>
                </c:pt>
                <c:pt idx="5">
                  <c:v>9th trial</c:v>
                </c:pt>
                <c:pt idx="6">
                  <c:v>10th trial</c:v>
                </c:pt>
              </c:strCache>
            </c:strRef>
          </c:cat>
          <c:val>
            <c:numRef>
              <c:f>'current (2)'!$K$146:$K$152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67-4AA0-8493-E91D4A828FAF}"/>
            </c:ext>
          </c:extLst>
        </c:ser>
        <c:ser>
          <c:idx val="3"/>
          <c:order val="3"/>
          <c:tx>
            <c:strRef>
              <c:f>'current (2)'!$L$142</c:f>
              <c:strCache>
                <c:ptCount val="1"/>
                <c:pt idx="0">
                  <c:v>4th shift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'current (2)'!$H$146:$H$152</c:f>
              <c:strCache>
                <c:ptCount val="7"/>
                <c:pt idx="0">
                  <c:v>4th trial</c:v>
                </c:pt>
                <c:pt idx="1">
                  <c:v>5th trial</c:v>
                </c:pt>
                <c:pt idx="2">
                  <c:v>6th trial</c:v>
                </c:pt>
                <c:pt idx="3">
                  <c:v>7th trial</c:v>
                </c:pt>
                <c:pt idx="4">
                  <c:v>8th trial</c:v>
                </c:pt>
                <c:pt idx="5">
                  <c:v>9th trial</c:v>
                </c:pt>
                <c:pt idx="6">
                  <c:v>10th trial</c:v>
                </c:pt>
              </c:strCache>
            </c:strRef>
          </c:cat>
          <c:val>
            <c:numRef>
              <c:f>'current (2)'!$L$146:$L$152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67-4AA0-8493-E91D4A82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33280"/>
        <c:axId val="61634816"/>
      </c:lineChart>
      <c:catAx>
        <c:axId val="616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3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63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Hours/Minutes</a:t>
                </a:r>
              </a:p>
            </c:rich>
          </c:tx>
          <c:layout>
            <c:manualLayout>
              <c:xMode val="edge"/>
              <c:yMode val="edge"/>
              <c:x val="2.4427480916030534E-2"/>
              <c:y val="0.4276741432557535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33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5572535112500308"/>
          <c:y val="0.15408827839737754"/>
          <c:w val="0.79084033579771951"/>
          <c:h val="0.13522044760177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Set Up</a:t>
            </a:r>
          </a:p>
        </c:rich>
      </c:tx>
      <c:layout>
        <c:manualLayout>
          <c:xMode val="edge"/>
          <c:yMode val="edge"/>
          <c:x val="0.39032325797985151"/>
          <c:y val="3.51437699680511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806492260729996"/>
          <c:y val="0.15974465814799255"/>
          <c:w val="0.50645241061682622"/>
          <c:h val="0.680512243710441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current!$I$76</c:f>
              <c:strCache>
                <c:ptCount val="1"/>
                <c:pt idx="0">
                  <c:v>tot. actual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current!$I$78</c:f>
              <c:strCache>
                <c:ptCount val="1"/>
                <c:pt idx="0">
                  <c:v>Set Up Reduction Plan</c:v>
                </c:pt>
              </c:strCache>
            </c:strRef>
          </c:cat>
          <c:val>
            <c:numRef>
              <c:f>current!$J$76</c:f>
              <c:numCache>
                <c:formatCode>h:mm:ss;@</c:formatCode>
                <c:ptCount val="1"/>
                <c:pt idx="0">
                  <c:v>1.4282407407407409E-2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A-4780-856A-9A12360FFC70}"/>
            </c:ext>
          </c:extLst>
        </c:ser>
        <c:ser>
          <c:idx val="1"/>
          <c:order val="1"/>
          <c:tx>
            <c:strRef>
              <c:f>current!$I$77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current!$I$78</c:f>
              <c:strCache>
                <c:ptCount val="1"/>
                <c:pt idx="0">
                  <c:v>Set Up Reduction Plan</c:v>
                </c:pt>
              </c:strCache>
            </c:strRef>
          </c:cat>
          <c:val>
            <c:numRef>
              <c:f>current!$J$77</c:f>
              <c:numCache>
                <c:formatCode>[h]:mm:ss;@</c:formatCode>
                <c:ptCount val="1"/>
                <c:pt idx="0">
                  <c:v>8.5694444444444455E-3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A-4780-856A-9A12360FFC70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axId val="51820800"/>
        <c:axId val="51830784"/>
      </c:barChart>
      <c:catAx>
        <c:axId val="5182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30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83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Hours:Minutes</a:t>
                </a:r>
              </a:p>
            </c:rich>
          </c:tx>
          <c:layout>
            <c:manualLayout>
              <c:xMode val="edge"/>
              <c:yMode val="edge"/>
              <c:x val="9.0322580645161188E-2"/>
              <c:y val="0.36421792323882912"/>
            </c:manualLayout>
          </c:layout>
          <c:overlay val="0"/>
          <c:spPr>
            <a:noFill/>
            <a:ln w="25400">
              <a:noFill/>
            </a:ln>
          </c:spPr>
        </c:title>
        <c:numFmt formatCode="h: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20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51748370163231"/>
          <c:y val="0.46325945678515423"/>
          <c:w val="0.20967775802218269"/>
          <c:h val="0.12460097439896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Set Up Reduction Trends</a:t>
            </a:r>
          </a:p>
        </c:rich>
      </c:tx>
      <c:layout>
        <c:manualLayout>
          <c:xMode val="edge"/>
          <c:yMode val="edge"/>
          <c:x val="0.34961864118130281"/>
          <c:y val="3.4591354314149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6421432506454"/>
          <c:y val="0.35849166694817142"/>
          <c:w val="0.85496246940785237"/>
          <c:h val="0.50314619922550352"/>
        </c:manualLayout>
      </c:layout>
      <c:lineChart>
        <c:grouping val="standard"/>
        <c:varyColors val="0"/>
        <c:ser>
          <c:idx val="0"/>
          <c:order val="0"/>
          <c:tx>
            <c:strRef>
              <c:f>current!$F$142</c:f>
              <c:strCache>
                <c:ptCount val="1"/>
                <c:pt idx="0">
                  <c:v>1st shift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current!$E$146:$E$152</c:f>
              <c:strCache>
                <c:ptCount val="7"/>
                <c:pt idx="0">
                  <c:v>4th trial</c:v>
                </c:pt>
                <c:pt idx="1">
                  <c:v>5th trial</c:v>
                </c:pt>
                <c:pt idx="2">
                  <c:v>6th trial</c:v>
                </c:pt>
                <c:pt idx="3">
                  <c:v>7th trial</c:v>
                </c:pt>
                <c:pt idx="4">
                  <c:v>8th trial</c:v>
                </c:pt>
                <c:pt idx="5">
                  <c:v>9th trial</c:v>
                </c:pt>
                <c:pt idx="6">
                  <c:v>10th trial</c:v>
                </c:pt>
              </c:strCache>
            </c:strRef>
          </c:cat>
          <c:val>
            <c:numRef>
              <c:f>current!$F$146:$F$152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3-4907-93DB-9C803837BF92}"/>
            </c:ext>
          </c:extLst>
        </c:ser>
        <c:ser>
          <c:idx val="1"/>
          <c:order val="1"/>
          <c:tx>
            <c:strRef>
              <c:f>current!$G$142</c:f>
              <c:strCache>
                <c:ptCount val="1"/>
                <c:pt idx="0">
                  <c:v>2nd shift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current!$E$146:$E$152</c:f>
              <c:strCache>
                <c:ptCount val="7"/>
                <c:pt idx="0">
                  <c:v>4th trial</c:v>
                </c:pt>
                <c:pt idx="1">
                  <c:v>5th trial</c:v>
                </c:pt>
                <c:pt idx="2">
                  <c:v>6th trial</c:v>
                </c:pt>
                <c:pt idx="3">
                  <c:v>7th trial</c:v>
                </c:pt>
                <c:pt idx="4">
                  <c:v>8th trial</c:v>
                </c:pt>
                <c:pt idx="5">
                  <c:v>9th trial</c:v>
                </c:pt>
                <c:pt idx="6">
                  <c:v>10th trial</c:v>
                </c:pt>
              </c:strCache>
            </c:strRef>
          </c:cat>
          <c:val>
            <c:numRef>
              <c:f>current!$G$146:$G$152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43-4907-93DB-9C803837BF92}"/>
            </c:ext>
          </c:extLst>
        </c:ser>
        <c:ser>
          <c:idx val="2"/>
          <c:order val="2"/>
          <c:tx>
            <c:strRef>
              <c:f>current!$H$142</c:f>
              <c:strCache>
                <c:ptCount val="1"/>
                <c:pt idx="0">
                  <c:v>3rd shift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current!$E$146:$E$152</c:f>
              <c:strCache>
                <c:ptCount val="7"/>
                <c:pt idx="0">
                  <c:v>4th trial</c:v>
                </c:pt>
                <c:pt idx="1">
                  <c:v>5th trial</c:v>
                </c:pt>
                <c:pt idx="2">
                  <c:v>6th trial</c:v>
                </c:pt>
                <c:pt idx="3">
                  <c:v>7th trial</c:v>
                </c:pt>
                <c:pt idx="4">
                  <c:v>8th trial</c:v>
                </c:pt>
                <c:pt idx="5">
                  <c:v>9th trial</c:v>
                </c:pt>
                <c:pt idx="6">
                  <c:v>10th trial</c:v>
                </c:pt>
              </c:strCache>
            </c:strRef>
          </c:cat>
          <c:val>
            <c:numRef>
              <c:f>current!$H$146:$H$152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43-4907-93DB-9C803837BF92}"/>
            </c:ext>
          </c:extLst>
        </c:ser>
        <c:ser>
          <c:idx val="3"/>
          <c:order val="3"/>
          <c:tx>
            <c:strRef>
              <c:f>current!$I$142</c:f>
              <c:strCache>
                <c:ptCount val="1"/>
                <c:pt idx="0">
                  <c:v>4th shift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current!$E$146:$E$152</c:f>
              <c:strCache>
                <c:ptCount val="7"/>
                <c:pt idx="0">
                  <c:v>4th trial</c:v>
                </c:pt>
                <c:pt idx="1">
                  <c:v>5th trial</c:v>
                </c:pt>
                <c:pt idx="2">
                  <c:v>6th trial</c:v>
                </c:pt>
                <c:pt idx="3">
                  <c:v>7th trial</c:v>
                </c:pt>
                <c:pt idx="4">
                  <c:v>8th trial</c:v>
                </c:pt>
                <c:pt idx="5">
                  <c:v>9th trial</c:v>
                </c:pt>
                <c:pt idx="6">
                  <c:v>10th trial</c:v>
                </c:pt>
              </c:strCache>
            </c:strRef>
          </c:cat>
          <c:val>
            <c:numRef>
              <c:f>current!$I$146:$I$152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43-4907-93DB-9C803837B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76608"/>
        <c:axId val="53878144"/>
      </c:lineChart>
      <c:catAx>
        <c:axId val="538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78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78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Hours/Minutes</a:t>
                </a:r>
              </a:p>
            </c:rich>
          </c:tx>
          <c:layout>
            <c:manualLayout>
              <c:xMode val="edge"/>
              <c:yMode val="edge"/>
              <c:x val="2.4427480916030534E-2"/>
              <c:y val="0.4276741432557535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76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5572535112500308"/>
          <c:y val="0.15408827839737754"/>
          <c:w val="0.79084033579771951"/>
          <c:h val="0.13522044760177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Current State Percent of Set UP Time</a:t>
            </a:r>
          </a:p>
        </c:rich>
      </c:tx>
      <c:layout>
        <c:manualLayout>
          <c:xMode val="edge"/>
          <c:yMode val="edge"/>
          <c:x val="0.27831766174859313"/>
          <c:y val="3.703712312713688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2815649043741895E-2"/>
          <c:y val="0.25185276277764501"/>
          <c:w val="0.69903023081991877"/>
          <c:h val="0.6370393411434506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F26-4D93-83E1-93BA3E9A7F3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F26-4D93-83E1-93BA3E9A7F3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F26-4D93-83E1-93BA3E9A7F3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'future 1'!$J$6:$M$6</c:f>
              <c:strCache>
                <c:ptCount val="4"/>
                <c:pt idx="0">
                  <c:v>Prep</c:v>
                </c:pt>
                <c:pt idx="1">
                  <c:v>Load/Unload</c:v>
                </c:pt>
                <c:pt idx="2">
                  <c:v>Measure</c:v>
                </c:pt>
                <c:pt idx="3">
                  <c:v>Trial adjust</c:v>
                </c:pt>
              </c:strCache>
            </c:strRef>
          </c:cat>
          <c:val>
            <c:numRef>
              <c:f>'future 1'!$J$67:$M$67</c:f>
              <c:numCache>
                <c:formatCode>h:mm:ss;@</c:formatCode>
                <c:ptCount val="4"/>
                <c:pt idx="0">
                  <c:v>4.8611111111111112E-3</c:v>
                </c:pt>
                <c:pt idx="1">
                  <c:v>4.0162037037037045E-2</c:v>
                </c:pt>
                <c:pt idx="2">
                  <c:v>1.9444444444444431E-2</c:v>
                </c:pt>
                <c:pt idx="3">
                  <c:v>8.1597222222222238E-2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26-4D93-83E1-93BA3E9A7F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818906131879334"/>
          <c:y val="0.41481632139156188"/>
          <c:w val="0.14886748379753595"/>
          <c:h val="0.31481612768883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Internal/External work</a:t>
            </a:r>
          </a:p>
        </c:rich>
      </c:tx>
      <c:layout>
        <c:manualLayout>
          <c:xMode val="edge"/>
          <c:yMode val="edge"/>
          <c:x val="0.36084194021201932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0380022470452"/>
          <c:y val="0.24074161147862949"/>
          <c:w val="0.72006586276589046"/>
          <c:h val="0.59259473594739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'future 1'!$I$67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'future 1'!$G$5:$H$5</c:f>
              <c:strCache>
                <c:ptCount val="2"/>
                <c:pt idx="0">
                  <c:v>internal</c:v>
                </c:pt>
                <c:pt idx="1">
                  <c:v>external</c:v>
                </c:pt>
              </c:strCache>
            </c:strRef>
          </c:cat>
          <c:val>
            <c:numRef>
              <c:f>'future 1'!$G$67:$H$67</c:f>
              <c:numCache>
                <c:formatCode>h:mm:ss;@</c:formatCode>
                <c:ptCount val="2"/>
                <c:pt idx="0">
                  <c:v>1.2337962962962966E-2</c:v>
                </c:pt>
                <c:pt idx="1">
                  <c:v>1.9444444444444431E-3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8-4475-9029-832D56AC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3808"/>
        <c:axId val="52130176"/>
      </c:barChart>
      <c:catAx>
        <c:axId val="5210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30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13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Hours:Minutes</a:t>
                </a:r>
              </a:p>
            </c:rich>
          </c:tx>
          <c:layout>
            <c:manualLayout>
              <c:xMode val="edge"/>
              <c:yMode val="edge"/>
              <c:x val="2.589000238606546E-2"/>
              <c:y val="0.36666783318751905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03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6898115008349"/>
          <c:y val="0.4592608146203947"/>
          <c:w val="9.7087466339435005E-2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Set Up</a:t>
            </a:r>
          </a:p>
        </c:rich>
      </c:tx>
      <c:layout>
        <c:manualLayout>
          <c:xMode val="edge"/>
          <c:yMode val="edge"/>
          <c:x val="0.39032325797985185"/>
          <c:y val="3.51437699680511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806492260729996"/>
          <c:y val="0.15974465814799271"/>
          <c:w val="0.50645241061682622"/>
          <c:h val="0.6805122437104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'future 1'!$J$69</c:f>
              <c:strCache>
                <c:ptCount val="1"/>
                <c:pt idx="0">
                  <c:v>tot. actual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'future 1'!$J$71</c:f>
              <c:strCache>
                <c:ptCount val="1"/>
                <c:pt idx="0">
                  <c:v>Set Up Reduction Plan</c:v>
                </c:pt>
              </c:strCache>
            </c:strRef>
          </c:cat>
          <c:val>
            <c:numRef>
              <c:f>'future 1'!$K$69</c:f>
              <c:numCache>
                <c:formatCode>h:mm:ss;@</c:formatCode>
                <c:ptCount val="1"/>
                <c:pt idx="0">
                  <c:v>0.14606481481481481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D-4DC4-896B-74B6DA4D1263}"/>
            </c:ext>
          </c:extLst>
        </c:ser>
        <c:ser>
          <c:idx val="1"/>
          <c:order val="1"/>
          <c:tx>
            <c:strRef>
              <c:f>'future 1'!$J$70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'future 1'!$J$71</c:f>
              <c:strCache>
                <c:ptCount val="1"/>
                <c:pt idx="0">
                  <c:v>Set Up Reduction Plan</c:v>
                </c:pt>
              </c:strCache>
            </c:strRef>
          </c:cat>
          <c:val>
            <c:numRef>
              <c:f>'future 1'!$K$70</c:f>
              <c:numCache>
                <c:formatCode>[h]:mm:ss;@</c:formatCode>
                <c:ptCount val="1"/>
                <c:pt idx="0">
                  <c:v>0.14606481481481481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D-4DC4-896B-74B6DA4D1263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axId val="54008064"/>
        <c:axId val="54013952"/>
      </c:barChart>
      <c:catAx>
        <c:axId val="5400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139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01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Hours:Minutes</a:t>
                </a:r>
              </a:p>
            </c:rich>
          </c:tx>
          <c:layout>
            <c:manualLayout>
              <c:xMode val="edge"/>
              <c:yMode val="edge"/>
              <c:x val="9.0322580645161188E-2"/>
              <c:y val="0.36421792323882923"/>
            </c:manualLayout>
          </c:layout>
          <c:overlay val="0"/>
          <c:spPr>
            <a:noFill/>
            <a:ln w="25400">
              <a:noFill/>
            </a:ln>
          </c:spPr>
        </c:title>
        <c:numFmt formatCode="h: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0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51748370163208"/>
          <c:y val="0.46325945678515423"/>
          <c:w val="0.20967775802218269"/>
          <c:h val="0.12460097439896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Set Up Reduction Trends</a:t>
            </a:r>
          </a:p>
        </c:rich>
      </c:tx>
      <c:layout>
        <c:manualLayout>
          <c:xMode val="edge"/>
          <c:yMode val="edge"/>
          <c:x val="0.34961864118130281"/>
          <c:y val="3.4591354314149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6421432506457"/>
          <c:y val="0.35849166694817142"/>
          <c:w val="0.85496246940785237"/>
          <c:h val="0.50314619922550352"/>
        </c:manualLayout>
      </c:layout>
      <c:lineChart>
        <c:grouping val="standard"/>
        <c:varyColors val="0"/>
        <c:ser>
          <c:idx val="0"/>
          <c:order val="0"/>
          <c:tx>
            <c:strRef>
              <c:f>'future 1'!$G$135</c:f>
              <c:strCache>
                <c:ptCount val="1"/>
                <c:pt idx="0">
                  <c:v>1st shift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'future 1'!$F$139:$F$145</c:f>
              <c:strCache>
                <c:ptCount val="7"/>
                <c:pt idx="0">
                  <c:v>4th trial</c:v>
                </c:pt>
                <c:pt idx="1">
                  <c:v>5th trial</c:v>
                </c:pt>
                <c:pt idx="2">
                  <c:v>6th trial</c:v>
                </c:pt>
                <c:pt idx="3">
                  <c:v>7th trial</c:v>
                </c:pt>
                <c:pt idx="4">
                  <c:v>8th trial</c:v>
                </c:pt>
                <c:pt idx="5">
                  <c:v>9th trial</c:v>
                </c:pt>
                <c:pt idx="6">
                  <c:v>10th trial</c:v>
                </c:pt>
              </c:strCache>
            </c:strRef>
          </c:cat>
          <c:val>
            <c:numRef>
              <c:f>'future 1'!$G$139:$G$145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B-4D70-9F03-A992878A5EE8}"/>
            </c:ext>
          </c:extLst>
        </c:ser>
        <c:ser>
          <c:idx val="1"/>
          <c:order val="1"/>
          <c:tx>
            <c:strRef>
              <c:f>'future 1'!$H$135</c:f>
              <c:strCache>
                <c:ptCount val="1"/>
                <c:pt idx="0">
                  <c:v>2nd shift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'future 1'!$F$139:$F$145</c:f>
              <c:strCache>
                <c:ptCount val="7"/>
                <c:pt idx="0">
                  <c:v>4th trial</c:v>
                </c:pt>
                <c:pt idx="1">
                  <c:v>5th trial</c:v>
                </c:pt>
                <c:pt idx="2">
                  <c:v>6th trial</c:v>
                </c:pt>
                <c:pt idx="3">
                  <c:v>7th trial</c:v>
                </c:pt>
                <c:pt idx="4">
                  <c:v>8th trial</c:v>
                </c:pt>
                <c:pt idx="5">
                  <c:v>9th trial</c:v>
                </c:pt>
                <c:pt idx="6">
                  <c:v>10th trial</c:v>
                </c:pt>
              </c:strCache>
            </c:strRef>
          </c:cat>
          <c:val>
            <c:numRef>
              <c:f>'future 1'!$H$139:$H$145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7B-4D70-9F03-A992878A5EE8}"/>
            </c:ext>
          </c:extLst>
        </c:ser>
        <c:ser>
          <c:idx val="2"/>
          <c:order val="2"/>
          <c:tx>
            <c:strRef>
              <c:f>'future 1'!$I$135</c:f>
              <c:strCache>
                <c:ptCount val="1"/>
                <c:pt idx="0">
                  <c:v>3rd shift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'future 1'!$F$139:$F$145</c:f>
              <c:strCache>
                <c:ptCount val="7"/>
                <c:pt idx="0">
                  <c:v>4th trial</c:v>
                </c:pt>
                <c:pt idx="1">
                  <c:v>5th trial</c:v>
                </c:pt>
                <c:pt idx="2">
                  <c:v>6th trial</c:v>
                </c:pt>
                <c:pt idx="3">
                  <c:v>7th trial</c:v>
                </c:pt>
                <c:pt idx="4">
                  <c:v>8th trial</c:v>
                </c:pt>
                <c:pt idx="5">
                  <c:v>9th trial</c:v>
                </c:pt>
                <c:pt idx="6">
                  <c:v>10th trial</c:v>
                </c:pt>
              </c:strCache>
            </c:strRef>
          </c:cat>
          <c:val>
            <c:numRef>
              <c:f>'future 1'!$I$139:$I$145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7B-4D70-9F03-A992878A5EE8}"/>
            </c:ext>
          </c:extLst>
        </c:ser>
        <c:ser>
          <c:idx val="3"/>
          <c:order val="3"/>
          <c:tx>
            <c:strRef>
              <c:f>'future 1'!$J$135</c:f>
              <c:strCache>
                <c:ptCount val="1"/>
                <c:pt idx="0">
                  <c:v>4th shift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'future 1'!$F$139:$F$145</c:f>
              <c:strCache>
                <c:ptCount val="7"/>
                <c:pt idx="0">
                  <c:v>4th trial</c:v>
                </c:pt>
                <c:pt idx="1">
                  <c:v>5th trial</c:v>
                </c:pt>
                <c:pt idx="2">
                  <c:v>6th trial</c:v>
                </c:pt>
                <c:pt idx="3">
                  <c:v>7th trial</c:v>
                </c:pt>
                <c:pt idx="4">
                  <c:v>8th trial</c:v>
                </c:pt>
                <c:pt idx="5">
                  <c:v>9th trial</c:v>
                </c:pt>
                <c:pt idx="6">
                  <c:v>10th trial</c:v>
                </c:pt>
              </c:strCache>
            </c:strRef>
          </c:cat>
          <c:val>
            <c:numRef>
              <c:f>'future 1'!$J$139:$J$145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7B-4D70-9F03-A992878A5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80096"/>
        <c:axId val="52181632"/>
      </c:lineChart>
      <c:catAx>
        <c:axId val="5218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8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81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Hours/Minutes</a:t>
                </a:r>
              </a:p>
            </c:rich>
          </c:tx>
          <c:layout>
            <c:manualLayout>
              <c:xMode val="edge"/>
              <c:yMode val="edge"/>
              <c:x val="2.4427480916030534E-2"/>
              <c:y val="0.427674143255753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80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5572535112500319"/>
          <c:y val="0.15408827839737763"/>
          <c:w val="0.79084033579771951"/>
          <c:h val="0.13522044760177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Current State Percent of Set UP Time</a:t>
            </a:r>
          </a:p>
        </c:rich>
      </c:tx>
      <c:layout>
        <c:manualLayout>
          <c:xMode val="edge"/>
          <c:yMode val="edge"/>
          <c:x val="0.27831766174859313"/>
          <c:y val="3.703712312713688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2815649043741895E-2"/>
          <c:y val="0.25185276277764501"/>
          <c:w val="0.69903023081991877"/>
          <c:h val="0.6370393411434506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B74-4739-A3E9-66144B47521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B74-4739-A3E9-66144B47521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B74-4739-A3E9-66144B47521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'Pareto current'!$I$6:$L$6</c:f>
              <c:strCache>
                <c:ptCount val="4"/>
                <c:pt idx="0">
                  <c:v>Prep</c:v>
                </c:pt>
                <c:pt idx="1">
                  <c:v>Load/Unload</c:v>
                </c:pt>
                <c:pt idx="2">
                  <c:v>Measure</c:v>
                </c:pt>
                <c:pt idx="3">
                  <c:v>Trial adjust</c:v>
                </c:pt>
              </c:strCache>
            </c:strRef>
          </c:cat>
          <c:val>
            <c:numRef>
              <c:f>'Pareto current'!$I$84:$L$84</c:f>
              <c:numCache>
                <c:formatCode>h:mm:ss;@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74-4739-A3E9-66144B4752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818906131879334"/>
          <c:y val="0.41481632139156188"/>
          <c:w val="0.14886748379753595"/>
          <c:h val="0.31481612768883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1.jpe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3.xml"/><Relationship Id="rId5" Type="http://schemas.openxmlformats.org/officeDocument/2006/relationships/image" Target="../media/image1.jpeg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image" Target="../media/image1.jpeg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image" Target="../media/image1.jpeg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83</xdr:row>
      <xdr:rowOff>85725</xdr:rowOff>
    </xdr:from>
    <xdr:to>
      <xdr:col>9</xdr:col>
      <xdr:colOff>38100</xdr:colOff>
      <xdr:row>99</xdr:row>
      <xdr:rowOff>76200</xdr:rowOff>
    </xdr:to>
    <xdr:graphicFrame macro="">
      <xdr:nvGraphicFramePr>
        <xdr:cNvPr id="1920" name="Chart 2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104</xdr:row>
      <xdr:rowOff>47625</xdr:rowOff>
    </xdr:from>
    <xdr:to>
      <xdr:col>13</xdr:col>
      <xdr:colOff>495300</xdr:colOff>
      <xdr:row>120</xdr:row>
      <xdr:rowOff>28575</xdr:rowOff>
    </xdr:to>
    <xdr:graphicFrame macro="">
      <xdr:nvGraphicFramePr>
        <xdr:cNvPr id="1921" name="Chart 7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103</xdr:row>
      <xdr:rowOff>0</xdr:rowOff>
    </xdr:from>
    <xdr:to>
      <xdr:col>2</xdr:col>
      <xdr:colOff>561975</xdr:colOff>
      <xdr:row>121</xdr:row>
      <xdr:rowOff>66675</xdr:rowOff>
    </xdr:to>
    <xdr:graphicFrame macro="">
      <xdr:nvGraphicFramePr>
        <xdr:cNvPr id="1922" name="Chart 14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125</xdr:row>
      <xdr:rowOff>47625</xdr:rowOff>
    </xdr:from>
    <xdr:to>
      <xdr:col>9</xdr:col>
      <xdr:colOff>295275</xdr:colOff>
      <xdr:row>143</xdr:row>
      <xdr:rowOff>123825</xdr:rowOff>
    </xdr:to>
    <xdr:graphicFrame macro="">
      <xdr:nvGraphicFramePr>
        <xdr:cNvPr id="1923" name="Chart 18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76</xdr:row>
      <xdr:rowOff>85725</xdr:rowOff>
    </xdr:from>
    <xdr:to>
      <xdr:col>10</xdr:col>
      <xdr:colOff>38100</xdr:colOff>
      <xdr:row>92</xdr:row>
      <xdr:rowOff>76200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97</xdr:row>
      <xdr:rowOff>47625</xdr:rowOff>
    </xdr:from>
    <xdr:to>
      <xdr:col>14</xdr:col>
      <xdr:colOff>495300</xdr:colOff>
      <xdr:row>113</xdr:row>
      <xdr:rowOff>28575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96</xdr:row>
      <xdr:rowOff>0</xdr:rowOff>
    </xdr:from>
    <xdr:to>
      <xdr:col>3</xdr:col>
      <xdr:colOff>561975</xdr:colOff>
      <xdr:row>114</xdr:row>
      <xdr:rowOff>66675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118</xdr:row>
      <xdr:rowOff>47625</xdr:rowOff>
    </xdr:from>
    <xdr:to>
      <xdr:col>10</xdr:col>
      <xdr:colOff>295275</xdr:colOff>
      <xdr:row>136</xdr:row>
      <xdr:rowOff>123825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247650</xdr:colOff>
      <xdr:row>0</xdr:row>
      <xdr:rowOff>66675</xdr:rowOff>
    </xdr:from>
    <xdr:to>
      <xdr:col>10</xdr:col>
      <xdr:colOff>266700</xdr:colOff>
      <xdr:row>2</xdr:row>
      <xdr:rowOff>76200</xdr:rowOff>
    </xdr:to>
    <xdr:pic>
      <xdr:nvPicPr>
        <xdr:cNvPr id="6" name="Picture 6" descr="CONNSTEP 2008 logo NO TAG LINE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095875" y="66675"/>
          <a:ext cx="211455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93</xdr:row>
      <xdr:rowOff>85725</xdr:rowOff>
    </xdr:from>
    <xdr:to>
      <xdr:col>9</xdr:col>
      <xdr:colOff>38100</xdr:colOff>
      <xdr:row>109</xdr:row>
      <xdr:rowOff>76200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114</xdr:row>
      <xdr:rowOff>47625</xdr:rowOff>
    </xdr:from>
    <xdr:to>
      <xdr:col>13</xdr:col>
      <xdr:colOff>495300</xdr:colOff>
      <xdr:row>130</xdr:row>
      <xdr:rowOff>28575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112</xdr:row>
      <xdr:rowOff>161925</xdr:rowOff>
    </xdr:from>
    <xdr:to>
      <xdr:col>2</xdr:col>
      <xdr:colOff>561975</xdr:colOff>
      <xdr:row>131</xdr:row>
      <xdr:rowOff>66675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135</xdr:row>
      <xdr:rowOff>47625</xdr:rowOff>
    </xdr:from>
    <xdr:to>
      <xdr:col>9</xdr:col>
      <xdr:colOff>295275</xdr:colOff>
      <xdr:row>153</xdr:row>
      <xdr:rowOff>123825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247650</xdr:colOff>
      <xdr:row>0</xdr:row>
      <xdr:rowOff>66675</xdr:rowOff>
    </xdr:from>
    <xdr:to>
      <xdr:col>9</xdr:col>
      <xdr:colOff>266700</xdr:colOff>
      <xdr:row>2</xdr:row>
      <xdr:rowOff>76200</xdr:rowOff>
    </xdr:to>
    <xdr:pic>
      <xdr:nvPicPr>
        <xdr:cNvPr id="6" name="Picture 6" descr="CONNSTEP 2008 logo NO TAG LINE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095875" y="66675"/>
          <a:ext cx="211455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114299</xdr:colOff>
      <xdr:row>63</xdr:row>
      <xdr:rowOff>142873</xdr:rowOff>
    </xdr:from>
    <xdr:to>
      <xdr:col>24</xdr:col>
      <xdr:colOff>66674</xdr:colOff>
      <xdr:row>118</xdr:row>
      <xdr:rowOff>114299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93</xdr:row>
      <xdr:rowOff>85725</xdr:rowOff>
    </xdr:from>
    <xdr:to>
      <xdr:col>9</xdr:col>
      <xdr:colOff>38100</xdr:colOff>
      <xdr:row>109</xdr:row>
      <xdr:rowOff>76200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114</xdr:row>
      <xdr:rowOff>47625</xdr:rowOff>
    </xdr:from>
    <xdr:to>
      <xdr:col>13</xdr:col>
      <xdr:colOff>495300</xdr:colOff>
      <xdr:row>130</xdr:row>
      <xdr:rowOff>28575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112</xdr:row>
      <xdr:rowOff>161925</xdr:rowOff>
    </xdr:from>
    <xdr:to>
      <xdr:col>2</xdr:col>
      <xdr:colOff>561975</xdr:colOff>
      <xdr:row>131</xdr:row>
      <xdr:rowOff>66675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135</xdr:row>
      <xdr:rowOff>47625</xdr:rowOff>
    </xdr:from>
    <xdr:to>
      <xdr:col>9</xdr:col>
      <xdr:colOff>295275</xdr:colOff>
      <xdr:row>153</xdr:row>
      <xdr:rowOff>123825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247650</xdr:colOff>
      <xdr:row>0</xdr:row>
      <xdr:rowOff>66675</xdr:rowOff>
    </xdr:from>
    <xdr:to>
      <xdr:col>5</xdr:col>
      <xdr:colOff>2362200</xdr:colOff>
      <xdr:row>2</xdr:row>
      <xdr:rowOff>76200</xdr:rowOff>
    </xdr:to>
    <xdr:pic>
      <xdr:nvPicPr>
        <xdr:cNvPr id="6" name="Picture 6" descr="CONNSTEP 2008 logo NO TAG LINE.jp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248150" y="66675"/>
          <a:ext cx="211455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215661</xdr:colOff>
      <xdr:row>8</xdr:row>
      <xdr:rowOff>62901</xdr:rowOff>
    </xdr:from>
    <xdr:to>
      <xdr:col>14</xdr:col>
      <xdr:colOff>512194</xdr:colOff>
      <xdr:row>25</xdr:row>
      <xdr:rowOff>53915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83</xdr:row>
      <xdr:rowOff>85725</xdr:rowOff>
    </xdr:from>
    <xdr:to>
      <xdr:col>12</xdr:col>
      <xdr:colOff>38100</xdr:colOff>
      <xdr:row>99</xdr:row>
      <xdr:rowOff>76200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104</xdr:row>
      <xdr:rowOff>47625</xdr:rowOff>
    </xdr:from>
    <xdr:to>
      <xdr:col>16</xdr:col>
      <xdr:colOff>495300</xdr:colOff>
      <xdr:row>120</xdr:row>
      <xdr:rowOff>28575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105</xdr:row>
      <xdr:rowOff>0</xdr:rowOff>
    </xdr:from>
    <xdr:to>
      <xdr:col>5</xdr:col>
      <xdr:colOff>561975</xdr:colOff>
      <xdr:row>123</xdr:row>
      <xdr:rowOff>66675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152400</xdr:colOff>
      <xdr:row>125</xdr:row>
      <xdr:rowOff>47625</xdr:rowOff>
    </xdr:from>
    <xdr:to>
      <xdr:col>12</xdr:col>
      <xdr:colOff>295275</xdr:colOff>
      <xdr:row>143</xdr:row>
      <xdr:rowOff>123825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247650</xdr:colOff>
      <xdr:row>0</xdr:row>
      <xdr:rowOff>66675</xdr:rowOff>
    </xdr:from>
    <xdr:to>
      <xdr:col>12</xdr:col>
      <xdr:colOff>180975</xdr:colOff>
      <xdr:row>2</xdr:row>
      <xdr:rowOff>76200</xdr:rowOff>
    </xdr:to>
    <xdr:pic>
      <xdr:nvPicPr>
        <xdr:cNvPr id="6" name="Picture 6" descr="CONNSTEP 2008 logo NO TAG LINE.jpg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875270" y="66675"/>
          <a:ext cx="2173604" cy="421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2123-0B33-4938-BE43-200A6EF65639}">
  <dimension ref="A1:A44"/>
  <sheetViews>
    <sheetView tabSelected="1" topLeftCell="A14" workbookViewId="0">
      <selection activeCell="A44" sqref="A44"/>
    </sheetView>
  </sheetViews>
  <sheetFormatPr defaultRowHeight="13.2" x14ac:dyDescent="0.25"/>
  <sheetData>
    <row r="1" spans="1:1" x14ac:dyDescent="0.25">
      <c r="A1" s="192" t="s">
        <v>271</v>
      </c>
    </row>
    <row r="2" spans="1:1" x14ac:dyDescent="0.25">
      <c r="A2" s="140" t="s">
        <v>272</v>
      </c>
    </row>
    <row r="4" spans="1:1" x14ac:dyDescent="0.25">
      <c r="A4" s="192" t="s">
        <v>273</v>
      </c>
    </row>
    <row r="5" spans="1:1" x14ac:dyDescent="0.25">
      <c r="A5" s="140" t="s">
        <v>274</v>
      </c>
    </row>
    <row r="6" spans="1:1" x14ac:dyDescent="0.25">
      <c r="A6" s="140" t="s">
        <v>275</v>
      </c>
    </row>
    <row r="7" spans="1:1" x14ac:dyDescent="0.25">
      <c r="A7" s="140" t="s">
        <v>276</v>
      </c>
    </row>
    <row r="8" spans="1:1" x14ac:dyDescent="0.25">
      <c r="A8" s="140" t="s">
        <v>277</v>
      </c>
    </row>
    <row r="9" spans="1:1" x14ac:dyDescent="0.25">
      <c r="A9" s="140" t="s">
        <v>278</v>
      </c>
    </row>
    <row r="11" spans="1:1" x14ac:dyDescent="0.25">
      <c r="A11" s="192" t="s">
        <v>262</v>
      </c>
    </row>
    <row r="12" spans="1:1" x14ac:dyDescent="0.25">
      <c r="A12" s="140" t="s">
        <v>279</v>
      </c>
    </row>
    <row r="13" spans="1:1" x14ac:dyDescent="0.25">
      <c r="A13" s="140" t="s">
        <v>280</v>
      </c>
    </row>
    <row r="14" spans="1:1" x14ac:dyDescent="0.25">
      <c r="A14" s="140" t="s">
        <v>281</v>
      </c>
    </row>
    <row r="16" spans="1:1" x14ac:dyDescent="0.25">
      <c r="A16" s="192" t="s">
        <v>273</v>
      </c>
    </row>
    <row r="17" spans="1:1" x14ac:dyDescent="0.25">
      <c r="A17" s="140" t="s">
        <v>282</v>
      </c>
    </row>
    <row r="18" spans="1:1" x14ac:dyDescent="0.25">
      <c r="A18" s="140" t="s">
        <v>283</v>
      </c>
    </row>
    <row r="19" spans="1:1" x14ac:dyDescent="0.25">
      <c r="A19" s="140" t="s">
        <v>284</v>
      </c>
    </row>
    <row r="20" spans="1:1" x14ac:dyDescent="0.25">
      <c r="A20" s="140" t="s">
        <v>285</v>
      </c>
    </row>
    <row r="21" spans="1:1" x14ac:dyDescent="0.25">
      <c r="A21" s="140" t="s">
        <v>286</v>
      </c>
    </row>
    <row r="22" spans="1:1" x14ac:dyDescent="0.25">
      <c r="A22" s="140" t="s">
        <v>287</v>
      </c>
    </row>
    <row r="23" spans="1:1" x14ac:dyDescent="0.25">
      <c r="A23" s="140" t="s">
        <v>288</v>
      </c>
    </row>
    <row r="24" spans="1:1" x14ac:dyDescent="0.25">
      <c r="A24" s="140" t="s">
        <v>289</v>
      </c>
    </row>
    <row r="25" spans="1:1" x14ac:dyDescent="0.25">
      <c r="A25" s="140" t="s">
        <v>290</v>
      </c>
    </row>
    <row r="27" spans="1:1" x14ac:dyDescent="0.25">
      <c r="A27" s="192" t="s">
        <v>262</v>
      </c>
    </row>
    <row r="28" spans="1:1" x14ac:dyDescent="0.25">
      <c r="A28" s="140" t="s">
        <v>291</v>
      </c>
    </row>
    <row r="29" spans="1:1" x14ac:dyDescent="0.25">
      <c r="A29" s="140" t="s">
        <v>292</v>
      </c>
    </row>
    <row r="30" spans="1:1" x14ac:dyDescent="0.25">
      <c r="A30" s="140" t="s">
        <v>293</v>
      </c>
    </row>
    <row r="31" spans="1:1" x14ac:dyDescent="0.25">
      <c r="A31" s="140" t="s">
        <v>294</v>
      </c>
    </row>
    <row r="32" spans="1:1" x14ac:dyDescent="0.25">
      <c r="A32" s="140" t="s">
        <v>295</v>
      </c>
    </row>
    <row r="33" spans="1:1" x14ac:dyDescent="0.25">
      <c r="A33" s="140" t="s">
        <v>296</v>
      </c>
    </row>
    <row r="34" spans="1:1" x14ac:dyDescent="0.25">
      <c r="A34" s="140" t="s">
        <v>297</v>
      </c>
    </row>
    <row r="35" spans="1:1" x14ac:dyDescent="0.25">
      <c r="A35" s="140" t="s">
        <v>298</v>
      </c>
    </row>
    <row r="37" spans="1:1" x14ac:dyDescent="0.25">
      <c r="A37" s="192" t="s">
        <v>266</v>
      </c>
    </row>
    <row r="38" spans="1:1" x14ac:dyDescent="0.25">
      <c r="A38" s="140" t="s">
        <v>299</v>
      </c>
    </row>
    <row r="39" spans="1:1" x14ac:dyDescent="0.25">
      <c r="A39" s="140" t="s">
        <v>300</v>
      </c>
    </row>
    <row r="40" spans="1:1" x14ac:dyDescent="0.25">
      <c r="A40" s="140" t="s">
        <v>301</v>
      </c>
    </row>
    <row r="41" spans="1:1" x14ac:dyDescent="0.25">
      <c r="A41" s="140" t="s">
        <v>302</v>
      </c>
    </row>
    <row r="42" spans="1:1" x14ac:dyDescent="0.25">
      <c r="A42" s="140" t="s">
        <v>303</v>
      </c>
    </row>
    <row r="43" spans="1:1" x14ac:dyDescent="0.25">
      <c r="A43" s="140" t="s">
        <v>304</v>
      </c>
    </row>
    <row r="44" spans="1:1" x14ac:dyDescent="0.25">
      <c r="A44" s="140" t="s">
        <v>305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60"/>
  <sheetViews>
    <sheetView topLeftCell="A28" zoomScale="80" zoomScaleNormal="80" workbookViewId="0">
      <selection activeCell="D28" sqref="D28"/>
    </sheetView>
  </sheetViews>
  <sheetFormatPr defaultRowHeight="13.2" x14ac:dyDescent="0.25"/>
  <cols>
    <col min="1" max="1" width="3.109375" customWidth="1"/>
    <col min="2" max="2" width="81.6640625" customWidth="1"/>
    <col min="3" max="3" width="9.44140625" customWidth="1"/>
    <col min="4" max="4" width="13.6640625" customWidth="1"/>
    <col min="5" max="5" width="3.33203125" customWidth="1"/>
    <col min="6" max="6" width="7.88671875" customWidth="1"/>
    <col min="7" max="7" width="8" customWidth="1"/>
    <col min="8" max="8" width="6.109375" customWidth="1"/>
    <col min="9" max="9" width="10.6640625" customWidth="1"/>
    <col min="10" max="10" width="12.44140625" customWidth="1"/>
    <col min="12" max="12" width="9.6640625" customWidth="1"/>
  </cols>
  <sheetData>
    <row r="1" spans="1:15" ht="16.2" thickBot="1" x14ac:dyDescent="0.35">
      <c r="A1" s="19" t="s">
        <v>186</v>
      </c>
      <c r="H1" s="18"/>
      <c r="I1" s="18"/>
      <c r="J1" s="74">
        <f ca="1">TODAY()</f>
        <v>43963</v>
      </c>
    </row>
    <row r="2" spans="1:15" ht="16.2" thickBot="1" x14ac:dyDescent="0.35">
      <c r="A2" s="19" t="s">
        <v>119</v>
      </c>
      <c r="B2" s="71" t="s">
        <v>46</v>
      </c>
      <c r="C2" s="72"/>
      <c r="D2" s="70"/>
      <c r="I2" s="18"/>
      <c r="J2" s="17"/>
    </row>
    <row r="3" spans="1:15" ht="16.2" thickBot="1" x14ac:dyDescent="0.35">
      <c r="A3" s="54" t="s">
        <v>187</v>
      </c>
      <c r="B3" s="19"/>
      <c r="I3" s="18"/>
      <c r="J3" s="17"/>
    </row>
    <row r="4" spans="1:15" ht="13.8" thickBot="1" x14ac:dyDescent="0.3">
      <c r="B4" s="24"/>
      <c r="C4" s="5" t="s">
        <v>41</v>
      </c>
      <c r="D4" s="25" t="s">
        <v>42</v>
      </c>
    </row>
    <row r="5" spans="1:15" x14ac:dyDescent="0.25">
      <c r="A5" s="134"/>
      <c r="B5" s="2"/>
      <c r="C5" s="20" t="s">
        <v>23</v>
      </c>
      <c r="D5" s="8"/>
      <c r="E5" s="8"/>
      <c r="F5" s="22" t="s">
        <v>2</v>
      </c>
      <c r="G5" s="9" t="s">
        <v>3</v>
      </c>
      <c r="H5" s="8"/>
      <c r="I5" s="53" t="s">
        <v>7</v>
      </c>
      <c r="J5" s="51" t="s">
        <v>30</v>
      </c>
      <c r="K5" s="53" t="s">
        <v>31</v>
      </c>
      <c r="L5" s="52" t="s">
        <v>32</v>
      </c>
      <c r="O5" s="192" t="s">
        <v>254</v>
      </c>
    </row>
    <row r="6" spans="1:15" ht="13.8" thickBot="1" x14ac:dyDescent="0.3">
      <c r="A6" s="161" t="s">
        <v>0</v>
      </c>
      <c r="B6" s="75" t="s">
        <v>48</v>
      </c>
      <c r="C6" s="21" t="s">
        <v>4</v>
      </c>
      <c r="D6" s="10" t="s">
        <v>40</v>
      </c>
      <c r="E6" s="10" t="s">
        <v>5</v>
      </c>
      <c r="F6" s="23" t="s">
        <v>1</v>
      </c>
      <c r="G6" s="11" t="s">
        <v>1</v>
      </c>
      <c r="H6" s="10" t="s">
        <v>6</v>
      </c>
      <c r="I6" s="21" t="s">
        <v>14</v>
      </c>
      <c r="J6" s="10" t="s">
        <v>15</v>
      </c>
      <c r="K6" s="21" t="s">
        <v>16</v>
      </c>
      <c r="L6" s="11" t="s">
        <v>17</v>
      </c>
      <c r="O6" s="140" t="s">
        <v>255</v>
      </c>
    </row>
    <row r="7" spans="1:15" x14ac:dyDescent="0.25">
      <c r="A7">
        <v>1</v>
      </c>
      <c r="B7" s="140" t="s">
        <v>126</v>
      </c>
      <c r="C7" s="28">
        <v>0</v>
      </c>
      <c r="D7" s="27">
        <v>0</v>
      </c>
      <c r="E7" s="77"/>
      <c r="F7" s="29">
        <f t="shared" ref="F7:F66" si="0">IF(E7="I",D7,0)</f>
        <v>0</v>
      </c>
      <c r="G7" s="30">
        <f t="shared" ref="G7:G66" si="1">IF(E7="e",D7,0)</f>
        <v>0</v>
      </c>
      <c r="H7" s="12"/>
      <c r="I7" s="29">
        <f>IF($H7="p",$D7,0)</f>
        <v>0</v>
      </c>
      <c r="J7" s="31">
        <f>IF($H7="l",$D7,0)</f>
        <v>0</v>
      </c>
      <c r="K7" s="31">
        <f>IF($H7="m",$D7,0)</f>
        <v>0</v>
      </c>
      <c r="L7" s="30">
        <f>IF($H7="t",$D7,0)</f>
        <v>0</v>
      </c>
      <c r="O7" s="140" t="s">
        <v>256</v>
      </c>
    </row>
    <row r="8" spans="1:15" x14ac:dyDescent="0.25">
      <c r="A8">
        <f>A7+1</f>
        <v>2</v>
      </c>
      <c r="B8" s="140" t="s">
        <v>127</v>
      </c>
      <c r="C8" s="28">
        <v>3.9351851851851852E-4</v>
      </c>
      <c r="D8" s="27">
        <f>C8-C7</f>
        <v>3.9351851851851852E-4</v>
      </c>
      <c r="E8" s="77" t="s">
        <v>121</v>
      </c>
      <c r="F8" s="29">
        <f t="shared" si="0"/>
        <v>3.9351851851851852E-4</v>
      </c>
      <c r="G8" s="30">
        <f t="shared" si="1"/>
        <v>0</v>
      </c>
      <c r="H8" s="77" t="s">
        <v>7</v>
      </c>
      <c r="I8" s="29">
        <f t="shared" ref="I8:I66" si="2">IF($H8="p",$D8,0)</f>
        <v>3.9351851851851852E-4</v>
      </c>
      <c r="J8" s="31">
        <f t="shared" ref="J8:J66" si="3">IF($H8="l",$D8,0)</f>
        <v>0</v>
      </c>
      <c r="K8" s="31">
        <f t="shared" ref="K8:K66" si="4">IF($H8="m",$D8,0)</f>
        <v>0</v>
      </c>
      <c r="L8" s="30">
        <f t="shared" ref="L8:L66" si="5">IF($H8="t",$D8,0)</f>
        <v>0</v>
      </c>
      <c r="O8" s="140" t="s">
        <v>257</v>
      </c>
    </row>
    <row r="9" spans="1:15" x14ac:dyDescent="0.25">
      <c r="A9">
        <f t="shared" ref="A9:A49" si="6">A8+1</f>
        <v>3</v>
      </c>
      <c r="B9" s="76" t="s">
        <v>130</v>
      </c>
      <c r="C9" s="28">
        <v>7.0601851851851847E-4</v>
      </c>
      <c r="D9" s="27">
        <f t="shared" ref="D9:D66" si="7">C9-C8</f>
        <v>3.1249999999999995E-4</v>
      </c>
      <c r="E9" s="77" t="s">
        <v>121</v>
      </c>
      <c r="F9" s="29">
        <f t="shared" si="0"/>
        <v>3.1249999999999995E-4</v>
      </c>
      <c r="G9" s="30">
        <f t="shared" si="1"/>
        <v>0</v>
      </c>
      <c r="H9" s="77" t="s">
        <v>7</v>
      </c>
      <c r="I9" s="29">
        <f t="shared" si="2"/>
        <v>3.1249999999999995E-4</v>
      </c>
      <c r="J9" s="31">
        <f t="shared" si="3"/>
        <v>0</v>
      </c>
      <c r="K9" s="31">
        <f t="shared" si="4"/>
        <v>0</v>
      </c>
      <c r="L9" s="30">
        <f t="shared" si="5"/>
        <v>0</v>
      </c>
      <c r="O9" s="140" t="s">
        <v>258</v>
      </c>
    </row>
    <row r="10" spans="1:15" x14ac:dyDescent="0.25">
      <c r="A10">
        <f t="shared" si="6"/>
        <v>4</v>
      </c>
      <c r="B10" s="76" t="s">
        <v>128</v>
      </c>
      <c r="C10" s="28">
        <v>8.449074074074075E-4</v>
      </c>
      <c r="D10" s="27">
        <f t="shared" si="7"/>
        <v>1.3888888888888902E-4</v>
      </c>
      <c r="E10" s="77" t="s">
        <v>121</v>
      </c>
      <c r="F10" s="29">
        <f t="shared" si="0"/>
        <v>1.3888888888888902E-4</v>
      </c>
      <c r="G10" s="30">
        <f t="shared" si="1"/>
        <v>0</v>
      </c>
      <c r="H10" s="77" t="s">
        <v>7</v>
      </c>
      <c r="I10" s="29">
        <f t="shared" si="2"/>
        <v>1.3888888888888902E-4</v>
      </c>
      <c r="J10" s="31">
        <f t="shared" si="3"/>
        <v>0</v>
      </c>
      <c r="K10" s="31">
        <f t="shared" si="4"/>
        <v>0</v>
      </c>
      <c r="L10" s="30">
        <f t="shared" si="5"/>
        <v>0</v>
      </c>
      <c r="O10" s="140" t="s">
        <v>259</v>
      </c>
    </row>
    <row r="11" spans="1:15" x14ac:dyDescent="0.25">
      <c r="A11">
        <f t="shared" si="6"/>
        <v>5</v>
      </c>
      <c r="B11" s="76" t="s">
        <v>131</v>
      </c>
      <c r="C11" s="28">
        <v>9.6064814814814808E-4</v>
      </c>
      <c r="D11" s="27">
        <f t="shared" si="7"/>
        <v>1.1574074074074058E-4</v>
      </c>
      <c r="E11" s="77" t="s">
        <v>121</v>
      </c>
      <c r="F11" s="29">
        <f t="shared" si="0"/>
        <v>1.1574074074074058E-4</v>
      </c>
      <c r="G11" s="30">
        <f t="shared" si="1"/>
        <v>0</v>
      </c>
      <c r="H11" s="77" t="s">
        <v>7</v>
      </c>
      <c r="I11" s="29">
        <f t="shared" si="2"/>
        <v>1.1574074074074058E-4</v>
      </c>
      <c r="J11" s="31">
        <f t="shared" si="3"/>
        <v>0</v>
      </c>
      <c r="K11" s="31">
        <f t="shared" si="4"/>
        <v>0</v>
      </c>
      <c r="L11" s="30">
        <f t="shared" si="5"/>
        <v>0</v>
      </c>
    </row>
    <row r="12" spans="1:15" x14ac:dyDescent="0.25">
      <c r="A12">
        <f t="shared" si="6"/>
        <v>6</v>
      </c>
      <c r="B12" s="76" t="s">
        <v>132</v>
      </c>
      <c r="C12" s="28">
        <v>1.0879629629629629E-3</v>
      </c>
      <c r="D12" s="27">
        <f t="shared" si="7"/>
        <v>1.273148148148148E-4</v>
      </c>
      <c r="E12" s="77" t="s">
        <v>121</v>
      </c>
      <c r="F12" s="29">
        <f t="shared" si="0"/>
        <v>1.273148148148148E-4</v>
      </c>
      <c r="G12" s="30">
        <f t="shared" si="1"/>
        <v>0</v>
      </c>
      <c r="H12" s="77" t="s">
        <v>7</v>
      </c>
      <c r="I12" s="29">
        <f t="shared" si="2"/>
        <v>1.273148148148148E-4</v>
      </c>
      <c r="J12" s="31">
        <f t="shared" si="3"/>
        <v>0</v>
      </c>
      <c r="K12" s="31">
        <f t="shared" si="4"/>
        <v>0</v>
      </c>
      <c r="L12" s="30">
        <f t="shared" si="5"/>
        <v>0</v>
      </c>
      <c r="O12" s="192" t="s">
        <v>260</v>
      </c>
    </row>
    <row r="13" spans="1:15" x14ac:dyDescent="0.25">
      <c r="A13">
        <f t="shared" si="6"/>
        <v>7</v>
      </c>
      <c r="B13" s="76" t="s">
        <v>183</v>
      </c>
      <c r="C13" s="28">
        <v>1.3425925925925925E-3</v>
      </c>
      <c r="D13" s="27">
        <f t="shared" si="7"/>
        <v>2.5462962962962961E-4</v>
      </c>
      <c r="E13" s="77" t="s">
        <v>121</v>
      </c>
      <c r="F13" s="29">
        <f t="shared" si="0"/>
        <v>2.5462962962962961E-4</v>
      </c>
      <c r="G13" s="30">
        <f t="shared" si="1"/>
        <v>0</v>
      </c>
      <c r="H13" s="77" t="s">
        <v>7</v>
      </c>
      <c r="I13" s="29">
        <f t="shared" si="2"/>
        <v>2.5462962962962961E-4</v>
      </c>
      <c r="J13" s="31">
        <f t="shared" si="3"/>
        <v>0</v>
      </c>
      <c r="K13" s="31">
        <f t="shared" si="4"/>
        <v>0</v>
      </c>
      <c r="L13" s="30">
        <f t="shared" si="5"/>
        <v>0</v>
      </c>
      <c r="O13" s="140" t="s">
        <v>261</v>
      </c>
    </row>
    <row r="14" spans="1:15" x14ac:dyDescent="0.25">
      <c r="A14">
        <f t="shared" si="6"/>
        <v>8</v>
      </c>
      <c r="B14" s="76" t="s">
        <v>129</v>
      </c>
      <c r="C14" s="28">
        <v>1.5046296296296294E-3</v>
      </c>
      <c r="D14" s="27">
        <f t="shared" si="7"/>
        <v>1.6203703703703692E-4</v>
      </c>
      <c r="E14" s="77" t="s">
        <v>121</v>
      </c>
      <c r="F14" s="29">
        <f t="shared" si="0"/>
        <v>1.6203703703703692E-4</v>
      </c>
      <c r="G14" s="30">
        <f t="shared" si="1"/>
        <v>0</v>
      </c>
      <c r="H14" s="77" t="s">
        <v>7</v>
      </c>
      <c r="I14" s="29">
        <f t="shared" si="2"/>
        <v>1.6203703703703692E-4</v>
      </c>
      <c r="J14" s="31">
        <f t="shared" si="3"/>
        <v>0</v>
      </c>
      <c r="K14" s="31">
        <f t="shared" si="4"/>
        <v>0</v>
      </c>
      <c r="L14" s="30">
        <f t="shared" si="5"/>
        <v>0</v>
      </c>
    </row>
    <row r="15" spans="1:15" x14ac:dyDescent="0.25">
      <c r="A15">
        <f t="shared" si="6"/>
        <v>9</v>
      </c>
      <c r="B15" s="76" t="s">
        <v>133</v>
      </c>
      <c r="C15" s="28">
        <v>1.7708333333333332E-3</v>
      </c>
      <c r="D15" s="27">
        <f t="shared" si="7"/>
        <v>2.6620370370370383E-4</v>
      </c>
      <c r="E15" s="77" t="s">
        <v>121</v>
      </c>
      <c r="F15" s="29">
        <f t="shared" si="0"/>
        <v>2.6620370370370383E-4</v>
      </c>
      <c r="G15" s="30">
        <f t="shared" si="1"/>
        <v>0</v>
      </c>
      <c r="H15" s="77" t="s">
        <v>7</v>
      </c>
      <c r="I15" s="29">
        <f t="shared" si="2"/>
        <v>2.6620370370370383E-4</v>
      </c>
      <c r="J15" s="31">
        <f t="shared" si="3"/>
        <v>0</v>
      </c>
      <c r="K15" s="31">
        <f t="shared" si="4"/>
        <v>0</v>
      </c>
      <c r="L15" s="30">
        <f t="shared" si="5"/>
        <v>0</v>
      </c>
      <c r="O15" s="192" t="s">
        <v>262</v>
      </c>
    </row>
    <row r="16" spans="1:15" x14ac:dyDescent="0.25">
      <c r="A16">
        <f t="shared" si="6"/>
        <v>10</v>
      </c>
      <c r="B16" s="76" t="s">
        <v>134</v>
      </c>
      <c r="C16" s="28">
        <v>2.0370370370370373E-3</v>
      </c>
      <c r="D16" s="27">
        <f t="shared" si="7"/>
        <v>2.6620370370370404E-4</v>
      </c>
      <c r="E16" s="77" t="s">
        <v>121</v>
      </c>
      <c r="F16" s="29">
        <f t="shared" si="0"/>
        <v>2.6620370370370404E-4</v>
      </c>
      <c r="G16" s="30">
        <f t="shared" si="1"/>
        <v>0</v>
      </c>
      <c r="H16" s="77" t="s">
        <v>7</v>
      </c>
      <c r="I16" s="29">
        <f t="shared" si="2"/>
        <v>2.6620370370370404E-4</v>
      </c>
      <c r="J16" s="31">
        <f t="shared" si="3"/>
        <v>0</v>
      </c>
      <c r="K16" s="31">
        <f t="shared" si="4"/>
        <v>0</v>
      </c>
      <c r="L16" s="30">
        <f t="shared" si="5"/>
        <v>0</v>
      </c>
      <c r="O16" s="140" t="s">
        <v>263</v>
      </c>
    </row>
    <row r="17" spans="1:15" x14ac:dyDescent="0.25">
      <c r="A17">
        <f t="shared" si="6"/>
        <v>11</v>
      </c>
      <c r="B17" s="76" t="s">
        <v>135</v>
      </c>
      <c r="C17" s="28">
        <v>2.4652777777777776E-3</v>
      </c>
      <c r="D17" s="27">
        <f t="shared" si="7"/>
        <v>4.2824074074074032E-4</v>
      </c>
      <c r="E17" s="77" t="s">
        <v>121</v>
      </c>
      <c r="F17" s="29">
        <f t="shared" si="0"/>
        <v>4.2824074074074032E-4</v>
      </c>
      <c r="G17" s="30">
        <f t="shared" si="1"/>
        <v>0</v>
      </c>
      <c r="H17" s="77" t="s">
        <v>7</v>
      </c>
      <c r="I17" s="29">
        <f t="shared" si="2"/>
        <v>4.2824074074074032E-4</v>
      </c>
      <c r="J17" s="31">
        <f t="shared" si="3"/>
        <v>0</v>
      </c>
      <c r="K17" s="31">
        <f t="shared" si="4"/>
        <v>0</v>
      </c>
      <c r="L17" s="30">
        <f t="shared" si="5"/>
        <v>0</v>
      </c>
      <c r="O17" s="140" t="s">
        <v>264</v>
      </c>
    </row>
    <row r="18" spans="1:15" x14ac:dyDescent="0.25">
      <c r="A18">
        <f t="shared" si="6"/>
        <v>12</v>
      </c>
      <c r="B18" s="76" t="s">
        <v>136</v>
      </c>
      <c r="C18" s="28">
        <v>2.6388888888888885E-3</v>
      </c>
      <c r="D18" s="27">
        <f t="shared" si="7"/>
        <v>1.7361111111111093E-4</v>
      </c>
      <c r="E18" s="77" t="s">
        <v>121</v>
      </c>
      <c r="F18" s="29">
        <f t="shared" si="0"/>
        <v>1.7361111111111093E-4</v>
      </c>
      <c r="G18" s="30">
        <f t="shared" si="1"/>
        <v>0</v>
      </c>
      <c r="H18" s="77" t="s">
        <v>7</v>
      </c>
      <c r="I18" s="29">
        <f t="shared" si="2"/>
        <v>1.7361111111111093E-4</v>
      </c>
      <c r="J18" s="31">
        <f t="shared" si="3"/>
        <v>0</v>
      </c>
      <c r="K18" s="31">
        <f t="shared" si="4"/>
        <v>0</v>
      </c>
      <c r="L18" s="30">
        <f t="shared" si="5"/>
        <v>0</v>
      </c>
      <c r="O18" s="140" t="s">
        <v>265</v>
      </c>
    </row>
    <row r="19" spans="1:15" x14ac:dyDescent="0.25">
      <c r="A19">
        <f t="shared" si="6"/>
        <v>13</v>
      </c>
      <c r="B19" s="76" t="s">
        <v>137</v>
      </c>
      <c r="C19" s="28">
        <v>2.7777777777777779E-3</v>
      </c>
      <c r="D19" s="27">
        <f t="shared" si="7"/>
        <v>1.3888888888888935E-4</v>
      </c>
      <c r="E19" s="77" t="s">
        <v>121</v>
      </c>
      <c r="F19" s="29">
        <f t="shared" si="0"/>
        <v>1.3888888888888935E-4</v>
      </c>
      <c r="G19" s="30">
        <f t="shared" si="1"/>
        <v>0</v>
      </c>
      <c r="H19" s="77" t="s">
        <v>7</v>
      </c>
      <c r="I19" s="29">
        <f t="shared" si="2"/>
        <v>1.3888888888888935E-4</v>
      </c>
      <c r="J19" s="31">
        <f t="shared" si="3"/>
        <v>0</v>
      </c>
      <c r="K19" s="31">
        <f t="shared" si="4"/>
        <v>0</v>
      </c>
      <c r="L19" s="30">
        <f t="shared" si="5"/>
        <v>0</v>
      </c>
    </row>
    <row r="20" spans="1:15" x14ac:dyDescent="0.25">
      <c r="A20">
        <f t="shared" si="6"/>
        <v>14</v>
      </c>
      <c r="B20" s="76" t="s">
        <v>138</v>
      </c>
      <c r="C20" s="28">
        <v>2.8472222222222219E-3</v>
      </c>
      <c r="D20" s="27">
        <f t="shared" si="7"/>
        <v>6.9444444444444024E-5</v>
      </c>
      <c r="E20" s="77" t="s">
        <v>121</v>
      </c>
      <c r="F20" s="29">
        <f t="shared" si="0"/>
        <v>6.9444444444444024E-5</v>
      </c>
      <c r="G20" s="30">
        <f t="shared" si="1"/>
        <v>0</v>
      </c>
      <c r="H20" s="77" t="s">
        <v>7</v>
      </c>
      <c r="I20" s="29">
        <f t="shared" si="2"/>
        <v>6.9444444444444024E-5</v>
      </c>
      <c r="J20" s="31">
        <f t="shared" si="3"/>
        <v>0</v>
      </c>
      <c r="K20" s="31">
        <f t="shared" si="4"/>
        <v>0</v>
      </c>
      <c r="L20" s="30">
        <f t="shared" si="5"/>
        <v>0</v>
      </c>
      <c r="O20" s="192" t="s">
        <v>266</v>
      </c>
    </row>
    <row r="21" spans="1:15" x14ac:dyDescent="0.25">
      <c r="A21">
        <f t="shared" si="6"/>
        <v>15</v>
      </c>
      <c r="B21" s="76" t="s">
        <v>139</v>
      </c>
      <c r="C21" s="28">
        <v>3.1249999999999997E-3</v>
      </c>
      <c r="D21" s="27">
        <f t="shared" si="7"/>
        <v>2.7777777777777783E-4</v>
      </c>
      <c r="E21" s="77" t="s">
        <v>121</v>
      </c>
      <c r="F21" s="29">
        <f t="shared" si="0"/>
        <v>2.7777777777777783E-4</v>
      </c>
      <c r="G21" s="30">
        <f t="shared" si="1"/>
        <v>0</v>
      </c>
      <c r="H21" s="77" t="s">
        <v>30</v>
      </c>
      <c r="I21" s="29">
        <f t="shared" si="2"/>
        <v>0</v>
      </c>
      <c r="J21" s="31">
        <f t="shared" si="3"/>
        <v>2.7777777777777783E-4</v>
      </c>
      <c r="K21" s="31">
        <f t="shared" si="4"/>
        <v>0</v>
      </c>
      <c r="L21" s="30">
        <f t="shared" si="5"/>
        <v>0</v>
      </c>
      <c r="O21" s="140" t="s">
        <v>267</v>
      </c>
    </row>
    <row r="22" spans="1:15" x14ac:dyDescent="0.25">
      <c r="A22">
        <f t="shared" si="6"/>
        <v>16</v>
      </c>
      <c r="B22" s="76" t="s">
        <v>168</v>
      </c>
      <c r="C22" s="28">
        <v>3.2638888888888891E-3</v>
      </c>
      <c r="D22" s="27">
        <f t="shared" si="7"/>
        <v>1.3888888888888935E-4</v>
      </c>
      <c r="E22" s="77" t="s">
        <v>121</v>
      </c>
      <c r="F22" s="29">
        <f t="shared" si="0"/>
        <v>1.3888888888888935E-4</v>
      </c>
      <c r="G22" s="30">
        <f t="shared" si="1"/>
        <v>0</v>
      </c>
      <c r="H22" s="77" t="s">
        <v>30</v>
      </c>
      <c r="I22" s="29">
        <f t="shared" si="2"/>
        <v>0</v>
      </c>
      <c r="J22" s="31">
        <f t="shared" si="3"/>
        <v>1.3888888888888935E-4</v>
      </c>
      <c r="K22" s="31">
        <f t="shared" si="4"/>
        <v>0</v>
      </c>
      <c r="L22" s="30">
        <f t="shared" si="5"/>
        <v>0</v>
      </c>
      <c r="O22" s="140" t="s">
        <v>268</v>
      </c>
    </row>
    <row r="23" spans="1:15" x14ac:dyDescent="0.25">
      <c r="A23">
        <f t="shared" si="6"/>
        <v>17</v>
      </c>
      <c r="B23" s="76" t="s">
        <v>169</v>
      </c>
      <c r="C23" s="28">
        <v>3.3912037037037036E-3</v>
      </c>
      <c r="D23" s="27">
        <f t="shared" si="7"/>
        <v>1.2731481481481448E-4</v>
      </c>
      <c r="E23" s="77" t="s">
        <v>121</v>
      </c>
      <c r="F23" s="29">
        <f t="shared" si="0"/>
        <v>1.2731481481481448E-4</v>
      </c>
      <c r="G23" s="30">
        <f t="shared" si="1"/>
        <v>0</v>
      </c>
      <c r="H23" s="77" t="s">
        <v>30</v>
      </c>
      <c r="I23" s="29">
        <f t="shared" si="2"/>
        <v>0</v>
      </c>
      <c r="J23" s="31">
        <f t="shared" si="3"/>
        <v>1.2731481481481448E-4</v>
      </c>
      <c r="K23" s="31">
        <f t="shared" si="4"/>
        <v>0</v>
      </c>
      <c r="L23" s="30">
        <f t="shared" si="5"/>
        <v>0</v>
      </c>
      <c r="O23" s="140" t="s">
        <v>269</v>
      </c>
    </row>
    <row r="24" spans="1:15" s="136" customFormat="1" x14ac:dyDescent="0.25">
      <c r="A24" s="136">
        <f t="shared" si="6"/>
        <v>18</v>
      </c>
      <c r="B24" s="76" t="s">
        <v>171</v>
      </c>
      <c r="C24" s="28">
        <v>3.6111111111111114E-3</v>
      </c>
      <c r="D24" s="27">
        <f t="shared" si="7"/>
        <v>2.1990740740740781E-4</v>
      </c>
      <c r="E24" s="77" t="s">
        <v>121</v>
      </c>
      <c r="F24" s="29">
        <f t="shared" si="0"/>
        <v>2.1990740740740781E-4</v>
      </c>
      <c r="G24" s="30">
        <f t="shared" si="1"/>
        <v>0</v>
      </c>
      <c r="H24" s="77" t="s">
        <v>30</v>
      </c>
      <c r="I24" s="29">
        <f t="shared" si="2"/>
        <v>0</v>
      </c>
      <c r="J24" s="31">
        <f t="shared" si="3"/>
        <v>2.1990740740740781E-4</v>
      </c>
      <c r="K24" s="31">
        <f t="shared" si="4"/>
        <v>0</v>
      </c>
      <c r="L24" s="30">
        <f t="shared" si="5"/>
        <v>0</v>
      </c>
      <c r="O24" s="140" t="s">
        <v>270</v>
      </c>
    </row>
    <row r="25" spans="1:15" s="136" customFormat="1" x14ac:dyDescent="0.25">
      <c r="A25" s="136">
        <f t="shared" si="6"/>
        <v>19</v>
      </c>
      <c r="B25" s="76" t="s">
        <v>170</v>
      </c>
      <c r="C25" s="28">
        <v>3.9467592592592592E-3</v>
      </c>
      <c r="D25" s="27">
        <f t="shared" si="7"/>
        <v>3.3564814814814785E-4</v>
      </c>
      <c r="E25" s="77" t="s">
        <v>121</v>
      </c>
      <c r="F25" s="29">
        <f t="shared" si="0"/>
        <v>3.3564814814814785E-4</v>
      </c>
      <c r="G25" s="30">
        <f t="shared" si="1"/>
        <v>0</v>
      </c>
      <c r="H25" s="77" t="s">
        <v>7</v>
      </c>
      <c r="I25" s="29">
        <f t="shared" si="2"/>
        <v>3.3564814814814785E-4</v>
      </c>
      <c r="J25" s="31">
        <f t="shared" si="3"/>
        <v>0</v>
      </c>
      <c r="K25" s="31">
        <f t="shared" si="4"/>
        <v>0</v>
      </c>
      <c r="L25" s="30">
        <f t="shared" si="5"/>
        <v>0</v>
      </c>
    </row>
    <row r="26" spans="1:15" x14ac:dyDescent="0.25">
      <c r="A26">
        <f>A23+1</f>
        <v>18</v>
      </c>
      <c r="B26" s="76" t="s">
        <v>140</v>
      </c>
      <c r="C26" s="28">
        <v>4.155092592592593E-3</v>
      </c>
      <c r="D26" s="27">
        <f t="shared" si="7"/>
        <v>2.0833333333333381E-4</v>
      </c>
      <c r="E26" s="77" t="s">
        <v>121</v>
      </c>
      <c r="F26" s="29">
        <f t="shared" si="0"/>
        <v>2.0833333333333381E-4</v>
      </c>
      <c r="G26" s="30">
        <f t="shared" si="1"/>
        <v>0</v>
      </c>
      <c r="H26" s="77" t="s">
        <v>7</v>
      </c>
      <c r="I26" s="29">
        <f t="shared" si="2"/>
        <v>2.0833333333333381E-4</v>
      </c>
      <c r="J26" s="31">
        <f t="shared" si="3"/>
        <v>0</v>
      </c>
      <c r="K26" s="31">
        <f t="shared" si="4"/>
        <v>0</v>
      </c>
      <c r="L26" s="30">
        <f t="shared" si="5"/>
        <v>0</v>
      </c>
    </row>
    <row r="27" spans="1:15" x14ac:dyDescent="0.25">
      <c r="A27">
        <f t="shared" si="6"/>
        <v>19</v>
      </c>
      <c r="B27" s="76" t="s">
        <v>141</v>
      </c>
      <c r="C27" s="28">
        <v>4.5138888888888893E-3</v>
      </c>
      <c r="D27" s="27">
        <f t="shared" si="7"/>
        <v>3.5879629629629629E-4</v>
      </c>
      <c r="E27" s="77" t="s">
        <v>121</v>
      </c>
      <c r="F27" s="29">
        <f t="shared" si="0"/>
        <v>3.5879629629629629E-4</v>
      </c>
      <c r="G27" s="30">
        <f t="shared" si="1"/>
        <v>0</v>
      </c>
      <c r="H27" s="77" t="s">
        <v>7</v>
      </c>
      <c r="I27" s="29">
        <f t="shared" si="2"/>
        <v>3.5879629629629629E-4</v>
      </c>
      <c r="J27" s="31">
        <f t="shared" si="3"/>
        <v>0</v>
      </c>
      <c r="K27" s="31">
        <f t="shared" si="4"/>
        <v>0</v>
      </c>
      <c r="L27" s="30">
        <f t="shared" si="5"/>
        <v>0</v>
      </c>
    </row>
    <row r="28" spans="1:15" x14ac:dyDescent="0.25">
      <c r="A28">
        <f t="shared" si="6"/>
        <v>20</v>
      </c>
      <c r="B28" s="76" t="s">
        <v>172</v>
      </c>
      <c r="C28" s="28">
        <v>4.7569444444444447E-3</v>
      </c>
      <c r="D28" s="27">
        <f t="shared" si="7"/>
        <v>2.4305555555555539E-4</v>
      </c>
      <c r="E28" s="77" t="s">
        <v>121</v>
      </c>
      <c r="F28" s="29">
        <f t="shared" si="0"/>
        <v>2.4305555555555539E-4</v>
      </c>
      <c r="G28" s="30">
        <f t="shared" si="1"/>
        <v>0</v>
      </c>
      <c r="H28" s="77" t="s">
        <v>32</v>
      </c>
      <c r="I28" s="29">
        <f t="shared" si="2"/>
        <v>0</v>
      </c>
      <c r="J28" s="31">
        <f t="shared" si="3"/>
        <v>0</v>
      </c>
      <c r="K28" s="31">
        <f t="shared" si="4"/>
        <v>0</v>
      </c>
      <c r="L28" s="30">
        <f t="shared" si="5"/>
        <v>2.4305555555555539E-4</v>
      </c>
    </row>
    <row r="29" spans="1:15" x14ac:dyDescent="0.25">
      <c r="A29">
        <f t="shared" si="6"/>
        <v>21</v>
      </c>
      <c r="B29" s="76" t="s">
        <v>173</v>
      </c>
      <c r="C29" s="28">
        <v>4.8726851851851856E-3</v>
      </c>
      <c r="D29" s="27">
        <f t="shared" si="7"/>
        <v>1.1574074074074091E-4</v>
      </c>
      <c r="E29" s="77" t="s">
        <v>121</v>
      </c>
      <c r="F29" s="29">
        <f t="shared" si="0"/>
        <v>1.1574074074074091E-4</v>
      </c>
      <c r="G29" s="30">
        <f t="shared" si="1"/>
        <v>0</v>
      </c>
      <c r="H29" s="77" t="s">
        <v>31</v>
      </c>
      <c r="I29" s="29">
        <f t="shared" si="2"/>
        <v>0</v>
      </c>
      <c r="J29" s="31">
        <f t="shared" si="3"/>
        <v>0</v>
      </c>
      <c r="K29" s="31">
        <f t="shared" si="4"/>
        <v>1.1574074074074091E-4</v>
      </c>
      <c r="L29" s="30">
        <f t="shared" si="5"/>
        <v>0</v>
      </c>
    </row>
    <row r="30" spans="1:15" x14ac:dyDescent="0.25">
      <c r="A30">
        <f t="shared" si="6"/>
        <v>22</v>
      </c>
      <c r="B30" s="76" t="s">
        <v>174</v>
      </c>
      <c r="C30" s="28">
        <v>5.0000000000000001E-3</v>
      </c>
      <c r="D30" s="27">
        <f t="shared" si="7"/>
        <v>1.2731481481481448E-4</v>
      </c>
      <c r="E30" s="77" t="s">
        <v>121</v>
      </c>
      <c r="F30" s="29">
        <f t="shared" si="0"/>
        <v>1.2731481481481448E-4</v>
      </c>
      <c r="G30" s="30">
        <f t="shared" si="1"/>
        <v>0</v>
      </c>
      <c r="H30" s="77" t="s">
        <v>30</v>
      </c>
      <c r="I30" s="29">
        <f t="shared" si="2"/>
        <v>0</v>
      </c>
      <c r="J30" s="31">
        <f t="shared" si="3"/>
        <v>1.2731481481481448E-4</v>
      </c>
      <c r="K30" s="31">
        <f t="shared" si="4"/>
        <v>0</v>
      </c>
      <c r="L30" s="30">
        <f t="shared" si="5"/>
        <v>0</v>
      </c>
    </row>
    <row r="31" spans="1:15" x14ac:dyDescent="0.25">
      <c r="A31">
        <f t="shared" si="6"/>
        <v>23</v>
      </c>
      <c r="B31" s="76" t="s">
        <v>142</v>
      </c>
      <c r="C31" s="28">
        <v>5.0925925925925921E-3</v>
      </c>
      <c r="D31" s="27">
        <f t="shared" si="7"/>
        <v>9.2592592592592032E-5</v>
      </c>
      <c r="E31" s="77" t="s">
        <v>121</v>
      </c>
      <c r="F31" s="29">
        <f t="shared" si="0"/>
        <v>9.2592592592592032E-5</v>
      </c>
      <c r="G31" s="30">
        <f t="shared" si="1"/>
        <v>0</v>
      </c>
      <c r="H31" s="77" t="s">
        <v>32</v>
      </c>
      <c r="I31" s="29">
        <f t="shared" si="2"/>
        <v>0</v>
      </c>
      <c r="J31" s="31">
        <f t="shared" si="3"/>
        <v>0</v>
      </c>
      <c r="K31" s="31">
        <f t="shared" si="4"/>
        <v>0</v>
      </c>
      <c r="L31" s="30">
        <f t="shared" si="5"/>
        <v>9.2592592592592032E-5</v>
      </c>
    </row>
    <row r="32" spans="1:15" x14ac:dyDescent="0.25">
      <c r="A32">
        <f t="shared" si="6"/>
        <v>24</v>
      </c>
      <c r="B32" s="76" t="s">
        <v>143</v>
      </c>
      <c r="C32" s="28">
        <v>5.2430555555555555E-3</v>
      </c>
      <c r="D32" s="27">
        <f t="shared" si="7"/>
        <v>1.5046296296296335E-4</v>
      </c>
      <c r="E32" s="77" t="s">
        <v>121</v>
      </c>
      <c r="F32" s="29">
        <f t="shared" si="0"/>
        <v>1.5046296296296335E-4</v>
      </c>
      <c r="G32" s="30">
        <f t="shared" si="1"/>
        <v>0</v>
      </c>
      <c r="H32" s="77" t="s">
        <v>32</v>
      </c>
      <c r="I32" s="29">
        <f t="shared" si="2"/>
        <v>0</v>
      </c>
      <c r="J32" s="31">
        <f t="shared" si="3"/>
        <v>0</v>
      </c>
      <c r="K32" s="31">
        <f t="shared" si="4"/>
        <v>0</v>
      </c>
      <c r="L32" s="30">
        <f t="shared" si="5"/>
        <v>1.5046296296296335E-4</v>
      </c>
    </row>
    <row r="33" spans="1:12" x14ac:dyDescent="0.25">
      <c r="A33">
        <f t="shared" si="6"/>
        <v>25</v>
      </c>
      <c r="B33" s="76" t="s">
        <v>144</v>
      </c>
      <c r="C33" s="28">
        <v>5.8333333333333336E-3</v>
      </c>
      <c r="D33" s="27">
        <f t="shared" si="7"/>
        <v>5.9027777777777811E-4</v>
      </c>
      <c r="E33" s="77" t="s">
        <v>121</v>
      </c>
      <c r="F33" s="29">
        <f t="shared" si="0"/>
        <v>5.9027777777777811E-4</v>
      </c>
      <c r="G33" s="30">
        <f t="shared" si="1"/>
        <v>0</v>
      </c>
      <c r="H33" s="77" t="s">
        <v>32</v>
      </c>
      <c r="I33" s="29">
        <f t="shared" si="2"/>
        <v>0</v>
      </c>
      <c r="J33" s="31">
        <f t="shared" si="3"/>
        <v>0</v>
      </c>
      <c r="K33" s="31">
        <f t="shared" si="4"/>
        <v>0</v>
      </c>
      <c r="L33" s="30">
        <f t="shared" si="5"/>
        <v>5.9027777777777811E-4</v>
      </c>
    </row>
    <row r="34" spans="1:12" x14ac:dyDescent="0.25">
      <c r="A34">
        <f t="shared" si="6"/>
        <v>26</v>
      </c>
      <c r="B34" s="76" t="s">
        <v>145</v>
      </c>
      <c r="C34" s="28">
        <v>6.145833333333333E-3</v>
      </c>
      <c r="D34" s="27">
        <f t="shared" si="7"/>
        <v>3.1249999999999941E-4</v>
      </c>
      <c r="E34" s="77" t="s">
        <v>121</v>
      </c>
      <c r="F34" s="29">
        <f t="shared" si="0"/>
        <v>3.1249999999999941E-4</v>
      </c>
      <c r="G34" s="30">
        <f t="shared" si="1"/>
        <v>0</v>
      </c>
      <c r="H34" s="77" t="s">
        <v>32</v>
      </c>
      <c r="I34" s="29">
        <f t="shared" si="2"/>
        <v>0</v>
      </c>
      <c r="J34" s="31">
        <f t="shared" si="3"/>
        <v>0</v>
      </c>
      <c r="K34" s="31">
        <f t="shared" si="4"/>
        <v>0</v>
      </c>
      <c r="L34" s="30">
        <f t="shared" si="5"/>
        <v>3.1249999999999941E-4</v>
      </c>
    </row>
    <row r="35" spans="1:12" ht="12" customHeight="1" x14ac:dyDescent="0.25">
      <c r="A35">
        <f t="shared" si="6"/>
        <v>27</v>
      </c>
      <c r="B35" s="76" t="s">
        <v>184</v>
      </c>
      <c r="C35" s="28">
        <v>6.4814814814814813E-3</v>
      </c>
      <c r="D35" s="27">
        <f t="shared" si="7"/>
        <v>3.3564814814814829E-4</v>
      </c>
      <c r="E35" s="77" t="s">
        <v>121</v>
      </c>
      <c r="F35" s="29">
        <f t="shared" si="0"/>
        <v>3.3564814814814829E-4</v>
      </c>
      <c r="G35" s="30">
        <f t="shared" si="1"/>
        <v>0</v>
      </c>
      <c r="H35" s="77" t="s">
        <v>30</v>
      </c>
      <c r="I35" s="29">
        <f t="shared" si="2"/>
        <v>0</v>
      </c>
      <c r="J35" s="31">
        <f t="shared" si="3"/>
        <v>3.3564814814814829E-4</v>
      </c>
      <c r="K35" s="31">
        <f t="shared" si="4"/>
        <v>0</v>
      </c>
      <c r="L35" s="30">
        <f t="shared" si="5"/>
        <v>0</v>
      </c>
    </row>
    <row r="36" spans="1:12" ht="12" customHeight="1" x14ac:dyDescent="0.25">
      <c r="A36" s="136">
        <f t="shared" si="6"/>
        <v>28</v>
      </c>
      <c r="B36" s="76" t="s">
        <v>146</v>
      </c>
      <c r="C36" s="28">
        <v>6.6666666666666671E-3</v>
      </c>
      <c r="D36" s="27">
        <f t="shared" si="7"/>
        <v>1.851851851851858E-4</v>
      </c>
      <c r="E36" s="77" t="s">
        <v>121</v>
      </c>
      <c r="F36" s="29">
        <f t="shared" si="0"/>
        <v>1.851851851851858E-4</v>
      </c>
      <c r="G36" s="30">
        <f t="shared" si="1"/>
        <v>0</v>
      </c>
      <c r="H36" s="77" t="s">
        <v>7</v>
      </c>
      <c r="I36" s="29">
        <f t="shared" si="2"/>
        <v>1.851851851851858E-4</v>
      </c>
      <c r="J36" s="31">
        <f t="shared" si="3"/>
        <v>0</v>
      </c>
      <c r="K36" s="31">
        <f t="shared" si="4"/>
        <v>0</v>
      </c>
      <c r="L36" s="30">
        <f t="shared" si="5"/>
        <v>0</v>
      </c>
    </row>
    <row r="37" spans="1:12" ht="12" customHeight="1" x14ac:dyDescent="0.25">
      <c r="A37" s="136">
        <f t="shared" si="6"/>
        <v>29</v>
      </c>
      <c r="B37" s="76" t="s">
        <v>147</v>
      </c>
      <c r="C37" s="28">
        <v>7.1180555555555554E-3</v>
      </c>
      <c r="D37" s="27">
        <f t="shared" si="7"/>
        <v>4.5138888888888833E-4</v>
      </c>
      <c r="E37" s="77" t="s">
        <v>121</v>
      </c>
      <c r="F37" s="29">
        <f t="shared" si="0"/>
        <v>4.5138888888888833E-4</v>
      </c>
      <c r="G37" s="30">
        <f t="shared" si="1"/>
        <v>0</v>
      </c>
      <c r="H37" s="77" t="s">
        <v>7</v>
      </c>
      <c r="I37" s="29">
        <f t="shared" si="2"/>
        <v>4.5138888888888833E-4</v>
      </c>
      <c r="J37" s="31">
        <f t="shared" si="3"/>
        <v>0</v>
      </c>
      <c r="K37" s="31">
        <f t="shared" si="4"/>
        <v>0</v>
      </c>
      <c r="L37" s="30">
        <f t="shared" si="5"/>
        <v>0</v>
      </c>
    </row>
    <row r="38" spans="1:12" ht="12" customHeight="1" x14ac:dyDescent="0.25">
      <c r="A38" s="136">
        <f t="shared" si="6"/>
        <v>30</v>
      </c>
      <c r="B38" s="76" t="s">
        <v>185</v>
      </c>
      <c r="C38" s="28">
        <v>7.2685185185185188E-3</v>
      </c>
      <c r="D38" s="27">
        <f t="shared" si="7"/>
        <v>1.5046296296296335E-4</v>
      </c>
      <c r="E38" s="77" t="s">
        <v>121</v>
      </c>
      <c r="F38" s="29">
        <f t="shared" si="0"/>
        <v>1.5046296296296335E-4</v>
      </c>
      <c r="G38" s="30">
        <f t="shared" si="1"/>
        <v>0</v>
      </c>
      <c r="H38" s="77" t="s">
        <v>30</v>
      </c>
      <c r="I38" s="29">
        <f t="shared" si="2"/>
        <v>0</v>
      </c>
      <c r="J38" s="31">
        <f t="shared" si="3"/>
        <v>1.5046296296296335E-4</v>
      </c>
      <c r="K38" s="31">
        <f t="shared" si="4"/>
        <v>0</v>
      </c>
      <c r="L38" s="30">
        <f t="shared" si="5"/>
        <v>0</v>
      </c>
    </row>
    <row r="39" spans="1:12" ht="12" customHeight="1" x14ac:dyDescent="0.25">
      <c r="A39" s="136">
        <f t="shared" si="6"/>
        <v>31</v>
      </c>
      <c r="B39" s="76" t="s">
        <v>148</v>
      </c>
      <c r="C39" s="28">
        <v>7.6851851851851847E-3</v>
      </c>
      <c r="D39" s="27">
        <f t="shared" si="7"/>
        <v>4.1666666666666588E-4</v>
      </c>
      <c r="E39" s="77" t="s">
        <v>121</v>
      </c>
      <c r="F39" s="29">
        <f t="shared" si="0"/>
        <v>4.1666666666666588E-4</v>
      </c>
      <c r="G39" s="30">
        <f t="shared" si="1"/>
        <v>0</v>
      </c>
      <c r="H39" s="77" t="s">
        <v>32</v>
      </c>
      <c r="I39" s="29">
        <f t="shared" si="2"/>
        <v>0</v>
      </c>
      <c r="J39" s="31">
        <f t="shared" si="3"/>
        <v>0</v>
      </c>
      <c r="K39" s="31">
        <f t="shared" si="4"/>
        <v>0</v>
      </c>
      <c r="L39" s="30">
        <f t="shared" si="5"/>
        <v>4.1666666666666588E-4</v>
      </c>
    </row>
    <row r="40" spans="1:12" ht="12" customHeight="1" x14ac:dyDescent="0.25">
      <c r="A40" s="136">
        <f t="shared" si="6"/>
        <v>32</v>
      </c>
      <c r="B40" s="76" t="s">
        <v>149</v>
      </c>
      <c r="C40" s="28">
        <v>8.217592592592594E-3</v>
      </c>
      <c r="D40" s="27">
        <f t="shared" si="7"/>
        <v>5.3240740740740939E-4</v>
      </c>
      <c r="E40" s="77" t="s">
        <v>121</v>
      </c>
      <c r="F40" s="29">
        <f t="shared" si="0"/>
        <v>5.3240740740740939E-4</v>
      </c>
      <c r="G40" s="30">
        <f t="shared" si="1"/>
        <v>0</v>
      </c>
      <c r="H40" s="77" t="s">
        <v>32</v>
      </c>
      <c r="I40" s="29">
        <f t="shared" si="2"/>
        <v>0</v>
      </c>
      <c r="J40" s="31">
        <f t="shared" si="3"/>
        <v>0</v>
      </c>
      <c r="K40" s="31">
        <f t="shared" si="4"/>
        <v>0</v>
      </c>
      <c r="L40" s="30">
        <f t="shared" si="5"/>
        <v>5.3240740740740939E-4</v>
      </c>
    </row>
    <row r="41" spans="1:12" ht="12" customHeight="1" x14ac:dyDescent="0.25">
      <c r="A41" s="136">
        <f t="shared" si="6"/>
        <v>33</v>
      </c>
      <c r="B41" s="76" t="s">
        <v>150</v>
      </c>
      <c r="C41" s="28">
        <v>8.3796296296296292E-3</v>
      </c>
      <c r="D41" s="27">
        <f t="shared" si="7"/>
        <v>1.6203703703703519E-4</v>
      </c>
      <c r="E41" s="77" t="s">
        <v>121</v>
      </c>
      <c r="F41" s="29">
        <f t="shared" si="0"/>
        <v>1.6203703703703519E-4</v>
      </c>
      <c r="G41" s="30">
        <f t="shared" si="1"/>
        <v>0</v>
      </c>
      <c r="H41" s="77" t="s">
        <v>7</v>
      </c>
      <c r="I41" s="29">
        <f t="shared" si="2"/>
        <v>1.6203703703703519E-4</v>
      </c>
      <c r="J41" s="31">
        <f t="shared" si="3"/>
        <v>0</v>
      </c>
      <c r="K41" s="31">
        <f t="shared" si="4"/>
        <v>0</v>
      </c>
      <c r="L41" s="30">
        <f t="shared" si="5"/>
        <v>0</v>
      </c>
    </row>
    <row r="42" spans="1:12" ht="12" customHeight="1" x14ac:dyDescent="0.25">
      <c r="A42" s="136">
        <f t="shared" si="6"/>
        <v>34</v>
      </c>
      <c r="B42" s="76" t="s">
        <v>151</v>
      </c>
      <c r="C42" s="28">
        <v>8.518518518518519E-3</v>
      </c>
      <c r="D42" s="27">
        <f t="shared" si="7"/>
        <v>1.3888888888888978E-4</v>
      </c>
      <c r="E42" s="77" t="s">
        <v>121</v>
      </c>
      <c r="F42" s="29">
        <f t="shared" si="0"/>
        <v>1.3888888888888978E-4</v>
      </c>
      <c r="G42" s="30">
        <f t="shared" si="1"/>
        <v>0</v>
      </c>
      <c r="H42" s="77" t="s">
        <v>7</v>
      </c>
      <c r="I42" s="29">
        <f t="shared" si="2"/>
        <v>1.3888888888888978E-4</v>
      </c>
      <c r="J42" s="31">
        <f t="shared" si="3"/>
        <v>0</v>
      </c>
      <c r="K42" s="31">
        <f t="shared" si="4"/>
        <v>0</v>
      </c>
      <c r="L42" s="30">
        <f t="shared" si="5"/>
        <v>0</v>
      </c>
    </row>
    <row r="43" spans="1:12" ht="12" customHeight="1" x14ac:dyDescent="0.25">
      <c r="A43" s="136">
        <f t="shared" si="6"/>
        <v>35</v>
      </c>
      <c r="B43" s="76" t="s">
        <v>175</v>
      </c>
      <c r="C43" s="28">
        <v>8.5532407407407415E-3</v>
      </c>
      <c r="D43" s="27">
        <f t="shared" si="7"/>
        <v>3.4722222222222446E-5</v>
      </c>
      <c r="E43" s="77" t="s">
        <v>121</v>
      </c>
      <c r="F43" s="29">
        <f t="shared" si="0"/>
        <v>3.4722222222222446E-5</v>
      </c>
      <c r="G43" s="30">
        <f t="shared" si="1"/>
        <v>0</v>
      </c>
      <c r="H43" s="77" t="s">
        <v>30</v>
      </c>
      <c r="I43" s="29">
        <f t="shared" si="2"/>
        <v>0</v>
      </c>
      <c r="J43" s="31">
        <f t="shared" si="3"/>
        <v>3.4722222222222446E-5</v>
      </c>
      <c r="K43" s="31">
        <f t="shared" si="4"/>
        <v>0</v>
      </c>
      <c r="L43" s="30">
        <f t="shared" si="5"/>
        <v>0</v>
      </c>
    </row>
    <row r="44" spans="1:12" ht="12" customHeight="1" x14ac:dyDescent="0.25">
      <c r="A44">
        <f t="shared" si="6"/>
        <v>36</v>
      </c>
      <c r="B44" s="76" t="s">
        <v>152</v>
      </c>
      <c r="C44" s="28">
        <v>8.8541666666666664E-3</v>
      </c>
      <c r="D44" s="27">
        <f t="shared" si="7"/>
        <v>3.0092592592592497E-4</v>
      </c>
      <c r="E44" s="77" t="s">
        <v>121</v>
      </c>
      <c r="F44" s="29">
        <f t="shared" si="0"/>
        <v>3.0092592592592497E-4</v>
      </c>
      <c r="G44" s="30">
        <f t="shared" si="1"/>
        <v>0</v>
      </c>
      <c r="H44" s="77" t="s">
        <v>30</v>
      </c>
      <c r="I44" s="29">
        <f t="shared" si="2"/>
        <v>0</v>
      </c>
      <c r="J44" s="31">
        <f t="shared" si="3"/>
        <v>3.0092592592592497E-4</v>
      </c>
      <c r="K44" s="31">
        <f t="shared" si="4"/>
        <v>0</v>
      </c>
      <c r="L44" s="30">
        <f t="shared" si="5"/>
        <v>0</v>
      </c>
    </row>
    <row r="45" spans="1:12" ht="12" customHeight="1" x14ac:dyDescent="0.25">
      <c r="A45">
        <f t="shared" si="6"/>
        <v>37</v>
      </c>
      <c r="B45" s="76" t="s">
        <v>153</v>
      </c>
      <c r="C45" s="28">
        <v>9.2129629629629627E-3</v>
      </c>
      <c r="D45" s="27">
        <f t="shared" si="7"/>
        <v>3.5879629629629629E-4</v>
      </c>
      <c r="E45" s="77" t="s">
        <v>121</v>
      </c>
      <c r="F45" s="29">
        <f t="shared" si="0"/>
        <v>3.5879629629629629E-4</v>
      </c>
      <c r="G45" s="30">
        <f t="shared" si="1"/>
        <v>0</v>
      </c>
      <c r="H45" s="77" t="s">
        <v>7</v>
      </c>
      <c r="I45" s="29">
        <f t="shared" si="2"/>
        <v>3.5879629629629629E-4</v>
      </c>
      <c r="J45" s="31">
        <f t="shared" si="3"/>
        <v>0</v>
      </c>
      <c r="K45" s="31">
        <f t="shared" si="4"/>
        <v>0</v>
      </c>
      <c r="L45" s="30">
        <f t="shared" si="5"/>
        <v>0</v>
      </c>
    </row>
    <row r="46" spans="1:12" ht="12" customHeight="1" x14ac:dyDescent="0.25">
      <c r="A46">
        <f t="shared" si="6"/>
        <v>38</v>
      </c>
      <c r="B46" s="76" t="s">
        <v>154</v>
      </c>
      <c r="C46" s="28">
        <v>9.4560185185185181E-3</v>
      </c>
      <c r="D46" s="27">
        <f t="shared" si="7"/>
        <v>2.4305555555555539E-4</v>
      </c>
      <c r="E46" s="77" t="s">
        <v>121</v>
      </c>
      <c r="F46" s="29">
        <f t="shared" si="0"/>
        <v>2.4305555555555539E-4</v>
      </c>
      <c r="G46" s="30">
        <f t="shared" si="1"/>
        <v>0</v>
      </c>
      <c r="H46" s="77" t="s">
        <v>30</v>
      </c>
      <c r="I46" s="29">
        <f t="shared" si="2"/>
        <v>0</v>
      </c>
      <c r="J46" s="31">
        <f t="shared" si="3"/>
        <v>2.4305555555555539E-4</v>
      </c>
      <c r="K46" s="31">
        <f t="shared" si="4"/>
        <v>0</v>
      </c>
      <c r="L46" s="30">
        <f t="shared" si="5"/>
        <v>0</v>
      </c>
    </row>
    <row r="47" spans="1:12" s="136" customFormat="1" ht="12" customHeight="1" x14ac:dyDescent="0.25">
      <c r="A47" s="136">
        <f t="shared" si="6"/>
        <v>39</v>
      </c>
      <c r="B47" s="76" t="s">
        <v>176</v>
      </c>
      <c r="C47" s="28">
        <v>9.5138888888888894E-3</v>
      </c>
      <c r="D47" s="27">
        <f t="shared" si="7"/>
        <v>5.7870370370371321E-5</v>
      </c>
      <c r="E47" s="77" t="s">
        <v>121</v>
      </c>
      <c r="F47" s="29">
        <f t="shared" si="0"/>
        <v>5.7870370370371321E-5</v>
      </c>
      <c r="G47" s="30">
        <f t="shared" si="1"/>
        <v>0</v>
      </c>
      <c r="H47" s="77" t="s">
        <v>7</v>
      </c>
      <c r="I47" s="29">
        <f t="shared" si="2"/>
        <v>5.7870370370371321E-5</v>
      </c>
      <c r="J47" s="31">
        <f t="shared" si="3"/>
        <v>0</v>
      </c>
      <c r="K47" s="31">
        <f t="shared" si="4"/>
        <v>0</v>
      </c>
      <c r="L47" s="30">
        <f t="shared" si="5"/>
        <v>0</v>
      </c>
    </row>
    <row r="48" spans="1:12" ht="12" customHeight="1" x14ac:dyDescent="0.25">
      <c r="A48" s="136">
        <f t="shared" si="6"/>
        <v>40</v>
      </c>
      <c r="B48" s="76" t="s">
        <v>177</v>
      </c>
      <c r="C48" s="158">
        <v>9.7106481481481471E-3</v>
      </c>
      <c r="D48" s="27">
        <f t="shared" si="7"/>
        <v>1.9675925925925764E-4</v>
      </c>
      <c r="E48" s="77" t="s">
        <v>121</v>
      </c>
      <c r="F48" s="29">
        <f t="shared" si="0"/>
        <v>1.9675925925925764E-4</v>
      </c>
      <c r="G48" s="30">
        <f t="shared" si="1"/>
        <v>0</v>
      </c>
      <c r="H48" s="77" t="s">
        <v>30</v>
      </c>
      <c r="I48" s="29">
        <f t="shared" si="2"/>
        <v>0</v>
      </c>
      <c r="J48" s="31">
        <f t="shared" si="3"/>
        <v>1.9675925925925764E-4</v>
      </c>
      <c r="K48" s="31">
        <f t="shared" si="4"/>
        <v>0</v>
      </c>
      <c r="L48" s="30">
        <f t="shared" si="5"/>
        <v>0</v>
      </c>
    </row>
    <row r="49" spans="1:12" ht="12" customHeight="1" x14ac:dyDescent="0.25">
      <c r="A49">
        <f t="shared" si="6"/>
        <v>41</v>
      </c>
      <c r="B49" s="76" t="s">
        <v>156</v>
      </c>
      <c r="C49" s="28">
        <v>1.0138888888888888E-2</v>
      </c>
      <c r="D49" s="27">
        <f t="shared" si="7"/>
        <v>4.2824074074074119E-4</v>
      </c>
      <c r="E49" s="77" t="s">
        <v>121</v>
      </c>
      <c r="F49" s="29">
        <f t="shared" si="0"/>
        <v>4.2824074074074119E-4</v>
      </c>
      <c r="G49" s="30">
        <f t="shared" si="1"/>
        <v>0</v>
      </c>
      <c r="H49" s="77" t="s">
        <v>32</v>
      </c>
      <c r="I49" s="29">
        <f t="shared" si="2"/>
        <v>0</v>
      </c>
      <c r="J49" s="31">
        <f t="shared" si="3"/>
        <v>0</v>
      </c>
      <c r="K49" s="31">
        <f t="shared" si="4"/>
        <v>0</v>
      </c>
      <c r="L49" s="30">
        <f t="shared" si="5"/>
        <v>4.2824074074074119E-4</v>
      </c>
    </row>
    <row r="50" spans="1:12" ht="12" customHeight="1" x14ac:dyDescent="0.25">
      <c r="A50">
        <f>A49+1</f>
        <v>42</v>
      </c>
      <c r="B50" s="76" t="s">
        <v>178</v>
      </c>
      <c r="C50" s="28">
        <v>1.042824074074074E-2</v>
      </c>
      <c r="D50" s="27">
        <f t="shared" si="7"/>
        <v>2.893518518518514E-4</v>
      </c>
      <c r="E50" s="77" t="s">
        <v>121</v>
      </c>
      <c r="F50" s="29">
        <f t="shared" si="0"/>
        <v>2.893518518518514E-4</v>
      </c>
      <c r="G50" s="30">
        <f t="shared" si="1"/>
        <v>0</v>
      </c>
      <c r="H50" s="77" t="s">
        <v>31</v>
      </c>
      <c r="I50" s="29">
        <f t="shared" si="2"/>
        <v>0</v>
      </c>
      <c r="J50" s="31">
        <f t="shared" si="3"/>
        <v>0</v>
      </c>
      <c r="K50" s="31">
        <f t="shared" si="4"/>
        <v>2.893518518518514E-4</v>
      </c>
      <c r="L50" s="30">
        <f t="shared" si="5"/>
        <v>0</v>
      </c>
    </row>
    <row r="51" spans="1:12" s="136" customFormat="1" ht="12" customHeight="1" x14ac:dyDescent="0.25">
      <c r="A51" s="136">
        <f>A50+1</f>
        <v>43</v>
      </c>
      <c r="B51" s="76" t="s">
        <v>155</v>
      </c>
      <c r="C51" s="28">
        <v>1.0555555555555554E-2</v>
      </c>
      <c r="D51" s="27">
        <f t="shared" si="7"/>
        <v>1.2731481481481448E-4</v>
      </c>
      <c r="E51" s="77" t="s">
        <v>121</v>
      </c>
      <c r="F51" s="29">
        <f t="shared" si="0"/>
        <v>1.2731481481481448E-4</v>
      </c>
      <c r="G51" s="30">
        <f t="shared" si="1"/>
        <v>0</v>
      </c>
      <c r="H51" s="77" t="s">
        <v>32</v>
      </c>
      <c r="I51" s="29">
        <f t="shared" si="2"/>
        <v>0</v>
      </c>
      <c r="J51" s="31">
        <f t="shared" si="3"/>
        <v>0</v>
      </c>
      <c r="K51" s="31">
        <f t="shared" si="4"/>
        <v>0</v>
      </c>
      <c r="L51" s="30">
        <f t="shared" si="5"/>
        <v>1.2731481481481448E-4</v>
      </c>
    </row>
    <row r="52" spans="1:12" s="136" customFormat="1" ht="12" customHeight="1" x14ac:dyDescent="0.25">
      <c r="A52" s="136">
        <f t="shared" ref="A52:A73" si="8">A51+1</f>
        <v>44</v>
      </c>
      <c r="B52" s="76" t="s">
        <v>179</v>
      </c>
      <c r="C52" s="28">
        <v>1.0775462962962964E-2</v>
      </c>
      <c r="D52" s="27">
        <f t="shared" si="7"/>
        <v>2.1990740740740998E-4</v>
      </c>
      <c r="E52" s="77" t="s">
        <v>121</v>
      </c>
      <c r="F52" s="29">
        <f t="shared" si="0"/>
        <v>2.1990740740740998E-4</v>
      </c>
      <c r="G52" s="30">
        <f t="shared" si="1"/>
        <v>0</v>
      </c>
      <c r="H52" s="77" t="s">
        <v>31</v>
      </c>
      <c r="I52" s="29">
        <f t="shared" si="2"/>
        <v>0</v>
      </c>
      <c r="J52" s="31">
        <f t="shared" si="3"/>
        <v>0</v>
      </c>
      <c r="K52" s="31">
        <f t="shared" si="4"/>
        <v>2.1990740740740998E-4</v>
      </c>
      <c r="L52" s="30">
        <f t="shared" si="5"/>
        <v>0</v>
      </c>
    </row>
    <row r="53" spans="1:12" s="136" customFormat="1" ht="12" customHeight="1" x14ac:dyDescent="0.25">
      <c r="A53" s="136">
        <f t="shared" si="8"/>
        <v>45</v>
      </c>
      <c r="B53" s="76" t="s">
        <v>180</v>
      </c>
      <c r="C53" s="28">
        <v>1.0949074074074075E-2</v>
      </c>
      <c r="D53" s="27">
        <f t="shared" si="7"/>
        <v>1.7361111111111049E-4</v>
      </c>
      <c r="E53" s="77" t="s">
        <v>121</v>
      </c>
      <c r="F53" s="29">
        <f t="shared" si="0"/>
        <v>1.7361111111111049E-4</v>
      </c>
      <c r="G53" s="30">
        <f t="shared" si="1"/>
        <v>0</v>
      </c>
      <c r="H53" s="77" t="s">
        <v>31</v>
      </c>
      <c r="I53" s="29">
        <f t="shared" si="2"/>
        <v>0</v>
      </c>
      <c r="J53" s="31">
        <f t="shared" si="3"/>
        <v>0</v>
      </c>
      <c r="K53" s="31">
        <f t="shared" si="4"/>
        <v>1.7361111111111049E-4</v>
      </c>
      <c r="L53" s="30">
        <f t="shared" si="5"/>
        <v>0</v>
      </c>
    </row>
    <row r="54" spans="1:12" s="136" customFormat="1" ht="12" customHeight="1" x14ac:dyDescent="0.25">
      <c r="A54" s="136">
        <f t="shared" si="8"/>
        <v>46</v>
      </c>
      <c r="B54" s="76" t="s">
        <v>181</v>
      </c>
      <c r="C54" s="28">
        <v>1.1342592592592592E-2</v>
      </c>
      <c r="D54" s="27">
        <f t="shared" si="7"/>
        <v>3.93518518518517E-4</v>
      </c>
      <c r="E54" s="77" t="s">
        <v>121</v>
      </c>
      <c r="F54" s="29">
        <f t="shared" si="0"/>
        <v>3.93518518518517E-4</v>
      </c>
      <c r="G54" s="30">
        <f t="shared" si="1"/>
        <v>0</v>
      </c>
      <c r="H54" s="77" t="s">
        <v>32</v>
      </c>
      <c r="I54" s="29">
        <f t="shared" si="2"/>
        <v>0</v>
      </c>
      <c r="J54" s="31">
        <f t="shared" si="3"/>
        <v>0</v>
      </c>
      <c r="K54" s="31">
        <f t="shared" si="4"/>
        <v>0</v>
      </c>
      <c r="L54" s="30">
        <f t="shared" si="5"/>
        <v>3.93518518518517E-4</v>
      </c>
    </row>
    <row r="55" spans="1:12" s="136" customFormat="1" ht="12" customHeight="1" x14ac:dyDescent="0.25">
      <c r="A55" s="136">
        <f t="shared" si="8"/>
        <v>47</v>
      </c>
      <c r="B55" s="76" t="s">
        <v>157</v>
      </c>
      <c r="C55" s="28">
        <v>1.1435185185185185E-2</v>
      </c>
      <c r="D55" s="27">
        <f t="shared" si="7"/>
        <v>9.2592592592593767E-5</v>
      </c>
      <c r="E55" s="77" t="s">
        <v>121</v>
      </c>
      <c r="F55" s="29">
        <f t="shared" si="0"/>
        <v>9.2592592592593767E-5</v>
      </c>
      <c r="G55" s="30">
        <f t="shared" si="1"/>
        <v>0</v>
      </c>
      <c r="H55" s="77" t="s">
        <v>7</v>
      </c>
      <c r="I55" s="29">
        <f t="shared" si="2"/>
        <v>9.2592592592593767E-5</v>
      </c>
      <c r="J55" s="31">
        <f t="shared" si="3"/>
        <v>0</v>
      </c>
      <c r="K55" s="31">
        <f t="shared" si="4"/>
        <v>0</v>
      </c>
      <c r="L55" s="30">
        <f t="shared" si="5"/>
        <v>0</v>
      </c>
    </row>
    <row r="56" spans="1:12" s="136" customFormat="1" ht="12" customHeight="1" x14ac:dyDescent="0.25">
      <c r="A56" s="136">
        <f t="shared" si="8"/>
        <v>48</v>
      </c>
      <c r="B56" s="76" t="s">
        <v>158</v>
      </c>
      <c r="C56" s="28">
        <v>1.1527777777777777E-2</v>
      </c>
      <c r="D56" s="27">
        <f t="shared" si="7"/>
        <v>9.2592592592592032E-5</v>
      </c>
      <c r="E56" s="77" t="s">
        <v>121</v>
      </c>
      <c r="F56" s="29">
        <f t="shared" si="0"/>
        <v>9.2592592592592032E-5</v>
      </c>
      <c r="G56" s="30">
        <f t="shared" si="1"/>
        <v>0</v>
      </c>
      <c r="H56" s="77" t="s">
        <v>31</v>
      </c>
      <c r="I56" s="29">
        <f t="shared" si="2"/>
        <v>0</v>
      </c>
      <c r="J56" s="31">
        <f t="shared" si="3"/>
        <v>0</v>
      </c>
      <c r="K56" s="31">
        <f t="shared" si="4"/>
        <v>9.2592592592592032E-5</v>
      </c>
      <c r="L56" s="30">
        <f t="shared" si="5"/>
        <v>0</v>
      </c>
    </row>
    <row r="57" spans="1:12" s="136" customFormat="1" ht="12" customHeight="1" x14ac:dyDescent="0.25">
      <c r="A57" s="136">
        <f t="shared" si="8"/>
        <v>49</v>
      </c>
      <c r="B57" s="76" t="s">
        <v>159</v>
      </c>
      <c r="C57" s="28">
        <v>1.1585648148148149E-2</v>
      </c>
      <c r="D57" s="27">
        <f t="shared" si="7"/>
        <v>5.7870370370371321E-5</v>
      </c>
      <c r="E57" s="77" t="s">
        <v>121</v>
      </c>
      <c r="F57" s="29">
        <f t="shared" si="0"/>
        <v>5.7870370370371321E-5</v>
      </c>
      <c r="G57" s="30">
        <f t="shared" si="1"/>
        <v>0</v>
      </c>
      <c r="H57" s="77" t="s">
        <v>7</v>
      </c>
      <c r="I57" s="29">
        <f t="shared" si="2"/>
        <v>5.7870370370371321E-5</v>
      </c>
      <c r="J57" s="31">
        <f t="shared" si="3"/>
        <v>0</v>
      </c>
      <c r="K57" s="31">
        <f t="shared" si="4"/>
        <v>0</v>
      </c>
      <c r="L57" s="30">
        <f t="shared" si="5"/>
        <v>0</v>
      </c>
    </row>
    <row r="58" spans="1:12" s="136" customFormat="1" ht="12" customHeight="1" x14ac:dyDescent="0.25">
      <c r="A58" s="136">
        <f t="shared" si="8"/>
        <v>50</v>
      </c>
      <c r="B58" s="76" t="s">
        <v>160</v>
      </c>
      <c r="C58" s="28">
        <v>1.1747685185185186E-2</v>
      </c>
      <c r="D58" s="27">
        <f t="shared" si="7"/>
        <v>1.6203703703703692E-4</v>
      </c>
      <c r="E58" s="77" t="s">
        <v>121</v>
      </c>
      <c r="F58" s="29">
        <f t="shared" si="0"/>
        <v>1.6203703703703692E-4</v>
      </c>
      <c r="G58" s="30">
        <f t="shared" si="1"/>
        <v>0</v>
      </c>
      <c r="H58" s="77" t="s">
        <v>7</v>
      </c>
      <c r="I58" s="29">
        <f t="shared" si="2"/>
        <v>1.6203703703703692E-4</v>
      </c>
      <c r="J58" s="31">
        <f t="shared" si="3"/>
        <v>0</v>
      </c>
      <c r="K58" s="31">
        <f t="shared" si="4"/>
        <v>0</v>
      </c>
      <c r="L58" s="30">
        <f t="shared" si="5"/>
        <v>0</v>
      </c>
    </row>
    <row r="59" spans="1:12" s="136" customFormat="1" ht="12" customHeight="1" x14ac:dyDescent="0.25">
      <c r="A59" s="136">
        <f t="shared" si="8"/>
        <v>51</v>
      </c>
      <c r="B59" s="76" t="s">
        <v>161</v>
      </c>
      <c r="C59" s="28">
        <v>1.1990740740740739E-2</v>
      </c>
      <c r="D59" s="27">
        <f t="shared" si="7"/>
        <v>2.4305555555555365E-4</v>
      </c>
      <c r="E59" s="77" t="s">
        <v>121</v>
      </c>
      <c r="F59" s="29">
        <f t="shared" si="0"/>
        <v>2.4305555555555365E-4</v>
      </c>
      <c r="G59" s="30">
        <f t="shared" si="1"/>
        <v>0</v>
      </c>
      <c r="H59" s="77" t="s">
        <v>7</v>
      </c>
      <c r="I59" s="29">
        <f t="shared" si="2"/>
        <v>2.4305555555555365E-4</v>
      </c>
      <c r="J59" s="31">
        <f t="shared" si="3"/>
        <v>0</v>
      </c>
      <c r="K59" s="31">
        <f t="shared" si="4"/>
        <v>0</v>
      </c>
      <c r="L59" s="30">
        <f t="shared" si="5"/>
        <v>0</v>
      </c>
    </row>
    <row r="60" spans="1:12" s="136" customFormat="1" ht="12" customHeight="1" x14ac:dyDescent="0.25">
      <c r="A60" s="136">
        <f t="shared" si="8"/>
        <v>52</v>
      </c>
      <c r="B60" s="76" t="s">
        <v>162</v>
      </c>
      <c r="C60" s="28">
        <v>1.2210648148148146E-2</v>
      </c>
      <c r="D60" s="27">
        <f t="shared" si="7"/>
        <v>2.1990740740740651E-4</v>
      </c>
      <c r="E60" s="77" t="s">
        <v>121</v>
      </c>
      <c r="F60" s="29">
        <f t="shared" si="0"/>
        <v>2.1990740740740651E-4</v>
      </c>
      <c r="G60" s="30">
        <f t="shared" si="1"/>
        <v>0</v>
      </c>
      <c r="H60" s="77" t="s">
        <v>31</v>
      </c>
      <c r="I60" s="29">
        <f t="shared" si="2"/>
        <v>0</v>
      </c>
      <c r="J60" s="31">
        <f t="shared" si="3"/>
        <v>0</v>
      </c>
      <c r="K60" s="31">
        <f t="shared" si="4"/>
        <v>2.1990740740740651E-4</v>
      </c>
      <c r="L60" s="30">
        <f t="shared" si="5"/>
        <v>0</v>
      </c>
    </row>
    <row r="61" spans="1:12" s="136" customFormat="1" ht="12" customHeight="1" x14ac:dyDescent="0.25">
      <c r="A61" s="136">
        <f t="shared" si="8"/>
        <v>53</v>
      </c>
      <c r="B61" s="76" t="s">
        <v>163</v>
      </c>
      <c r="C61" s="28">
        <v>1.2997685185185183E-2</v>
      </c>
      <c r="D61" s="27">
        <f t="shared" si="7"/>
        <v>7.8703703703703748E-4</v>
      </c>
      <c r="E61" s="77" t="s">
        <v>121</v>
      </c>
      <c r="F61" s="29">
        <f t="shared" si="0"/>
        <v>7.8703703703703748E-4</v>
      </c>
      <c r="G61" s="30">
        <f t="shared" si="1"/>
        <v>0</v>
      </c>
      <c r="H61" s="77" t="s">
        <v>31</v>
      </c>
      <c r="I61" s="29">
        <f t="shared" si="2"/>
        <v>0</v>
      </c>
      <c r="J61" s="31">
        <f t="shared" si="3"/>
        <v>0</v>
      </c>
      <c r="K61" s="31">
        <f t="shared" si="4"/>
        <v>7.8703703703703748E-4</v>
      </c>
      <c r="L61" s="30">
        <f t="shared" si="5"/>
        <v>0</v>
      </c>
    </row>
    <row r="62" spans="1:12" s="136" customFormat="1" ht="12" customHeight="1" x14ac:dyDescent="0.25">
      <c r="A62" s="136">
        <f t="shared" si="8"/>
        <v>54</v>
      </c>
      <c r="B62" s="76" t="s">
        <v>164</v>
      </c>
      <c r="C62" s="28">
        <v>1.3090277777777779E-2</v>
      </c>
      <c r="D62" s="27">
        <f t="shared" si="7"/>
        <v>9.2592592592595502E-5</v>
      </c>
      <c r="E62" s="77" t="s">
        <v>121</v>
      </c>
      <c r="F62" s="29">
        <f t="shared" si="0"/>
        <v>9.2592592592595502E-5</v>
      </c>
      <c r="G62" s="30">
        <f t="shared" si="1"/>
        <v>0</v>
      </c>
      <c r="H62" s="77" t="s">
        <v>7</v>
      </c>
      <c r="I62" s="29">
        <f t="shared" si="2"/>
        <v>9.2592592592595502E-5</v>
      </c>
      <c r="J62" s="31">
        <f t="shared" si="3"/>
        <v>0</v>
      </c>
      <c r="K62" s="31">
        <f t="shared" si="4"/>
        <v>0</v>
      </c>
      <c r="L62" s="30">
        <f t="shared" si="5"/>
        <v>0</v>
      </c>
    </row>
    <row r="63" spans="1:12" s="136" customFormat="1" ht="12" customHeight="1" x14ac:dyDescent="0.25">
      <c r="A63" s="136">
        <f t="shared" si="8"/>
        <v>55</v>
      </c>
      <c r="B63" s="76" t="s">
        <v>165</v>
      </c>
      <c r="C63" s="28">
        <v>1.3333333333333334E-2</v>
      </c>
      <c r="D63" s="27">
        <f t="shared" si="7"/>
        <v>2.4305555555555539E-4</v>
      </c>
      <c r="E63" s="77" t="s">
        <v>121</v>
      </c>
      <c r="F63" s="29">
        <f t="shared" si="0"/>
        <v>2.4305555555555539E-4</v>
      </c>
      <c r="G63" s="30">
        <f t="shared" si="1"/>
        <v>0</v>
      </c>
      <c r="H63" s="77" t="s">
        <v>7</v>
      </c>
      <c r="I63" s="29">
        <f t="shared" si="2"/>
        <v>2.4305555555555539E-4</v>
      </c>
      <c r="J63" s="31">
        <f t="shared" si="3"/>
        <v>0</v>
      </c>
      <c r="K63" s="31">
        <f t="shared" si="4"/>
        <v>0</v>
      </c>
      <c r="L63" s="30">
        <f t="shared" si="5"/>
        <v>0</v>
      </c>
    </row>
    <row r="64" spans="1:12" s="136" customFormat="1" ht="12" customHeight="1" x14ac:dyDescent="0.25">
      <c r="A64" s="136">
        <f t="shared" si="8"/>
        <v>56</v>
      </c>
      <c r="B64" s="76" t="s">
        <v>166</v>
      </c>
      <c r="C64" s="28">
        <v>1.3506944444444445E-2</v>
      </c>
      <c r="D64" s="27">
        <f t="shared" si="7"/>
        <v>1.7361111111111049E-4</v>
      </c>
      <c r="E64" s="77" t="s">
        <v>121</v>
      </c>
      <c r="F64" s="29">
        <f t="shared" si="0"/>
        <v>1.7361111111111049E-4</v>
      </c>
      <c r="G64" s="30">
        <f t="shared" si="1"/>
        <v>0</v>
      </c>
      <c r="H64" s="77" t="s">
        <v>31</v>
      </c>
      <c r="I64" s="29">
        <f t="shared" si="2"/>
        <v>0</v>
      </c>
      <c r="J64" s="31">
        <f t="shared" si="3"/>
        <v>0</v>
      </c>
      <c r="K64" s="31">
        <f t="shared" si="4"/>
        <v>1.7361111111111049E-4</v>
      </c>
      <c r="L64" s="30">
        <f t="shared" si="5"/>
        <v>0</v>
      </c>
    </row>
    <row r="65" spans="1:12" s="136" customFormat="1" ht="12" customHeight="1" x14ac:dyDescent="0.25">
      <c r="A65" s="136">
        <f t="shared" si="8"/>
        <v>57</v>
      </c>
      <c r="B65" s="76" t="s">
        <v>182</v>
      </c>
      <c r="C65" s="28">
        <v>1.4039351851851851E-2</v>
      </c>
      <c r="D65" s="27">
        <f t="shared" si="7"/>
        <v>5.3240740740740679E-4</v>
      </c>
      <c r="E65" s="77" t="s">
        <v>121</v>
      </c>
      <c r="F65" s="29">
        <f t="shared" si="0"/>
        <v>5.3240740740740679E-4</v>
      </c>
      <c r="G65" s="30">
        <f t="shared" si="1"/>
        <v>0</v>
      </c>
      <c r="H65" s="77" t="s">
        <v>31</v>
      </c>
      <c r="I65" s="29">
        <f t="shared" si="2"/>
        <v>0</v>
      </c>
      <c r="J65" s="31">
        <f t="shared" si="3"/>
        <v>0</v>
      </c>
      <c r="K65" s="31">
        <f t="shared" si="4"/>
        <v>5.3240740740740679E-4</v>
      </c>
      <c r="L65" s="30">
        <f t="shared" si="5"/>
        <v>0</v>
      </c>
    </row>
    <row r="66" spans="1:12" s="136" customFormat="1" ht="16.2" customHeight="1" x14ac:dyDescent="0.25">
      <c r="A66" s="136">
        <f t="shared" si="8"/>
        <v>58</v>
      </c>
      <c r="B66" s="76" t="s">
        <v>167</v>
      </c>
      <c r="C66" s="28">
        <v>1.4282407407407409E-2</v>
      </c>
      <c r="D66" s="27">
        <f t="shared" si="7"/>
        <v>2.4305555555555712E-4</v>
      </c>
      <c r="E66" s="77" t="s">
        <v>121</v>
      </c>
      <c r="F66" s="29">
        <f t="shared" si="0"/>
        <v>2.4305555555555712E-4</v>
      </c>
      <c r="G66" s="30">
        <f t="shared" si="1"/>
        <v>0</v>
      </c>
      <c r="H66" s="77" t="s">
        <v>7</v>
      </c>
      <c r="I66" s="29">
        <f t="shared" si="2"/>
        <v>2.4305555555555712E-4</v>
      </c>
      <c r="J66" s="31">
        <f t="shared" si="3"/>
        <v>0</v>
      </c>
      <c r="K66" s="31">
        <f t="shared" si="4"/>
        <v>0</v>
      </c>
      <c r="L66" s="30">
        <f t="shared" si="5"/>
        <v>0</v>
      </c>
    </row>
    <row r="67" spans="1:12" s="136" customFormat="1" ht="12" customHeight="1" x14ac:dyDescent="0.25">
      <c r="A67" s="136">
        <f t="shared" si="8"/>
        <v>59</v>
      </c>
      <c r="B67" s="76"/>
      <c r="C67" s="28"/>
      <c r="D67" s="27"/>
      <c r="E67" s="77"/>
      <c r="F67" s="29"/>
      <c r="G67" s="30"/>
      <c r="H67" s="77"/>
      <c r="I67" s="29"/>
      <c r="J67" s="31"/>
      <c r="K67" s="31"/>
      <c r="L67" s="30"/>
    </row>
    <row r="68" spans="1:12" s="136" customFormat="1" ht="12" customHeight="1" x14ac:dyDescent="0.25">
      <c r="A68" s="136">
        <f t="shared" si="8"/>
        <v>60</v>
      </c>
      <c r="B68" s="76"/>
      <c r="C68" s="28"/>
      <c r="D68" s="27"/>
      <c r="E68" s="77"/>
      <c r="F68" s="29"/>
      <c r="G68" s="30"/>
      <c r="H68" s="77"/>
      <c r="I68" s="29"/>
      <c r="J68" s="31"/>
      <c r="K68" s="31"/>
      <c r="L68" s="30"/>
    </row>
    <row r="69" spans="1:12" s="136" customFormat="1" ht="12" customHeight="1" x14ac:dyDescent="0.25">
      <c r="A69" s="136">
        <f t="shared" si="8"/>
        <v>61</v>
      </c>
      <c r="B69" s="76"/>
      <c r="C69" s="28"/>
      <c r="D69" s="27"/>
      <c r="E69" s="77"/>
      <c r="F69" s="29"/>
      <c r="G69" s="30"/>
      <c r="H69" s="77"/>
      <c r="I69" s="29"/>
      <c r="J69" s="31"/>
      <c r="K69" s="31"/>
      <c r="L69" s="30"/>
    </row>
    <row r="70" spans="1:12" s="136" customFormat="1" ht="12" customHeight="1" x14ac:dyDescent="0.25">
      <c r="A70" s="136">
        <f t="shared" si="8"/>
        <v>62</v>
      </c>
      <c r="B70" s="76"/>
      <c r="C70" s="28"/>
      <c r="D70" s="27"/>
      <c r="E70" s="77"/>
      <c r="F70" s="29"/>
      <c r="G70" s="30"/>
      <c r="H70" s="77"/>
      <c r="I70" s="29"/>
      <c r="J70" s="31"/>
      <c r="K70" s="31"/>
      <c r="L70" s="30"/>
    </row>
    <row r="71" spans="1:12" s="136" customFormat="1" ht="12" customHeight="1" x14ac:dyDescent="0.25">
      <c r="A71" s="136">
        <f t="shared" si="8"/>
        <v>63</v>
      </c>
      <c r="B71" s="76"/>
      <c r="C71" s="28"/>
      <c r="D71" s="27"/>
      <c r="E71" s="77"/>
      <c r="F71" s="29"/>
      <c r="G71" s="30"/>
      <c r="H71" s="77"/>
      <c r="I71" s="29"/>
      <c r="J71" s="31"/>
      <c r="K71" s="31"/>
      <c r="L71" s="30"/>
    </row>
    <row r="72" spans="1:12" s="136" customFormat="1" ht="12" customHeight="1" thickBot="1" x14ac:dyDescent="0.3">
      <c r="A72" s="136">
        <f t="shared" si="8"/>
        <v>64</v>
      </c>
      <c r="B72" s="76"/>
      <c r="C72" s="28"/>
      <c r="D72" s="27"/>
      <c r="E72" s="77"/>
      <c r="F72" s="29"/>
      <c r="G72" s="30"/>
      <c r="H72" s="77"/>
      <c r="I72" s="29"/>
      <c r="J72" s="31"/>
      <c r="K72" s="31"/>
      <c r="L72" s="30"/>
    </row>
    <row r="73" spans="1:12" ht="12" customHeight="1" thickBot="1" x14ac:dyDescent="0.3">
      <c r="A73" s="136">
        <f t="shared" si="8"/>
        <v>65</v>
      </c>
      <c r="B73" s="4" t="s">
        <v>8</v>
      </c>
      <c r="C73" s="158"/>
      <c r="D73" s="27"/>
      <c r="E73" s="77"/>
      <c r="F73" s="29"/>
      <c r="G73" s="30"/>
      <c r="H73" s="77"/>
      <c r="I73" s="29"/>
      <c r="J73" s="31"/>
      <c r="K73" s="31"/>
      <c r="L73" s="30"/>
    </row>
    <row r="74" spans="1:12" ht="13.8" thickBot="1" x14ac:dyDescent="0.3">
      <c r="C74" s="14"/>
      <c r="D74" s="32">
        <f>SUM(D7:D73)</f>
        <v>1.4282407407407409E-2</v>
      </c>
      <c r="E74" s="13"/>
      <c r="F74" s="32">
        <f>SUM(F7:F73)</f>
        <v>1.4282407407407409E-2</v>
      </c>
      <c r="G74" s="32">
        <f>SUM(G7:G73)</f>
        <v>0</v>
      </c>
      <c r="H74" s="46" t="s">
        <v>10</v>
      </c>
      <c r="I74" s="33">
        <f>SUM(I7:I73)</f>
        <v>6.2384259259259302E-3</v>
      </c>
      <c r="J74" s="33">
        <f>SUM(J7:J73)</f>
        <v>2.152777777777776E-3</v>
      </c>
      <c r="K74" s="33">
        <f>SUM(K7:K73)</f>
        <v>2.6041666666666661E-3</v>
      </c>
      <c r="L74" s="32">
        <f>SUM(L7:L73)</f>
        <v>3.2870370370370362E-3</v>
      </c>
    </row>
    <row r="75" spans="1:12" ht="13.8" thickBot="1" x14ac:dyDescent="0.3">
      <c r="B75" t="s">
        <v>24</v>
      </c>
      <c r="C75" s="15"/>
      <c r="D75" s="78">
        <f>D74-D40</f>
        <v>1.3749999999999998E-2</v>
      </c>
      <c r="E75" s="15"/>
      <c r="F75" s="43">
        <f>F74*(1-I82)</f>
        <v>8.5694444444444455E-3</v>
      </c>
      <c r="G75" s="43">
        <f>G74*(1-I82)</f>
        <v>0</v>
      </c>
      <c r="H75" s="47" t="s">
        <v>9</v>
      </c>
      <c r="I75" s="43">
        <f>I74*(1-I82)</f>
        <v>3.7430555555555581E-3</v>
      </c>
      <c r="J75" s="43">
        <f>J74*(1-I82)</f>
        <v>1.2916666666666656E-3</v>
      </c>
      <c r="K75" s="43">
        <f>K74*(1-I82)</f>
        <v>1.5624999999999997E-3</v>
      </c>
      <c r="L75" s="43">
        <f>L74*(1-I82)</f>
        <v>1.9722222222222216E-3</v>
      </c>
    </row>
    <row r="76" spans="1:12" ht="13.8" thickBot="1" x14ac:dyDescent="0.3">
      <c r="B76" t="s">
        <v>25</v>
      </c>
      <c r="I76" s="68" t="s">
        <v>12</v>
      </c>
      <c r="J76" s="69">
        <f>SUM(I74:L74)</f>
        <v>1.4282407407407409E-2</v>
      </c>
    </row>
    <row r="77" spans="1:12" ht="13.8" thickBot="1" x14ac:dyDescent="0.3">
      <c r="I77" s="16" t="s">
        <v>11</v>
      </c>
      <c r="J77" s="44">
        <f>J76*(1-I82)</f>
        <v>8.5694444444444455E-3</v>
      </c>
      <c r="K77" s="48">
        <f>$I$82</f>
        <v>0.4</v>
      </c>
      <c r="L77" s="49" t="s">
        <v>43</v>
      </c>
    </row>
    <row r="78" spans="1:12" x14ac:dyDescent="0.25">
      <c r="I78" t="s">
        <v>13</v>
      </c>
    </row>
    <row r="79" spans="1:12" ht="13.8" thickBot="1" x14ac:dyDescent="0.3"/>
    <row r="80" spans="1:12" ht="13.8" thickBot="1" x14ac:dyDescent="0.3">
      <c r="I80" s="34" t="s">
        <v>38</v>
      </c>
      <c r="J80" s="35"/>
      <c r="K80" s="42">
        <f>F74</f>
        <v>1.4282407407407409E-2</v>
      </c>
    </row>
    <row r="81" spans="6:12" ht="13.8" thickBot="1" x14ac:dyDescent="0.3">
      <c r="I81" s="37" t="s">
        <v>39</v>
      </c>
      <c r="J81" s="36"/>
      <c r="K81" s="45">
        <f>F74*(1-I82)</f>
        <v>8.5694444444444455E-3</v>
      </c>
    </row>
    <row r="82" spans="6:12" x14ac:dyDescent="0.25">
      <c r="F82" s="50" t="s">
        <v>44</v>
      </c>
      <c r="G82" s="39"/>
      <c r="H82" s="39"/>
      <c r="I82" s="41">
        <v>0.4</v>
      </c>
    </row>
    <row r="87" spans="6:12" x14ac:dyDescent="0.25">
      <c r="L87" s="160"/>
    </row>
    <row r="136" spans="5:9" x14ac:dyDescent="0.25">
      <c r="F136" s="6">
        <f>$J$76</f>
        <v>1.4282407407407409E-2</v>
      </c>
    </row>
    <row r="139" spans="5:9" ht="13.8" thickBot="1" x14ac:dyDescent="0.3"/>
    <row r="140" spans="5:9" x14ac:dyDescent="0.25">
      <c r="E140" s="1"/>
      <c r="F140" s="67" t="s">
        <v>45</v>
      </c>
      <c r="G140" s="2"/>
      <c r="H140" s="2"/>
      <c r="I140" s="55"/>
    </row>
    <row r="141" spans="5:9" ht="13.8" thickBot="1" x14ac:dyDescent="0.3">
      <c r="E141" s="56"/>
      <c r="F141" s="57"/>
      <c r="G141" s="57"/>
      <c r="H141" s="57"/>
      <c r="I141" s="58"/>
    </row>
    <row r="142" spans="5:9" ht="13.8" thickBot="1" x14ac:dyDescent="0.3">
      <c r="E142" s="4"/>
      <c r="F142" s="66" t="s">
        <v>26</v>
      </c>
      <c r="G142" s="66" t="s">
        <v>29</v>
      </c>
      <c r="H142" s="66" t="s">
        <v>28</v>
      </c>
      <c r="I142" s="24" t="s">
        <v>27</v>
      </c>
    </row>
    <row r="143" spans="5:9" x14ac:dyDescent="0.25">
      <c r="E143" s="56" t="s">
        <v>18</v>
      </c>
      <c r="F143" s="59">
        <v>0</v>
      </c>
      <c r="G143" s="60">
        <v>0</v>
      </c>
      <c r="H143" s="60">
        <v>0</v>
      </c>
      <c r="I143" s="61">
        <v>0</v>
      </c>
    </row>
    <row r="144" spans="5:9" x14ac:dyDescent="0.25">
      <c r="E144" s="56" t="s">
        <v>19</v>
      </c>
      <c r="F144" s="59">
        <v>0</v>
      </c>
      <c r="G144" s="60">
        <v>0</v>
      </c>
      <c r="H144" s="60">
        <v>0</v>
      </c>
      <c r="I144" s="61">
        <v>0</v>
      </c>
    </row>
    <row r="145" spans="5:9" x14ac:dyDescent="0.25">
      <c r="E145" s="56" t="s">
        <v>20</v>
      </c>
      <c r="F145" s="59">
        <v>0</v>
      </c>
      <c r="G145" s="60">
        <v>0</v>
      </c>
      <c r="H145" s="60">
        <v>0</v>
      </c>
      <c r="I145" s="61">
        <v>0</v>
      </c>
    </row>
    <row r="146" spans="5:9" x14ac:dyDescent="0.25">
      <c r="E146" s="56" t="s">
        <v>21</v>
      </c>
      <c r="F146" s="59">
        <v>0</v>
      </c>
      <c r="G146" s="60">
        <v>0</v>
      </c>
      <c r="H146" s="60">
        <v>0</v>
      </c>
      <c r="I146" s="61">
        <v>0</v>
      </c>
    </row>
    <row r="147" spans="5:9" x14ac:dyDescent="0.25">
      <c r="E147" s="56" t="s">
        <v>22</v>
      </c>
      <c r="F147" s="59">
        <v>0</v>
      </c>
      <c r="G147" s="60">
        <v>0</v>
      </c>
      <c r="H147" s="60">
        <v>0</v>
      </c>
      <c r="I147" s="61">
        <v>0</v>
      </c>
    </row>
    <row r="148" spans="5:9" x14ac:dyDescent="0.25">
      <c r="E148" s="56" t="s">
        <v>33</v>
      </c>
      <c r="F148" s="59">
        <v>0</v>
      </c>
      <c r="G148" s="60">
        <v>0</v>
      </c>
      <c r="H148" s="60">
        <v>0</v>
      </c>
      <c r="I148" s="61">
        <v>0</v>
      </c>
    </row>
    <row r="149" spans="5:9" x14ac:dyDescent="0.25">
      <c r="E149" s="56" t="s">
        <v>34</v>
      </c>
      <c r="F149" s="59">
        <v>0</v>
      </c>
      <c r="G149" s="60">
        <v>0</v>
      </c>
      <c r="H149" s="60">
        <v>0</v>
      </c>
      <c r="I149" s="61">
        <v>0</v>
      </c>
    </row>
    <row r="150" spans="5:9" x14ac:dyDescent="0.25">
      <c r="E150" s="56" t="s">
        <v>35</v>
      </c>
      <c r="F150" s="59">
        <v>0</v>
      </c>
      <c r="G150" s="60">
        <v>0</v>
      </c>
      <c r="H150" s="60">
        <v>0</v>
      </c>
      <c r="I150" s="61">
        <v>0</v>
      </c>
    </row>
    <row r="151" spans="5:9" x14ac:dyDescent="0.25">
      <c r="E151" s="56" t="s">
        <v>36</v>
      </c>
      <c r="F151" s="59">
        <v>0</v>
      </c>
      <c r="G151" s="60">
        <v>0</v>
      </c>
      <c r="H151" s="60">
        <v>0</v>
      </c>
      <c r="I151" s="61">
        <v>0</v>
      </c>
    </row>
    <row r="152" spans="5:9" ht="13.8" thickBot="1" x14ac:dyDescent="0.3">
      <c r="E152" s="62" t="s">
        <v>37</v>
      </c>
      <c r="F152" s="63">
        <v>0</v>
      </c>
      <c r="G152" s="64">
        <v>0</v>
      </c>
      <c r="H152" s="64">
        <v>0</v>
      </c>
      <c r="I152" s="65">
        <v>0</v>
      </c>
    </row>
    <row r="153" spans="5:9" x14ac:dyDescent="0.25">
      <c r="F153" s="40"/>
      <c r="G153" s="40"/>
      <c r="H153" s="40"/>
      <c r="I153" s="40"/>
    </row>
    <row r="154" spans="5:9" x14ac:dyDescent="0.25">
      <c r="F154" s="40"/>
      <c r="G154" s="40"/>
      <c r="H154" s="40"/>
      <c r="I154" s="40"/>
    </row>
    <row r="155" spans="5:9" x14ac:dyDescent="0.25">
      <c r="F155" s="40"/>
      <c r="G155" s="40"/>
      <c r="H155" s="40"/>
      <c r="I155" s="40"/>
    </row>
    <row r="156" spans="5:9" x14ac:dyDescent="0.25">
      <c r="F156" s="40"/>
      <c r="G156" s="40"/>
      <c r="H156" s="40"/>
      <c r="I156" s="40"/>
    </row>
    <row r="157" spans="5:9" x14ac:dyDescent="0.25">
      <c r="F157" s="40"/>
      <c r="G157" s="40"/>
      <c r="H157" s="40"/>
      <c r="I157" s="40"/>
    </row>
    <row r="158" spans="5:9" x14ac:dyDescent="0.25">
      <c r="F158" s="40"/>
      <c r="G158" s="40"/>
      <c r="H158" s="40"/>
      <c r="I158" s="40"/>
    </row>
    <row r="159" spans="5:9" x14ac:dyDescent="0.25">
      <c r="F159" s="40"/>
      <c r="G159" s="40"/>
      <c r="H159" s="40"/>
      <c r="I159" s="40"/>
    </row>
    <row r="160" spans="5:9" x14ac:dyDescent="0.25">
      <c r="F160" s="40"/>
      <c r="G160" s="40"/>
      <c r="H160" s="40"/>
      <c r="I160" s="40"/>
    </row>
  </sheetData>
  <autoFilter ref="A4:L78" xr:uid="{00000000-0009-0000-0000-000000000000}"/>
  <phoneticPr fontId="1" type="noConversion"/>
  <pageMargins left="0.25" right="0.25" top="0.75" bottom="0.75" header="0.3" footer="0.3"/>
  <pageSetup scale="2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3"/>
  <sheetViews>
    <sheetView topLeftCell="A4" zoomScale="150" zoomScaleNormal="150" workbookViewId="0">
      <selection activeCell="A21" sqref="A21"/>
    </sheetView>
  </sheetViews>
  <sheetFormatPr defaultColWidth="9.109375" defaultRowHeight="13.2" x14ac:dyDescent="0.25"/>
  <cols>
    <col min="1" max="1" width="7.88671875" style="163" customWidth="1"/>
    <col min="2" max="2" width="3.109375" style="136" customWidth="1"/>
    <col min="3" max="3" width="61.33203125" style="136" bestFit="1" customWidth="1"/>
    <col min="4" max="4" width="9.44140625" style="136" customWidth="1"/>
    <col min="5" max="5" width="9.88671875" style="136" customWidth="1"/>
    <col min="6" max="6" width="3.6640625" style="136" customWidth="1"/>
    <col min="7" max="7" width="7.88671875" style="136" customWidth="1"/>
    <col min="8" max="8" width="8" style="136" customWidth="1"/>
    <col min="9" max="9" width="6.109375" style="136" customWidth="1"/>
    <col min="10" max="10" width="9.44140625" style="136" customWidth="1"/>
    <col min="11" max="11" width="12.44140625" style="136" customWidth="1"/>
    <col min="12" max="12" width="9.109375" style="136"/>
    <col min="13" max="13" width="9.6640625" style="136" customWidth="1"/>
    <col min="14" max="16384" width="9.109375" style="136"/>
  </cols>
  <sheetData>
    <row r="1" spans="1:13" ht="16.2" thickBot="1" x14ac:dyDescent="0.35">
      <c r="B1" s="19" t="s">
        <v>122</v>
      </c>
      <c r="I1" s="18"/>
      <c r="J1" s="18"/>
      <c r="K1" s="74">
        <f ca="1">TODAY()</f>
        <v>43963</v>
      </c>
    </row>
    <row r="2" spans="1:13" ht="16.2" thickBot="1" x14ac:dyDescent="0.35">
      <c r="B2" s="19" t="s">
        <v>119</v>
      </c>
      <c r="C2" s="71" t="s">
        <v>46</v>
      </c>
      <c r="D2" s="72"/>
      <c r="E2" s="70"/>
      <c r="J2" s="18"/>
      <c r="K2" s="17"/>
    </row>
    <row r="3" spans="1:13" ht="16.2" thickBot="1" x14ac:dyDescent="0.35">
      <c r="B3" s="54" t="s">
        <v>120</v>
      </c>
      <c r="C3" s="19"/>
      <c r="J3" s="18"/>
      <c r="K3" s="17"/>
    </row>
    <row r="4" spans="1:13" ht="13.8" thickBot="1" x14ac:dyDescent="0.3">
      <c r="C4" s="24"/>
      <c r="D4" s="5" t="s">
        <v>41</v>
      </c>
      <c r="E4" s="25" t="s">
        <v>42</v>
      </c>
    </row>
    <row r="5" spans="1:13" x14ac:dyDescent="0.25">
      <c r="A5" s="164"/>
      <c r="B5" s="1"/>
      <c r="C5" s="134"/>
      <c r="D5" s="20" t="s">
        <v>23</v>
      </c>
      <c r="E5" s="8"/>
      <c r="F5" s="8"/>
      <c r="G5" s="22" t="s">
        <v>2</v>
      </c>
      <c r="H5" s="9" t="s">
        <v>3</v>
      </c>
      <c r="I5" s="8"/>
      <c r="J5" s="53" t="s">
        <v>7</v>
      </c>
      <c r="K5" s="51" t="s">
        <v>30</v>
      </c>
      <c r="L5" s="53" t="s">
        <v>31</v>
      </c>
      <c r="M5" s="52" t="s">
        <v>32</v>
      </c>
    </row>
    <row r="6" spans="1:13" ht="13.8" thickBot="1" x14ac:dyDescent="0.3">
      <c r="A6" s="165"/>
      <c r="B6" s="3" t="s">
        <v>0</v>
      </c>
      <c r="C6" s="75" t="s">
        <v>48</v>
      </c>
      <c r="D6" s="21" t="s">
        <v>4</v>
      </c>
      <c r="E6" s="10" t="s">
        <v>40</v>
      </c>
      <c r="F6" s="10" t="s">
        <v>5</v>
      </c>
      <c r="G6" s="23" t="s">
        <v>1</v>
      </c>
      <c r="H6" s="11" t="s">
        <v>1</v>
      </c>
      <c r="I6" s="10" t="s">
        <v>6</v>
      </c>
      <c r="J6" s="21" t="s">
        <v>14</v>
      </c>
      <c r="K6" s="10" t="s">
        <v>15</v>
      </c>
      <c r="L6" s="21" t="s">
        <v>16</v>
      </c>
      <c r="M6" s="11" t="s">
        <v>17</v>
      </c>
    </row>
    <row r="7" spans="1:13" x14ac:dyDescent="0.25">
      <c r="A7" s="166" t="s">
        <v>199</v>
      </c>
      <c r="B7" s="136">
        <v>1</v>
      </c>
      <c r="C7" s="140" t="s">
        <v>126</v>
      </c>
      <c r="D7" s="28">
        <v>0</v>
      </c>
      <c r="E7" s="27">
        <v>0</v>
      </c>
      <c r="F7" s="77"/>
      <c r="G7" s="29">
        <f t="shared" ref="G7:G66" si="0">IF(F7="I",E7,0)</f>
        <v>0</v>
      </c>
      <c r="H7" s="30">
        <f t="shared" ref="H7:H66" si="1">IF(F7="e",E7,0)</f>
        <v>0</v>
      </c>
      <c r="I7" s="12"/>
      <c r="J7" s="29">
        <f ca="1">IF($J7="p",$F7,0)</f>
        <v>0</v>
      </c>
      <c r="K7" s="31">
        <f ca="1">IF($J7="l",$F7,0)</f>
        <v>0</v>
      </c>
      <c r="L7" s="31">
        <f ca="1">IF($J7="m",$F7,0)</f>
        <v>0</v>
      </c>
      <c r="M7" s="30">
        <f ca="1">IF($J7="t",$F7,0)</f>
        <v>0</v>
      </c>
    </row>
    <row r="8" spans="1:13" x14ac:dyDescent="0.25">
      <c r="B8" s="136">
        <f>B7+1</f>
        <v>2</v>
      </c>
      <c r="C8" s="140" t="s">
        <v>127</v>
      </c>
      <c r="D8" s="28">
        <v>3.9351851851851852E-4</v>
      </c>
      <c r="E8" s="27">
        <f>D8-D7</f>
        <v>3.9351851851851852E-4</v>
      </c>
      <c r="F8" s="77" t="s">
        <v>121</v>
      </c>
      <c r="G8" s="29">
        <f t="shared" si="0"/>
        <v>3.9351851851851852E-4</v>
      </c>
      <c r="H8" s="30">
        <f t="shared" si="1"/>
        <v>0</v>
      </c>
      <c r="I8" s="77" t="s">
        <v>7</v>
      </c>
      <c r="J8" s="29">
        <f t="shared" ref="J8:J66" ca="1" si="2">IF($J8="p",$F8,0)</f>
        <v>3.9351851851851852E-4</v>
      </c>
      <c r="K8" s="31">
        <f t="shared" ref="K8:K66" ca="1" si="3">IF($J8="l",$F8,0)</f>
        <v>0</v>
      </c>
      <c r="L8" s="31">
        <f t="shared" ref="L8:L66" ca="1" si="4">IF($J8="m",$F8,0)</f>
        <v>0</v>
      </c>
      <c r="M8" s="30">
        <f t="shared" ref="M8:M66" ca="1" si="5">IF($J8="t",$F8,0)</f>
        <v>0</v>
      </c>
    </row>
    <row r="9" spans="1:13" x14ac:dyDescent="0.25">
      <c r="B9" s="136">
        <f t="shared" ref="B9:B66" si="6">B8+1</f>
        <v>3</v>
      </c>
      <c r="C9" s="76" t="s">
        <v>130</v>
      </c>
      <c r="D9" s="28">
        <v>7.0601851851851847E-4</v>
      </c>
      <c r="E9" s="27">
        <f t="shared" ref="E9:E66" si="7">D9-D8</f>
        <v>3.1249999999999995E-4</v>
      </c>
      <c r="F9" s="77" t="s">
        <v>121</v>
      </c>
      <c r="G9" s="29">
        <f t="shared" si="0"/>
        <v>3.1249999999999995E-4</v>
      </c>
      <c r="H9" s="30">
        <f t="shared" si="1"/>
        <v>0</v>
      </c>
      <c r="I9" s="77" t="s">
        <v>7</v>
      </c>
      <c r="J9" s="29">
        <f t="shared" ca="1" si="2"/>
        <v>3.1249999999999995E-4</v>
      </c>
      <c r="K9" s="31">
        <f t="shared" ca="1" si="3"/>
        <v>0</v>
      </c>
      <c r="L9" s="31">
        <f t="shared" ca="1" si="4"/>
        <v>0</v>
      </c>
      <c r="M9" s="30">
        <f t="shared" ca="1" si="5"/>
        <v>0</v>
      </c>
    </row>
    <row r="10" spans="1:13" x14ac:dyDescent="0.25">
      <c r="B10" s="136">
        <f t="shared" si="6"/>
        <v>4</v>
      </c>
      <c r="C10" s="76" t="s">
        <v>128</v>
      </c>
      <c r="D10" s="28">
        <v>8.449074074074075E-4</v>
      </c>
      <c r="E10" s="27">
        <f t="shared" si="7"/>
        <v>1.3888888888888902E-4</v>
      </c>
      <c r="F10" s="77" t="s">
        <v>121</v>
      </c>
      <c r="G10" s="29">
        <f t="shared" si="0"/>
        <v>1.3888888888888902E-4</v>
      </c>
      <c r="H10" s="30">
        <f t="shared" si="1"/>
        <v>0</v>
      </c>
      <c r="I10" s="77" t="s">
        <v>7</v>
      </c>
      <c r="J10" s="29">
        <f t="shared" ca="1" si="2"/>
        <v>1.3888888888888902E-4</v>
      </c>
      <c r="K10" s="31">
        <f t="shared" ca="1" si="3"/>
        <v>0</v>
      </c>
      <c r="L10" s="31">
        <f t="shared" ca="1" si="4"/>
        <v>0</v>
      </c>
      <c r="M10" s="30">
        <f t="shared" ca="1" si="5"/>
        <v>0</v>
      </c>
    </row>
    <row r="11" spans="1:13" x14ac:dyDescent="0.25">
      <c r="B11" s="136">
        <f t="shared" si="6"/>
        <v>5</v>
      </c>
      <c r="C11" s="76" t="s">
        <v>131</v>
      </c>
      <c r="D11" s="28">
        <v>9.6064814814814808E-4</v>
      </c>
      <c r="E11" s="27">
        <f t="shared" si="7"/>
        <v>1.1574074074074058E-4</v>
      </c>
      <c r="F11" s="77" t="s">
        <v>121</v>
      </c>
      <c r="G11" s="29">
        <f t="shared" si="0"/>
        <v>1.1574074074074058E-4</v>
      </c>
      <c r="H11" s="30">
        <f t="shared" si="1"/>
        <v>0</v>
      </c>
      <c r="I11" s="77" t="s">
        <v>7</v>
      </c>
      <c r="J11" s="29">
        <f t="shared" ca="1" si="2"/>
        <v>1.1574074074074058E-4</v>
      </c>
      <c r="K11" s="31">
        <f t="shared" ca="1" si="3"/>
        <v>0</v>
      </c>
      <c r="L11" s="31">
        <f t="shared" ca="1" si="4"/>
        <v>0</v>
      </c>
      <c r="M11" s="30">
        <f t="shared" ca="1" si="5"/>
        <v>0</v>
      </c>
    </row>
    <row r="12" spans="1:13" x14ac:dyDescent="0.25">
      <c r="B12" s="136">
        <f t="shared" si="6"/>
        <v>6</v>
      </c>
      <c r="C12" s="76" t="s">
        <v>132</v>
      </c>
      <c r="D12" s="28">
        <v>1.0879629629629629E-3</v>
      </c>
      <c r="E12" s="27">
        <f t="shared" si="7"/>
        <v>1.273148148148148E-4</v>
      </c>
      <c r="F12" s="77" t="s">
        <v>121</v>
      </c>
      <c r="G12" s="29">
        <f t="shared" si="0"/>
        <v>1.273148148148148E-4</v>
      </c>
      <c r="H12" s="30">
        <f t="shared" si="1"/>
        <v>0</v>
      </c>
      <c r="I12" s="77" t="s">
        <v>7</v>
      </c>
      <c r="J12" s="29">
        <f t="shared" ca="1" si="2"/>
        <v>1.273148148148148E-4</v>
      </c>
      <c r="K12" s="31">
        <f t="shared" ca="1" si="3"/>
        <v>0</v>
      </c>
      <c r="L12" s="31">
        <f t="shared" ca="1" si="4"/>
        <v>0</v>
      </c>
      <c r="M12" s="30">
        <f t="shared" ca="1" si="5"/>
        <v>0</v>
      </c>
    </row>
    <row r="13" spans="1:13" x14ac:dyDescent="0.25">
      <c r="B13" s="136">
        <f t="shared" si="6"/>
        <v>7</v>
      </c>
      <c r="C13" s="76" t="s">
        <v>183</v>
      </c>
      <c r="D13" s="28">
        <v>1.3425925925925925E-3</v>
      </c>
      <c r="E13" s="27">
        <f t="shared" si="7"/>
        <v>2.5462962962962961E-4</v>
      </c>
      <c r="F13" s="77" t="s">
        <v>121</v>
      </c>
      <c r="G13" s="29">
        <f t="shared" si="0"/>
        <v>2.5462962962962961E-4</v>
      </c>
      <c r="H13" s="30">
        <f t="shared" si="1"/>
        <v>0</v>
      </c>
      <c r="I13" s="77" t="s">
        <v>7</v>
      </c>
      <c r="J13" s="29">
        <f t="shared" ca="1" si="2"/>
        <v>2.5462962962962961E-4</v>
      </c>
      <c r="K13" s="31">
        <f t="shared" ca="1" si="3"/>
        <v>0</v>
      </c>
      <c r="L13" s="31">
        <f t="shared" ca="1" si="4"/>
        <v>0</v>
      </c>
      <c r="M13" s="30">
        <f t="shared" ca="1" si="5"/>
        <v>0</v>
      </c>
    </row>
    <row r="14" spans="1:13" x14ac:dyDescent="0.25">
      <c r="A14" s="166" t="s">
        <v>188</v>
      </c>
      <c r="B14" s="136">
        <f t="shared" si="6"/>
        <v>8</v>
      </c>
      <c r="C14" s="76" t="s">
        <v>129</v>
      </c>
      <c r="D14" s="28">
        <v>1.5046296296296294E-3</v>
      </c>
      <c r="E14" s="27">
        <f t="shared" si="7"/>
        <v>1.6203703703703692E-4</v>
      </c>
      <c r="F14" s="77" t="s">
        <v>121</v>
      </c>
      <c r="G14" s="29">
        <f t="shared" si="0"/>
        <v>1.6203703703703692E-4</v>
      </c>
      <c r="H14" s="30">
        <f t="shared" si="1"/>
        <v>0</v>
      </c>
      <c r="I14" s="77" t="s">
        <v>7</v>
      </c>
      <c r="J14" s="29">
        <f t="shared" ca="1" si="2"/>
        <v>1.6203703703703692E-4</v>
      </c>
      <c r="K14" s="31">
        <f t="shared" ca="1" si="3"/>
        <v>0</v>
      </c>
      <c r="L14" s="31">
        <f t="shared" ca="1" si="4"/>
        <v>0</v>
      </c>
      <c r="M14" s="30">
        <f t="shared" ca="1" si="5"/>
        <v>0</v>
      </c>
    </row>
    <row r="15" spans="1:13" x14ac:dyDescent="0.25">
      <c r="A15" s="166" t="s">
        <v>189</v>
      </c>
      <c r="B15" s="136">
        <f t="shared" si="6"/>
        <v>9</v>
      </c>
      <c r="C15" s="76" t="s">
        <v>133</v>
      </c>
      <c r="D15" s="28">
        <v>1.7708333333333332E-3</v>
      </c>
      <c r="E15" s="27">
        <f t="shared" si="7"/>
        <v>2.6620370370370383E-4</v>
      </c>
      <c r="F15" s="77" t="s">
        <v>121</v>
      </c>
      <c r="G15" s="29">
        <f t="shared" si="0"/>
        <v>2.6620370370370383E-4</v>
      </c>
      <c r="H15" s="30">
        <f t="shared" si="1"/>
        <v>0</v>
      </c>
      <c r="I15" s="77" t="s">
        <v>7</v>
      </c>
      <c r="J15" s="29">
        <f t="shared" ca="1" si="2"/>
        <v>2.6620370370370383E-4</v>
      </c>
      <c r="K15" s="31">
        <f t="shared" ca="1" si="3"/>
        <v>0</v>
      </c>
      <c r="L15" s="31">
        <f t="shared" ca="1" si="4"/>
        <v>0</v>
      </c>
      <c r="M15" s="30">
        <f t="shared" ca="1" si="5"/>
        <v>0</v>
      </c>
    </row>
    <row r="16" spans="1:13" x14ac:dyDescent="0.25">
      <c r="A16" s="166" t="s">
        <v>189</v>
      </c>
      <c r="B16" s="136">
        <f t="shared" si="6"/>
        <v>10</v>
      </c>
      <c r="C16" s="76" t="s">
        <v>134</v>
      </c>
      <c r="D16" s="28">
        <v>2.0370370370370373E-3</v>
      </c>
      <c r="E16" s="27">
        <f t="shared" si="7"/>
        <v>2.6620370370370404E-4</v>
      </c>
      <c r="F16" s="77" t="s">
        <v>121</v>
      </c>
      <c r="G16" s="29">
        <f t="shared" si="0"/>
        <v>2.6620370370370404E-4</v>
      </c>
      <c r="H16" s="30">
        <f t="shared" si="1"/>
        <v>0</v>
      </c>
      <c r="I16" s="77" t="s">
        <v>7</v>
      </c>
      <c r="J16" s="29">
        <f t="shared" ca="1" si="2"/>
        <v>2.6620370370370404E-4</v>
      </c>
      <c r="K16" s="31">
        <f t="shared" ca="1" si="3"/>
        <v>0</v>
      </c>
      <c r="L16" s="31">
        <f t="shared" ca="1" si="4"/>
        <v>0</v>
      </c>
      <c r="M16" s="30">
        <f t="shared" ca="1" si="5"/>
        <v>0</v>
      </c>
    </row>
    <row r="17" spans="1:13" x14ac:dyDescent="0.25">
      <c r="A17" s="166" t="s">
        <v>189</v>
      </c>
      <c r="B17" s="136">
        <f t="shared" si="6"/>
        <v>11</v>
      </c>
      <c r="C17" s="76" t="s">
        <v>135</v>
      </c>
      <c r="D17" s="28">
        <v>2.4652777777777776E-3</v>
      </c>
      <c r="E17" s="27">
        <f t="shared" si="7"/>
        <v>4.2824074074074032E-4</v>
      </c>
      <c r="F17" s="77" t="s">
        <v>121</v>
      </c>
      <c r="G17" s="29">
        <f t="shared" si="0"/>
        <v>4.2824074074074032E-4</v>
      </c>
      <c r="H17" s="30">
        <f t="shared" si="1"/>
        <v>0</v>
      </c>
      <c r="I17" s="77" t="s">
        <v>7</v>
      </c>
      <c r="J17" s="29">
        <f t="shared" ca="1" si="2"/>
        <v>4.2824074074074032E-4</v>
      </c>
      <c r="K17" s="31">
        <f t="shared" ca="1" si="3"/>
        <v>0</v>
      </c>
      <c r="L17" s="31">
        <f t="shared" ca="1" si="4"/>
        <v>0</v>
      </c>
      <c r="M17" s="30">
        <f t="shared" ca="1" si="5"/>
        <v>0</v>
      </c>
    </row>
    <row r="18" spans="1:13" x14ac:dyDescent="0.25">
      <c r="A18" s="166" t="s">
        <v>189</v>
      </c>
      <c r="B18" s="136">
        <f t="shared" si="6"/>
        <v>12</v>
      </c>
      <c r="C18" s="76" t="s">
        <v>136</v>
      </c>
      <c r="D18" s="28">
        <v>2.6388888888888885E-3</v>
      </c>
      <c r="E18" s="27">
        <f t="shared" si="7"/>
        <v>1.7361111111111093E-4</v>
      </c>
      <c r="F18" s="77" t="s">
        <v>121</v>
      </c>
      <c r="G18" s="29">
        <f t="shared" si="0"/>
        <v>1.7361111111111093E-4</v>
      </c>
      <c r="H18" s="30">
        <f t="shared" si="1"/>
        <v>0</v>
      </c>
      <c r="I18" s="77" t="s">
        <v>7</v>
      </c>
      <c r="J18" s="29">
        <f t="shared" ca="1" si="2"/>
        <v>1.7361111111111093E-4</v>
      </c>
      <c r="K18" s="31">
        <f t="shared" ca="1" si="3"/>
        <v>0</v>
      </c>
      <c r="L18" s="31">
        <f t="shared" ca="1" si="4"/>
        <v>0</v>
      </c>
      <c r="M18" s="30">
        <f t="shared" ca="1" si="5"/>
        <v>0</v>
      </c>
    </row>
    <row r="19" spans="1:13" x14ac:dyDescent="0.25">
      <c r="A19" s="166" t="s">
        <v>189</v>
      </c>
      <c r="B19" s="136">
        <f t="shared" si="6"/>
        <v>13</v>
      </c>
      <c r="C19" s="76" t="s">
        <v>137</v>
      </c>
      <c r="D19" s="28">
        <v>2.7777777777777779E-3</v>
      </c>
      <c r="E19" s="27">
        <f t="shared" si="7"/>
        <v>1.3888888888888935E-4</v>
      </c>
      <c r="F19" s="77" t="s">
        <v>121</v>
      </c>
      <c r="G19" s="29">
        <f t="shared" si="0"/>
        <v>1.3888888888888935E-4</v>
      </c>
      <c r="H19" s="30">
        <f t="shared" si="1"/>
        <v>0</v>
      </c>
      <c r="I19" s="77" t="s">
        <v>7</v>
      </c>
      <c r="J19" s="29">
        <f t="shared" ca="1" si="2"/>
        <v>1.3888888888888935E-4</v>
      </c>
      <c r="K19" s="31">
        <f t="shared" ca="1" si="3"/>
        <v>0</v>
      </c>
      <c r="L19" s="31">
        <f t="shared" ca="1" si="4"/>
        <v>0</v>
      </c>
      <c r="M19" s="30">
        <f t="shared" ca="1" si="5"/>
        <v>0</v>
      </c>
    </row>
    <row r="20" spans="1:13" x14ac:dyDescent="0.25">
      <c r="A20" s="166" t="s">
        <v>188</v>
      </c>
      <c r="B20" s="136">
        <f t="shared" si="6"/>
        <v>14</v>
      </c>
      <c r="C20" s="76" t="s">
        <v>138</v>
      </c>
      <c r="D20" s="28">
        <v>2.8472222222222219E-3</v>
      </c>
      <c r="E20" s="27">
        <f t="shared" si="7"/>
        <v>6.9444444444444024E-5</v>
      </c>
      <c r="F20" s="77" t="s">
        <v>121</v>
      </c>
      <c r="G20" s="29">
        <f t="shared" si="0"/>
        <v>6.9444444444444024E-5</v>
      </c>
      <c r="H20" s="30">
        <f t="shared" si="1"/>
        <v>0</v>
      </c>
      <c r="I20" s="77" t="s">
        <v>7</v>
      </c>
      <c r="J20" s="29">
        <f t="shared" ca="1" si="2"/>
        <v>6.9444444444444024E-5</v>
      </c>
      <c r="K20" s="31">
        <f t="shared" ca="1" si="3"/>
        <v>0</v>
      </c>
      <c r="L20" s="31">
        <f t="shared" ca="1" si="4"/>
        <v>0</v>
      </c>
      <c r="M20" s="30">
        <f t="shared" ca="1" si="5"/>
        <v>0</v>
      </c>
    </row>
    <row r="21" spans="1:13" x14ac:dyDescent="0.25">
      <c r="A21" s="166" t="s">
        <v>190</v>
      </c>
      <c r="B21" s="136">
        <f t="shared" si="6"/>
        <v>15</v>
      </c>
      <c r="C21" s="76" t="s">
        <v>139</v>
      </c>
      <c r="D21" s="28">
        <v>3.1249999999999997E-3</v>
      </c>
      <c r="E21" s="27">
        <f t="shared" si="7"/>
        <v>2.7777777777777783E-4</v>
      </c>
      <c r="F21" s="77" t="s">
        <v>121</v>
      </c>
      <c r="G21" s="29">
        <f t="shared" si="0"/>
        <v>2.7777777777777783E-4</v>
      </c>
      <c r="H21" s="30">
        <f t="shared" si="1"/>
        <v>0</v>
      </c>
      <c r="I21" s="77" t="s">
        <v>30</v>
      </c>
      <c r="J21" s="29">
        <f t="shared" ca="1" si="2"/>
        <v>0</v>
      </c>
      <c r="K21" s="31">
        <f t="shared" ca="1" si="3"/>
        <v>2.7777777777777783E-4</v>
      </c>
      <c r="L21" s="31">
        <f t="shared" ca="1" si="4"/>
        <v>0</v>
      </c>
      <c r="M21" s="30">
        <f t="shared" ca="1" si="5"/>
        <v>0</v>
      </c>
    </row>
    <row r="22" spans="1:13" x14ac:dyDescent="0.25">
      <c r="A22" s="166" t="s">
        <v>191</v>
      </c>
      <c r="B22" s="136">
        <f t="shared" si="6"/>
        <v>16</v>
      </c>
      <c r="C22" s="76" t="s">
        <v>168</v>
      </c>
      <c r="D22" s="28">
        <v>3.2638888888888891E-3</v>
      </c>
      <c r="E22" s="27">
        <f t="shared" si="7"/>
        <v>1.3888888888888935E-4</v>
      </c>
      <c r="F22" s="77" t="s">
        <v>121</v>
      </c>
      <c r="G22" s="29">
        <f t="shared" si="0"/>
        <v>1.3888888888888935E-4</v>
      </c>
      <c r="H22" s="30">
        <f t="shared" si="1"/>
        <v>0</v>
      </c>
      <c r="I22" s="77" t="s">
        <v>30</v>
      </c>
      <c r="J22" s="29">
        <f t="shared" ca="1" si="2"/>
        <v>0</v>
      </c>
      <c r="K22" s="31">
        <f t="shared" ca="1" si="3"/>
        <v>1.3888888888888935E-4</v>
      </c>
      <c r="L22" s="31">
        <f t="shared" ca="1" si="4"/>
        <v>0</v>
      </c>
      <c r="M22" s="30">
        <f t="shared" ca="1" si="5"/>
        <v>0</v>
      </c>
    </row>
    <row r="23" spans="1:13" x14ac:dyDescent="0.25">
      <c r="B23" s="136">
        <f t="shared" si="6"/>
        <v>17</v>
      </c>
      <c r="C23" s="162" t="s">
        <v>169</v>
      </c>
      <c r="D23" s="28">
        <v>3.3912037037037036E-3</v>
      </c>
      <c r="E23" s="27">
        <f t="shared" si="7"/>
        <v>1.2731481481481448E-4</v>
      </c>
      <c r="F23" s="77" t="s">
        <v>123</v>
      </c>
      <c r="G23" s="29">
        <f t="shared" si="0"/>
        <v>0</v>
      </c>
      <c r="H23" s="30">
        <f t="shared" si="1"/>
        <v>1.2731481481481448E-4</v>
      </c>
      <c r="I23" s="77" t="s">
        <v>30</v>
      </c>
      <c r="J23" s="29">
        <f t="shared" ca="1" si="2"/>
        <v>0</v>
      </c>
      <c r="K23" s="31">
        <f t="shared" ca="1" si="3"/>
        <v>1.2731481481481448E-4</v>
      </c>
      <c r="L23" s="31">
        <f t="shared" ca="1" si="4"/>
        <v>0</v>
      </c>
      <c r="M23" s="30">
        <f t="shared" ca="1" si="5"/>
        <v>0</v>
      </c>
    </row>
    <row r="24" spans="1:13" x14ac:dyDescent="0.25">
      <c r="A24" s="167" t="s">
        <v>191</v>
      </c>
      <c r="B24" s="136">
        <f t="shared" si="6"/>
        <v>18</v>
      </c>
      <c r="C24" s="76" t="s">
        <v>171</v>
      </c>
      <c r="D24" s="28">
        <v>3.6111111111111114E-3</v>
      </c>
      <c r="E24" s="27">
        <f t="shared" si="7"/>
        <v>2.1990740740740781E-4</v>
      </c>
      <c r="F24" s="77" t="s">
        <v>121</v>
      </c>
      <c r="G24" s="29">
        <f t="shared" si="0"/>
        <v>2.1990740740740781E-4</v>
      </c>
      <c r="H24" s="30">
        <f t="shared" si="1"/>
        <v>0</v>
      </c>
      <c r="I24" s="77" t="s">
        <v>30</v>
      </c>
      <c r="J24" s="29">
        <f t="shared" ca="1" si="2"/>
        <v>0</v>
      </c>
      <c r="K24" s="31">
        <f t="shared" ca="1" si="3"/>
        <v>2.1990740740740781E-4</v>
      </c>
      <c r="L24" s="31">
        <f t="shared" ca="1" si="4"/>
        <v>0</v>
      </c>
      <c r="M24" s="30">
        <f t="shared" ca="1" si="5"/>
        <v>0</v>
      </c>
    </row>
    <row r="25" spans="1:13" x14ac:dyDescent="0.25">
      <c r="B25" s="136">
        <f t="shared" si="6"/>
        <v>19</v>
      </c>
      <c r="C25" s="76" t="s">
        <v>170</v>
      </c>
      <c r="D25" s="28">
        <v>3.9467592592592592E-3</v>
      </c>
      <c r="E25" s="27">
        <f t="shared" si="7"/>
        <v>3.3564814814814785E-4</v>
      </c>
      <c r="F25" s="77" t="s">
        <v>121</v>
      </c>
      <c r="G25" s="29">
        <f t="shared" si="0"/>
        <v>3.3564814814814785E-4</v>
      </c>
      <c r="H25" s="30">
        <f t="shared" si="1"/>
        <v>0</v>
      </c>
      <c r="I25" s="77" t="s">
        <v>7</v>
      </c>
      <c r="J25" s="29">
        <f t="shared" ca="1" si="2"/>
        <v>3.3564814814814785E-4</v>
      </c>
      <c r="K25" s="31">
        <f t="shared" ca="1" si="3"/>
        <v>0</v>
      </c>
      <c r="L25" s="31">
        <f t="shared" ca="1" si="4"/>
        <v>0</v>
      </c>
      <c r="M25" s="30">
        <f t="shared" ca="1" si="5"/>
        <v>0</v>
      </c>
    </row>
    <row r="26" spans="1:13" x14ac:dyDescent="0.25">
      <c r="B26" s="136">
        <f t="shared" si="6"/>
        <v>20</v>
      </c>
      <c r="C26" s="76" t="s">
        <v>140</v>
      </c>
      <c r="D26" s="28">
        <v>4.155092592592593E-3</v>
      </c>
      <c r="E26" s="27">
        <f t="shared" si="7"/>
        <v>2.0833333333333381E-4</v>
      </c>
      <c r="F26" s="77" t="s">
        <v>121</v>
      </c>
      <c r="G26" s="29">
        <f t="shared" si="0"/>
        <v>2.0833333333333381E-4</v>
      </c>
      <c r="H26" s="30">
        <f t="shared" si="1"/>
        <v>0</v>
      </c>
      <c r="I26" s="77" t="s">
        <v>7</v>
      </c>
      <c r="J26" s="29">
        <f t="shared" ca="1" si="2"/>
        <v>2.0833333333333381E-4</v>
      </c>
      <c r="K26" s="31">
        <f t="shared" ca="1" si="3"/>
        <v>0</v>
      </c>
      <c r="L26" s="31">
        <f t="shared" ca="1" si="4"/>
        <v>0</v>
      </c>
      <c r="M26" s="30">
        <f t="shared" ca="1" si="5"/>
        <v>0</v>
      </c>
    </row>
    <row r="27" spans="1:13" x14ac:dyDescent="0.25">
      <c r="A27" s="166" t="s">
        <v>196</v>
      </c>
      <c r="B27" s="136">
        <f t="shared" si="6"/>
        <v>21</v>
      </c>
      <c r="C27" s="76" t="s">
        <v>141</v>
      </c>
      <c r="D27" s="28">
        <v>4.5138888888888893E-3</v>
      </c>
      <c r="E27" s="27">
        <f t="shared" si="7"/>
        <v>3.5879629629629629E-4</v>
      </c>
      <c r="F27" s="77" t="s">
        <v>121</v>
      </c>
      <c r="G27" s="29">
        <f t="shared" si="0"/>
        <v>3.5879629629629629E-4</v>
      </c>
      <c r="H27" s="30">
        <f t="shared" si="1"/>
        <v>0</v>
      </c>
      <c r="I27" s="77" t="s">
        <v>7</v>
      </c>
      <c r="J27" s="29">
        <f t="shared" ca="1" si="2"/>
        <v>3.5879629629629629E-4</v>
      </c>
      <c r="K27" s="31">
        <f t="shared" ca="1" si="3"/>
        <v>0</v>
      </c>
      <c r="L27" s="31">
        <f t="shared" ca="1" si="4"/>
        <v>0</v>
      </c>
      <c r="M27" s="30">
        <f t="shared" ca="1" si="5"/>
        <v>0</v>
      </c>
    </row>
    <row r="28" spans="1:13" x14ac:dyDescent="0.25">
      <c r="A28" s="166" t="s">
        <v>192</v>
      </c>
      <c r="B28" s="136">
        <f t="shared" si="6"/>
        <v>22</v>
      </c>
      <c r="C28" s="76" t="s">
        <v>172</v>
      </c>
      <c r="D28" s="28">
        <v>4.7569444444444447E-3</v>
      </c>
      <c r="E28" s="27">
        <f t="shared" si="7"/>
        <v>2.4305555555555539E-4</v>
      </c>
      <c r="F28" s="77" t="s">
        <v>121</v>
      </c>
      <c r="G28" s="29">
        <f t="shared" si="0"/>
        <v>2.4305555555555539E-4</v>
      </c>
      <c r="H28" s="30">
        <f t="shared" si="1"/>
        <v>0</v>
      </c>
      <c r="I28" s="77" t="s">
        <v>32</v>
      </c>
      <c r="J28" s="29">
        <f t="shared" ca="1" si="2"/>
        <v>0</v>
      </c>
      <c r="K28" s="31">
        <f t="shared" ca="1" si="3"/>
        <v>0</v>
      </c>
      <c r="L28" s="31">
        <f t="shared" ca="1" si="4"/>
        <v>0</v>
      </c>
      <c r="M28" s="30">
        <f t="shared" ca="1" si="5"/>
        <v>2.4305555555555539E-4</v>
      </c>
    </row>
    <row r="29" spans="1:13" x14ac:dyDescent="0.25">
      <c r="B29" s="136">
        <f t="shared" si="6"/>
        <v>23</v>
      </c>
      <c r="C29" s="76" t="s">
        <v>173</v>
      </c>
      <c r="D29" s="28">
        <v>4.8726851851851856E-3</v>
      </c>
      <c r="E29" s="27">
        <f t="shared" si="7"/>
        <v>1.1574074074074091E-4</v>
      </c>
      <c r="F29" s="77" t="s">
        <v>121</v>
      </c>
      <c r="G29" s="29">
        <f t="shared" si="0"/>
        <v>1.1574074074074091E-4</v>
      </c>
      <c r="H29" s="30">
        <f t="shared" si="1"/>
        <v>0</v>
      </c>
      <c r="I29" s="77" t="s">
        <v>31</v>
      </c>
      <c r="J29" s="29">
        <f t="shared" ca="1" si="2"/>
        <v>0</v>
      </c>
      <c r="K29" s="31">
        <f t="shared" ca="1" si="3"/>
        <v>0</v>
      </c>
      <c r="L29" s="31">
        <f t="shared" ca="1" si="4"/>
        <v>1.1574074074074091E-4</v>
      </c>
      <c r="M29" s="30">
        <f t="shared" ca="1" si="5"/>
        <v>0</v>
      </c>
    </row>
    <row r="30" spans="1:13" x14ac:dyDescent="0.25">
      <c r="A30" s="166" t="s">
        <v>193</v>
      </c>
      <c r="B30" s="136">
        <f t="shared" si="6"/>
        <v>24</v>
      </c>
      <c r="C30" s="76" t="s">
        <v>174</v>
      </c>
      <c r="D30" s="28">
        <v>5.0000000000000001E-3</v>
      </c>
      <c r="E30" s="27">
        <f t="shared" si="7"/>
        <v>1.2731481481481448E-4</v>
      </c>
      <c r="F30" s="77" t="s">
        <v>121</v>
      </c>
      <c r="G30" s="29">
        <f t="shared" si="0"/>
        <v>1.2731481481481448E-4</v>
      </c>
      <c r="H30" s="30">
        <f t="shared" si="1"/>
        <v>0</v>
      </c>
      <c r="I30" s="77" t="s">
        <v>30</v>
      </c>
      <c r="J30" s="29">
        <f t="shared" ca="1" si="2"/>
        <v>0</v>
      </c>
      <c r="K30" s="31">
        <f t="shared" ca="1" si="3"/>
        <v>1.2731481481481448E-4</v>
      </c>
      <c r="L30" s="31">
        <f t="shared" ca="1" si="4"/>
        <v>0</v>
      </c>
      <c r="M30" s="30">
        <f t="shared" ca="1" si="5"/>
        <v>0</v>
      </c>
    </row>
    <row r="31" spans="1:13" x14ac:dyDescent="0.25">
      <c r="A31" s="166" t="s">
        <v>192</v>
      </c>
      <c r="B31" s="136">
        <f t="shared" si="6"/>
        <v>25</v>
      </c>
      <c r="C31" s="76" t="s">
        <v>142</v>
      </c>
      <c r="D31" s="28">
        <v>5.0925925925925921E-3</v>
      </c>
      <c r="E31" s="27">
        <f t="shared" si="7"/>
        <v>9.2592592592592032E-5</v>
      </c>
      <c r="F31" s="77" t="s">
        <v>121</v>
      </c>
      <c r="G31" s="29">
        <f t="shared" si="0"/>
        <v>9.2592592592592032E-5</v>
      </c>
      <c r="H31" s="30">
        <f t="shared" si="1"/>
        <v>0</v>
      </c>
      <c r="I31" s="77" t="s">
        <v>32</v>
      </c>
      <c r="J31" s="29">
        <f t="shared" ca="1" si="2"/>
        <v>0</v>
      </c>
      <c r="K31" s="31">
        <f t="shared" ca="1" si="3"/>
        <v>0</v>
      </c>
      <c r="L31" s="31">
        <f t="shared" ca="1" si="4"/>
        <v>0</v>
      </c>
      <c r="M31" s="30">
        <f t="shared" ca="1" si="5"/>
        <v>9.2592592592592032E-5</v>
      </c>
    </row>
    <row r="32" spans="1:13" x14ac:dyDescent="0.25">
      <c r="A32" s="166" t="s">
        <v>193</v>
      </c>
      <c r="B32" s="136">
        <f t="shared" si="6"/>
        <v>26</v>
      </c>
      <c r="C32" s="76" t="s">
        <v>143</v>
      </c>
      <c r="D32" s="28">
        <v>5.2430555555555555E-3</v>
      </c>
      <c r="E32" s="27">
        <f t="shared" si="7"/>
        <v>1.5046296296296335E-4</v>
      </c>
      <c r="F32" s="77" t="s">
        <v>121</v>
      </c>
      <c r="G32" s="29">
        <f t="shared" si="0"/>
        <v>1.5046296296296335E-4</v>
      </c>
      <c r="H32" s="30">
        <f t="shared" si="1"/>
        <v>0</v>
      </c>
      <c r="I32" s="77" t="s">
        <v>32</v>
      </c>
      <c r="J32" s="29">
        <f t="shared" ca="1" si="2"/>
        <v>0</v>
      </c>
      <c r="K32" s="31">
        <f t="shared" ca="1" si="3"/>
        <v>0</v>
      </c>
      <c r="L32" s="31">
        <f t="shared" ca="1" si="4"/>
        <v>0</v>
      </c>
      <c r="M32" s="30">
        <f t="shared" ca="1" si="5"/>
        <v>1.5046296296296335E-4</v>
      </c>
    </row>
    <row r="33" spans="1:13" x14ac:dyDescent="0.25">
      <c r="A33" s="166" t="s">
        <v>194</v>
      </c>
      <c r="B33" s="136">
        <f t="shared" si="6"/>
        <v>27</v>
      </c>
      <c r="C33" s="76" t="s">
        <v>144</v>
      </c>
      <c r="D33" s="28">
        <v>5.8333333333333336E-3</v>
      </c>
      <c r="E33" s="27">
        <f t="shared" si="7"/>
        <v>5.9027777777777811E-4</v>
      </c>
      <c r="F33" s="77" t="s">
        <v>121</v>
      </c>
      <c r="G33" s="29">
        <f t="shared" si="0"/>
        <v>5.9027777777777811E-4</v>
      </c>
      <c r="H33" s="30">
        <f t="shared" si="1"/>
        <v>0</v>
      </c>
      <c r="I33" s="77" t="s">
        <v>32</v>
      </c>
      <c r="J33" s="29">
        <f t="shared" ca="1" si="2"/>
        <v>0</v>
      </c>
      <c r="K33" s="31">
        <f t="shared" ca="1" si="3"/>
        <v>0</v>
      </c>
      <c r="L33" s="31">
        <f t="shared" ca="1" si="4"/>
        <v>0</v>
      </c>
      <c r="M33" s="30">
        <f t="shared" ca="1" si="5"/>
        <v>5.9027777777777811E-4</v>
      </c>
    </row>
    <row r="34" spans="1:13" x14ac:dyDescent="0.25">
      <c r="A34" s="166" t="s">
        <v>195</v>
      </c>
      <c r="B34" s="136">
        <f t="shared" si="6"/>
        <v>28</v>
      </c>
      <c r="C34" s="76" t="s">
        <v>145</v>
      </c>
      <c r="D34" s="28">
        <v>6.145833333333333E-3</v>
      </c>
      <c r="E34" s="27">
        <f t="shared" si="7"/>
        <v>3.1249999999999941E-4</v>
      </c>
      <c r="F34" s="77" t="s">
        <v>121</v>
      </c>
      <c r="G34" s="29">
        <f t="shared" si="0"/>
        <v>3.1249999999999941E-4</v>
      </c>
      <c r="H34" s="30">
        <f t="shared" si="1"/>
        <v>0</v>
      </c>
      <c r="I34" s="77" t="s">
        <v>32</v>
      </c>
      <c r="J34" s="29">
        <f t="shared" ca="1" si="2"/>
        <v>0</v>
      </c>
      <c r="K34" s="31">
        <f t="shared" ca="1" si="3"/>
        <v>0</v>
      </c>
      <c r="L34" s="31">
        <f t="shared" ca="1" si="4"/>
        <v>0</v>
      </c>
      <c r="M34" s="30">
        <f t="shared" ca="1" si="5"/>
        <v>3.1249999999999941E-4</v>
      </c>
    </row>
    <row r="35" spans="1:13" x14ac:dyDescent="0.25">
      <c r="A35" s="166" t="s">
        <v>119</v>
      </c>
      <c r="B35" s="136">
        <f t="shared" si="6"/>
        <v>29</v>
      </c>
      <c r="C35" s="76" t="s">
        <v>184</v>
      </c>
      <c r="D35" s="28">
        <v>6.4814814814814813E-3</v>
      </c>
      <c r="E35" s="27">
        <f t="shared" si="7"/>
        <v>3.3564814814814829E-4</v>
      </c>
      <c r="F35" s="77" t="s">
        <v>121</v>
      </c>
      <c r="G35" s="29">
        <f t="shared" si="0"/>
        <v>3.3564814814814829E-4</v>
      </c>
      <c r="H35" s="30">
        <f t="shared" si="1"/>
        <v>0</v>
      </c>
      <c r="I35" s="77" t="s">
        <v>30</v>
      </c>
      <c r="J35" s="29">
        <f t="shared" ca="1" si="2"/>
        <v>0</v>
      </c>
      <c r="K35" s="31">
        <f t="shared" ca="1" si="3"/>
        <v>3.3564814814814829E-4</v>
      </c>
      <c r="L35" s="31">
        <f t="shared" ca="1" si="4"/>
        <v>0</v>
      </c>
      <c r="M35" s="30">
        <f t="shared" ca="1" si="5"/>
        <v>0</v>
      </c>
    </row>
    <row r="36" spans="1:13" x14ac:dyDescent="0.25">
      <c r="A36" s="166" t="s">
        <v>196</v>
      </c>
      <c r="B36" s="136">
        <f t="shared" si="6"/>
        <v>30</v>
      </c>
      <c r="C36" s="162" t="s">
        <v>146</v>
      </c>
      <c r="D36" s="28">
        <v>6.6666666666666671E-3</v>
      </c>
      <c r="E36" s="27">
        <f t="shared" si="7"/>
        <v>1.851851851851858E-4</v>
      </c>
      <c r="F36" s="77" t="s">
        <v>123</v>
      </c>
      <c r="G36" s="29">
        <f t="shared" si="0"/>
        <v>0</v>
      </c>
      <c r="H36" s="30">
        <f t="shared" si="1"/>
        <v>1.851851851851858E-4</v>
      </c>
      <c r="I36" s="77" t="s">
        <v>7</v>
      </c>
      <c r="J36" s="29">
        <f t="shared" ca="1" si="2"/>
        <v>1.851851851851858E-4</v>
      </c>
      <c r="K36" s="31">
        <f t="shared" ca="1" si="3"/>
        <v>0</v>
      </c>
      <c r="L36" s="31">
        <f t="shared" ca="1" si="4"/>
        <v>0</v>
      </c>
      <c r="M36" s="30">
        <f t="shared" ca="1" si="5"/>
        <v>0</v>
      </c>
    </row>
    <row r="37" spans="1:13" x14ac:dyDescent="0.25">
      <c r="A37" s="166" t="s">
        <v>196</v>
      </c>
      <c r="B37" s="136">
        <f t="shared" si="6"/>
        <v>31</v>
      </c>
      <c r="C37" s="162" t="s">
        <v>147</v>
      </c>
      <c r="D37" s="28">
        <v>7.1180555555555554E-3</v>
      </c>
      <c r="E37" s="27">
        <f t="shared" si="7"/>
        <v>4.5138888888888833E-4</v>
      </c>
      <c r="F37" s="77" t="s">
        <v>123</v>
      </c>
      <c r="G37" s="29">
        <f t="shared" si="0"/>
        <v>0</v>
      </c>
      <c r="H37" s="30">
        <f t="shared" si="1"/>
        <v>4.5138888888888833E-4</v>
      </c>
      <c r="I37" s="77" t="s">
        <v>7</v>
      </c>
      <c r="J37" s="29">
        <f t="shared" ca="1" si="2"/>
        <v>4.5138888888888833E-4</v>
      </c>
      <c r="K37" s="31">
        <f t="shared" ca="1" si="3"/>
        <v>0</v>
      </c>
      <c r="L37" s="31">
        <f t="shared" ca="1" si="4"/>
        <v>0</v>
      </c>
      <c r="M37" s="30">
        <f t="shared" ca="1" si="5"/>
        <v>0</v>
      </c>
    </row>
    <row r="38" spans="1:13" x14ac:dyDescent="0.25">
      <c r="B38" s="136">
        <f t="shared" si="6"/>
        <v>32</v>
      </c>
      <c r="C38" s="76" t="s">
        <v>185</v>
      </c>
      <c r="D38" s="28">
        <v>7.2685185185185188E-3</v>
      </c>
      <c r="E38" s="27">
        <f t="shared" si="7"/>
        <v>1.5046296296296335E-4</v>
      </c>
      <c r="F38" s="77" t="s">
        <v>121</v>
      </c>
      <c r="G38" s="29">
        <f t="shared" si="0"/>
        <v>1.5046296296296335E-4</v>
      </c>
      <c r="H38" s="30">
        <f t="shared" si="1"/>
        <v>0</v>
      </c>
      <c r="I38" s="77" t="s">
        <v>30</v>
      </c>
      <c r="J38" s="29">
        <f t="shared" ca="1" si="2"/>
        <v>0</v>
      </c>
      <c r="K38" s="31">
        <f t="shared" ca="1" si="3"/>
        <v>1.5046296296296335E-4</v>
      </c>
      <c r="L38" s="31">
        <f t="shared" ca="1" si="4"/>
        <v>0</v>
      </c>
      <c r="M38" s="30">
        <f t="shared" ca="1" si="5"/>
        <v>0</v>
      </c>
    </row>
    <row r="39" spans="1:13" x14ac:dyDescent="0.25">
      <c r="A39" s="167" t="s">
        <v>190</v>
      </c>
      <c r="B39" s="136">
        <f t="shared" si="6"/>
        <v>33</v>
      </c>
      <c r="C39" s="76" t="s">
        <v>148</v>
      </c>
      <c r="D39" s="28">
        <v>7.6851851851851847E-3</v>
      </c>
      <c r="E39" s="27">
        <f t="shared" si="7"/>
        <v>4.1666666666666588E-4</v>
      </c>
      <c r="F39" s="77" t="s">
        <v>121</v>
      </c>
      <c r="G39" s="29">
        <f t="shared" si="0"/>
        <v>4.1666666666666588E-4</v>
      </c>
      <c r="H39" s="30">
        <f t="shared" si="1"/>
        <v>0</v>
      </c>
      <c r="I39" s="77" t="s">
        <v>32</v>
      </c>
      <c r="J39" s="29">
        <f t="shared" ca="1" si="2"/>
        <v>0</v>
      </c>
      <c r="K39" s="31">
        <f t="shared" ca="1" si="3"/>
        <v>0</v>
      </c>
      <c r="L39" s="31">
        <f t="shared" ca="1" si="4"/>
        <v>0</v>
      </c>
      <c r="M39" s="30">
        <f t="shared" ca="1" si="5"/>
        <v>4.1666666666666588E-4</v>
      </c>
    </row>
    <row r="40" spans="1:13" x14ac:dyDescent="0.25">
      <c r="B40" s="136">
        <f t="shared" si="6"/>
        <v>34</v>
      </c>
      <c r="C40" s="76" t="s">
        <v>149</v>
      </c>
      <c r="D40" s="28">
        <v>8.217592592592594E-3</v>
      </c>
      <c r="E40" s="27">
        <f t="shared" si="7"/>
        <v>5.3240740740740939E-4</v>
      </c>
      <c r="F40" s="77" t="s">
        <v>121</v>
      </c>
      <c r="G40" s="29">
        <f t="shared" si="0"/>
        <v>5.3240740740740939E-4</v>
      </c>
      <c r="H40" s="30">
        <f t="shared" si="1"/>
        <v>0</v>
      </c>
      <c r="I40" s="77" t="s">
        <v>32</v>
      </c>
      <c r="J40" s="29">
        <f t="shared" ca="1" si="2"/>
        <v>0</v>
      </c>
      <c r="K40" s="31">
        <f t="shared" ca="1" si="3"/>
        <v>0</v>
      </c>
      <c r="L40" s="31">
        <f t="shared" ca="1" si="4"/>
        <v>0</v>
      </c>
      <c r="M40" s="30">
        <f t="shared" ca="1" si="5"/>
        <v>5.3240740740740939E-4</v>
      </c>
    </row>
    <row r="41" spans="1:13" x14ac:dyDescent="0.25">
      <c r="A41" s="166" t="s">
        <v>197</v>
      </c>
      <c r="B41" s="136">
        <f t="shared" si="6"/>
        <v>35</v>
      </c>
      <c r="C41" s="76" t="s">
        <v>150</v>
      </c>
      <c r="D41" s="28">
        <v>8.3796296296296292E-3</v>
      </c>
      <c r="E41" s="27">
        <f t="shared" si="7"/>
        <v>1.6203703703703519E-4</v>
      </c>
      <c r="F41" s="77" t="s">
        <v>121</v>
      </c>
      <c r="G41" s="29">
        <f t="shared" si="0"/>
        <v>1.6203703703703519E-4</v>
      </c>
      <c r="H41" s="30">
        <f t="shared" si="1"/>
        <v>0</v>
      </c>
      <c r="I41" s="77" t="s">
        <v>7</v>
      </c>
      <c r="J41" s="29">
        <f t="shared" ca="1" si="2"/>
        <v>1.6203703703703519E-4</v>
      </c>
      <c r="K41" s="31">
        <f t="shared" ca="1" si="3"/>
        <v>0</v>
      </c>
      <c r="L41" s="31">
        <f t="shared" ca="1" si="4"/>
        <v>0</v>
      </c>
      <c r="M41" s="30">
        <f t="shared" ca="1" si="5"/>
        <v>0</v>
      </c>
    </row>
    <row r="42" spans="1:13" x14ac:dyDescent="0.25">
      <c r="A42" s="166" t="s">
        <v>197</v>
      </c>
      <c r="B42" s="136">
        <f t="shared" si="6"/>
        <v>36</v>
      </c>
      <c r="C42" s="76" t="s">
        <v>151</v>
      </c>
      <c r="D42" s="28">
        <v>8.518518518518519E-3</v>
      </c>
      <c r="E42" s="27">
        <f t="shared" si="7"/>
        <v>1.3888888888888978E-4</v>
      </c>
      <c r="F42" s="77" t="s">
        <v>121</v>
      </c>
      <c r="G42" s="29">
        <f t="shared" si="0"/>
        <v>1.3888888888888978E-4</v>
      </c>
      <c r="H42" s="30">
        <f t="shared" si="1"/>
        <v>0</v>
      </c>
      <c r="I42" s="77" t="s">
        <v>7</v>
      </c>
      <c r="J42" s="29">
        <f t="shared" ca="1" si="2"/>
        <v>1.3888888888888978E-4</v>
      </c>
      <c r="K42" s="31">
        <f t="shared" ca="1" si="3"/>
        <v>0</v>
      </c>
      <c r="L42" s="31">
        <f t="shared" ca="1" si="4"/>
        <v>0</v>
      </c>
      <c r="M42" s="30">
        <f t="shared" ca="1" si="5"/>
        <v>0</v>
      </c>
    </row>
    <row r="43" spans="1:13" x14ac:dyDescent="0.25">
      <c r="A43" s="166" t="s">
        <v>197</v>
      </c>
      <c r="B43" s="136">
        <f t="shared" si="6"/>
        <v>37</v>
      </c>
      <c r="C43" s="76" t="s">
        <v>175</v>
      </c>
      <c r="D43" s="28">
        <v>8.5532407407407415E-3</v>
      </c>
      <c r="E43" s="27">
        <f t="shared" si="7"/>
        <v>3.4722222222222446E-5</v>
      </c>
      <c r="F43" s="77" t="s">
        <v>121</v>
      </c>
      <c r="G43" s="29">
        <f t="shared" si="0"/>
        <v>3.4722222222222446E-5</v>
      </c>
      <c r="H43" s="30">
        <f t="shared" si="1"/>
        <v>0</v>
      </c>
      <c r="I43" s="77" t="s">
        <v>30</v>
      </c>
      <c r="J43" s="29">
        <f t="shared" ca="1" si="2"/>
        <v>0</v>
      </c>
      <c r="K43" s="31">
        <f t="shared" ca="1" si="3"/>
        <v>3.4722222222222446E-5</v>
      </c>
      <c r="L43" s="31">
        <f t="shared" ca="1" si="4"/>
        <v>0</v>
      </c>
      <c r="M43" s="30">
        <f t="shared" ca="1" si="5"/>
        <v>0</v>
      </c>
    </row>
    <row r="44" spans="1:13" x14ac:dyDescent="0.25">
      <c r="B44" s="136">
        <f t="shared" si="6"/>
        <v>38</v>
      </c>
      <c r="C44" s="76" t="s">
        <v>152</v>
      </c>
      <c r="D44" s="28">
        <v>8.8541666666666664E-3</v>
      </c>
      <c r="E44" s="27">
        <f t="shared" si="7"/>
        <v>3.0092592592592497E-4</v>
      </c>
      <c r="F44" s="77" t="s">
        <v>121</v>
      </c>
      <c r="G44" s="29">
        <f t="shared" si="0"/>
        <v>3.0092592592592497E-4</v>
      </c>
      <c r="H44" s="30">
        <f t="shared" si="1"/>
        <v>0</v>
      </c>
      <c r="I44" s="77" t="s">
        <v>30</v>
      </c>
      <c r="J44" s="29">
        <f t="shared" ca="1" si="2"/>
        <v>0</v>
      </c>
      <c r="K44" s="31">
        <f t="shared" ca="1" si="3"/>
        <v>3.0092592592592497E-4</v>
      </c>
      <c r="L44" s="31">
        <f t="shared" ca="1" si="4"/>
        <v>0</v>
      </c>
      <c r="M44" s="30">
        <f t="shared" ca="1" si="5"/>
        <v>0</v>
      </c>
    </row>
    <row r="45" spans="1:13" x14ac:dyDescent="0.25">
      <c r="A45" s="167" t="s">
        <v>188</v>
      </c>
      <c r="B45" s="136">
        <f t="shared" si="6"/>
        <v>39</v>
      </c>
      <c r="C45" s="76" t="s">
        <v>153</v>
      </c>
      <c r="D45" s="28">
        <v>9.2129629629629627E-3</v>
      </c>
      <c r="E45" s="27">
        <f t="shared" si="7"/>
        <v>3.5879629629629629E-4</v>
      </c>
      <c r="F45" s="77" t="s">
        <v>121</v>
      </c>
      <c r="G45" s="29">
        <f t="shared" si="0"/>
        <v>3.5879629629629629E-4</v>
      </c>
      <c r="H45" s="30">
        <f t="shared" si="1"/>
        <v>0</v>
      </c>
      <c r="I45" s="77" t="s">
        <v>7</v>
      </c>
      <c r="J45" s="29">
        <f t="shared" ca="1" si="2"/>
        <v>3.5879629629629629E-4</v>
      </c>
      <c r="K45" s="31">
        <f t="shared" ca="1" si="3"/>
        <v>0</v>
      </c>
      <c r="L45" s="31">
        <f t="shared" ca="1" si="4"/>
        <v>0</v>
      </c>
      <c r="M45" s="30">
        <f t="shared" ca="1" si="5"/>
        <v>0</v>
      </c>
    </row>
    <row r="46" spans="1:13" x14ac:dyDescent="0.25">
      <c r="B46" s="136">
        <f t="shared" si="6"/>
        <v>40</v>
      </c>
      <c r="C46" s="76" t="s">
        <v>154</v>
      </c>
      <c r="D46" s="28">
        <v>9.4560185185185181E-3</v>
      </c>
      <c r="E46" s="27">
        <f t="shared" si="7"/>
        <v>2.4305555555555539E-4</v>
      </c>
      <c r="F46" s="77" t="s">
        <v>121</v>
      </c>
      <c r="G46" s="29">
        <f t="shared" si="0"/>
        <v>2.4305555555555539E-4</v>
      </c>
      <c r="H46" s="30">
        <f t="shared" si="1"/>
        <v>0</v>
      </c>
      <c r="I46" s="77" t="s">
        <v>30</v>
      </c>
      <c r="J46" s="29">
        <f t="shared" ca="1" si="2"/>
        <v>0</v>
      </c>
      <c r="K46" s="31">
        <f t="shared" ca="1" si="3"/>
        <v>2.4305555555555539E-4</v>
      </c>
      <c r="L46" s="31">
        <f t="shared" ca="1" si="4"/>
        <v>0</v>
      </c>
      <c r="M46" s="30">
        <f t="shared" ca="1" si="5"/>
        <v>0</v>
      </c>
    </row>
    <row r="47" spans="1:13" x14ac:dyDescent="0.25">
      <c r="A47" s="167" t="s">
        <v>188</v>
      </c>
      <c r="B47" s="136">
        <f t="shared" si="6"/>
        <v>41</v>
      </c>
      <c r="C47" s="76" t="s">
        <v>176</v>
      </c>
      <c r="D47" s="28">
        <v>9.5138888888888894E-3</v>
      </c>
      <c r="E47" s="27">
        <f t="shared" si="7"/>
        <v>5.7870370370371321E-5</v>
      </c>
      <c r="F47" s="77" t="s">
        <v>121</v>
      </c>
      <c r="G47" s="29">
        <f t="shared" si="0"/>
        <v>5.7870370370371321E-5</v>
      </c>
      <c r="H47" s="30">
        <f t="shared" si="1"/>
        <v>0</v>
      </c>
      <c r="I47" s="77" t="s">
        <v>7</v>
      </c>
      <c r="J47" s="29">
        <f t="shared" ca="1" si="2"/>
        <v>5.7870370370371321E-5</v>
      </c>
      <c r="K47" s="31">
        <f t="shared" ca="1" si="3"/>
        <v>0</v>
      </c>
      <c r="L47" s="31">
        <f t="shared" ca="1" si="4"/>
        <v>0</v>
      </c>
      <c r="M47" s="30">
        <f t="shared" ca="1" si="5"/>
        <v>0</v>
      </c>
    </row>
    <row r="48" spans="1:13" x14ac:dyDescent="0.25">
      <c r="A48" s="167" t="s">
        <v>190</v>
      </c>
      <c r="B48" s="136">
        <f t="shared" si="6"/>
        <v>42</v>
      </c>
      <c r="C48" s="76" t="s">
        <v>177</v>
      </c>
      <c r="D48" s="158">
        <v>9.7106481481481471E-3</v>
      </c>
      <c r="E48" s="27">
        <f t="shared" si="7"/>
        <v>1.9675925925925764E-4</v>
      </c>
      <c r="F48" s="77" t="s">
        <v>121</v>
      </c>
      <c r="G48" s="29">
        <f t="shared" si="0"/>
        <v>1.9675925925925764E-4</v>
      </c>
      <c r="H48" s="30">
        <f t="shared" si="1"/>
        <v>0</v>
      </c>
      <c r="I48" s="77" t="s">
        <v>30</v>
      </c>
      <c r="J48" s="29">
        <f t="shared" ca="1" si="2"/>
        <v>0</v>
      </c>
      <c r="K48" s="31">
        <f t="shared" ca="1" si="3"/>
        <v>1.9675925925925764E-4</v>
      </c>
      <c r="L48" s="31">
        <f t="shared" ca="1" si="4"/>
        <v>0</v>
      </c>
      <c r="M48" s="30">
        <f t="shared" ca="1" si="5"/>
        <v>0</v>
      </c>
    </row>
    <row r="49" spans="1:13" x14ac:dyDescent="0.25">
      <c r="B49" s="136">
        <f t="shared" si="6"/>
        <v>43</v>
      </c>
      <c r="C49" s="76" t="s">
        <v>156</v>
      </c>
      <c r="D49" s="28">
        <v>1.0138888888888888E-2</v>
      </c>
      <c r="E49" s="27">
        <f t="shared" si="7"/>
        <v>4.2824074074074119E-4</v>
      </c>
      <c r="F49" s="77" t="s">
        <v>121</v>
      </c>
      <c r="G49" s="29">
        <f t="shared" si="0"/>
        <v>4.2824074074074119E-4</v>
      </c>
      <c r="H49" s="30">
        <f t="shared" si="1"/>
        <v>0</v>
      </c>
      <c r="I49" s="77" t="s">
        <v>32</v>
      </c>
      <c r="J49" s="29">
        <f t="shared" ca="1" si="2"/>
        <v>0</v>
      </c>
      <c r="K49" s="31">
        <f t="shared" ca="1" si="3"/>
        <v>0</v>
      </c>
      <c r="L49" s="31">
        <f t="shared" ca="1" si="4"/>
        <v>0</v>
      </c>
      <c r="M49" s="30">
        <f t="shared" ca="1" si="5"/>
        <v>4.2824074074074119E-4</v>
      </c>
    </row>
    <row r="50" spans="1:13" x14ac:dyDescent="0.25">
      <c r="B50" s="136">
        <f t="shared" si="6"/>
        <v>44</v>
      </c>
      <c r="C50" s="76" t="s">
        <v>178</v>
      </c>
      <c r="D50" s="28">
        <v>1.042824074074074E-2</v>
      </c>
      <c r="E50" s="27">
        <f t="shared" si="7"/>
        <v>2.893518518518514E-4</v>
      </c>
      <c r="F50" s="77" t="s">
        <v>121</v>
      </c>
      <c r="G50" s="29">
        <f t="shared" si="0"/>
        <v>2.893518518518514E-4</v>
      </c>
      <c r="H50" s="30">
        <f t="shared" si="1"/>
        <v>0</v>
      </c>
      <c r="I50" s="77" t="s">
        <v>31</v>
      </c>
      <c r="J50" s="29">
        <f t="shared" ca="1" si="2"/>
        <v>0</v>
      </c>
      <c r="K50" s="31">
        <f t="shared" ca="1" si="3"/>
        <v>0</v>
      </c>
      <c r="L50" s="31">
        <f t="shared" ca="1" si="4"/>
        <v>2.893518518518514E-4</v>
      </c>
      <c r="M50" s="30">
        <f t="shared" ca="1" si="5"/>
        <v>0</v>
      </c>
    </row>
    <row r="51" spans="1:13" x14ac:dyDescent="0.25">
      <c r="B51" s="136">
        <f t="shared" si="6"/>
        <v>45</v>
      </c>
      <c r="C51" s="76" t="s">
        <v>155</v>
      </c>
      <c r="D51" s="28">
        <v>1.0555555555555554E-2</v>
      </c>
      <c r="E51" s="27">
        <f t="shared" si="7"/>
        <v>1.2731481481481448E-4</v>
      </c>
      <c r="F51" s="77" t="s">
        <v>121</v>
      </c>
      <c r="G51" s="29">
        <f t="shared" si="0"/>
        <v>1.2731481481481448E-4</v>
      </c>
      <c r="H51" s="30">
        <f t="shared" si="1"/>
        <v>0</v>
      </c>
      <c r="I51" s="77" t="s">
        <v>32</v>
      </c>
      <c r="J51" s="29">
        <f t="shared" ca="1" si="2"/>
        <v>0</v>
      </c>
      <c r="K51" s="31">
        <f t="shared" ca="1" si="3"/>
        <v>0</v>
      </c>
      <c r="L51" s="31">
        <f t="shared" ca="1" si="4"/>
        <v>0</v>
      </c>
      <c r="M51" s="30">
        <f t="shared" ca="1" si="5"/>
        <v>1.2731481481481448E-4</v>
      </c>
    </row>
    <row r="52" spans="1:13" x14ac:dyDescent="0.25">
      <c r="B52" s="136">
        <f t="shared" si="6"/>
        <v>46</v>
      </c>
      <c r="C52" s="76" t="s">
        <v>179</v>
      </c>
      <c r="D52" s="28">
        <v>1.0775462962962964E-2</v>
      </c>
      <c r="E52" s="27">
        <f t="shared" si="7"/>
        <v>2.1990740740740998E-4</v>
      </c>
      <c r="F52" s="77" t="s">
        <v>121</v>
      </c>
      <c r="G52" s="29">
        <f t="shared" si="0"/>
        <v>2.1990740740740998E-4</v>
      </c>
      <c r="H52" s="30">
        <f t="shared" si="1"/>
        <v>0</v>
      </c>
      <c r="I52" s="77" t="s">
        <v>31</v>
      </c>
      <c r="J52" s="29">
        <f t="shared" ca="1" si="2"/>
        <v>0</v>
      </c>
      <c r="K52" s="31">
        <f t="shared" ca="1" si="3"/>
        <v>0</v>
      </c>
      <c r="L52" s="31">
        <f t="shared" ca="1" si="4"/>
        <v>2.1990740740740998E-4</v>
      </c>
      <c r="M52" s="30">
        <f t="shared" ca="1" si="5"/>
        <v>0</v>
      </c>
    </row>
    <row r="53" spans="1:13" x14ac:dyDescent="0.25">
      <c r="B53" s="136">
        <f t="shared" si="6"/>
        <v>47</v>
      </c>
      <c r="C53" s="76" t="s">
        <v>180</v>
      </c>
      <c r="D53" s="28">
        <v>1.0949074074074075E-2</v>
      </c>
      <c r="E53" s="27">
        <f t="shared" si="7"/>
        <v>1.7361111111111049E-4</v>
      </c>
      <c r="F53" s="77" t="s">
        <v>121</v>
      </c>
      <c r="G53" s="29">
        <f t="shared" si="0"/>
        <v>1.7361111111111049E-4</v>
      </c>
      <c r="H53" s="30">
        <f t="shared" si="1"/>
        <v>0</v>
      </c>
      <c r="I53" s="77" t="s">
        <v>31</v>
      </c>
      <c r="J53" s="29">
        <f t="shared" ca="1" si="2"/>
        <v>0</v>
      </c>
      <c r="K53" s="31">
        <f t="shared" ca="1" si="3"/>
        <v>0</v>
      </c>
      <c r="L53" s="31">
        <f t="shared" ca="1" si="4"/>
        <v>1.7361111111111049E-4</v>
      </c>
      <c r="M53" s="30">
        <f t="shared" ca="1" si="5"/>
        <v>0</v>
      </c>
    </row>
    <row r="54" spans="1:13" x14ac:dyDescent="0.25">
      <c r="B54" s="136">
        <f t="shared" si="6"/>
        <v>48</v>
      </c>
      <c r="C54" s="162" t="s">
        <v>181</v>
      </c>
      <c r="D54" s="28">
        <v>1.1342592592592592E-2</v>
      </c>
      <c r="E54" s="27">
        <f t="shared" si="7"/>
        <v>3.93518518518517E-4</v>
      </c>
      <c r="F54" s="77" t="s">
        <v>123</v>
      </c>
      <c r="G54" s="29">
        <f t="shared" si="0"/>
        <v>0</v>
      </c>
      <c r="H54" s="30">
        <f t="shared" si="1"/>
        <v>3.93518518518517E-4</v>
      </c>
      <c r="I54" s="77" t="s">
        <v>32</v>
      </c>
      <c r="J54" s="29">
        <f t="shared" ca="1" si="2"/>
        <v>0</v>
      </c>
      <c r="K54" s="31">
        <f t="shared" ca="1" si="3"/>
        <v>0</v>
      </c>
      <c r="L54" s="31">
        <f t="shared" ca="1" si="4"/>
        <v>0</v>
      </c>
      <c r="M54" s="30">
        <f t="shared" ca="1" si="5"/>
        <v>3.93518518518517E-4</v>
      </c>
    </row>
    <row r="55" spans="1:13" x14ac:dyDescent="0.25">
      <c r="B55" s="136">
        <f t="shared" si="6"/>
        <v>49</v>
      </c>
      <c r="C55" s="76" t="s">
        <v>157</v>
      </c>
      <c r="D55" s="28">
        <v>1.1435185185185185E-2</v>
      </c>
      <c r="E55" s="27">
        <f t="shared" si="7"/>
        <v>9.2592592592593767E-5</v>
      </c>
      <c r="F55" s="77" t="s">
        <v>121</v>
      </c>
      <c r="G55" s="29">
        <f t="shared" si="0"/>
        <v>9.2592592592593767E-5</v>
      </c>
      <c r="H55" s="30">
        <f t="shared" si="1"/>
        <v>0</v>
      </c>
      <c r="I55" s="77" t="s">
        <v>7</v>
      </c>
      <c r="J55" s="29">
        <f t="shared" ca="1" si="2"/>
        <v>9.2592592592593767E-5</v>
      </c>
      <c r="K55" s="31">
        <f t="shared" ca="1" si="3"/>
        <v>0</v>
      </c>
      <c r="L55" s="31">
        <f t="shared" ca="1" si="4"/>
        <v>0</v>
      </c>
      <c r="M55" s="30">
        <f t="shared" ca="1" si="5"/>
        <v>0</v>
      </c>
    </row>
    <row r="56" spans="1:13" x14ac:dyDescent="0.25">
      <c r="B56" s="136">
        <f t="shared" si="6"/>
        <v>50</v>
      </c>
      <c r="C56" s="76" t="s">
        <v>158</v>
      </c>
      <c r="D56" s="28">
        <v>1.1527777777777777E-2</v>
      </c>
      <c r="E56" s="27">
        <f t="shared" si="7"/>
        <v>9.2592592592592032E-5</v>
      </c>
      <c r="F56" s="77" t="s">
        <v>121</v>
      </c>
      <c r="G56" s="29">
        <f t="shared" si="0"/>
        <v>9.2592592592592032E-5</v>
      </c>
      <c r="H56" s="30">
        <f t="shared" si="1"/>
        <v>0</v>
      </c>
      <c r="I56" s="77" t="s">
        <v>31</v>
      </c>
      <c r="J56" s="29">
        <f t="shared" ca="1" si="2"/>
        <v>0</v>
      </c>
      <c r="K56" s="31">
        <f t="shared" ca="1" si="3"/>
        <v>0</v>
      </c>
      <c r="L56" s="31">
        <f t="shared" ca="1" si="4"/>
        <v>9.2592592592592032E-5</v>
      </c>
      <c r="M56" s="30">
        <f t="shared" ca="1" si="5"/>
        <v>0</v>
      </c>
    </row>
    <row r="57" spans="1:13" x14ac:dyDescent="0.25">
      <c r="B57" s="136">
        <f t="shared" si="6"/>
        <v>51</v>
      </c>
      <c r="C57" s="76" t="s">
        <v>159</v>
      </c>
      <c r="D57" s="28">
        <v>1.1585648148148149E-2</v>
      </c>
      <c r="E57" s="27">
        <f t="shared" si="7"/>
        <v>5.7870370370371321E-5</v>
      </c>
      <c r="F57" s="77" t="s">
        <v>121</v>
      </c>
      <c r="G57" s="29">
        <f t="shared" si="0"/>
        <v>5.7870370370371321E-5</v>
      </c>
      <c r="H57" s="30">
        <f t="shared" si="1"/>
        <v>0</v>
      </c>
      <c r="I57" s="77" t="s">
        <v>7</v>
      </c>
      <c r="J57" s="29">
        <f t="shared" ca="1" si="2"/>
        <v>5.7870370370371321E-5</v>
      </c>
      <c r="K57" s="31">
        <f t="shared" ca="1" si="3"/>
        <v>0</v>
      </c>
      <c r="L57" s="31">
        <f t="shared" ca="1" si="4"/>
        <v>0</v>
      </c>
      <c r="M57" s="30">
        <f t="shared" ca="1" si="5"/>
        <v>0</v>
      </c>
    </row>
    <row r="58" spans="1:13" x14ac:dyDescent="0.25">
      <c r="A58" s="166" t="s">
        <v>188</v>
      </c>
      <c r="B58" s="136">
        <f t="shared" si="6"/>
        <v>52</v>
      </c>
      <c r="C58" s="76" t="s">
        <v>160</v>
      </c>
      <c r="D58" s="28">
        <v>1.1747685185185186E-2</v>
      </c>
      <c r="E58" s="27">
        <f t="shared" si="7"/>
        <v>1.6203703703703692E-4</v>
      </c>
      <c r="F58" s="77" t="s">
        <v>121</v>
      </c>
      <c r="G58" s="29">
        <f t="shared" si="0"/>
        <v>1.6203703703703692E-4</v>
      </c>
      <c r="H58" s="30">
        <f t="shared" si="1"/>
        <v>0</v>
      </c>
      <c r="I58" s="77" t="s">
        <v>7</v>
      </c>
      <c r="J58" s="29">
        <f t="shared" ca="1" si="2"/>
        <v>1.6203703703703692E-4</v>
      </c>
      <c r="K58" s="31">
        <f t="shared" ca="1" si="3"/>
        <v>0</v>
      </c>
      <c r="L58" s="31">
        <f t="shared" ca="1" si="4"/>
        <v>0</v>
      </c>
      <c r="M58" s="30">
        <f t="shared" ca="1" si="5"/>
        <v>0</v>
      </c>
    </row>
    <row r="59" spans="1:13" x14ac:dyDescent="0.25">
      <c r="B59" s="136">
        <f t="shared" si="6"/>
        <v>53</v>
      </c>
      <c r="C59" s="76" t="s">
        <v>161</v>
      </c>
      <c r="D59" s="28">
        <v>1.1990740740740739E-2</v>
      </c>
      <c r="E59" s="27">
        <f t="shared" si="7"/>
        <v>2.4305555555555365E-4</v>
      </c>
      <c r="F59" s="77" t="s">
        <v>121</v>
      </c>
      <c r="G59" s="29">
        <f t="shared" si="0"/>
        <v>2.4305555555555365E-4</v>
      </c>
      <c r="H59" s="30">
        <f t="shared" si="1"/>
        <v>0</v>
      </c>
      <c r="I59" s="77" t="s">
        <v>7</v>
      </c>
      <c r="J59" s="29">
        <f t="shared" ca="1" si="2"/>
        <v>2.4305555555555365E-4</v>
      </c>
      <c r="K59" s="31">
        <f t="shared" ca="1" si="3"/>
        <v>0</v>
      </c>
      <c r="L59" s="31">
        <f t="shared" ca="1" si="4"/>
        <v>0</v>
      </c>
      <c r="M59" s="30">
        <f t="shared" ca="1" si="5"/>
        <v>0</v>
      </c>
    </row>
    <row r="60" spans="1:13" x14ac:dyDescent="0.25">
      <c r="B60" s="136">
        <f t="shared" si="6"/>
        <v>54</v>
      </c>
      <c r="C60" s="76" t="s">
        <v>162</v>
      </c>
      <c r="D60" s="28">
        <v>1.2210648148148146E-2</v>
      </c>
      <c r="E60" s="27">
        <f t="shared" si="7"/>
        <v>2.1990740740740651E-4</v>
      </c>
      <c r="F60" s="77" t="s">
        <v>121</v>
      </c>
      <c r="G60" s="29">
        <f t="shared" si="0"/>
        <v>2.1990740740740651E-4</v>
      </c>
      <c r="H60" s="30">
        <f t="shared" si="1"/>
        <v>0</v>
      </c>
      <c r="I60" s="77" t="s">
        <v>31</v>
      </c>
      <c r="J60" s="29">
        <f t="shared" ca="1" si="2"/>
        <v>0</v>
      </c>
      <c r="K60" s="31">
        <f t="shared" ca="1" si="3"/>
        <v>0</v>
      </c>
      <c r="L60" s="31">
        <f t="shared" ca="1" si="4"/>
        <v>2.1990740740740651E-4</v>
      </c>
      <c r="M60" s="30">
        <f t="shared" ca="1" si="5"/>
        <v>0</v>
      </c>
    </row>
    <row r="61" spans="1:13" x14ac:dyDescent="0.25">
      <c r="A61" s="166"/>
      <c r="B61" s="136">
        <f t="shared" si="6"/>
        <v>55</v>
      </c>
      <c r="C61" s="162" t="s">
        <v>198</v>
      </c>
      <c r="D61" s="28">
        <v>1.2997685185185183E-2</v>
      </c>
      <c r="E61" s="27">
        <f t="shared" si="7"/>
        <v>7.8703703703703748E-4</v>
      </c>
      <c r="F61" s="77" t="s">
        <v>123</v>
      </c>
      <c r="G61" s="29">
        <f t="shared" si="0"/>
        <v>0</v>
      </c>
      <c r="H61" s="30">
        <f t="shared" si="1"/>
        <v>7.8703703703703748E-4</v>
      </c>
      <c r="I61" s="77" t="s">
        <v>31</v>
      </c>
      <c r="J61" s="29">
        <f t="shared" ca="1" si="2"/>
        <v>0</v>
      </c>
      <c r="K61" s="31">
        <f t="shared" ca="1" si="3"/>
        <v>0</v>
      </c>
      <c r="L61" s="31">
        <f t="shared" ca="1" si="4"/>
        <v>7.8703703703703748E-4</v>
      </c>
      <c r="M61" s="30">
        <f t="shared" ca="1" si="5"/>
        <v>0</v>
      </c>
    </row>
    <row r="62" spans="1:13" x14ac:dyDescent="0.25">
      <c r="B62" s="136">
        <f t="shared" si="6"/>
        <v>56</v>
      </c>
      <c r="C62" s="76" t="s">
        <v>164</v>
      </c>
      <c r="D62" s="28">
        <v>1.3090277777777779E-2</v>
      </c>
      <c r="E62" s="27">
        <f t="shared" si="7"/>
        <v>9.2592592592595502E-5</v>
      </c>
      <c r="F62" s="77" t="s">
        <v>121</v>
      </c>
      <c r="G62" s="29">
        <f t="shared" si="0"/>
        <v>9.2592592592595502E-5</v>
      </c>
      <c r="H62" s="30">
        <f t="shared" si="1"/>
        <v>0</v>
      </c>
      <c r="I62" s="77" t="s">
        <v>7</v>
      </c>
      <c r="J62" s="29">
        <f t="shared" ca="1" si="2"/>
        <v>9.2592592592595502E-5</v>
      </c>
      <c r="K62" s="31">
        <f t="shared" ca="1" si="3"/>
        <v>0</v>
      </c>
      <c r="L62" s="31">
        <f t="shared" ca="1" si="4"/>
        <v>0</v>
      </c>
      <c r="M62" s="30">
        <f t="shared" ca="1" si="5"/>
        <v>0</v>
      </c>
    </row>
    <row r="63" spans="1:13" x14ac:dyDescent="0.25">
      <c r="B63" s="136">
        <f t="shared" si="6"/>
        <v>57</v>
      </c>
      <c r="C63" s="76" t="s">
        <v>165</v>
      </c>
      <c r="D63" s="28">
        <v>1.3333333333333334E-2</v>
      </c>
      <c r="E63" s="27">
        <f t="shared" si="7"/>
        <v>2.4305555555555539E-4</v>
      </c>
      <c r="F63" s="77" t="s">
        <v>121</v>
      </c>
      <c r="G63" s="29">
        <f t="shared" si="0"/>
        <v>2.4305555555555539E-4</v>
      </c>
      <c r="H63" s="30">
        <f t="shared" si="1"/>
        <v>0</v>
      </c>
      <c r="I63" s="77" t="s">
        <v>7</v>
      </c>
      <c r="J63" s="29">
        <f t="shared" ca="1" si="2"/>
        <v>2.4305555555555539E-4</v>
      </c>
      <c r="K63" s="31">
        <f t="shared" ca="1" si="3"/>
        <v>0</v>
      </c>
      <c r="L63" s="31">
        <f t="shared" ca="1" si="4"/>
        <v>0</v>
      </c>
      <c r="M63" s="30">
        <f t="shared" ca="1" si="5"/>
        <v>0</v>
      </c>
    </row>
    <row r="64" spans="1:13" x14ac:dyDescent="0.25">
      <c r="B64" s="136">
        <f t="shared" si="6"/>
        <v>58</v>
      </c>
      <c r="C64" s="76" t="s">
        <v>166</v>
      </c>
      <c r="D64" s="28">
        <v>1.3506944444444445E-2</v>
      </c>
      <c r="E64" s="27">
        <f t="shared" si="7"/>
        <v>1.7361111111111049E-4</v>
      </c>
      <c r="F64" s="77" t="s">
        <v>121</v>
      </c>
      <c r="G64" s="29">
        <f t="shared" si="0"/>
        <v>1.7361111111111049E-4</v>
      </c>
      <c r="H64" s="30">
        <f t="shared" si="1"/>
        <v>0</v>
      </c>
      <c r="I64" s="77" t="s">
        <v>31</v>
      </c>
      <c r="J64" s="29">
        <f t="shared" ca="1" si="2"/>
        <v>0</v>
      </c>
      <c r="K64" s="31">
        <f t="shared" ca="1" si="3"/>
        <v>0</v>
      </c>
      <c r="L64" s="31">
        <f t="shared" ca="1" si="4"/>
        <v>1.7361111111111049E-4</v>
      </c>
      <c r="M64" s="30">
        <f t="shared" ca="1" si="5"/>
        <v>0</v>
      </c>
    </row>
    <row r="65" spans="2:13" s="136" customFormat="1" x14ac:dyDescent="0.25">
      <c r="B65" s="136">
        <f t="shared" si="6"/>
        <v>59</v>
      </c>
      <c r="C65" s="76" t="s">
        <v>182</v>
      </c>
      <c r="D65" s="28">
        <v>1.4039351851851851E-2</v>
      </c>
      <c r="E65" s="27">
        <f t="shared" si="7"/>
        <v>5.3240740740740679E-4</v>
      </c>
      <c r="F65" s="77" t="s">
        <v>121</v>
      </c>
      <c r="G65" s="29">
        <f t="shared" si="0"/>
        <v>5.3240740740740679E-4</v>
      </c>
      <c r="H65" s="30">
        <f t="shared" si="1"/>
        <v>0</v>
      </c>
      <c r="I65" s="77" t="s">
        <v>31</v>
      </c>
      <c r="J65" s="29">
        <f t="shared" ca="1" si="2"/>
        <v>0</v>
      </c>
      <c r="K65" s="31">
        <f t="shared" ca="1" si="3"/>
        <v>0</v>
      </c>
      <c r="L65" s="31">
        <f t="shared" ca="1" si="4"/>
        <v>5.3240740740740679E-4</v>
      </c>
      <c r="M65" s="30">
        <f t="shared" ca="1" si="5"/>
        <v>0</v>
      </c>
    </row>
    <row r="66" spans="2:13" s="136" customFormat="1" x14ac:dyDescent="0.25">
      <c r="B66" s="136">
        <f t="shared" si="6"/>
        <v>60</v>
      </c>
      <c r="C66" s="76" t="s">
        <v>167</v>
      </c>
      <c r="D66" s="28">
        <v>1.4282407407407409E-2</v>
      </c>
      <c r="E66" s="27">
        <f t="shared" si="7"/>
        <v>2.4305555555555712E-4</v>
      </c>
      <c r="F66" s="77" t="s">
        <v>121</v>
      </c>
      <c r="G66" s="29">
        <f t="shared" si="0"/>
        <v>2.4305555555555712E-4</v>
      </c>
      <c r="H66" s="30">
        <f t="shared" si="1"/>
        <v>0</v>
      </c>
      <c r="I66" s="77" t="s">
        <v>7</v>
      </c>
      <c r="J66" s="29">
        <f t="shared" ca="1" si="2"/>
        <v>2.4305555555555712E-4</v>
      </c>
      <c r="K66" s="31">
        <f t="shared" ca="1" si="3"/>
        <v>0</v>
      </c>
      <c r="L66" s="31">
        <f t="shared" ca="1" si="4"/>
        <v>0</v>
      </c>
      <c r="M66" s="30">
        <f t="shared" ca="1" si="5"/>
        <v>0</v>
      </c>
    </row>
    <row r="67" spans="2:13" s="136" customFormat="1" ht="13.8" thickBot="1" x14ac:dyDescent="0.3">
      <c r="C67" s="4" t="s">
        <v>8</v>
      </c>
      <c r="D67" s="14"/>
      <c r="E67" s="32">
        <f>SUM(E7:E66)</f>
        <v>1.4282407407407409E-2</v>
      </c>
      <c r="F67" s="13"/>
      <c r="G67" s="32">
        <f>SUM(G7:G66)</f>
        <v>1.2337962962962966E-2</v>
      </c>
      <c r="H67" s="32">
        <f>SUM(H7:H66)</f>
        <v>1.9444444444444431E-3</v>
      </c>
      <c r="I67" s="46" t="s">
        <v>10</v>
      </c>
      <c r="J67" s="33">
        <f ca="1">SUM(J7:J66)</f>
        <v>4.8611111111111112E-3</v>
      </c>
      <c r="K67" s="33">
        <f ca="1">SUM(K7:K66)</f>
        <v>4.0162037037037045E-2</v>
      </c>
      <c r="L67" s="33">
        <f ca="1">SUM(L7:L66)</f>
        <v>1.9444444444444431E-2</v>
      </c>
      <c r="M67" s="32">
        <f ca="1">SUM(M7:M66)</f>
        <v>8.1597222222222238E-2</v>
      </c>
    </row>
    <row r="68" spans="2:13" s="136" customFormat="1" ht="13.8" thickBot="1" x14ac:dyDescent="0.3">
      <c r="D68" s="15"/>
      <c r="E68" s="78">
        <f>E67-E39</f>
        <v>1.3865740740740743E-2</v>
      </c>
      <c r="F68" s="15"/>
      <c r="G68" s="43">
        <f>G67*(1-J75)</f>
        <v>1.2337962962962966E-2</v>
      </c>
      <c r="H68" s="43">
        <f>H67*(1-J75)</f>
        <v>1.9444444444444431E-3</v>
      </c>
      <c r="I68" s="47" t="s">
        <v>9</v>
      </c>
      <c r="J68" s="43">
        <f ca="1">J67*(1-J75)</f>
        <v>4.8611111111111112E-3</v>
      </c>
      <c r="K68" s="43">
        <f ca="1">K67*(1-J75)</f>
        <v>4.0162037037037045E-2</v>
      </c>
      <c r="L68" s="43">
        <f ca="1">L67*(1-J75)</f>
        <v>1.9444444444444431E-2</v>
      </c>
      <c r="M68" s="43">
        <f ca="1">M67*(1-J75)</f>
        <v>8.1597222222222238E-2</v>
      </c>
    </row>
    <row r="69" spans="2:13" s="136" customFormat="1" x14ac:dyDescent="0.25">
      <c r="C69" s="136" t="s">
        <v>24</v>
      </c>
      <c r="J69" s="68" t="s">
        <v>12</v>
      </c>
      <c r="K69" s="69">
        <f ca="1">SUM(J67:M67)</f>
        <v>0.14606481481481481</v>
      </c>
    </row>
    <row r="70" spans="2:13" s="136" customFormat="1" ht="13.8" thickBot="1" x14ac:dyDescent="0.3">
      <c r="C70" s="136" t="s">
        <v>25</v>
      </c>
      <c r="J70" s="16" t="s">
        <v>11</v>
      </c>
      <c r="K70" s="44">
        <f ca="1">K69*(1-J75)</f>
        <v>0.14606481481481481</v>
      </c>
      <c r="L70" s="48">
        <f>$J$75</f>
        <v>0</v>
      </c>
      <c r="M70" s="49" t="s">
        <v>43</v>
      </c>
    </row>
    <row r="71" spans="2:13" s="136" customFormat="1" x14ac:dyDescent="0.25">
      <c r="J71" s="136" t="s">
        <v>13</v>
      </c>
    </row>
    <row r="72" spans="2:13" s="136" customFormat="1" ht="13.8" thickBot="1" x14ac:dyDescent="0.3"/>
    <row r="73" spans="2:13" s="136" customFormat="1" ht="13.8" thickBot="1" x14ac:dyDescent="0.3">
      <c r="J73" s="34" t="s">
        <v>38</v>
      </c>
      <c r="K73" s="35"/>
      <c r="L73" s="42">
        <f>G67</f>
        <v>1.2337962962962966E-2</v>
      </c>
    </row>
    <row r="74" spans="2:13" s="136" customFormat="1" ht="13.8" thickBot="1" x14ac:dyDescent="0.3">
      <c r="J74" s="37" t="s">
        <v>39</v>
      </c>
      <c r="K74" s="36"/>
      <c r="L74" s="45">
        <f>G67*(1-J75)</f>
        <v>1.2337962962962966E-2</v>
      </c>
    </row>
    <row r="75" spans="2:13" s="136" customFormat="1" x14ac:dyDescent="0.25">
      <c r="G75" s="50" t="s">
        <v>44</v>
      </c>
      <c r="H75" s="39"/>
      <c r="I75" s="39"/>
      <c r="J75" s="41">
        <v>0</v>
      </c>
    </row>
    <row r="80" spans="2:13" s="136" customFormat="1" x14ac:dyDescent="0.25">
      <c r="M80" s="38"/>
    </row>
    <row r="129" spans="6:10" s="136" customFormat="1" x14ac:dyDescent="0.25">
      <c r="G129" s="6">
        <f ca="1">$K$69</f>
        <v>0.14606481481481481</v>
      </c>
    </row>
    <row r="132" spans="6:10" s="136" customFormat="1" ht="13.8" thickBot="1" x14ac:dyDescent="0.3"/>
    <row r="133" spans="6:10" s="136" customFormat="1" x14ac:dyDescent="0.25">
      <c r="F133" s="1"/>
      <c r="G133" s="67" t="s">
        <v>45</v>
      </c>
      <c r="H133" s="134"/>
      <c r="I133" s="134"/>
      <c r="J133" s="135"/>
    </row>
    <row r="134" spans="6:10" s="136" customFormat="1" ht="13.8" thickBot="1" x14ac:dyDescent="0.3">
      <c r="F134" s="56"/>
      <c r="G134" s="57"/>
      <c r="H134" s="57"/>
      <c r="I134" s="57"/>
      <c r="J134" s="137"/>
    </row>
    <row r="135" spans="6:10" s="136" customFormat="1" ht="13.8" thickBot="1" x14ac:dyDescent="0.3">
      <c r="F135" s="4"/>
      <c r="G135" s="66" t="s">
        <v>26</v>
      </c>
      <c r="H135" s="66" t="s">
        <v>29</v>
      </c>
      <c r="I135" s="66" t="s">
        <v>28</v>
      </c>
      <c r="J135" s="24" t="s">
        <v>27</v>
      </c>
    </row>
    <row r="136" spans="6:10" s="136" customFormat="1" x14ac:dyDescent="0.25">
      <c r="F136" s="56" t="s">
        <v>18</v>
      </c>
      <c r="G136" s="59">
        <v>0</v>
      </c>
      <c r="H136" s="60">
        <v>0</v>
      </c>
      <c r="I136" s="60">
        <v>0</v>
      </c>
      <c r="J136" s="61">
        <v>0</v>
      </c>
    </row>
    <row r="137" spans="6:10" s="136" customFormat="1" x14ac:dyDescent="0.25">
      <c r="F137" s="56" t="s">
        <v>19</v>
      </c>
      <c r="G137" s="59">
        <v>0</v>
      </c>
      <c r="H137" s="60">
        <v>0</v>
      </c>
      <c r="I137" s="60">
        <v>0</v>
      </c>
      <c r="J137" s="61">
        <v>0</v>
      </c>
    </row>
    <row r="138" spans="6:10" s="136" customFormat="1" x14ac:dyDescent="0.25">
      <c r="F138" s="56" t="s">
        <v>20</v>
      </c>
      <c r="G138" s="59">
        <v>0</v>
      </c>
      <c r="H138" s="60">
        <v>0</v>
      </c>
      <c r="I138" s="60">
        <v>0</v>
      </c>
      <c r="J138" s="61">
        <v>0</v>
      </c>
    </row>
    <row r="139" spans="6:10" s="136" customFormat="1" x14ac:dyDescent="0.25">
      <c r="F139" s="56" t="s">
        <v>21</v>
      </c>
      <c r="G139" s="59">
        <v>0</v>
      </c>
      <c r="H139" s="60">
        <v>0</v>
      </c>
      <c r="I139" s="60">
        <v>0</v>
      </c>
      <c r="J139" s="61">
        <v>0</v>
      </c>
    </row>
    <row r="140" spans="6:10" s="136" customFormat="1" x14ac:dyDescent="0.25">
      <c r="F140" s="56" t="s">
        <v>22</v>
      </c>
      <c r="G140" s="59">
        <v>0</v>
      </c>
      <c r="H140" s="60">
        <v>0</v>
      </c>
      <c r="I140" s="60">
        <v>0</v>
      </c>
      <c r="J140" s="61">
        <v>0</v>
      </c>
    </row>
    <row r="141" spans="6:10" s="136" customFormat="1" x14ac:dyDescent="0.25">
      <c r="F141" s="56" t="s">
        <v>33</v>
      </c>
      <c r="G141" s="59">
        <v>0</v>
      </c>
      <c r="H141" s="60">
        <v>0</v>
      </c>
      <c r="I141" s="60">
        <v>0</v>
      </c>
      <c r="J141" s="61">
        <v>0</v>
      </c>
    </row>
    <row r="142" spans="6:10" s="136" customFormat="1" x14ac:dyDescent="0.25">
      <c r="F142" s="56" t="s">
        <v>34</v>
      </c>
      <c r="G142" s="59">
        <v>0</v>
      </c>
      <c r="H142" s="60">
        <v>0</v>
      </c>
      <c r="I142" s="60">
        <v>0</v>
      </c>
      <c r="J142" s="61">
        <v>0</v>
      </c>
    </row>
    <row r="143" spans="6:10" s="136" customFormat="1" x14ac:dyDescent="0.25">
      <c r="F143" s="56" t="s">
        <v>35</v>
      </c>
      <c r="G143" s="59">
        <v>0</v>
      </c>
      <c r="H143" s="60">
        <v>0</v>
      </c>
      <c r="I143" s="60">
        <v>0</v>
      </c>
      <c r="J143" s="61">
        <v>0</v>
      </c>
    </row>
    <row r="144" spans="6:10" s="136" customFormat="1" x14ac:dyDescent="0.25">
      <c r="F144" s="56" t="s">
        <v>36</v>
      </c>
      <c r="G144" s="59">
        <v>0</v>
      </c>
      <c r="H144" s="60">
        <v>0</v>
      </c>
      <c r="I144" s="60">
        <v>0</v>
      </c>
      <c r="J144" s="61">
        <v>0</v>
      </c>
    </row>
    <row r="145" spans="6:10" s="136" customFormat="1" ht="13.8" thickBot="1" x14ac:dyDescent="0.3">
      <c r="F145" s="62" t="s">
        <v>37</v>
      </c>
      <c r="G145" s="63">
        <v>0</v>
      </c>
      <c r="H145" s="64">
        <v>0</v>
      </c>
      <c r="I145" s="64">
        <v>0</v>
      </c>
      <c r="J145" s="65">
        <v>0</v>
      </c>
    </row>
    <row r="146" spans="6:10" s="136" customFormat="1" x14ac:dyDescent="0.25">
      <c r="G146" s="40"/>
      <c r="H146" s="40"/>
      <c r="I146" s="40"/>
      <c r="J146" s="40"/>
    </row>
    <row r="147" spans="6:10" s="136" customFormat="1" x14ac:dyDescent="0.25">
      <c r="G147" s="40"/>
      <c r="H147" s="40"/>
      <c r="I147" s="40"/>
      <c r="J147" s="40"/>
    </row>
    <row r="148" spans="6:10" s="136" customFormat="1" x14ac:dyDescent="0.25">
      <c r="G148" s="40"/>
      <c r="H148" s="40"/>
      <c r="I148" s="40"/>
      <c r="J148" s="40"/>
    </row>
    <row r="149" spans="6:10" s="136" customFormat="1" x14ac:dyDescent="0.25">
      <c r="G149" s="40"/>
      <c r="H149" s="40"/>
      <c r="I149" s="40"/>
      <c r="J149" s="40"/>
    </row>
    <row r="150" spans="6:10" s="136" customFormat="1" x14ac:dyDescent="0.25">
      <c r="G150" s="40"/>
      <c r="H150" s="40"/>
      <c r="I150" s="40"/>
      <c r="J150" s="40"/>
    </row>
    <row r="151" spans="6:10" s="136" customFormat="1" x14ac:dyDescent="0.25">
      <c r="G151" s="40"/>
      <c r="H151" s="40"/>
      <c r="I151" s="40"/>
      <c r="J151" s="40"/>
    </row>
    <row r="152" spans="6:10" s="136" customFormat="1" x14ac:dyDescent="0.25">
      <c r="G152" s="40"/>
      <c r="H152" s="40"/>
      <c r="I152" s="40"/>
      <c r="J152" s="40"/>
    </row>
    <row r="153" spans="6:10" s="136" customFormat="1" x14ac:dyDescent="0.25">
      <c r="G153" s="40"/>
      <c r="H153" s="40"/>
      <c r="I153" s="40"/>
      <c r="J153" s="40"/>
    </row>
  </sheetData>
  <autoFilter ref="A7:M66" xr:uid="{00000000-0009-0000-0000-000001000000}"/>
  <pageMargins left="0.5" right="0.5" top="1" bottom="1" header="0.5" footer="0.5"/>
  <pageSetup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0"/>
  <sheetViews>
    <sheetView zoomScale="80" zoomScaleNormal="80" workbookViewId="0">
      <selection activeCell="H8" sqref="H8:H65"/>
    </sheetView>
  </sheetViews>
  <sheetFormatPr defaultColWidth="9.109375" defaultRowHeight="13.2" x14ac:dyDescent="0.25"/>
  <cols>
    <col min="1" max="1" width="3.109375" style="136" customWidth="1"/>
    <col min="2" max="2" width="46.5546875" style="136" customWidth="1"/>
    <col min="3" max="3" width="9.44140625" style="136" customWidth="1"/>
    <col min="4" max="4" width="9.88671875" style="136" customWidth="1"/>
    <col min="5" max="5" width="3.6640625" style="136" customWidth="1"/>
    <col min="6" max="6" width="7.88671875" style="136" customWidth="1"/>
    <col min="7" max="7" width="8" style="136" customWidth="1"/>
    <col min="8" max="8" width="6.109375" style="136" customWidth="1"/>
    <col min="9" max="9" width="9.44140625" style="136" customWidth="1"/>
    <col min="10" max="10" width="12.44140625" style="136" customWidth="1"/>
    <col min="11" max="11" width="9.109375" style="136"/>
    <col min="12" max="12" width="9.6640625" style="136" customWidth="1"/>
    <col min="13" max="16384" width="9.109375" style="136"/>
  </cols>
  <sheetData>
    <row r="1" spans="1:16" ht="16.2" thickBot="1" x14ac:dyDescent="0.35">
      <c r="A1" s="19" t="s">
        <v>49</v>
      </c>
      <c r="H1" s="18"/>
      <c r="I1" s="18"/>
      <c r="J1" s="74">
        <f ca="1">TODAY()</f>
        <v>43963</v>
      </c>
    </row>
    <row r="2" spans="1:16" ht="16.2" thickBot="1" x14ac:dyDescent="0.35">
      <c r="A2" s="19"/>
      <c r="B2" s="71" t="s">
        <v>46</v>
      </c>
      <c r="C2" s="72"/>
      <c r="D2" s="70"/>
      <c r="I2" s="18"/>
      <c r="J2" s="17"/>
    </row>
    <row r="3" spans="1:16" ht="16.2" thickBot="1" x14ac:dyDescent="0.35">
      <c r="A3" s="54" t="s">
        <v>118</v>
      </c>
      <c r="B3" s="19"/>
      <c r="I3" s="18"/>
      <c r="J3" s="17"/>
    </row>
    <row r="4" spans="1:16" ht="13.8" thickBot="1" x14ac:dyDescent="0.3">
      <c r="B4" s="24"/>
      <c r="C4" s="5" t="s">
        <v>41</v>
      </c>
      <c r="D4" s="25" t="s">
        <v>42</v>
      </c>
    </row>
    <row r="5" spans="1:16" x14ac:dyDescent="0.25">
      <c r="A5" s="1"/>
      <c r="B5" s="134"/>
      <c r="C5" s="20" t="s">
        <v>23</v>
      </c>
      <c r="D5" s="8"/>
      <c r="E5" s="8"/>
      <c r="F5" s="22" t="s">
        <v>2</v>
      </c>
      <c r="G5" s="9" t="s">
        <v>3</v>
      </c>
      <c r="H5" s="8"/>
      <c r="I5" s="53" t="s">
        <v>7</v>
      </c>
      <c r="J5" s="51" t="s">
        <v>30</v>
      </c>
      <c r="K5" s="53" t="s">
        <v>31</v>
      </c>
      <c r="L5" s="52" t="s">
        <v>32</v>
      </c>
    </row>
    <row r="6" spans="1:16" ht="13.8" thickBot="1" x14ac:dyDescent="0.3">
      <c r="A6" s="3" t="s">
        <v>0</v>
      </c>
      <c r="B6" s="75" t="s">
        <v>48</v>
      </c>
      <c r="C6" s="21" t="s">
        <v>4</v>
      </c>
      <c r="D6" s="10" t="s">
        <v>40</v>
      </c>
      <c r="E6" s="10" t="s">
        <v>5</v>
      </c>
      <c r="F6" s="23" t="s">
        <v>1</v>
      </c>
      <c r="G6" s="11" t="s">
        <v>1</v>
      </c>
      <c r="H6" s="10" t="s">
        <v>6</v>
      </c>
      <c r="I6" s="21" t="s">
        <v>14</v>
      </c>
      <c r="J6" s="10" t="s">
        <v>15</v>
      </c>
      <c r="K6" s="21" t="s">
        <v>16</v>
      </c>
      <c r="L6" s="11" t="s">
        <v>17</v>
      </c>
    </row>
    <row r="7" spans="1:16" x14ac:dyDescent="0.25">
      <c r="A7" s="136">
        <v>1</v>
      </c>
      <c r="C7" s="26"/>
      <c r="D7" s="27"/>
      <c r="E7" s="12"/>
      <c r="F7" s="29">
        <f t="shared" ref="F7:F70" si="0">IF(E7="I",D7,0)</f>
        <v>0</v>
      </c>
      <c r="G7" s="30">
        <f t="shared" ref="G7:G70" si="1">IF(E7="e",D7,0)</f>
        <v>0</v>
      </c>
      <c r="H7" s="12"/>
      <c r="I7" s="29">
        <f>IF($H7="p",$D7,0)</f>
        <v>0</v>
      </c>
      <c r="J7" s="31">
        <f>IF($H7="l",$D7,0)</f>
        <v>0</v>
      </c>
      <c r="K7" s="31">
        <f>IF($H7="m",$D7,0)</f>
        <v>0</v>
      </c>
      <c r="L7" s="30">
        <f>IF($H7="t",$D7,0)</f>
        <v>0</v>
      </c>
    </row>
    <row r="8" spans="1:16" x14ac:dyDescent="0.25">
      <c r="A8" s="136">
        <f>A7+1</f>
        <v>2</v>
      </c>
      <c r="B8" s="7" t="s">
        <v>47</v>
      </c>
      <c r="C8" s="28">
        <v>0</v>
      </c>
      <c r="D8" s="27"/>
      <c r="E8" s="77"/>
      <c r="F8" s="29">
        <f t="shared" si="0"/>
        <v>0</v>
      </c>
      <c r="G8" s="30">
        <f t="shared" si="1"/>
        <v>0</v>
      </c>
      <c r="H8" s="77"/>
      <c r="I8" s="29">
        <f t="shared" ref="I8:I83" si="2">IF($H8="p",$D8,0)</f>
        <v>0</v>
      </c>
      <c r="J8" s="31">
        <f t="shared" ref="J8:J83" si="3">IF($H8="l",$D8,0)</f>
        <v>0</v>
      </c>
      <c r="K8" s="31">
        <f t="shared" ref="K8:K83" si="4">IF($H8="m",$D8,0)</f>
        <v>0</v>
      </c>
      <c r="L8" s="30">
        <f t="shared" ref="L8:L83" si="5">IF($H8="t",$D8,0)</f>
        <v>0</v>
      </c>
    </row>
    <row r="9" spans="1:16" x14ac:dyDescent="0.25">
      <c r="A9" s="136">
        <f t="shared" ref="A9:A72" si="6">A8+1</f>
        <v>3</v>
      </c>
      <c r="B9" s="76"/>
      <c r="C9" s="28"/>
      <c r="D9" s="27">
        <f>C9-C7</f>
        <v>0</v>
      </c>
      <c r="E9" s="77"/>
      <c r="F9" s="29">
        <f t="shared" si="0"/>
        <v>0</v>
      </c>
      <c r="G9" s="30">
        <f t="shared" si="1"/>
        <v>0</v>
      </c>
      <c r="H9" s="77"/>
      <c r="I9" s="29">
        <f t="shared" si="2"/>
        <v>0</v>
      </c>
      <c r="J9" s="31">
        <f t="shared" si="3"/>
        <v>0</v>
      </c>
      <c r="K9" s="31">
        <f t="shared" si="4"/>
        <v>0</v>
      </c>
      <c r="L9" s="30">
        <f t="shared" si="5"/>
        <v>0</v>
      </c>
      <c r="N9" s="136" t="s">
        <v>109</v>
      </c>
      <c r="P9" s="159">
        <v>0</v>
      </c>
    </row>
    <row r="10" spans="1:16" x14ac:dyDescent="0.25">
      <c r="A10" s="136">
        <f t="shared" si="6"/>
        <v>4</v>
      </c>
      <c r="B10" s="76"/>
      <c r="C10" s="28"/>
      <c r="D10" s="27">
        <f>C10-C8</f>
        <v>0</v>
      </c>
      <c r="E10" s="77"/>
      <c r="F10" s="29">
        <f t="shared" si="0"/>
        <v>0</v>
      </c>
      <c r="G10" s="30">
        <f t="shared" si="1"/>
        <v>0</v>
      </c>
      <c r="H10" s="77"/>
      <c r="I10" s="29">
        <f t="shared" si="2"/>
        <v>0</v>
      </c>
      <c r="J10" s="31">
        <f t="shared" si="3"/>
        <v>0</v>
      </c>
      <c r="K10" s="31">
        <f t="shared" si="4"/>
        <v>0</v>
      </c>
      <c r="L10" s="30">
        <f t="shared" si="5"/>
        <v>0</v>
      </c>
      <c r="N10" s="136" t="s">
        <v>96</v>
      </c>
      <c r="P10" s="159">
        <v>4.629629629630122E-5</v>
      </c>
    </row>
    <row r="11" spans="1:16" x14ac:dyDescent="0.25">
      <c r="A11" s="136">
        <f t="shared" si="6"/>
        <v>5</v>
      </c>
      <c r="B11" s="76"/>
      <c r="C11" s="28"/>
      <c r="D11" s="27">
        <f t="shared" ref="D11:D74" si="7">C11-C10</f>
        <v>0</v>
      </c>
      <c r="E11" s="77"/>
      <c r="F11" s="29">
        <f t="shared" si="0"/>
        <v>0</v>
      </c>
      <c r="G11" s="30">
        <f t="shared" si="1"/>
        <v>0</v>
      </c>
      <c r="H11" s="77"/>
      <c r="I11" s="29">
        <f t="shared" si="2"/>
        <v>0</v>
      </c>
      <c r="J11" s="31">
        <f t="shared" si="3"/>
        <v>0</v>
      </c>
      <c r="K11" s="31">
        <f t="shared" si="4"/>
        <v>0</v>
      </c>
      <c r="L11" s="30">
        <f t="shared" si="5"/>
        <v>0</v>
      </c>
      <c r="N11" s="136" t="s">
        <v>91</v>
      </c>
      <c r="P11" s="159">
        <v>1.8518518518518406E-4</v>
      </c>
    </row>
    <row r="12" spans="1:16" x14ac:dyDescent="0.25">
      <c r="A12" s="136">
        <f t="shared" si="6"/>
        <v>6</v>
      </c>
      <c r="B12" s="76"/>
      <c r="C12" s="28"/>
      <c r="D12" s="27">
        <f t="shared" si="7"/>
        <v>0</v>
      </c>
      <c r="E12" s="77"/>
      <c r="F12" s="29">
        <f t="shared" si="0"/>
        <v>0</v>
      </c>
      <c r="G12" s="30">
        <f t="shared" si="1"/>
        <v>0</v>
      </c>
      <c r="H12" s="77"/>
      <c r="I12" s="29">
        <f t="shared" si="2"/>
        <v>0</v>
      </c>
      <c r="J12" s="31">
        <f t="shared" si="3"/>
        <v>0</v>
      </c>
      <c r="K12" s="31">
        <f t="shared" si="4"/>
        <v>0</v>
      </c>
      <c r="L12" s="30">
        <f t="shared" si="5"/>
        <v>0</v>
      </c>
      <c r="N12" s="136" t="s">
        <v>110</v>
      </c>
      <c r="P12" s="159">
        <v>2.3148148148147835E-4</v>
      </c>
    </row>
    <row r="13" spans="1:16" x14ac:dyDescent="0.25">
      <c r="A13" s="136">
        <f t="shared" si="6"/>
        <v>7</v>
      </c>
      <c r="B13" s="76"/>
      <c r="C13" s="28"/>
      <c r="D13" s="27">
        <f t="shared" si="7"/>
        <v>0</v>
      </c>
      <c r="E13" s="77"/>
      <c r="F13" s="29">
        <f t="shared" si="0"/>
        <v>0</v>
      </c>
      <c r="G13" s="30">
        <f t="shared" si="1"/>
        <v>0</v>
      </c>
      <c r="H13" s="77"/>
      <c r="I13" s="29">
        <f t="shared" si="2"/>
        <v>0</v>
      </c>
      <c r="J13" s="31">
        <f t="shared" si="3"/>
        <v>0</v>
      </c>
      <c r="K13" s="31">
        <f t="shared" si="4"/>
        <v>0</v>
      </c>
      <c r="L13" s="30">
        <f t="shared" si="5"/>
        <v>0</v>
      </c>
      <c r="N13" s="136" t="s">
        <v>93</v>
      </c>
      <c r="P13" s="159">
        <v>2.7777777777777957E-4</v>
      </c>
    </row>
    <row r="14" spans="1:16" x14ac:dyDescent="0.25">
      <c r="A14" s="136">
        <f t="shared" si="6"/>
        <v>8</v>
      </c>
      <c r="B14" s="76"/>
      <c r="C14" s="28"/>
      <c r="D14" s="27">
        <f t="shared" si="7"/>
        <v>0</v>
      </c>
      <c r="E14" s="77"/>
      <c r="F14" s="29">
        <f t="shared" si="0"/>
        <v>0</v>
      </c>
      <c r="G14" s="30">
        <f t="shared" si="1"/>
        <v>0</v>
      </c>
      <c r="H14" s="77"/>
      <c r="I14" s="29">
        <f t="shared" si="2"/>
        <v>0</v>
      </c>
      <c r="J14" s="31">
        <f t="shared" si="3"/>
        <v>0</v>
      </c>
      <c r="K14" s="31">
        <f t="shared" si="4"/>
        <v>0</v>
      </c>
      <c r="L14" s="30">
        <f t="shared" si="5"/>
        <v>0</v>
      </c>
      <c r="N14" s="136" t="s">
        <v>106</v>
      </c>
      <c r="P14" s="159">
        <v>3.4722222222222099E-4</v>
      </c>
    </row>
    <row r="15" spans="1:16" x14ac:dyDescent="0.25">
      <c r="A15" s="136">
        <f t="shared" si="6"/>
        <v>9</v>
      </c>
      <c r="B15" s="76"/>
      <c r="C15" s="28"/>
      <c r="D15" s="27">
        <f t="shared" si="7"/>
        <v>0</v>
      </c>
      <c r="E15" s="77"/>
      <c r="F15" s="29">
        <f t="shared" si="0"/>
        <v>0</v>
      </c>
      <c r="G15" s="30">
        <f t="shared" si="1"/>
        <v>0</v>
      </c>
      <c r="H15" s="77"/>
      <c r="I15" s="29">
        <f t="shared" si="2"/>
        <v>0</v>
      </c>
      <c r="J15" s="31">
        <f t="shared" si="3"/>
        <v>0</v>
      </c>
      <c r="K15" s="31">
        <f t="shared" si="4"/>
        <v>0</v>
      </c>
      <c r="L15" s="30">
        <f t="shared" si="5"/>
        <v>0</v>
      </c>
      <c r="N15" s="136" t="s">
        <v>107</v>
      </c>
      <c r="P15" s="159">
        <v>3.4722222222222099E-4</v>
      </c>
    </row>
    <row r="16" spans="1:16" x14ac:dyDescent="0.25">
      <c r="A16" s="136">
        <f t="shared" si="6"/>
        <v>10</v>
      </c>
      <c r="B16" s="76"/>
      <c r="C16" s="28"/>
      <c r="D16" s="27">
        <f t="shared" si="7"/>
        <v>0</v>
      </c>
      <c r="E16" s="77"/>
      <c r="F16" s="29">
        <f t="shared" si="0"/>
        <v>0</v>
      </c>
      <c r="G16" s="30">
        <f t="shared" si="1"/>
        <v>0</v>
      </c>
      <c r="H16" s="77"/>
      <c r="I16" s="29">
        <f t="shared" si="2"/>
        <v>0</v>
      </c>
      <c r="J16" s="31">
        <f t="shared" si="3"/>
        <v>0</v>
      </c>
      <c r="K16" s="31">
        <f t="shared" si="4"/>
        <v>0</v>
      </c>
      <c r="L16" s="30">
        <f t="shared" si="5"/>
        <v>0</v>
      </c>
      <c r="N16" s="136" t="s">
        <v>91</v>
      </c>
      <c r="P16" s="159">
        <v>3.4722222222222099E-4</v>
      </c>
    </row>
    <row r="17" spans="1:16" x14ac:dyDescent="0.25">
      <c r="A17" s="136">
        <f t="shared" si="6"/>
        <v>11</v>
      </c>
      <c r="B17" s="76"/>
      <c r="C17" s="28"/>
      <c r="D17" s="27">
        <f t="shared" si="7"/>
        <v>0</v>
      </c>
      <c r="E17" s="77"/>
      <c r="F17" s="29">
        <f t="shared" si="0"/>
        <v>0</v>
      </c>
      <c r="G17" s="30">
        <f t="shared" si="1"/>
        <v>0</v>
      </c>
      <c r="H17" s="77"/>
      <c r="I17" s="29">
        <f t="shared" si="2"/>
        <v>0</v>
      </c>
      <c r="J17" s="31">
        <f t="shared" si="3"/>
        <v>0</v>
      </c>
      <c r="K17" s="31">
        <f t="shared" si="4"/>
        <v>0</v>
      </c>
      <c r="L17" s="30">
        <f t="shared" si="5"/>
        <v>0</v>
      </c>
      <c r="N17" s="136" t="s">
        <v>91</v>
      </c>
      <c r="P17" s="159">
        <v>3.4722222222223487E-4</v>
      </c>
    </row>
    <row r="18" spans="1:16" x14ac:dyDescent="0.25">
      <c r="A18" s="136">
        <f t="shared" si="6"/>
        <v>12</v>
      </c>
      <c r="B18" s="76"/>
      <c r="C18" s="28"/>
      <c r="D18" s="27">
        <f t="shared" si="7"/>
        <v>0</v>
      </c>
      <c r="E18" s="77"/>
      <c r="F18" s="29">
        <f t="shared" si="0"/>
        <v>0</v>
      </c>
      <c r="G18" s="30">
        <f t="shared" si="1"/>
        <v>0</v>
      </c>
      <c r="H18" s="77"/>
      <c r="I18" s="29">
        <f t="shared" si="2"/>
        <v>0</v>
      </c>
      <c r="J18" s="31">
        <f t="shared" si="3"/>
        <v>0</v>
      </c>
      <c r="K18" s="31">
        <f t="shared" si="4"/>
        <v>0</v>
      </c>
      <c r="L18" s="30">
        <f t="shared" si="5"/>
        <v>0</v>
      </c>
      <c r="N18" s="136" t="s">
        <v>104</v>
      </c>
      <c r="P18" s="159">
        <v>3.8194444444443476E-4</v>
      </c>
    </row>
    <row r="19" spans="1:16" x14ac:dyDescent="0.25">
      <c r="A19" s="136">
        <f t="shared" si="6"/>
        <v>13</v>
      </c>
      <c r="B19" s="76"/>
      <c r="C19" s="28"/>
      <c r="D19" s="27">
        <f t="shared" si="7"/>
        <v>0</v>
      </c>
      <c r="E19" s="77"/>
      <c r="F19" s="29">
        <f t="shared" si="0"/>
        <v>0</v>
      </c>
      <c r="G19" s="30">
        <f t="shared" si="1"/>
        <v>0</v>
      </c>
      <c r="H19" s="77"/>
      <c r="I19" s="29">
        <f t="shared" si="2"/>
        <v>0</v>
      </c>
      <c r="J19" s="31">
        <f t="shared" si="3"/>
        <v>0</v>
      </c>
      <c r="K19" s="31">
        <f t="shared" si="4"/>
        <v>0</v>
      </c>
      <c r="L19" s="30">
        <f t="shared" si="5"/>
        <v>0</v>
      </c>
      <c r="N19" s="136" t="s">
        <v>91</v>
      </c>
      <c r="P19" s="159">
        <v>4.1666666666666935E-4</v>
      </c>
    </row>
    <row r="20" spans="1:16" x14ac:dyDescent="0.25">
      <c r="A20" s="136">
        <f t="shared" si="6"/>
        <v>14</v>
      </c>
      <c r="B20" s="76"/>
      <c r="C20" s="28"/>
      <c r="D20" s="27">
        <f t="shared" si="7"/>
        <v>0</v>
      </c>
      <c r="E20" s="77"/>
      <c r="F20" s="29">
        <f t="shared" si="0"/>
        <v>0</v>
      </c>
      <c r="G20" s="30">
        <f t="shared" si="1"/>
        <v>0</v>
      </c>
      <c r="H20" s="77"/>
      <c r="I20" s="29">
        <f t="shared" si="2"/>
        <v>0</v>
      </c>
      <c r="J20" s="31">
        <f t="shared" si="3"/>
        <v>0</v>
      </c>
      <c r="K20" s="31">
        <f t="shared" si="4"/>
        <v>0</v>
      </c>
      <c r="L20" s="30">
        <f t="shared" si="5"/>
        <v>0</v>
      </c>
      <c r="N20" s="136" t="s">
        <v>115</v>
      </c>
      <c r="P20" s="159">
        <v>4.2824074074072904E-4</v>
      </c>
    </row>
    <row r="21" spans="1:16" x14ac:dyDescent="0.25">
      <c r="A21" s="136">
        <f t="shared" si="6"/>
        <v>15</v>
      </c>
      <c r="B21" s="76"/>
      <c r="C21" s="28"/>
      <c r="D21" s="27">
        <f t="shared" si="7"/>
        <v>0</v>
      </c>
      <c r="E21" s="77"/>
      <c r="F21" s="29">
        <f t="shared" si="0"/>
        <v>0</v>
      </c>
      <c r="G21" s="30">
        <f t="shared" si="1"/>
        <v>0</v>
      </c>
      <c r="H21" s="77"/>
      <c r="I21" s="29">
        <f t="shared" si="2"/>
        <v>0</v>
      </c>
      <c r="J21" s="31">
        <f t="shared" si="3"/>
        <v>0</v>
      </c>
      <c r="K21" s="31">
        <f t="shared" si="4"/>
        <v>0</v>
      </c>
      <c r="L21" s="30">
        <f t="shared" si="5"/>
        <v>0</v>
      </c>
      <c r="N21" s="136" t="s">
        <v>97</v>
      </c>
      <c r="P21" s="159">
        <v>4.6296296296296363E-4</v>
      </c>
    </row>
    <row r="22" spans="1:16" x14ac:dyDescent="0.25">
      <c r="A22" s="136">
        <f t="shared" si="6"/>
        <v>16</v>
      </c>
      <c r="B22" s="76"/>
      <c r="C22" s="28"/>
      <c r="D22" s="27">
        <f t="shared" si="7"/>
        <v>0</v>
      </c>
      <c r="E22" s="77"/>
      <c r="F22" s="29">
        <f t="shared" si="0"/>
        <v>0</v>
      </c>
      <c r="G22" s="30">
        <f t="shared" si="1"/>
        <v>0</v>
      </c>
      <c r="H22" s="77"/>
      <c r="I22" s="29">
        <f t="shared" si="2"/>
        <v>0</v>
      </c>
      <c r="J22" s="31">
        <f t="shared" si="3"/>
        <v>0</v>
      </c>
      <c r="K22" s="31">
        <f t="shared" si="4"/>
        <v>0</v>
      </c>
      <c r="L22" s="30">
        <f t="shared" si="5"/>
        <v>0</v>
      </c>
      <c r="N22" s="136" t="s">
        <v>96</v>
      </c>
      <c r="P22" s="159">
        <v>4.8611111111111077E-4</v>
      </c>
    </row>
    <row r="23" spans="1:16" x14ac:dyDescent="0.25">
      <c r="A23" s="136">
        <f t="shared" si="6"/>
        <v>17</v>
      </c>
      <c r="B23" s="76"/>
      <c r="C23" s="28"/>
      <c r="D23" s="27">
        <f t="shared" si="7"/>
        <v>0</v>
      </c>
      <c r="E23" s="77"/>
      <c r="F23" s="29">
        <f t="shared" si="0"/>
        <v>0</v>
      </c>
      <c r="G23" s="30">
        <f t="shared" si="1"/>
        <v>0</v>
      </c>
      <c r="H23" s="77"/>
      <c r="I23" s="29">
        <f t="shared" si="2"/>
        <v>0</v>
      </c>
      <c r="J23" s="31">
        <f t="shared" si="3"/>
        <v>0</v>
      </c>
      <c r="K23" s="31">
        <f t="shared" si="4"/>
        <v>0</v>
      </c>
      <c r="L23" s="30">
        <f t="shared" si="5"/>
        <v>0</v>
      </c>
      <c r="N23" s="136" t="s">
        <v>94</v>
      </c>
      <c r="P23" s="159">
        <v>4.9768518518519128E-4</v>
      </c>
    </row>
    <row r="24" spans="1:16" x14ac:dyDescent="0.25">
      <c r="A24" s="136">
        <f t="shared" si="6"/>
        <v>18</v>
      </c>
      <c r="B24" s="76"/>
      <c r="C24" s="28"/>
      <c r="D24" s="27">
        <f t="shared" si="7"/>
        <v>0</v>
      </c>
      <c r="E24" s="77"/>
      <c r="F24" s="29">
        <f t="shared" si="0"/>
        <v>0</v>
      </c>
      <c r="G24" s="30">
        <f t="shared" si="1"/>
        <v>0</v>
      </c>
      <c r="H24" s="77"/>
      <c r="I24" s="29">
        <f t="shared" si="2"/>
        <v>0</v>
      </c>
      <c r="J24" s="31">
        <f t="shared" si="3"/>
        <v>0</v>
      </c>
      <c r="K24" s="31">
        <f t="shared" si="4"/>
        <v>0</v>
      </c>
      <c r="L24" s="30">
        <f t="shared" si="5"/>
        <v>0</v>
      </c>
      <c r="N24" s="136" t="s">
        <v>94</v>
      </c>
      <c r="P24" s="159">
        <v>5.3240740740740505E-4</v>
      </c>
    </row>
    <row r="25" spans="1:16" x14ac:dyDescent="0.25">
      <c r="A25" s="136">
        <f t="shared" si="6"/>
        <v>19</v>
      </c>
      <c r="B25" s="76"/>
      <c r="C25" s="28"/>
      <c r="D25" s="27">
        <f t="shared" si="7"/>
        <v>0</v>
      </c>
      <c r="E25" s="77"/>
      <c r="F25" s="29">
        <f t="shared" si="0"/>
        <v>0</v>
      </c>
      <c r="G25" s="30">
        <f t="shared" si="1"/>
        <v>0</v>
      </c>
      <c r="H25" s="77"/>
      <c r="I25" s="29">
        <f t="shared" si="2"/>
        <v>0</v>
      </c>
      <c r="J25" s="31">
        <f t="shared" si="3"/>
        <v>0</v>
      </c>
      <c r="K25" s="31">
        <f t="shared" si="4"/>
        <v>0</v>
      </c>
      <c r="L25" s="30">
        <f t="shared" si="5"/>
        <v>0</v>
      </c>
      <c r="N25" s="136" t="s">
        <v>94</v>
      </c>
      <c r="P25" s="159">
        <v>5.4398148148147862E-4</v>
      </c>
    </row>
    <row r="26" spans="1:16" x14ac:dyDescent="0.25">
      <c r="A26" s="136">
        <f t="shared" si="6"/>
        <v>20</v>
      </c>
      <c r="B26" s="76"/>
      <c r="C26" s="28"/>
      <c r="D26" s="27">
        <f t="shared" si="7"/>
        <v>0</v>
      </c>
      <c r="E26" s="77"/>
      <c r="F26" s="29">
        <f t="shared" si="0"/>
        <v>0</v>
      </c>
      <c r="G26" s="30">
        <f t="shared" si="1"/>
        <v>0</v>
      </c>
      <c r="H26" s="77"/>
      <c r="I26" s="29">
        <f t="shared" si="2"/>
        <v>0</v>
      </c>
      <c r="J26" s="31">
        <f t="shared" si="3"/>
        <v>0</v>
      </c>
      <c r="K26" s="31">
        <f t="shared" si="4"/>
        <v>0</v>
      </c>
      <c r="L26" s="30">
        <f t="shared" si="5"/>
        <v>0</v>
      </c>
      <c r="N26" s="136" t="s">
        <v>90</v>
      </c>
      <c r="P26" s="159">
        <v>6.0185185185185168E-4</v>
      </c>
    </row>
    <row r="27" spans="1:16" x14ac:dyDescent="0.25">
      <c r="A27" s="136">
        <f t="shared" si="6"/>
        <v>21</v>
      </c>
      <c r="B27" s="76"/>
      <c r="C27" s="28"/>
      <c r="D27" s="27">
        <f t="shared" si="7"/>
        <v>0</v>
      </c>
      <c r="E27" s="77"/>
      <c r="F27" s="29">
        <f t="shared" si="0"/>
        <v>0</v>
      </c>
      <c r="G27" s="30">
        <f t="shared" si="1"/>
        <v>0</v>
      </c>
      <c r="H27" s="77"/>
      <c r="I27" s="29">
        <f t="shared" si="2"/>
        <v>0</v>
      </c>
      <c r="J27" s="31">
        <f t="shared" si="3"/>
        <v>0</v>
      </c>
      <c r="K27" s="31">
        <f t="shared" si="4"/>
        <v>0</v>
      </c>
      <c r="L27" s="30">
        <f t="shared" si="5"/>
        <v>0</v>
      </c>
      <c r="N27" s="136" t="s">
        <v>87</v>
      </c>
      <c r="P27" s="159">
        <v>6.1342592592592612E-4</v>
      </c>
    </row>
    <row r="28" spans="1:16" x14ac:dyDescent="0.25">
      <c r="A28" s="136">
        <f t="shared" si="6"/>
        <v>22</v>
      </c>
      <c r="B28" s="76"/>
      <c r="C28" s="28"/>
      <c r="D28" s="27">
        <f t="shared" si="7"/>
        <v>0</v>
      </c>
      <c r="E28" s="77"/>
      <c r="F28" s="29">
        <f t="shared" si="0"/>
        <v>0</v>
      </c>
      <c r="G28" s="30">
        <f t="shared" si="1"/>
        <v>0</v>
      </c>
      <c r="H28" s="77"/>
      <c r="I28" s="29">
        <f t="shared" si="2"/>
        <v>0</v>
      </c>
      <c r="J28" s="31">
        <f t="shared" si="3"/>
        <v>0</v>
      </c>
      <c r="K28" s="31">
        <f t="shared" si="4"/>
        <v>0</v>
      </c>
      <c r="L28" s="30">
        <f t="shared" si="5"/>
        <v>0</v>
      </c>
      <c r="N28" s="136" t="s">
        <v>105</v>
      </c>
      <c r="P28" s="159">
        <v>6.3657407407407413E-4</v>
      </c>
    </row>
    <row r="29" spans="1:16" x14ac:dyDescent="0.25">
      <c r="A29" s="136">
        <f t="shared" si="6"/>
        <v>23</v>
      </c>
      <c r="B29" s="76"/>
      <c r="C29" s="28"/>
      <c r="D29" s="27">
        <f t="shared" si="7"/>
        <v>0</v>
      </c>
      <c r="E29" s="77"/>
      <c r="F29" s="29">
        <f t="shared" si="0"/>
        <v>0</v>
      </c>
      <c r="G29" s="30">
        <f t="shared" si="1"/>
        <v>0</v>
      </c>
      <c r="H29" s="77"/>
      <c r="I29" s="29">
        <f t="shared" si="2"/>
        <v>0</v>
      </c>
      <c r="J29" s="31">
        <f t="shared" si="3"/>
        <v>0</v>
      </c>
      <c r="K29" s="31">
        <f t="shared" si="4"/>
        <v>0</v>
      </c>
      <c r="L29" s="30">
        <f t="shared" si="5"/>
        <v>0</v>
      </c>
      <c r="N29" s="136" t="s">
        <v>94</v>
      </c>
      <c r="P29" s="159">
        <v>6.4814814814814076E-4</v>
      </c>
    </row>
    <row r="30" spans="1:16" x14ac:dyDescent="0.25">
      <c r="A30" s="136">
        <f t="shared" si="6"/>
        <v>24</v>
      </c>
      <c r="B30" s="76"/>
      <c r="C30" s="28"/>
      <c r="D30" s="27">
        <f t="shared" si="7"/>
        <v>0</v>
      </c>
      <c r="E30" s="77"/>
      <c r="F30" s="29">
        <f t="shared" si="0"/>
        <v>0</v>
      </c>
      <c r="G30" s="30">
        <f t="shared" si="1"/>
        <v>0</v>
      </c>
      <c r="H30" s="77"/>
      <c r="I30" s="29">
        <f t="shared" si="2"/>
        <v>0</v>
      </c>
      <c r="J30" s="31">
        <f t="shared" si="3"/>
        <v>0</v>
      </c>
      <c r="K30" s="31">
        <f t="shared" si="4"/>
        <v>0</v>
      </c>
      <c r="L30" s="30">
        <f t="shared" si="5"/>
        <v>0</v>
      </c>
      <c r="N30" s="136" t="s">
        <v>91</v>
      </c>
      <c r="P30" s="159">
        <v>6.4814814814814076E-4</v>
      </c>
    </row>
    <row r="31" spans="1:16" x14ac:dyDescent="0.25">
      <c r="A31" s="136">
        <f t="shared" si="6"/>
        <v>25</v>
      </c>
      <c r="B31" s="76"/>
      <c r="C31" s="28"/>
      <c r="D31" s="27">
        <f t="shared" si="7"/>
        <v>0</v>
      </c>
      <c r="E31" s="77"/>
      <c r="F31" s="29">
        <f t="shared" si="0"/>
        <v>0</v>
      </c>
      <c r="G31" s="30">
        <f t="shared" si="1"/>
        <v>0</v>
      </c>
      <c r="H31" s="77"/>
      <c r="I31" s="29">
        <f t="shared" si="2"/>
        <v>0</v>
      </c>
      <c r="J31" s="31">
        <f t="shared" si="3"/>
        <v>0</v>
      </c>
      <c r="K31" s="31">
        <f t="shared" si="4"/>
        <v>0</v>
      </c>
      <c r="L31" s="30">
        <f t="shared" si="5"/>
        <v>0</v>
      </c>
      <c r="N31" s="136" t="s">
        <v>92</v>
      </c>
      <c r="P31" s="159">
        <v>6.481481481481477E-4</v>
      </c>
    </row>
    <row r="32" spans="1:16" x14ac:dyDescent="0.25">
      <c r="A32" s="136">
        <f t="shared" si="6"/>
        <v>26</v>
      </c>
      <c r="B32" s="76"/>
      <c r="C32" s="28"/>
      <c r="D32" s="27">
        <f t="shared" si="7"/>
        <v>0</v>
      </c>
      <c r="E32" s="77"/>
      <c r="F32" s="29">
        <f t="shared" si="0"/>
        <v>0</v>
      </c>
      <c r="G32" s="30">
        <f t="shared" si="1"/>
        <v>0</v>
      </c>
      <c r="H32" s="77"/>
      <c r="I32" s="29">
        <f t="shared" si="2"/>
        <v>0</v>
      </c>
      <c r="J32" s="31">
        <f t="shared" si="3"/>
        <v>0</v>
      </c>
      <c r="K32" s="31">
        <f t="shared" si="4"/>
        <v>0</v>
      </c>
      <c r="L32" s="30">
        <f t="shared" si="5"/>
        <v>0</v>
      </c>
      <c r="N32" s="136" t="s">
        <v>91</v>
      </c>
      <c r="P32" s="159">
        <v>6.5972222222222474E-4</v>
      </c>
    </row>
    <row r="33" spans="1:16" x14ac:dyDescent="0.25">
      <c r="A33" s="136">
        <f t="shared" si="6"/>
        <v>27</v>
      </c>
      <c r="B33" s="76"/>
      <c r="C33" s="158"/>
      <c r="D33" s="27">
        <f t="shared" si="7"/>
        <v>0</v>
      </c>
      <c r="E33" s="77"/>
      <c r="F33" s="29">
        <f t="shared" si="0"/>
        <v>0</v>
      </c>
      <c r="G33" s="30">
        <f t="shared" si="1"/>
        <v>0</v>
      </c>
      <c r="H33" s="77"/>
      <c r="I33" s="29">
        <f t="shared" si="2"/>
        <v>0</v>
      </c>
      <c r="J33" s="31">
        <f t="shared" si="3"/>
        <v>0</v>
      </c>
      <c r="K33" s="31">
        <f t="shared" si="4"/>
        <v>0</v>
      </c>
      <c r="L33" s="30">
        <f t="shared" si="5"/>
        <v>0</v>
      </c>
      <c r="N33" s="136" t="s">
        <v>91</v>
      </c>
      <c r="P33" s="159">
        <v>6.5972222222222821E-4</v>
      </c>
    </row>
    <row r="34" spans="1:16" x14ac:dyDescent="0.25">
      <c r="A34" s="136">
        <f t="shared" si="6"/>
        <v>28</v>
      </c>
      <c r="B34" s="76"/>
      <c r="C34" s="28"/>
      <c r="D34" s="27">
        <f t="shared" si="7"/>
        <v>0</v>
      </c>
      <c r="E34" s="77"/>
      <c r="F34" s="29">
        <f t="shared" si="0"/>
        <v>0</v>
      </c>
      <c r="G34" s="30">
        <f t="shared" si="1"/>
        <v>0</v>
      </c>
      <c r="H34" s="77"/>
      <c r="I34" s="29">
        <f t="shared" si="2"/>
        <v>0</v>
      </c>
      <c r="J34" s="31">
        <f t="shared" si="3"/>
        <v>0</v>
      </c>
      <c r="K34" s="31">
        <f t="shared" si="4"/>
        <v>0</v>
      </c>
      <c r="L34" s="30">
        <f t="shared" si="5"/>
        <v>0</v>
      </c>
      <c r="N34" s="136" t="s">
        <v>94</v>
      </c>
      <c r="P34" s="159">
        <v>6.9444444444444545E-4</v>
      </c>
    </row>
    <row r="35" spans="1:16" x14ac:dyDescent="0.25">
      <c r="A35" s="136">
        <f t="shared" si="6"/>
        <v>29</v>
      </c>
      <c r="B35" s="76"/>
      <c r="C35" s="28"/>
      <c r="D35" s="27">
        <f t="shared" si="7"/>
        <v>0</v>
      </c>
      <c r="E35" s="77"/>
      <c r="F35" s="29">
        <f t="shared" si="0"/>
        <v>0</v>
      </c>
      <c r="G35" s="30">
        <f t="shared" si="1"/>
        <v>0</v>
      </c>
      <c r="H35" s="77"/>
      <c r="I35" s="29">
        <f t="shared" si="2"/>
        <v>0</v>
      </c>
      <c r="J35" s="31">
        <f t="shared" si="3"/>
        <v>0</v>
      </c>
      <c r="K35" s="31">
        <f t="shared" si="4"/>
        <v>0</v>
      </c>
      <c r="L35" s="30">
        <f t="shared" si="5"/>
        <v>0</v>
      </c>
      <c r="N35" s="136" t="s">
        <v>95</v>
      </c>
      <c r="P35" s="159">
        <v>1.0185185185185193E-3</v>
      </c>
    </row>
    <row r="36" spans="1:16" x14ac:dyDescent="0.25">
      <c r="A36" s="136">
        <f t="shared" si="6"/>
        <v>30</v>
      </c>
      <c r="B36" s="76"/>
      <c r="C36" s="28"/>
      <c r="D36" s="27">
        <f t="shared" si="7"/>
        <v>0</v>
      </c>
      <c r="E36" s="77"/>
      <c r="F36" s="29">
        <f t="shared" si="0"/>
        <v>0</v>
      </c>
      <c r="G36" s="30">
        <f t="shared" si="1"/>
        <v>0</v>
      </c>
      <c r="H36" s="77"/>
      <c r="I36" s="29">
        <f t="shared" si="2"/>
        <v>0</v>
      </c>
      <c r="J36" s="31">
        <f t="shared" si="3"/>
        <v>0</v>
      </c>
      <c r="K36" s="31">
        <f t="shared" si="4"/>
        <v>0</v>
      </c>
      <c r="L36" s="30">
        <f t="shared" si="5"/>
        <v>0</v>
      </c>
      <c r="N36" s="136" t="s">
        <v>91</v>
      </c>
      <c r="P36" s="159">
        <v>1.0300925925925963E-3</v>
      </c>
    </row>
    <row r="37" spans="1:16" x14ac:dyDescent="0.25">
      <c r="A37" s="136">
        <f t="shared" si="6"/>
        <v>31</v>
      </c>
      <c r="B37" s="76"/>
      <c r="C37" s="28"/>
      <c r="D37" s="27">
        <f t="shared" si="7"/>
        <v>0</v>
      </c>
      <c r="E37" s="77"/>
      <c r="F37" s="29">
        <f t="shared" si="0"/>
        <v>0</v>
      </c>
      <c r="G37" s="30">
        <f t="shared" si="1"/>
        <v>0</v>
      </c>
      <c r="H37" s="77"/>
      <c r="I37" s="29">
        <f t="shared" si="2"/>
        <v>0</v>
      </c>
      <c r="J37" s="31">
        <f t="shared" si="3"/>
        <v>0</v>
      </c>
      <c r="K37" s="31">
        <f t="shared" si="4"/>
        <v>0</v>
      </c>
      <c r="L37" s="30">
        <f t="shared" si="5"/>
        <v>0</v>
      </c>
      <c r="N37" s="136" t="s">
        <v>111</v>
      </c>
      <c r="P37" s="159">
        <v>1.0879629629629642E-3</v>
      </c>
    </row>
    <row r="38" spans="1:16" x14ac:dyDescent="0.25">
      <c r="A38" s="136">
        <f t="shared" si="6"/>
        <v>32</v>
      </c>
      <c r="B38" s="76"/>
      <c r="C38" s="28"/>
      <c r="D38" s="27">
        <f t="shared" si="7"/>
        <v>0</v>
      </c>
      <c r="E38" s="77"/>
      <c r="F38" s="29">
        <f t="shared" si="0"/>
        <v>0</v>
      </c>
      <c r="G38" s="30">
        <f t="shared" si="1"/>
        <v>0</v>
      </c>
      <c r="H38" s="77"/>
      <c r="I38" s="29">
        <f t="shared" si="2"/>
        <v>0</v>
      </c>
      <c r="J38" s="31">
        <f t="shared" si="3"/>
        <v>0</v>
      </c>
      <c r="K38" s="31">
        <f t="shared" si="4"/>
        <v>0</v>
      </c>
      <c r="L38" s="30">
        <f t="shared" si="5"/>
        <v>0</v>
      </c>
      <c r="N38" s="136" t="s">
        <v>96</v>
      </c>
      <c r="P38" s="159">
        <v>1.1574074074073987E-3</v>
      </c>
    </row>
    <row r="39" spans="1:16" x14ac:dyDescent="0.25">
      <c r="A39" s="136">
        <f t="shared" si="6"/>
        <v>33</v>
      </c>
      <c r="B39" s="76"/>
      <c r="C39" s="28"/>
      <c r="D39" s="27">
        <f t="shared" si="7"/>
        <v>0</v>
      </c>
      <c r="E39" s="77"/>
      <c r="F39" s="29">
        <f t="shared" si="0"/>
        <v>0</v>
      </c>
      <c r="G39" s="30">
        <f t="shared" si="1"/>
        <v>0</v>
      </c>
      <c r="H39" s="77"/>
      <c r="I39" s="29">
        <f t="shared" si="2"/>
        <v>0</v>
      </c>
      <c r="J39" s="31">
        <f t="shared" si="3"/>
        <v>0</v>
      </c>
      <c r="K39" s="31">
        <f t="shared" si="4"/>
        <v>0</v>
      </c>
      <c r="L39" s="30">
        <f t="shared" si="5"/>
        <v>0</v>
      </c>
      <c r="N39" s="136" t="s">
        <v>112</v>
      </c>
      <c r="P39" s="159">
        <v>1.1574074074074125E-3</v>
      </c>
    </row>
    <row r="40" spans="1:16" x14ac:dyDescent="0.25">
      <c r="A40" s="136">
        <f t="shared" si="6"/>
        <v>34</v>
      </c>
      <c r="B40" s="76"/>
      <c r="C40" s="28"/>
      <c r="D40" s="27">
        <f t="shared" si="7"/>
        <v>0</v>
      </c>
      <c r="E40" s="77"/>
      <c r="F40" s="29">
        <f t="shared" si="0"/>
        <v>0</v>
      </c>
      <c r="G40" s="30">
        <f t="shared" si="1"/>
        <v>0</v>
      </c>
      <c r="H40" s="77"/>
      <c r="I40" s="29">
        <f t="shared" si="2"/>
        <v>0</v>
      </c>
      <c r="J40" s="31">
        <f t="shared" si="3"/>
        <v>0</v>
      </c>
      <c r="K40" s="31">
        <f t="shared" si="4"/>
        <v>0</v>
      </c>
      <c r="L40" s="30">
        <f t="shared" si="5"/>
        <v>0</v>
      </c>
      <c r="N40" s="136" t="s">
        <v>103</v>
      </c>
      <c r="P40" s="159">
        <v>1.2731481481481413E-3</v>
      </c>
    </row>
    <row r="41" spans="1:16" x14ac:dyDescent="0.25">
      <c r="A41" s="136">
        <f t="shared" si="6"/>
        <v>35</v>
      </c>
      <c r="B41" s="76"/>
      <c r="C41" s="28"/>
      <c r="D41" s="27">
        <f t="shared" si="7"/>
        <v>0</v>
      </c>
      <c r="E41" s="77"/>
      <c r="F41" s="29">
        <f t="shared" si="0"/>
        <v>0</v>
      </c>
      <c r="G41" s="30">
        <f t="shared" si="1"/>
        <v>0</v>
      </c>
      <c r="H41" s="77"/>
      <c r="I41" s="29">
        <f t="shared" si="2"/>
        <v>0</v>
      </c>
      <c r="J41" s="31">
        <f t="shared" si="3"/>
        <v>0</v>
      </c>
      <c r="K41" s="31">
        <f t="shared" si="4"/>
        <v>0</v>
      </c>
      <c r="L41" s="30">
        <f t="shared" si="5"/>
        <v>0</v>
      </c>
      <c r="N41" s="136" t="s">
        <v>91</v>
      </c>
      <c r="P41" s="159">
        <v>1.2847222222222253E-3</v>
      </c>
    </row>
    <row r="42" spans="1:16" x14ac:dyDescent="0.25">
      <c r="A42" s="136">
        <f t="shared" si="6"/>
        <v>36</v>
      </c>
      <c r="B42" s="76"/>
      <c r="C42" s="28"/>
      <c r="D42" s="27">
        <f t="shared" si="7"/>
        <v>0</v>
      </c>
      <c r="E42" s="77"/>
      <c r="F42" s="29">
        <f t="shared" si="0"/>
        <v>0</v>
      </c>
      <c r="G42" s="30">
        <f t="shared" si="1"/>
        <v>0</v>
      </c>
      <c r="H42" s="77"/>
      <c r="I42" s="29">
        <f t="shared" si="2"/>
        <v>0</v>
      </c>
      <c r="J42" s="31">
        <f t="shared" si="3"/>
        <v>0</v>
      </c>
      <c r="K42" s="31">
        <f t="shared" si="4"/>
        <v>0</v>
      </c>
      <c r="L42" s="30">
        <f t="shared" si="5"/>
        <v>0</v>
      </c>
      <c r="N42" s="136" t="s">
        <v>88</v>
      </c>
      <c r="P42" s="159">
        <v>1.3194444444444451E-3</v>
      </c>
    </row>
    <row r="43" spans="1:16" x14ac:dyDescent="0.25">
      <c r="A43" s="136">
        <f t="shared" si="6"/>
        <v>37</v>
      </c>
      <c r="B43" s="76"/>
      <c r="C43" s="28"/>
      <c r="D43" s="27">
        <f t="shared" si="7"/>
        <v>0</v>
      </c>
      <c r="E43" s="77"/>
      <c r="F43" s="29">
        <f t="shared" si="0"/>
        <v>0</v>
      </c>
      <c r="G43" s="30">
        <f t="shared" si="1"/>
        <v>0</v>
      </c>
      <c r="H43" s="77"/>
      <c r="I43" s="29">
        <f t="shared" si="2"/>
        <v>0</v>
      </c>
      <c r="J43" s="31">
        <f t="shared" si="3"/>
        <v>0</v>
      </c>
      <c r="K43" s="31">
        <f t="shared" si="4"/>
        <v>0</v>
      </c>
      <c r="L43" s="30">
        <f t="shared" si="5"/>
        <v>0</v>
      </c>
      <c r="N43" s="136" t="s">
        <v>102</v>
      </c>
      <c r="P43" s="159">
        <v>1.3888888888888909E-3</v>
      </c>
    </row>
    <row r="44" spans="1:16" x14ac:dyDescent="0.25">
      <c r="A44" s="136">
        <f t="shared" si="6"/>
        <v>38</v>
      </c>
      <c r="B44" s="76"/>
      <c r="C44" s="28"/>
      <c r="D44" s="27">
        <f t="shared" si="7"/>
        <v>0</v>
      </c>
      <c r="E44" s="77"/>
      <c r="F44" s="29">
        <f t="shared" si="0"/>
        <v>0</v>
      </c>
      <c r="G44" s="30">
        <f t="shared" si="1"/>
        <v>0</v>
      </c>
      <c r="H44" s="77"/>
      <c r="I44" s="29">
        <f t="shared" si="2"/>
        <v>0</v>
      </c>
      <c r="J44" s="31">
        <f t="shared" si="3"/>
        <v>0</v>
      </c>
      <c r="K44" s="31">
        <f t="shared" si="4"/>
        <v>0</v>
      </c>
      <c r="L44" s="30">
        <f t="shared" si="5"/>
        <v>0</v>
      </c>
      <c r="N44" s="136" t="s">
        <v>97</v>
      </c>
      <c r="P44" s="159">
        <v>2.0833333333333329E-3</v>
      </c>
    </row>
    <row r="45" spans="1:16" x14ac:dyDescent="0.25">
      <c r="A45" s="136">
        <f t="shared" si="6"/>
        <v>39</v>
      </c>
      <c r="B45" s="76"/>
      <c r="C45" s="28"/>
      <c r="D45" s="27">
        <f t="shared" si="7"/>
        <v>0</v>
      </c>
      <c r="E45" s="77"/>
      <c r="F45" s="29">
        <f t="shared" si="0"/>
        <v>0</v>
      </c>
      <c r="G45" s="30">
        <f t="shared" si="1"/>
        <v>0</v>
      </c>
      <c r="H45" s="77"/>
      <c r="I45" s="29">
        <f t="shared" si="2"/>
        <v>0</v>
      </c>
      <c r="J45" s="31">
        <f t="shared" si="3"/>
        <v>0</v>
      </c>
      <c r="K45" s="31">
        <f t="shared" si="4"/>
        <v>0</v>
      </c>
      <c r="L45" s="30">
        <f t="shared" si="5"/>
        <v>0</v>
      </c>
      <c r="N45" s="136" t="s">
        <v>99</v>
      </c>
      <c r="P45" s="159">
        <v>2.0833333333333329E-3</v>
      </c>
    </row>
    <row r="46" spans="1:16" x14ac:dyDescent="0.25">
      <c r="A46" s="136">
        <f t="shared" si="6"/>
        <v>40</v>
      </c>
      <c r="B46" s="76"/>
      <c r="C46" s="28"/>
      <c r="D46" s="27">
        <f t="shared" si="7"/>
        <v>0</v>
      </c>
      <c r="E46" s="77"/>
      <c r="F46" s="29">
        <f t="shared" si="0"/>
        <v>0</v>
      </c>
      <c r="G46" s="30">
        <f t="shared" si="1"/>
        <v>0</v>
      </c>
      <c r="H46" s="77"/>
      <c r="I46" s="29">
        <f t="shared" si="2"/>
        <v>0</v>
      </c>
      <c r="J46" s="31">
        <f t="shared" si="3"/>
        <v>0</v>
      </c>
      <c r="K46" s="31">
        <f t="shared" si="4"/>
        <v>0</v>
      </c>
      <c r="L46" s="30">
        <f t="shared" si="5"/>
        <v>0</v>
      </c>
      <c r="N46" s="136" t="s">
        <v>100</v>
      </c>
      <c r="P46" s="159">
        <v>2.0833333333333329E-3</v>
      </c>
    </row>
    <row r="47" spans="1:16" x14ac:dyDescent="0.25">
      <c r="A47" s="136">
        <f t="shared" si="6"/>
        <v>41</v>
      </c>
      <c r="B47" s="76"/>
      <c r="C47" s="28"/>
      <c r="D47" s="27">
        <f t="shared" si="7"/>
        <v>0</v>
      </c>
      <c r="E47" s="77"/>
      <c r="F47" s="29">
        <f t="shared" si="0"/>
        <v>0</v>
      </c>
      <c r="G47" s="30">
        <f t="shared" si="1"/>
        <v>0</v>
      </c>
      <c r="H47" s="77"/>
      <c r="I47" s="29">
        <f t="shared" si="2"/>
        <v>0</v>
      </c>
      <c r="J47" s="31">
        <f t="shared" si="3"/>
        <v>0</v>
      </c>
      <c r="K47" s="31">
        <f t="shared" si="4"/>
        <v>0</v>
      </c>
      <c r="L47" s="30">
        <f t="shared" si="5"/>
        <v>0</v>
      </c>
      <c r="N47" s="136" t="s">
        <v>108</v>
      </c>
      <c r="P47" s="159">
        <v>2.0833333333333398E-3</v>
      </c>
    </row>
    <row r="48" spans="1:16" x14ac:dyDescent="0.25">
      <c r="A48" s="136">
        <f t="shared" si="6"/>
        <v>42</v>
      </c>
      <c r="B48" s="76"/>
      <c r="C48" s="28"/>
      <c r="D48" s="27">
        <f t="shared" si="7"/>
        <v>0</v>
      </c>
      <c r="E48" s="77"/>
      <c r="F48" s="29">
        <f t="shared" si="0"/>
        <v>0</v>
      </c>
      <c r="G48" s="30">
        <f t="shared" si="1"/>
        <v>0</v>
      </c>
      <c r="H48" s="77"/>
      <c r="I48" s="29">
        <f t="shared" si="2"/>
        <v>0</v>
      </c>
      <c r="J48" s="31">
        <f t="shared" si="3"/>
        <v>0</v>
      </c>
      <c r="K48" s="31">
        <f t="shared" si="4"/>
        <v>0</v>
      </c>
      <c r="L48" s="30">
        <f t="shared" si="5"/>
        <v>0</v>
      </c>
      <c r="N48" s="136" t="s">
        <v>113</v>
      </c>
      <c r="P48" s="159">
        <v>2.6041666666666644E-3</v>
      </c>
    </row>
    <row r="49" spans="1:16" x14ac:dyDescent="0.25">
      <c r="A49" s="136">
        <f t="shared" si="6"/>
        <v>43</v>
      </c>
      <c r="B49" s="76"/>
      <c r="C49" s="28"/>
      <c r="D49" s="27">
        <f t="shared" si="7"/>
        <v>0</v>
      </c>
      <c r="E49" s="77"/>
      <c r="F49" s="29">
        <f t="shared" si="0"/>
        <v>0</v>
      </c>
      <c r="G49" s="30">
        <f t="shared" si="1"/>
        <v>0</v>
      </c>
      <c r="H49" s="77"/>
      <c r="I49" s="29">
        <f t="shared" si="2"/>
        <v>0</v>
      </c>
      <c r="J49" s="31">
        <f t="shared" si="3"/>
        <v>0</v>
      </c>
      <c r="K49" s="31">
        <f t="shared" si="4"/>
        <v>0</v>
      </c>
      <c r="L49" s="30">
        <f t="shared" si="5"/>
        <v>0</v>
      </c>
      <c r="N49" s="136" t="s">
        <v>85</v>
      </c>
      <c r="P49" s="159">
        <v>2.6620370370370374E-3</v>
      </c>
    </row>
    <row r="50" spans="1:16" x14ac:dyDescent="0.25">
      <c r="A50" s="136">
        <f t="shared" si="6"/>
        <v>44</v>
      </c>
      <c r="B50" s="76"/>
      <c r="C50" s="28"/>
      <c r="D50" s="27">
        <f t="shared" si="7"/>
        <v>0</v>
      </c>
      <c r="E50" s="77"/>
      <c r="F50" s="29">
        <f t="shared" si="0"/>
        <v>0</v>
      </c>
      <c r="G50" s="30">
        <f t="shared" si="1"/>
        <v>0</v>
      </c>
      <c r="H50" s="77"/>
      <c r="I50" s="29">
        <f t="shared" si="2"/>
        <v>0</v>
      </c>
      <c r="J50" s="31">
        <f t="shared" si="3"/>
        <v>0</v>
      </c>
      <c r="K50" s="31">
        <f t="shared" si="4"/>
        <v>0</v>
      </c>
      <c r="L50" s="30">
        <f t="shared" si="5"/>
        <v>0</v>
      </c>
      <c r="N50" s="136" t="s">
        <v>91</v>
      </c>
      <c r="P50" s="159">
        <v>2.7314814814814806E-3</v>
      </c>
    </row>
    <row r="51" spans="1:16" x14ac:dyDescent="0.25">
      <c r="A51" s="136">
        <f t="shared" si="6"/>
        <v>45</v>
      </c>
      <c r="B51" s="76"/>
      <c r="C51" s="158"/>
      <c r="D51" s="27">
        <f t="shared" si="7"/>
        <v>0</v>
      </c>
      <c r="E51" s="77"/>
      <c r="F51" s="29">
        <f t="shared" si="0"/>
        <v>0</v>
      </c>
      <c r="G51" s="30">
        <f t="shared" si="1"/>
        <v>0</v>
      </c>
      <c r="H51" s="77"/>
      <c r="I51" s="29">
        <f t="shared" si="2"/>
        <v>0</v>
      </c>
      <c r="J51" s="31">
        <f t="shared" si="3"/>
        <v>0</v>
      </c>
      <c r="K51" s="31">
        <f t="shared" si="4"/>
        <v>0</v>
      </c>
      <c r="L51" s="30">
        <f t="shared" si="5"/>
        <v>0</v>
      </c>
      <c r="N51" s="136" t="s">
        <v>98</v>
      </c>
      <c r="P51" s="159">
        <v>2.7777777777777748E-3</v>
      </c>
    </row>
    <row r="52" spans="1:16" x14ac:dyDescent="0.25">
      <c r="A52" s="136">
        <f t="shared" si="6"/>
        <v>46</v>
      </c>
      <c r="B52" s="76"/>
      <c r="C52" s="28"/>
      <c r="D52" s="27">
        <f t="shared" si="7"/>
        <v>0</v>
      </c>
      <c r="E52" s="77"/>
      <c r="F52" s="29">
        <f t="shared" si="0"/>
        <v>0</v>
      </c>
      <c r="G52" s="30">
        <f t="shared" si="1"/>
        <v>0</v>
      </c>
      <c r="H52" s="77"/>
      <c r="I52" s="29">
        <f t="shared" si="2"/>
        <v>0</v>
      </c>
      <c r="J52" s="31">
        <f t="shared" si="3"/>
        <v>0</v>
      </c>
      <c r="K52" s="31">
        <f t="shared" si="4"/>
        <v>0</v>
      </c>
      <c r="L52" s="30">
        <f t="shared" si="5"/>
        <v>0</v>
      </c>
      <c r="N52" s="136" t="s">
        <v>101</v>
      </c>
      <c r="P52" s="159">
        <v>2.7777777777777818E-3</v>
      </c>
    </row>
    <row r="53" spans="1:16" x14ac:dyDescent="0.25">
      <c r="A53" s="136">
        <f t="shared" si="6"/>
        <v>47</v>
      </c>
      <c r="B53" s="76"/>
      <c r="C53" s="28"/>
      <c r="D53" s="27">
        <f t="shared" si="7"/>
        <v>0</v>
      </c>
      <c r="E53" s="77"/>
      <c r="F53" s="29">
        <f t="shared" si="0"/>
        <v>0</v>
      </c>
      <c r="G53" s="30">
        <f t="shared" si="1"/>
        <v>0</v>
      </c>
      <c r="H53" s="77"/>
      <c r="I53" s="29">
        <f t="shared" si="2"/>
        <v>0</v>
      </c>
      <c r="J53" s="31">
        <f t="shared" si="3"/>
        <v>0</v>
      </c>
      <c r="K53" s="31">
        <f t="shared" si="4"/>
        <v>0</v>
      </c>
      <c r="L53" s="30">
        <f t="shared" si="5"/>
        <v>0</v>
      </c>
      <c r="N53" s="136" t="s">
        <v>116</v>
      </c>
      <c r="P53" s="159">
        <v>2.7777777777777957E-3</v>
      </c>
    </row>
    <row r="54" spans="1:16" x14ac:dyDescent="0.25">
      <c r="A54" s="136">
        <f t="shared" si="6"/>
        <v>48</v>
      </c>
      <c r="B54" s="76"/>
      <c r="C54" s="28"/>
      <c r="D54" s="27">
        <f t="shared" si="7"/>
        <v>0</v>
      </c>
      <c r="E54" s="77"/>
      <c r="F54" s="29">
        <f t="shared" si="0"/>
        <v>0</v>
      </c>
      <c r="G54" s="30">
        <f t="shared" si="1"/>
        <v>0</v>
      </c>
      <c r="H54" s="77"/>
      <c r="I54" s="29">
        <f t="shared" si="2"/>
        <v>0</v>
      </c>
      <c r="J54" s="31">
        <f t="shared" si="3"/>
        <v>0</v>
      </c>
      <c r="K54" s="31">
        <f t="shared" si="4"/>
        <v>0</v>
      </c>
      <c r="L54" s="30">
        <f t="shared" si="5"/>
        <v>0</v>
      </c>
      <c r="N54" s="136" t="s">
        <v>89</v>
      </c>
      <c r="P54" s="159">
        <v>2.8240740740740735E-3</v>
      </c>
    </row>
    <row r="55" spans="1:16" x14ac:dyDescent="0.25">
      <c r="A55" s="136">
        <f t="shared" si="6"/>
        <v>49</v>
      </c>
      <c r="B55" s="76"/>
      <c r="C55" s="28"/>
      <c r="D55" s="27">
        <f t="shared" si="7"/>
        <v>0</v>
      </c>
      <c r="E55" s="77"/>
      <c r="F55" s="29">
        <f t="shared" si="0"/>
        <v>0</v>
      </c>
      <c r="G55" s="30">
        <f t="shared" si="1"/>
        <v>0</v>
      </c>
      <c r="H55" s="77"/>
      <c r="I55" s="29">
        <f t="shared" si="2"/>
        <v>0</v>
      </c>
      <c r="J55" s="31">
        <f t="shared" si="3"/>
        <v>0</v>
      </c>
      <c r="K55" s="31">
        <f t="shared" si="4"/>
        <v>0</v>
      </c>
      <c r="L55" s="30">
        <f t="shared" si="5"/>
        <v>0</v>
      </c>
      <c r="N55" s="136" t="s">
        <v>91</v>
      </c>
      <c r="P55" s="159">
        <v>2.8240740740740761E-3</v>
      </c>
    </row>
    <row r="56" spans="1:16" x14ac:dyDescent="0.25">
      <c r="A56" s="136">
        <f t="shared" si="6"/>
        <v>50</v>
      </c>
      <c r="B56" s="76"/>
      <c r="C56" s="28"/>
      <c r="D56" s="27">
        <f t="shared" si="7"/>
        <v>0</v>
      </c>
      <c r="E56" s="77"/>
      <c r="F56" s="29">
        <f t="shared" si="0"/>
        <v>0</v>
      </c>
      <c r="G56" s="30">
        <f t="shared" si="1"/>
        <v>0</v>
      </c>
      <c r="H56" s="77"/>
      <c r="I56" s="29">
        <f t="shared" si="2"/>
        <v>0</v>
      </c>
      <c r="J56" s="31">
        <f t="shared" si="3"/>
        <v>0</v>
      </c>
      <c r="K56" s="31">
        <f t="shared" si="4"/>
        <v>0</v>
      </c>
      <c r="L56" s="30">
        <f t="shared" si="5"/>
        <v>0</v>
      </c>
      <c r="N56" s="136" t="s">
        <v>91</v>
      </c>
      <c r="P56" s="159">
        <v>3.5879629629629629E-3</v>
      </c>
    </row>
    <row r="57" spans="1:16" x14ac:dyDescent="0.25">
      <c r="A57" s="136">
        <f t="shared" si="6"/>
        <v>51</v>
      </c>
      <c r="B57" s="76"/>
      <c r="C57" s="28"/>
      <c r="D57" s="27">
        <f t="shared" si="7"/>
        <v>0</v>
      </c>
      <c r="E57" s="77"/>
      <c r="F57" s="29">
        <f t="shared" si="0"/>
        <v>0</v>
      </c>
      <c r="G57" s="30">
        <f t="shared" si="1"/>
        <v>0</v>
      </c>
      <c r="H57" s="77"/>
      <c r="I57" s="29">
        <f t="shared" si="2"/>
        <v>0</v>
      </c>
      <c r="J57" s="31">
        <f t="shared" si="3"/>
        <v>0</v>
      </c>
      <c r="K57" s="31">
        <f t="shared" si="4"/>
        <v>0</v>
      </c>
      <c r="L57" s="30">
        <f t="shared" si="5"/>
        <v>0</v>
      </c>
      <c r="N57" s="136" t="s">
        <v>86</v>
      </c>
      <c r="P57" s="159">
        <v>4.2476851851851851E-3</v>
      </c>
    </row>
    <row r="58" spans="1:16" x14ac:dyDescent="0.25">
      <c r="A58" s="136">
        <f t="shared" si="6"/>
        <v>52</v>
      </c>
      <c r="B58" s="76"/>
      <c r="C58" s="28"/>
      <c r="D58" s="27">
        <f t="shared" si="7"/>
        <v>0</v>
      </c>
      <c r="E58" s="77"/>
      <c r="F58" s="29">
        <f t="shared" si="0"/>
        <v>0</v>
      </c>
      <c r="G58" s="30">
        <f t="shared" si="1"/>
        <v>0</v>
      </c>
      <c r="H58" s="77"/>
      <c r="I58" s="29">
        <f t="shared" si="2"/>
        <v>0</v>
      </c>
      <c r="J58" s="31">
        <f t="shared" si="3"/>
        <v>0</v>
      </c>
      <c r="K58" s="31">
        <f t="shared" si="4"/>
        <v>0</v>
      </c>
      <c r="L58" s="30">
        <f t="shared" si="5"/>
        <v>0</v>
      </c>
      <c r="N58" s="136" t="s">
        <v>114</v>
      </c>
      <c r="P58" s="159">
        <v>4.8379629629629606E-3</v>
      </c>
    </row>
    <row r="59" spans="1:16" x14ac:dyDescent="0.25">
      <c r="A59" s="136">
        <f t="shared" si="6"/>
        <v>53</v>
      </c>
      <c r="B59" s="76"/>
      <c r="C59" s="28"/>
      <c r="D59" s="27">
        <f t="shared" si="7"/>
        <v>0</v>
      </c>
      <c r="E59" s="77"/>
      <c r="F59" s="29">
        <f t="shared" si="0"/>
        <v>0</v>
      </c>
      <c r="G59" s="30">
        <f t="shared" si="1"/>
        <v>0</v>
      </c>
      <c r="H59" s="77"/>
      <c r="I59" s="29">
        <f t="shared" si="2"/>
        <v>0</v>
      </c>
      <c r="J59" s="31">
        <f t="shared" si="3"/>
        <v>0</v>
      </c>
      <c r="K59" s="31">
        <f t="shared" si="4"/>
        <v>0</v>
      </c>
      <c r="L59" s="30">
        <f t="shared" si="5"/>
        <v>0</v>
      </c>
      <c r="N59" s="136" t="s">
        <v>65</v>
      </c>
      <c r="P59" s="159">
        <v>8.7962962962962968E-3</v>
      </c>
    </row>
    <row r="60" spans="1:16" x14ac:dyDescent="0.25">
      <c r="A60" s="136">
        <f t="shared" si="6"/>
        <v>54</v>
      </c>
      <c r="B60" s="76"/>
      <c r="C60" s="28"/>
      <c r="D60" s="27">
        <f t="shared" si="7"/>
        <v>0</v>
      </c>
      <c r="E60" s="77"/>
      <c r="F60" s="29">
        <f t="shared" si="0"/>
        <v>0</v>
      </c>
      <c r="G60" s="30">
        <f t="shared" si="1"/>
        <v>0</v>
      </c>
      <c r="H60" s="77"/>
      <c r="I60" s="29">
        <f t="shared" si="2"/>
        <v>0</v>
      </c>
      <c r="J60" s="31">
        <f t="shared" si="3"/>
        <v>0</v>
      </c>
      <c r="K60" s="31">
        <f t="shared" si="4"/>
        <v>0</v>
      </c>
      <c r="L60" s="30">
        <f t="shared" si="5"/>
        <v>0</v>
      </c>
      <c r="N60" s="136" t="s">
        <v>100</v>
      </c>
      <c r="P60" s="159">
        <v>1.0416666666666657E-2</v>
      </c>
    </row>
    <row r="61" spans="1:16" x14ac:dyDescent="0.25">
      <c r="A61" s="136">
        <f t="shared" si="6"/>
        <v>55</v>
      </c>
      <c r="B61" s="76"/>
      <c r="C61" s="28"/>
      <c r="D61" s="27">
        <f t="shared" si="7"/>
        <v>0</v>
      </c>
      <c r="E61" s="77"/>
      <c r="F61" s="29">
        <f t="shared" si="0"/>
        <v>0</v>
      </c>
      <c r="G61" s="30">
        <f t="shared" si="1"/>
        <v>0</v>
      </c>
      <c r="H61" s="12"/>
      <c r="I61" s="29">
        <f t="shared" si="2"/>
        <v>0</v>
      </c>
      <c r="J61" s="31">
        <f t="shared" si="3"/>
        <v>0</v>
      </c>
      <c r="K61" s="31">
        <f t="shared" si="4"/>
        <v>0</v>
      </c>
      <c r="L61" s="30">
        <f t="shared" si="5"/>
        <v>0</v>
      </c>
      <c r="N61" s="136" t="s">
        <v>117</v>
      </c>
      <c r="P61" s="159">
        <v>3.125E-2</v>
      </c>
    </row>
    <row r="62" spans="1:16" x14ac:dyDescent="0.25">
      <c r="A62" s="136">
        <f t="shared" si="6"/>
        <v>56</v>
      </c>
      <c r="B62" s="7"/>
      <c r="C62" s="28"/>
      <c r="D62" s="27">
        <f t="shared" si="7"/>
        <v>0</v>
      </c>
      <c r="E62" s="77"/>
      <c r="F62" s="29">
        <f t="shared" si="0"/>
        <v>0</v>
      </c>
      <c r="G62" s="30">
        <f t="shared" si="1"/>
        <v>0</v>
      </c>
      <c r="H62" s="12"/>
      <c r="I62" s="29">
        <f t="shared" si="2"/>
        <v>0</v>
      </c>
      <c r="J62" s="31">
        <f t="shared" si="3"/>
        <v>0</v>
      </c>
      <c r="K62" s="31">
        <f t="shared" si="4"/>
        <v>0</v>
      </c>
      <c r="L62" s="30">
        <f t="shared" si="5"/>
        <v>0</v>
      </c>
    </row>
    <row r="63" spans="1:16" x14ac:dyDescent="0.25">
      <c r="A63" s="136">
        <f t="shared" si="6"/>
        <v>57</v>
      </c>
      <c r="B63" s="7"/>
      <c r="C63" s="28"/>
      <c r="D63" s="27">
        <f t="shared" si="7"/>
        <v>0</v>
      </c>
      <c r="E63" s="77"/>
      <c r="F63" s="29">
        <f t="shared" si="0"/>
        <v>0</v>
      </c>
      <c r="G63" s="30">
        <f t="shared" si="1"/>
        <v>0</v>
      </c>
      <c r="H63" s="12"/>
      <c r="I63" s="29">
        <f t="shared" si="2"/>
        <v>0</v>
      </c>
      <c r="J63" s="31">
        <f t="shared" si="3"/>
        <v>0</v>
      </c>
      <c r="K63" s="31">
        <f t="shared" si="4"/>
        <v>0</v>
      </c>
      <c r="L63" s="30">
        <f t="shared" si="5"/>
        <v>0</v>
      </c>
    </row>
    <row r="64" spans="1:16" x14ac:dyDescent="0.25">
      <c r="A64" s="136">
        <f t="shared" si="6"/>
        <v>58</v>
      </c>
      <c r="B64" s="7"/>
      <c r="C64" s="28"/>
      <c r="D64" s="27">
        <f t="shared" si="7"/>
        <v>0</v>
      </c>
      <c r="E64" s="77"/>
      <c r="F64" s="29">
        <f t="shared" si="0"/>
        <v>0</v>
      </c>
      <c r="G64" s="30">
        <f t="shared" si="1"/>
        <v>0</v>
      </c>
      <c r="H64" s="12"/>
      <c r="I64" s="29">
        <f t="shared" si="2"/>
        <v>0</v>
      </c>
      <c r="J64" s="31">
        <f t="shared" si="3"/>
        <v>0</v>
      </c>
      <c r="K64" s="31">
        <f t="shared" si="4"/>
        <v>0</v>
      </c>
      <c r="L64" s="30">
        <f t="shared" si="5"/>
        <v>0</v>
      </c>
    </row>
    <row r="65" spans="1:12" x14ac:dyDescent="0.25">
      <c r="A65" s="136">
        <f t="shared" si="6"/>
        <v>59</v>
      </c>
      <c r="B65" s="7"/>
      <c r="C65" s="28"/>
      <c r="D65" s="27">
        <f t="shared" si="7"/>
        <v>0</v>
      </c>
      <c r="E65" s="77"/>
      <c r="F65" s="29">
        <f t="shared" si="0"/>
        <v>0</v>
      </c>
      <c r="G65" s="30">
        <f t="shared" si="1"/>
        <v>0</v>
      </c>
      <c r="H65" s="12"/>
      <c r="I65" s="29">
        <f t="shared" si="2"/>
        <v>0</v>
      </c>
      <c r="J65" s="31">
        <f t="shared" si="3"/>
        <v>0</v>
      </c>
      <c r="K65" s="31">
        <f t="shared" si="4"/>
        <v>0</v>
      </c>
      <c r="L65" s="30">
        <f t="shared" si="5"/>
        <v>0</v>
      </c>
    </row>
    <row r="66" spans="1:12" x14ac:dyDescent="0.25">
      <c r="A66" s="136">
        <f t="shared" si="6"/>
        <v>60</v>
      </c>
      <c r="B66" s="7"/>
      <c r="C66" s="28"/>
      <c r="D66" s="27">
        <f t="shared" si="7"/>
        <v>0</v>
      </c>
      <c r="E66" s="77"/>
      <c r="F66" s="29">
        <f t="shared" si="0"/>
        <v>0</v>
      </c>
      <c r="G66" s="30">
        <f t="shared" si="1"/>
        <v>0</v>
      </c>
      <c r="H66" s="12"/>
      <c r="I66" s="29">
        <f t="shared" si="2"/>
        <v>0</v>
      </c>
      <c r="J66" s="31">
        <f t="shared" si="3"/>
        <v>0</v>
      </c>
      <c r="K66" s="31">
        <f t="shared" si="4"/>
        <v>0</v>
      </c>
      <c r="L66" s="30">
        <f t="shared" si="5"/>
        <v>0</v>
      </c>
    </row>
    <row r="67" spans="1:12" x14ac:dyDescent="0.25">
      <c r="A67" s="136">
        <f t="shared" si="6"/>
        <v>61</v>
      </c>
      <c r="B67" s="7"/>
      <c r="C67" s="28"/>
      <c r="D67" s="27">
        <f t="shared" si="7"/>
        <v>0</v>
      </c>
      <c r="E67" s="77"/>
      <c r="F67" s="29">
        <f t="shared" si="0"/>
        <v>0</v>
      </c>
      <c r="G67" s="30">
        <f t="shared" si="1"/>
        <v>0</v>
      </c>
      <c r="H67" s="12"/>
      <c r="I67" s="29">
        <f t="shared" si="2"/>
        <v>0</v>
      </c>
      <c r="J67" s="31">
        <f t="shared" si="3"/>
        <v>0</v>
      </c>
      <c r="K67" s="31">
        <f t="shared" si="4"/>
        <v>0</v>
      </c>
      <c r="L67" s="30">
        <f t="shared" si="5"/>
        <v>0</v>
      </c>
    </row>
    <row r="68" spans="1:12" x14ac:dyDescent="0.25">
      <c r="A68" s="136">
        <f t="shared" si="6"/>
        <v>62</v>
      </c>
      <c r="B68" s="7"/>
      <c r="C68" s="28"/>
      <c r="D68" s="27">
        <f t="shared" si="7"/>
        <v>0</v>
      </c>
      <c r="E68" s="77"/>
      <c r="F68" s="29">
        <f t="shared" si="0"/>
        <v>0</v>
      </c>
      <c r="G68" s="30">
        <f t="shared" si="1"/>
        <v>0</v>
      </c>
      <c r="H68" s="12"/>
      <c r="I68" s="29">
        <f t="shared" si="2"/>
        <v>0</v>
      </c>
      <c r="J68" s="31">
        <f t="shared" si="3"/>
        <v>0</v>
      </c>
      <c r="K68" s="31">
        <f t="shared" si="4"/>
        <v>0</v>
      </c>
      <c r="L68" s="30">
        <f t="shared" si="5"/>
        <v>0</v>
      </c>
    </row>
    <row r="69" spans="1:12" x14ac:dyDescent="0.25">
      <c r="A69" s="136">
        <f t="shared" si="6"/>
        <v>63</v>
      </c>
      <c r="B69" s="7"/>
      <c r="C69" s="28"/>
      <c r="D69" s="27">
        <f t="shared" si="7"/>
        <v>0</v>
      </c>
      <c r="E69" s="77"/>
      <c r="F69" s="29">
        <f t="shared" si="0"/>
        <v>0</v>
      </c>
      <c r="G69" s="30">
        <f t="shared" si="1"/>
        <v>0</v>
      </c>
      <c r="H69" s="12"/>
      <c r="I69" s="29">
        <f t="shared" si="2"/>
        <v>0</v>
      </c>
      <c r="J69" s="31">
        <f t="shared" si="3"/>
        <v>0</v>
      </c>
      <c r="K69" s="31">
        <f t="shared" si="4"/>
        <v>0</v>
      </c>
      <c r="L69" s="30">
        <f t="shared" si="5"/>
        <v>0</v>
      </c>
    </row>
    <row r="70" spans="1:12" x14ac:dyDescent="0.25">
      <c r="A70" s="136">
        <f t="shared" si="6"/>
        <v>64</v>
      </c>
      <c r="B70" s="7"/>
      <c r="C70" s="28"/>
      <c r="D70" s="27">
        <f t="shared" si="7"/>
        <v>0</v>
      </c>
      <c r="E70" s="77"/>
      <c r="F70" s="29">
        <f t="shared" si="0"/>
        <v>0</v>
      </c>
      <c r="G70" s="30">
        <f t="shared" si="1"/>
        <v>0</v>
      </c>
      <c r="H70" s="12"/>
      <c r="I70" s="29">
        <f t="shared" si="2"/>
        <v>0</v>
      </c>
      <c r="J70" s="31">
        <f t="shared" si="3"/>
        <v>0</v>
      </c>
      <c r="K70" s="31">
        <f t="shared" si="4"/>
        <v>0</v>
      </c>
      <c r="L70" s="30">
        <f t="shared" si="5"/>
        <v>0</v>
      </c>
    </row>
    <row r="71" spans="1:12" x14ac:dyDescent="0.25">
      <c r="A71" s="136">
        <f t="shared" si="6"/>
        <v>65</v>
      </c>
      <c r="B71" s="7"/>
      <c r="C71" s="28"/>
      <c r="D71" s="27">
        <f t="shared" si="7"/>
        <v>0</v>
      </c>
      <c r="E71" s="77"/>
      <c r="F71" s="29">
        <f t="shared" ref="F71:F83" si="8">IF(E71="I",D71,0)</f>
        <v>0</v>
      </c>
      <c r="G71" s="30">
        <f t="shared" ref="G71:G83" si="9">IF(E71="e",D71,0)</f>
        <v>0</v>
      </c>
      <c r="H71" s="12"/>
      <c r="I71" s="29">
        <f t="shared" si="2"/>
        <v>0</v>
      </c>
      <c r="J71" s="31">
        <f t="shared" si="3"/>
        <v>0</v>
      </c>
      <c r="K71" s="31">
        <f t="shared" si="4"/>
        <v>0</v>
      </c>
      <c r="L71" s="30">
        <f t="shared" si="5"/>
        <v>0</v>
      </c>
    </row>
    <row r="72" spans="1:12" x14ac:dyDescent="0.25">
      <c r="A72" s="136">
        <f t="shared" si="6"/>
        <v>66</v>
      </c>
      <c r="B72" s="7"/>
      <c r="C72" s="28"/>
      <c r="D72" s="27">
        <f t="shared" si="7"/>
        <v>0</v>
      </c>
      <c r="E72" s="77"/>
      <c r="F72" s="29">
        <f t="shared" si="8"/>
        <v>0</v>
      </c>
      <c r="G72" s="30">
        <f t="shared" si="9"/>
        <v>0</v>
      </c>
      <c r="H72" s="12"/>
      <c r="I72" s="29">
        <f t="shared" si="2"/>
        <v>0</v>
      </c>
      <c r="J72" s="31">
        <f t="shared" si="3"/>
        <v>0</v>
      </c>
      <c r="K72" s="31">
        <f t="shared" si="4"/>
        <v>0</v>
      </c>
      <c r="L72" s="30">
        <f t="shared" si="5"/>
        <v>0</v>
      </c>
    </row>
    <row r="73" spans="1:12" x14ac:dyDescent="0.25">
      <c r="A73" s="136">
        <f t="shared" ref="A73:A83" si="10">A72+1</f>
        <v>67</v>
      </c>
      <c r="B73" s="7"/>
      <c r="C73" s="28"/>
      <c r="D73" s="27">
        <f t="shared" si="7"/>
        <v>0</v>
      </c>
      <c r="E73" s="77"/>
      <c r="F73" s="29">
        <f t="shared" si="8"/>
        <v>0</v>
      </c>
      <c r="G73" s="30">
        <f t="shared" si="9"/>
        <v>0</v>
      </c>
      <c r="H73" s="12"/>
      <c r="I73" s="29">
        <f t="shared" si="2"/>
        <v>0</v>
      </c>
      <c r="J73" s="31">
        <f t="shared" si="3"/>
        <v>0</v>
      </c>
      <c r="K73" s="31">
        <f t="shared" si="4"/>
        <v>0</v>
      </c>
      <c r="L73" s="30">
        <f t="shared" si="5"/>
        <v>0</v>
      </c>
    </row>
    <row r="74" spans="1:12" x14ac:dyDescent="0.25">
      <c r="A74" s="136">
        <f t="shared" si="10"/>
        <v>68</v>
      </c>
      <c r="B74" s="7"/>
      <c r="C74" s="28"/>
      <c r="D74" s="27">
        <f t="shared" si="7"/>
        <v>0</v>
      </c>
      <c r="E74" s="77"/>
      <c r="F74" s="29">
        <f t="shared" si="8"/>
        <v>0</v>
      </c>
      <c r="G74" s="30">
        <f t="shared" si="9"/>
        <v>0</v>
      </c>
      <c r="H74" s="12"/>
      <c r="I74" s="29">
        <f t="shared" si="2"/>
        <v>0</v>
      </c>
      <c r="J74" s="31">
        <f t="shared" si="3"/>
        <v>0</v>
      </c>
      <c r="K74" s="31">
        <f t="shared" si="4"/>
        <v>0</v>
      </c>
      <c r="L74" s="30">
        <f t="shared" si="5"/>
        <v>0</v>
      </c>
    </row>
    <row r="75" spans="1:12" x14ac:dyDescent="0.25">
      <c r="A75" s="136">
        <f t="shared" si="10"/>
        <v>69</v>
      </c>
      <c r="B75" s="7"/>
      <c r="C75" s="28"/>
      <c r="D75" s="27">
        <f t="shared" ref="D75:D83" si="11">C75-C74</f>
        <v>0</v>
      </c>
      <c r="E75" s="77"/>
      <c r="F75" s="29">
        <f t="shared" si="8"/>
        <v>0</v>
      </c>
      <c r="G75" s="30">
        <f t="shared" si="9"/>
        <v>0</v>
      </c>
      <c r="H75" s="12"/>
      <c r="I75" s="29">
        <f t="shared" si="2"/>
        <v>0</v>
      </c>
      <c r="J75" s="31">
        <f t="shared" si="3"/>
        <v>0</v>
      </c>
      <c r="K75" s="31">
        <f t="shared" si="4"/>
        <v>0</v>
      </c>
      <c r="L75" s="30">
        <f t="shared" si="5"/>
        <v>0</v>
      </c>
    </row>
    <row r="76" spans="1:12" x14ac:dyDescent="0.25">
      <c r="A76" s="136">
        <f t="shared" si="10"/>
        <v>70</v>
      </c>
      <c r="B76" s="7"/>
      <c r="C76" s="28"/>
      <c r="D76" s="27">
        <f t="shared" si="11"/>
        <v>0</v>
      </c>
      <c r="E76" s="77"/>
      <c r="F76" s="29">
        <f t="shared" si="8"/>
        <v>0</v>
      </c>
      <c r="G76" s="30">
        <f t="shared" si="9"/>
        <v>0</v>
      </c>
      <c r="H76" s="12"/>
      <c r="I76" s="29">
        <f t="shared" si="2"/>
        <v>0</v>
      </c>
      <c r="J76" s="31">
        <f t="shared" si="3"/>
        <v>0</v>
      </c>
      <c r="K76" s="31">
        <f t="shared" si="4"/>
        <v>0</v>
      </c>
      <c r="L76" s="30">
        <f t="shared" si="5"/>
        <v>0</v>
      </c>
    </row>
    <row r="77" spans="1:12" x14ac:dyDescent="0.25">
      <c r="A77" s="136">
        <f t="shared" si="10"/>
        <v>71</v>
      </c>
      <c r="B77" s="7"/>
      <c r="C77" s="28"/>
      <c r="D77" s="27">
        <f t="shared" si="11"/>
        <v>0</v>
      </c>
      <c r="E77" s="77"/>
      <c r="F77" s="29">
        <f t="shared" si="8"/>
        <v>0</v>
      </c>
      <c r="G77" s="30">
        <f t="shared" si="9"/>
        <v>0</v>
      </c>
      <c r="H77" s="12"/>
      <c r="I77" s="29">
        <f t="shared" si="2"/>
        <v>0</v>
      </c>
      <c r="J77" s="31">
        <f t="shared" si="3"/>
        <v>0</v>
      </c>
      <c r="K77" s="31">
        <f t="shared" si="4"/>
        <v>0</v>
      </c>
      <c r="L77" s="30">
        <f t="shared" si="5"/>
        <v>0</v>
      </c>
    </row>
    <row r="78" spans="1:12" x14ac:dyDescent="0.25">
      <c r="A78" s="136">
        <f t="shared" si="10"/>
        <v>72</v>
      </c>
      <c r="B78" s="73"/>
      <c r="C78" s="28"/>
      <c r="D78" s="27">
        <f t="shared" si="11"/>
        <v>0</v>
      </c>
      <c r="E78" s="77"/>
      <c r="F78" s="29">
        <f t="shared" si="8"/>
        <v>0</v>
      </c>
      <c r="G78" s="30">
        <f t="shared" si="9"/>
        <v>0</v>
      </c>
      <c r="H78" s="12"/>
      <c r="I78" s="29">
        <f t="shared" si="2"/>
        <v>0</v>
      </c>
      <c r="J78" s="31">
        <f t="shared" si="3"/>
        <v>0</v>
      </c>
      <c r="K78" s="31">
        <f t="shared" si="4"/>
        <v>0</v>
      </c>
      <c r="L78" s="30">
        <f t="shared" si="5"/>
        <v>0</v>
      </c>
    </row>
    <row r="79" spans="1:12" x14ac:dyDescent="0.25">
      <c r="A79" s="136">
        <f t="shared" si="10"/>
        <v>73</v>
      </c>
      <c r="B79" s="7"/>
      <c r="C79" s="28"/>
      <c r="D79" s="27">
        <f t="shared" si="11"/>
        <v>0</v>
      </c>
      <c r="E79" s="77"/>
      <c r="F79" s="29">
        <f t="shared" si="8"/>
        <v>0</v>
      </c>
      <c r="G79" s="30">
        <f t="shared" si="9"/>
        <v>0</v>
      </c>
      <c r="H79" s="12"/>
      <c r="I79" s="29">
        <f t="shared" si="2"/>
        <v>0</v>
      </c>
      <c r="J79" s="31">
        <f t="shared" si="3"/>
        <v>0</v>
      </c>
      <c r="K79" s="31">
        <f t="shared" si="4"/>
        <v>0</v>
      </c>
      <c r="L79" s="30">
        <f t="shared" si="5"/>
        <v>0</v>
      </c>
    </row>
    <row r="80" spans="1:12" x14ac:dyDescent="0.25">
      <c r="A80" s="136">
        <f t="shared" si="10"/>
        <v>74</v>
      </c>
      <c r="B80" s="7"/>
      <c r="C80" s="28"/>
      <c r="D80" s="27">
        <f t="shared" si="11"/>
        <v>0</v>
      </c>
      <c r="E80" s="77"/>
      <c r="F80" s="29">
        <f t="shared" si="8"/>
        <v>0</v>
      </c>
      <c r="G80" s="30">
        <f t="shared" si="9"/>
        <v>0</v>
      </c>
      <c r="H80" s="12"/>
      <c r="I80" s="29">
        <f t="shared" si="2"/>
        <v>0</v>
      </c>
      <c r="J80" s="31">
        <f t="shared" si="3"/>
        <v>0</v>
      </c>
      <c r="K80" s="31">
        <f t="shared" si="4"/>
        <v>0</v>
      </c>
      <c r="L80" s="30">
        <f t="shared" si="5"/>
        <v>0</v>
      </c>
    </row>
    <row r="81" spans="1:12" x14ac:dyDescent="0.25">
      <c r="A81" s="136">
        <f t="shared" si="10"/>
        <v>75</v>
      </c>
      <c r="B81" s="7"/>
      <c r="C81" s="28"/>
      <c r="D81" s="27">
        <f t="shared" si="11"/>
        <v>0</v>
      </c>
      <c r="E81" s="77"/>
      <c r="F81" s="29">
        <f t="shared" si="8"/>
        <v>0</v>
      </c>
      <c r="G81" s="30">
        <f t="shared" si="9"/>
        <v>0</v>
      </c>
      <c r="H81" s="12"/>
      <c r="I81" s="29">
        <f t="shared" si="2"/>
        <v>0</v>
      </c>
      <c r="J81" s="31">
        <f t="shared" si="3"/>
        <v>0</v>
      </c>
      <c r="K81" s="31">
        <f t="shared" si="4"/>
        <v>0</v>
      </c>
      <c r="L81" s="30">
        <f t="shared" si="5"/>
        <v>0</v>
      </c>
    </row>
    <row r="82" spans="1:12" x14ac:dyDescent="0.25">
      <c r="A82" s="136">
        <f t="shared" si="10"/>
        <v>76</v>
      </c>
      <c r="B82" s="7"/>
      <c r="C82" s="28"/>
      <c r="D82" s="27">
        <f t="shared" si="11"/>
        <v>0</v>
      </c>
      <c r="E82" s="77"/>
      <c r="F82" s="29">
        <f t="shared" si="8"/>
        <v>0</v>
      </c>
      <c r="G82" s="30">
        <f t="shared" si="9"/>
        <v>0</v>
      </c>
      <c r="H82" s="12"/>
      <c r="I82" s="29">
        <f t="shared" si="2"/>
        <v>0</v>
      </c>
      <c r="J82" s="31">
        <f t="shared" si="3"/>
        <v>0</v>
      </c>
      <c r="K82" s="31">
        <f t="shared" si="4"/>
        <v>0</v>
      </c>
      <c r="L82" s="30">
        <f t="shared" si="5"/>
        <v>0</v>
      </c>
    </row>
    <row r="83" spans="1:12" ht="13.8" thickBot="1" x14ac:dyDescent="0.3">
      <c r="A83" s="136">
        <f t="shared" si="10"/>
        <v>77</v>
      </c>
      <c r="B83" s="7"/>
      <c r="C83" s="28"/>
      <c r="D83" s="27">
        <f t="shared" si="11"/>
        <v>0</v>
      </c>
      <c r="E83" s="77"/>
      <c r="F83" s="29">
        <f t="shared" si="8"/>
        <v>0</v>
      </c>
      <c r="G83" s="30">
        <f t="shared" si="9"/>
        <v>0</v>
      </c>
      <c r="H83" s="12"/>
      <c r="I83" s="29">
        <f t="shared" si="2"/>
        <v>0</v>
      </c>
      <c r="J83" s="31">
        <f t="shared" si="3"/>
        <v>0</v>
      </c>
      <c r="K83" s="31">
        <f t="shared" si="4"/>
        <v>0</v>
      </c>
      <c r="L83" s="30">
        <f t="shared" si="5"/>
        <v>0</v>
      </c>
    </row>
    <row r="84" spans="1:12" ht="13.8" thickBot="1" x14ac:dyDescent="0.3">
      <c r="B84" s="4" t="s">
        <v>8</v>
      </c>
      <c r="C84" s="14"/>
      <c r="D84" s="13">
        <f>SUM(D7:D61)</f>
        <v>0</v>
      </c>
      <c r="E84" s="13"/>
      <c r="F84" s="13">
        <f>SUM(F7:F83)</f>
        <v>0</v>
      </c>
      <c r="G84" s="32">
        <f t="shared" ref="G84:L84" si="12">SUM(G7:G83)</f>
        <v>0</v>
      </c>
      <c r="H84" s="46" t="s">
        <v>10</v>
      </c>
      <c r="I84" s="33">
        <f t="shared" si="12"/>
        <v>0</v>
      </c>
      <c r="J84" s="33">
        <f t="shared" si="12"/>
        <v>0</v>
      </c>
      <c r="K84" s="33">
        <f t="shared" si="12"/>
        <v>0</v>
      </c>
      <c r="L84" s="32">
        <f t="shared" si="12"/>
        <v>0</v>
      </c>
    </row>
    <row r="85" spans="1:12" ht="13.8" thickBot="1" x14ac:dyDescent="0.3">
      <c r="C85" s="15"/>
      <c r="D85" s="78">
        <f>D84-D39</f>
        <v>0</v>
      </c>
      <c r="E85" s="15"/>
      <c r="F85" s="43">
        <f>F84*(1-I92)</f>
        <v>0</v>
      </c>
      <c r="G85" s="43">
        <f>G84*(1-I92)</f>
        <v>0</v>
      </c>
      <c r="H85" s="47" t="s">
        <v>9</v>
      </c>
      <c r="I85" s="43">
        <f>I84*(1-I92)</f>
        <v>0</v>
      </c>
      <c r="J85" s="43">
        <f>J84*(1-I92)</f>
        <v>0</v>
      </c>
      <c r="K85" s="43">
        <f>K84*(1-I92)</f>
        <v>0</v>
      </c>
      <c r="L85" s="43">
        <f>L84*(1-I92)</f>
        <v>0</v>
      </c>
    </row>
    <row r="86" spans="1:12" ht="13.8" thickBot="1" x14ac:dyDescent="0.3">
      <c r="B86" s="136" t="s">
        <v>24</v>
      </c>
      <c r="I86" s="68" t="s">
        <v>12</v>
      </c>
      <c r="J86" s="69">
        <f>SUM(I84:L84)</f>
        <v>0</v>
      </c>
    </row>
    <row r="87" spans="1:12" ht="13.8" thickBot="1" x14ac:dyDescent="0.3">
      <c r="B87" s="136" t="s">
        <v>25</v>
      </c>
      <c r="I87" s="16" t="s">
        <v>11</v>
      </c>
      <c r="J87" s="44">
        <f>J86*(1-I92)</f>
        <v>0</v>
      </c>
      <c r="K87" s="48">
        <f>$I$92</f>
        <v>0.5</v>
      </c>
      <c r="L87" s="49" t="s">
        <v>43</v>
      </c>
    </row>
    <row r="88" spans="1:12" x14ac:dyDescent="0.25">
      <c r="I88" s="136" t="s">
        <v>13</v>
      </c>
    </row>
    <row r="89" spans="1:12" ht="13.8" thickBot="1" x14ac:dyDescent="0.3"/>
    <row r="90" spans="1:12" ht="13.8" thickBot="1" x14ac:dyDescent="0.3">
      <c r="I90" s="34" t="s">
        <v>38</v>
      </c>
      <c r="J90" s="35"/>
      <c r="K90" s="42">
        <f>F84</f>
        <v>0</v>
      </c>
    </row>
    <row r="91" spans="1:12" ht="13.8" thickBot="1" x14ac:dyDescent="0.3">
      <c r="I91" s="37" t="s">
        <v>39</v>
      </c>
      <c r="J91" s="36"/>
      <c r="K91" s="45">
        <f>F84*(1-I92)</f>
        <v>0</v>
      </c>
    </row>
    <row r="92" spans="1:12" x14ac:dyDescent="0.25">
      <c r="F92" s="50" t="s">
        <v>44</v>
      </c>
      <c r="G92" s="39"/>
      <c r="H92" s="39"/>
      <c r="I92" s="41">
        <v>0.5</v>
      </c>
    </row>
    <row r="97" spans="12:12" x14ac:dyDescent="0.25">
      <c r="L97" s="38"/>
    </row>
    <row r="146" spans="5:9" x14ac:dyDescent="0.25">
      <c r="F146" s="6">
        <f>$J$86</f>
        <v>0</v>
      </c>
    </row>
    <row r="149" spans="5:9" ht="13.8" thickBot="1" x14ac:dyDescent="0.3"/>
    <row r="150" spans="5:9" x14ac:dyDescent="0.25">
      <c r="E150" s="1"/>
      <c r="F150" s="67" t="s">
        <v>45</v>
      </c>
      <c r="G150" s="134"/>
      <c r="H150" s="134"/>
      <c r="I150" s="135"/>
    </row>
    <row r="151" spans="5:9" ht="13.8" thickBot="1" x14ac:dyDescent="0.3">
      <c r="E151" s="56"/>
      <c r="F151" s="57"/>
      <c r="G151" s="57"/>
      <c r="H151" s="57"/>
      <c r="I151" s="137"/>
    </row>
    <row r="152" spans="5:9" ht="13.8" thickBot="1" x14ac:dyDescent="0.3">
      <c r="E152" s="4"/>
      <c r="F152" s="66" t="s">
        <v>26</v>
      </c>
      <c r="G152" s="66" t="s">
        <v>29</v>
      </c>
      <c r="H152" s="66" t="s">
        <v>28</v>
      </c>
      <c r="I152" s="24" t="s">
        <v>27</v>
      </c>
    </row>
    <row r="153" spans="5:9" x14ac:dyDescent="0.25">
      <c r="E153" s="56" t="s">
        <v>18</v>
      </c>
      <c r="F153" s="59">
        <v>0</v>
      </c>
      <c r="G153" s="60">
        <v>0</v>
      </c>
      <c r="H153" s="60">
        <v>0</v>
      </c>
      <c r="I153" s="61">
        <v>0</v>
      </c>
    </row>
    <row r="154" spans="5:9" x14ac:dyDescent="0.25">
      <c r="E154" s="56" t="s">
        <v>19</v>
      </c>
      <c r="F154" s="59">
        <v>0</v>
      </c>
      <c r="G154" s="60">
        <v>0</v>
      </c>
      <c r="H154" s="60">
        <v>0</v>
      </c>
      <c r="I154" s="61">
        <v>0</v>
      </c>
    </row>
    <row r="155" spans="5:9" x14ac:dyDescent="0.25">
      <c r="E155" s="56" t="s">
        <v>20</v>
      </c>
      <c r="F155" s="59">
        <v>0</v>
      </c>
      <c r="G155" s="60">
        <v>0</v>
      </c>
      <c r="H155" s="60">
        <v>0</v>
      </c>
      <c r="I155" s="61">
        <v>0</v>
      </c>
    </row>
    <row r="156" spans="5:9" x14ac:dyDescent="0.25">
      <c r="E156" s="56" t="s">
        <v>21</v>
      </c>
      <c r="F156" s="59">
        <v>0</v>
      </c>
      <c r="G156" s="60">
        <v>0</v>
      </c>
      <c r="H156" s="60">
        <v>0</v>
      </c>
      <c r="I156" s="61">
        <v>0</v>
      </c>
    </row>
    <row r="157" spans="5:9" x14ac:dyDescent="0.25">
      <c r="E157" s="56" t="s">
        <v>22</v>
      </c>
      <c r="F157" s="59">
        <v>0</v>
      </c>
      <c r="G157" s="60">
        <v>0</v>
      </c>
      <c r="H157" s="60">
        <v>0</v>
      </c>
      <c r="I157" s="61">
        <v>0</v>
      </c>
    </row>
    <row r="158" spans="5:9" x14ac:dyDescent="0.25">
      <c r="E158" s="56" t="s">
        <v>33</v>
      </c>
      <c r="F158" s="59">
        <v>0</v>
      </c>
      <c r="G158" s="60">
        <v>0</v>
      </c>
      <c r="H158" s="60">
        <v>0</v>
      </c>
      <c r="I158" s="61">
        <v>0</v>
      </c>
    </row>
    <row r="159" spans="5:9" x14ac:dyDescent="0.25">
      <c r="E159" s="56" t="s">
        <v>34</v>
      </c>
      <c r="F159" s="59">
        <v>0</v>
      </c>
      <c r="G159" s="60">
        <v>0</v>
      </c>
      <c r="H159" s="60">
        <v>0</v>
      </c>
      <c r="I159" s="61">
        <v>0</v>
      </c>
    </row>
    <row r="160" spans="5:9" x14ac:dyDescent="0.25">
      <c r="E160" s="56" t="s">
        <v>35</v>
      </c>
      <c r="F160" s="59">
        <v>0</v>
      </c>
      <c r="G160" s="60">
        <v>0</v>
      </c>
      <c r="H160" s="60">
        <v>0</v>
      </c>
      <c r="I160" s="61">
        <v>0</v>
      </c>
    </row>
    <row r="161" spans="5:9" x14ac:dyDescent="0.25">
      <c r="E161" s="56" t="s">
        <v>36</v>
      </c>
      <c r="F161" s="59">
        <v>0</v>
      </c>
      <c r="G161" s="60">
        <v>0</v>
      </c>
      <c r="H161" s="60">
        <v>0</v>
      </c>
      <c r="I161" s="61">
        <v>0</v>
      </c>
    </row>
    <row r="162" spans="5:9" ht="13.8" thickBot="1" x14ac:dyDescent="0.3">
      <c r="E162" s="62" t="s">
        <v>37</v>
      </c>
      <c r="F162" s="63">
        <v>0</v>
      </c>
      <c r="G162" s="64">
        <v>0</v>
      </c>
      <c r="H162" s="64">
        <v>0</v>
      </c>
      <c r="I162" s="65">
        <v>0</v>
      </c>
    </row>
    <row r="163" spans="5:9" x14ac:dyDescent="0.25">
      <c r="F163" s="40"/>
      <c r="G163" s="40"/>
      <c r="H163" s="40"/>
      <c r="I163" s="40"/>
    </row>
    <row r="164" spans="5:9" x14ac:dyDescent="0.25">
      <c r="F164" s="40"/>
      <c r="G164" s="40"/>
      <c r="H164" s="40"/>
      <c r="I164" s="40"/>
    </row>
    <row r="165" spans="5:9" x14ac:dyDescent="0.25">
      <c r="F165" s="40"/>
      <c r="G165" s="40"/>
      <c r="H165" s="40"/>
      <c r="I165" s="40"/>
    </row>
    <row r="166" spans="5:9" x14ac:dyDescent="0.25">
      <c r="F166" s="40"/>
      <c r="G166" s="40"/>
      <c r="H166" s="40"/>
      <c r="I166" s="40"/>
    </row>
    <row r="167" spans="5:9" x14ac:dyDescent="0.25">
      <c r="F167" s="40"/>
      <c r="G167" s="40"/>
      <c r="H167" s="40"/>
      <c r="I167" s="40"/>
    </row>
    <row r="168" spans="5:9" x14ac:dyDescent="0.25">
      <c r="F168" s="40"/>
      <c r="G168" s="40"/>
      <c r="H168" s="40"/>
      <c r="I168" s="40"/>
    </row>
    <row r="169" spans="5:9" x14ac:dyDescent="0.25">
      <c r="F169" s="40"/>
      <c r="G169" s="40"/>
      <c r="H169" s="40"/>
      <c r="I169" s="40"/>
    </row>
    <row r="170" spans="5:9" x14ac:dyDescent="0.25">
      <c r="F170" s="40"/>
      <c r="G170" s="40"/>
      <c r="H170" s="40"/>
      <c r="I170" s="40"/>
    </row>
  </sheetData>
  <autoFilter ref="A4:L88" xr:uid="{00000000-0009-0000-0000-000002000000}"/>
  <sortState xmlns:xlrd2="http://schemas.microsoft.com/office/spreadsheetml/2017/richdata2" ref="N9:P61">
    <sortCondition ref="P9:P61"/>
  </sortState>
  <pageMargins left="0.5" right="0.5" top="1" bottom="1" header="0.5" footer="0.5"/>
  <pageSetup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0"/>
  <sheetViews>
    <sheetView zoomScaleNormal="100" workbookViewId="0">
      <selection activeCell="F9" sqref="F9"/>
    </sheetView>
  </sheetViews>
  <sheetFormatPr defaultRowHeight="13.2" x14ac:dyDescent="0.25"/>
  <cols>
    <col min="1" max="1" width="3.109375" customWidth="1"/>
    <col min="2" max="2" width="33.88671875" customWidth="1"/>
    <col min="3" max="3" width="9.44140625" hidden="1" customWidth="1"/>
    <col min="4" max="4" width="9.88671875" customWidth="1"/>
    <col min="5" max="5" width="3.6640625" customWidth="1"/>
    <col min="6" max="6" width="71.5546875" customWidth="1"/>
    <col min="7" max="7" width="8" customWidth="1"/>
    <col min="8" max="8" width="6.109375" customWidth="1"/>
    <col min="9" max="9" width="9.44140625" customWidth="1"/>
    <col min="10" max="10" width="12.44140625" customWidth="1"/>
    <col min="12" max="12" width="9.6640625" customWidth="1"/>
  </cols>
  <sheetData>
    <row r="1" spans="1:12" ht="16.2" thickBot="1" x14ac:dyDescent="0.35">
      <c r="A1" s="19" t="s">
        <v>49</v>
      </c>
      <c r="H1" s="18"/>
      <c r="I1" s="18"/>
      <c r="J1" s="74">
        <f ca="1">TODAY()</f>
        <v>43963</v>
      </c>
    </row>
    <row r="2" spans="1:12" ht="16.2" thickBot="1" x14ac:dyDescent="0.35">
      <c r="A2" s="19"/>
      <c r="B2" s="71" t="s">
        <v>46</v>
      </c>
      <c r="C2" s="72"/>
      <c r="D2" s="70"/>
      <c r="I2" s="18"/>
      <c r="J2" s="17"/>
    </row>
    <row r="3" spans="1:12" ht="16.2" thickBot="1" x14ac:dyDescent="0.35">
      <c r="A3" s="54" t="s">
        <v>118</v>
      </c>
      <c r="B3" s="19"/>
      <c r="I3" s="18"/>
      <c r="J3" s="17"/>
    </row>
    <row r="4" spans="1:12" ht="13.8" thickBot="1" x14ac:dyDescent="0.3">
      <c r="B4" s="24"/>
      <c r="C4" s="5" t="s">
        <v>41</v>
      </c>
      <c r="D4" s="25" t="s">
        <v>42</v>
      </c>
    </row>
    <row r="5" spans="1:12" x14ac:dyDescent="0.25">
      <c r="A5" s="1"/>
      <c r="B5" s="2"/>
      <c r="C5" s="20" t="s">
        <v>23</v>
      </c>
      <c r="D5" s="8"/>
      <c r="E5" s="8"/>
      <c r="F5" s="22"/>
      <c r="G5" s="9"/>
      <c r="H5" s="8"/>
      <c r="I5" s="53"/>
      <c r="J5" s="51"/>
      <c r="K5" s="53"/>
      <c r="L5" s="52"/>
    </row>
    <row r="6" spans="1:12" ht="13.8" thickBot="1" x14ac:dyDescent="0.3">
      <c r="A6" s="3" t="s">
        <v>0</v>
      </c>
      <c r="B6" s="75" t="s">
        <v>48</v>
      </c>
      <c r="C6" s="21" t="s">
        <v>4</v>
      </c>
      <c r="D6" s="10" t="s">
        <v>40</v>
      </c>
      <c r="E6" s="10" t="s">
        <v>5</v>
      </c>
      <c r="F6" s="23" t="s">
        <v>66</v>
      </c>
      <c r="G6" s="11"/>
      <c r="H6" s="10"/>
      <c r="I6" s="21"/>
      <c r="J6" s="10"/>
      <c r="K6" s="21"/>
      <c r="L6" s="11"/>
    </row>
    <row r="7" spans="1:12" x14ac:dyDescent="0.25">
      <c r="A7">
        <v>1</v>
      </c>
      <c r="C7" s="26"/>
      <c r="D7" s="27"/>
      <c r="E7" s="12"/>
      <c r="F7" s="29"/>
      <c r="G7" s="30"/>
      <c r="H7" s="12"/>
      <c r="I7" s="29"/>
      <c r="J7" s="31"/>
      <c r="K7" s="31"/>
      <c r="L7" s="30"/>
    </row>
    <row r="8" spans="1:12" x14ac:dyDescent="0.25">
      <c r="A8">
        <f>A7+1</f>
        <v>2</v>
      </c>
      <c r="B8" s="7"/>
      <c r="C8" s="28">
        <v>0.33680555555555558</v>
      </c>
      <c r="D8" s="27"/>
      <c r="E8" s="77"/>
      <c r="F8" s="139" t="s">
        <v>124</v>
      </c>
      <c r="G8" s="30"/>
      <c r="H8" s="77"/>
      <c r="I8" s="29"/>
      <c r="J8" s="31"/>
      <c r="K8" s="31"/>
      <c r="L8" s="30"/>
    </row>
    <row r="9" spans="1:12" x14ac:dyDescent="0.25">
      <c r="A9">
        <f t="shared" ref="A9:A72" si="0">A8+1</f>
        <v>3</v>
      </c>
      <c r="B9" s="7"/>
      <c r="C9" s="28"/>
      <c r="D9" s="27"/>
      <c r="E9" s="77"/>
      <c r="F9" s="29"/>
      <c r="G9" s="30"/>
      <c r="H9" s="77"/>
      <c r="I9" s="29"/>
      <c r="J9" s="31"/>
      <c r="K9" s="31"/>
      <c r="L9" s="30"/>
    </row>
    <row r="10" spans="1:12" x14ac:dyDescent="0.25">
      <c r="A10">
        <f t="shared" si="0"/>
        <v>4</v>
      </c>
      <c r="B10" s="76"/>
      <c r="C10" s="28">
        <v>0.33940972222222227</v>
      </c>
      <c r="D10" s="27"/>
      <c r="E10" s="77"/>
      <c r="F10" s="29"/>
      <c r="G10" s="30"/>
      <c r="H10" s="77"/>
      <c r="I10" s="29"/>
      <c r="J10" s="31"/>
      <c r="K10" s="31"/>
      <c r="L10" s="30"/>
    </row>
    <row r="11" spans="1:12" x14ac:dyDescent="0.25">
      <c r="A11">
        <f t="shared" si="0"/>
        <v>5</v>
      </c>
      <c r="B11" s="76"/>
      <c r="C11" s="28">
        <v>0.34010416666666665</v>
      </c>
      <c r="D11" s="27"/>
      <c r="E11" s="77"/>
      <c r="F11" s="29"/>
      <c r="G11" s="30"/>
      <c r="H11" s="77"/>
      <c r="I11" s="29"/>
      <c r="J11" s="31"/>
      <c r="K11" s="31"/>
      <c r="L11" s="30"/>
    </row>
    <row r="12" spans="1:12" x14ac:dyDescent="0.25">
      <c r="A12">
        <f t="shared" si="0"/>
        <v>6</v>
      </c>
      <c r="B12" s="76"/>
      <c r="C12" s="28">
        <v>0.34097222222222223</v>
      </c>
      <c r="D12" s="27"/>
      <c r="E12" s="77"/>
      <c r="F12" s="29"/>
      <c r="G12" s="30"/>
      <c r="H12" s="77"/>
      <c r="I12" s="29"/>
      <c r="J12" s="31"/>
      <c r="K12" s="31"/>
      <c r="L12" s="30"/>
    </row>
    <row r="13" spans="1:12" x14ac:dyDescent="0.25">
      <c r="A13">
        <f t="shared" si="0"/>
        <v>7</v>
      </c>
      <c r="B13" s="76"/>
      <c r="C13" s="28">
        <v>0.34618055555555555</v>
      </c>
      <c r="D13" s="27"/>
      <c r="E13" s="77"/>
      <c r="F13" s="29"/>
      <c r="G13" s="30"/>
      <c r="H13" s="77"/>
      <c r="I13" s="29"/>
      <c r="J13" s="31"/>
      <c r="K13" s="31"/>
      <c r="L13" s="30"/>
    </row>
    <row r="14" spans="1:12" x14ac:dyDescent="0.25">
      <c r="A14">
        <f t="shared" si="0"/>
        <v>8</v>
      </c>
      <c r="B14" s="76"/>
      <c r="C14" s="28">
        <v>0.34791666666666665</v>
      </c>
      <c r="D14" s="27"/>
      <c r="E14" s="77"/>
      <c r="F14" s="29"/>
      <c r="G14" s="30"/>
      <c r="H14" s="77"/>
      <c r="I14" s="29"/>
      <c r="J14" s="31"/>
      <c r="K14" s="31"/>
      <c r="L14" s="30"/>
    </row>
    <row r="15" spans="1:12" x14ac:dyDescent="0.25">
      <c r="A15">
        <f t="shared" si="0"/>
        <v>9</v>
      </c>
      <c r="B15" s="76"/>
      <c r="C15" s="28">
        <v>0.35000000000000003</v>
      </c>
      <c r="D15" s="27"/>
      <c r="E15" s="77"/>
      <c r="F15" s="29"/>
      <c r="G15" s="30"/>
      <c r="H15" s="77"/>
      <c r="I15" s="29"/>
      <c r="J15" s="31"/>
      <c r="K15" s="31"/>
      <c r="L15" s="30"/>
    </row>
    <row r="16" spans="1:12" x14ac:dyDescent="0.25">
      <c r="A16">
        <f t="shared" si="0"/>
        <v>10</v>
      </c>
      <c r="B16" s="76"/>
      <c r="C16" s="28">
        <v>0.35434027777777777</v>
      </c>
      <c r="D16" s="27"/>
      <c r="E16" s="77"/>
      <c r="F16" s="29"/>
      <c r="G16" s="30"/>
      <c r="H16" s="77"/>
      <c r="I16" s="29"/>
      <c r="J16" s="31"/>
      <c r="K16" s="31"/>
      <c r="L16" s="30"/>
    </row>
    <row r="17" spans="1:12" x14ac:dyDescent="0.25">
      <c r="A17">
        <f t="shared" si="0"/>
        <v>11</v>
      </c>
      <c r="B17" s="76"/>
      <c r="C17" s="28">
        <v>0.35972222222222222</v>
      </c>
      <c r="D17" s="27"/>
      <c r="E17" s="77"/>
      <c r="F17" s="29"/>
      <c r="G17" s="30"/>
      <c r="H17" s="77"/>
      <c r="I17" s="29"/>
      <c r="J17" s="31"/>
      <c r="K17" s="31"/>
      <c r="L17" s="30"/>
    </row>
    <row r="18" spans="1:12" x14ac:dyDescent="0.25">
      <c r="A18">
        <f t="shared" si="0"/>
        <v>12</v>
      </c>
      <c r="B18" s="76"/>
      <c r="C18" s="28">
        <v>0.36458333333333331</v>
      </c>
      <c r="D18" s="27"/>
      <c r="E18" s="77"/>
      <c r="F18" s="29"/>
      <c r="G18" s="30"/>
      <c r="H18" s="77"/>
      <c r="I18" s="29"/>
      <c r="J18" s="31"/>
      <c r="K18" s="31"/>
      <c r="L18" s="30"/>
    </row>
    <row r="19" spans="1:12" x14ac:dyDescent="0.25">
      <c r="A19">
        <f t="shared" si="0"/>
        <v>13</v>
      </c>
      <c r="B19" s="76"/>
      <c r="C19" s="28">
        <v>0.38194444444444442</v>
      </c>
      <c r="D19" s="27"/>
      <c r="E19" s="77"/>
      <c r="F19" s="29"/>
      <c r="G19" s="30"/>
      <c r="H19" s="77"/>
      <c r="I19" s="29"/>
      <c r="J19" s="31"/>
      <c r="K19" s="31"/>
      <c r="L19" s="30"/>
    </row>
    <row r="20" spans="1:12" x14ac:dyDescent="0.25">
      <c r="A20">
        <f t="shared" si="0"/>
        <v>14</v>
      </c>
      <c r="B20" s="76"/>
      <c r="C20" s="28">
        <v>0.3833333333333333</v>
      </c>
      <c r="D20" s="27"/>
      <c r="E20" s="77"/>
      <c r="F20" s="29"/>
      <c r="G20" s="30"/>
      <c r="H20" s="77"/>
      <c r="I20" s="29"/>
      <c r="J20" s="31"/>
      <c r="K20" s="31"/>
      <c r="L20" s="30"/>
    </row>
    <row r="21" spans="1:12" x14ac:dyDescent="0.25">
      <c r="A21">
        <f t="shared" si="0"/>
        <v>15</v>
      </c>
      <c r="B21" s="76"/>
      <c r="C21" s="28">
        <v>0.38472222222222219</v>
      </c>
      <c r="D21" s="27"/>
      <c r="E21" s="77"/>
      <c r="F21" s="29"/>
      <c r="G21" s="30"/>
      <c r="H21" s="77"/>
      <c r="I21" s="29"/>
      <c r="J21" s="31"/>
      <c r="K21" s="31"/>
      <c r="L21" s="30"/>
    </row>
    <row r="22" spans="1:12" x14ac:dyDescent="0.25">
      <c r="A22">
        <f t="shared" si="0"/>
        <v>16</v>
      </c>
      <c r="B22" s="76"/>
      <c r="C22" s="28">
        <v>0.39027777777777778</v>
      </c>
      <c r="D22" s="27"/>
      <c r="E22" s="77"/>
      <c r="F22" s="29"/>
      <c r="G22" s="30"/>
      <c r="H22" s="77"/>
      <c r="I22" s="29"/>
      <c r="J22" s="31"/>
      <c r="K22" s="31"/>
      <c r="L22" s="30"/>
    </row>
    <row r="23" spans="1:12" x14ac:dyDescent="0.25">
      <c r="A23">
        <f t="shared" si="0"/>
        <v>17</v>
      </c>
      <c r="B23" s="76"/>
      <c r="C23" s="28">
        <v>0.39930555555555558</v>
      </c>
      <c r="D23" s="27"/>
      <c r="E23" s="77"/>
      <c r="F23" s="29"/>
      <c r="G23" s="30"/>
      <c r="H23" s="77"/>
      <c r="I23" s="29"/>
      <c r="J23" s="31"/>
      <c r="K23" s="31"/>
      <c r="L23" s="30"/>
    </row>
    <row r="24" spans="1:12" x14ac:dyDescent="0.25">
      <c r="A24">
        <f t="shared" si="0"/>
        <v>18</v>
      </c>
      <c r="B24" s="76"/>
      <c r="C24" s="28">
        <v>0.39999999999999997</v>
      </c>
      <c r="D24" s="27"/>
      <c r="E24" s="77"/>
      <c r="F24" s="29"/>
      <c r="G24" s="30"/>
      <c r="H24" s="77"/>
      <c r="I24" s="29"/>
      <c r="J24" s="31"/>
      <c r="K24" s="31"/>
      <c r="L24" s="30"/>
    </row>
    <row r="25" spans="1:12" x14ac:dyDescent="0.25">
      <c r="A25">
        <f t="shared" si="0"/>
        <v>19</v>
      </c>
      <c r="B25" s="76"/>
      <c r="C25" s="28">
        <v>0.40416666666666662</v>
      </c>
      <c r="D25" s="27"/>
      <c r="E25" s="77"/>
      <c r="F25" s="29"/>
      <c r="G25" s="30"/>
      <c r="H25" s="77"/>
      <c r="I25" s="29"/>
      <c r="J25" s="31"/>
      <c r="K25" s="31"/>
      <c r="L25" s="30"/>
    </row>
    <row r="26" spans="1:12" x14ac:dyDescent="0.25">
      <c r="A26">
        <f t="shared" si="0"/>
        <v>20</v>
      </c>
      <c r="B26" s="76"/>
      <c r="C26" s="28">
        <v>0.40902777777777777</v>
      </c>
      <c r="D26" s="27"/>
      <c r="E26" s="77"/>
      <c r="F26" s="29"/>
      <c r="G26" s="30"/>
      <c r="H26" s="77"/>
      <c r="I26" s="29"/>
      <c r="J26" s="31"/>
      <c r="K26" s="31"/>
      <c r="L26" s="30"/>
    </row>
    <row r="27" spans="1:12" x14ac:dyDescent="0.25">
      <c r="A27">
        <f t="shared" si="0"/>
        <v>21</v>
      </c>
      <c r="B27" s="76"/>
      <c r="C27" s="28">
        <v>0.41597222222222219</v>
      </c>
      <c r="D27" s="27"/>
      <c r="E27" s="77"/>
      <c r="F27" s="29"/>
      <c r="G27" s="30"/>
      <c r="H27" s="77"/>
      <c r="I27" s="29"/>
      <c r="J27" s="31"/>
      <c r="K27" s="31"/>
      <c r="L27" s="30"/>
    </row>
    <row r="28" spans="1:12" x14ac:dyDescent="0.25">
      <c r="A28">
        <f t="shared" si="0"/>
        <v>22</v>
      </c>
      <c r="B28" s="76"/>
      <c r="C28" s="28">
        <v>0.41666666666666669</v>
      </c>
      <c r="D28" s="27"/>
      <c r="E28" s="77"/>
      <c r="F28" s="29"/>
      <c r="G28" s="30"/>
      <c r="H28" s="77"/>
      <c r="I28" s="29"/>
      <c r="J28" s="31"/>
      <c r="K28" s="31"/>
      <c r="L28" s="30"/>
    </row>
    <row r="29" spans="1:12" x14ac:dyDescent="0.25">
      <c r="A29">
        <f t="shared" si="0"/>
        <v>23</v>
      </c>
      <c r="B29" s="76"/>
      <c r="C29" s="28">
        <v>0.41736111111111113</v>
      </c>
      <c r="D29" s="27"/>
      <c r="E29" s="77"/>
      <c r="F29" s="139"/>
      <c r="G29" s="30"/>
      <c r="H29" s="77"/>
      <c r="I29" s="29"/>
      <c r="J29" s="31"/>
      <c r="K29" s="31"/>
      <c r="L29" s="30"/>
    </row>
    <row r="30" spans="1:12" x14ac:dyDescent="0.25">
      <c r="A30">
        <f t="shared" si="0"/>
        <v>24</v>
      </c>
      <c r="B30" s="76"/>
      <c r="C30" s="28">
        <v>0.41875000000000001</v>
      </c>
      <c r="D30" s="27"/>
      <c r="E30" s="77"/>
      <c r="F30" s="139"/>
      <c r="G30" s="30"/>
      <c r="H30" s="77"/>
      <c r="I30" s="29"/>
      <c r="J30" s="31"/>
      <c r="K30" s="31"/>
      <c r="L30" s="30"/>
    </row>
    <row r="31" spans="1:12" x14ac:dyDescent="0.25">
      <c r="A31">
        <f t="shared" si="0"/>
        <v>25</v>
      </c>
      <c r="B31" s="76"/>
      <c r="C31" s="28">
        <v>0.42222222222222222</v>
      </c>
      <c r="D31" s="27"/>
      <c r="E31" s="77"/>
      <c r="F31" s="139"/>
      <c r="G31" s="30"/>
      <c r="H31" s="77"/>
      <c r="I31" s="29"/>
      <c r="J31" s="31"/>
      <c r="K31" s="31"/>
      <c r="L31" s="30"/>
    </row>
    <row r="32" spans="1:12" x14ac:dyDescent="0.25">
      <c r="A32">
        <f t="shared" si="0"/>
        <v>26</v>
      </c>
      <c r="B32" s="76"/>
      <c r="C32" s="28">
        <v>0.4236111111111111</v>
      </c>
      <c r="D32" s="27"/>
      <c r="E32" s="77"/>
      <c r="F32" s="139"/>
      <c r="G32" s="30"/>
      <c r="H32" s="77"/>
      <c r="I32" s="29"/>
      <c r="J32" s="31"/>
      <c r="K32" s="31"/>
      <c r="L32" s="30"/>
    </row>
    <row r="33" spans="1:12" x14ac:dyDescent="0.25">
      <c r="A33">
        <f t="shared" si="0"/>
        <v>27</v>
      </c>
      <c r="B33" s="76"/>
      <c r="C33" s="28">
        <v>0.42638888888888887</v>
      </c>
      <c r="D33" s="27"/>
      <c r="E33" s="77"/>
      <c r="F33" s="139"/>
      <c r="G33" s="30"/>
      <c r="H33" s="77"/>
      <c r="I33" s="29"/>
      <c r="J33" s="31"/>
      <c r="K33" s="31"/>
      <c r="L33" s="30"/>
    </row>
    <row r="34" spans="1:12" x14ac:dyDescent="0.25">
      <c r="A34">
        <f t="shared" si="0"/>
        <v>28</v>
      </c>
      <c r="B34" s="76"/>
      <c r="C34" s="28">
        <v>0.43402777777777773</v>
      </c>
      <c r="D34" s="27"/>
      <c r="E34" s="77"/>
      <c r="F34" s="139"/>
      <c r="G34" s="30"/>
      <c r="H34" s="77"/>
      <c r="I34" s="29"/>
      <c r="J34" s="31"/>
      <c r="K34" s="31"/>
      <c r="L34" s="30"/>
    </row>
    <row r="35" spans="1:12" x14ac:dyDescent="0.25">
      <c r="A35">
        <f t="shared" si="0"/>
        <v>29</v>
      </c>
      <c r="B35" s="76"/>
      <c r="C35" s="28">
        <v>0.43472222222222223</v>
      </c>
      <c r="D35" s="27"/>
      <c r="E35" s="77"/>
      <c r="F35" s="139"/>
      <c r="G35" s="30"/>
      <c r="H35" s="77"/>
      <c r="I35" s="29"/>
      <c r="J35" s="31"/>
      <c r="K35" s="31"/>
      <c r="L35" s="30"/>
    </row>
    <row r="36" spans="1:12" x14ac:dyDescent="0.25">
      <c r="A36">
        <f t="shared" si="0"/>
        <v>30</v>
      </c>
      <c r="B36" s="76"/>
      <c r="C36" s="28">
        <v>0.4375</v>
      </c>
      <c r="D36" s="27"/>
      <c r="E36" s="77"/>
      <c r="F36" s="139"/>
      <c r="G36" s="30"/>
      <c r="H36" s="77"/>
      <c r="I36" s="29"/>
      <c r="J36" s="31"/>
      <c r="K36" s="31"/>
      <c r="L36" s="30"/>
    </row>
    <row r="37" spans="1:12" x14ac:dyDescent="0.25">
      <c r="A37">
        <f t="shared" si="0"/>
        <v>31</v>
      </c>
      <c r="B37" s="76"/>
      <c r="C37" s="28">
        <v>0.44166666666666665</v>
      </c>
      <c r="D37" s="27"/>
      <c r="E37" s="77"/>
      <c r="F37" s="29"/>
      <c r="G37" s="30"/>
      <c r="H37" s="77"/>
      <c r="I37" s="29"/>
      <c r="J37" s="31"/>
      <c r="K37" s="31"/>
      <c r="L37" s="30"/>
    </row>
    <row r="38" spans="1:12" x14ac:dyDescent="0.25">
      <c r="A38">
        <f t="shared" si="0"/>
        <v>32</v>
      </c>
      <c r="B38" s="76"/>
      <c r="C38" s="28">
        <v>0.44375000000000003</v>
      </c>
      <c r="D38" s="27"/>
      <c r="E38" s="77"/>
      <c r="F38" s="29"/>
      <c r="G38" s="30"/>
      <c r="H38" s="77"/>
      <c r="I38" s="29"/>
      <c r="J38" s="31"/>
      <c r="K38" s="31"/>
      <c r="L38" s="30"/>
    </row>
    <row r="39" spans="1:12" x14ac:dyDescent="0.25">
      <c r="A39">
        <f t="shared" si="0"/>
        <v>33</v>
      </c>
      <c r="B39" s="76"/>
      <c r="C39" s="28">
        <v>0.44513888888888892</v>
      </c>
      <c r="D39" s="27"/>
      <c r="E39" s="77"/>
      <c r="F39" s="29"/>
      <c r="G39" s="30"/>
      <c r="H39" s="77"/>
      <c r="I39" s="29"/>
      <c r="J39" s="31"/>
      <c r="K39" s="31"/>
      <c r="L39" s="30"/>
    </row>
    <row r="40" spans="1:12" x14ac:dyDescent="0.25">
      <c r="A40">
        <f t="shared" si="0"/>
        <v>34</v>
      </c>
      <c r="B40" s="76"/>
      <c r="C40" s="28">
        <v>0.44722222222222219</v>
      </c>
      <c r="D40" s="27"/>
      <c r="E40" s="77"/>
      <c r="F40" s="29"/>
      <c r="G40" s="30"/>
      <c r="H40" s="77"/>
      <c r="I40" s="29"/>
      <c r="J40" s="31"/>
      <c r="K40" s="31"/>
      <c r="L40" s="30"/>
    </row>
    <row r="41" spans="1:12" x14ac:dyDescent="0.25">
      <c r="A41">
        <f t="shared" si="0"/>
        <v>35</v>
      </c>
      <c r="B41" s="76"/>
      <c r="C41" s="28">
        <v>0.44791666666666669</v>
      </c>
      <c r="D41" s="27"/>
      <c r="E41" s="77"/>
      <c r="F41" s="29"/>
      <c r="G41" s="30"/>
      <c r="H41" s="77"/>
      <c r="I41" s="29"/>
      <c r="J41" s="31"/>
      <c r="K41" s="31"/>
      <c r="L41" s="30"/>
    </row>
    <row r="42" spans="1:12" x14ac:dyDescent="0.25">
      <c r="A42">
        <f t="shared" si="0"/>
        <v>36</v>
      </c>
      <c r="B42" s="76"/>
      <c r="C42" s="28">
        <v>0.4548611111111111</v>
      </c>
      <c r="D42" s="27"/>
      <c r="E42" s="77"/>
      <c r="F42" s="29"/>
      <c r="G42" s="30"/>
      <c r="H42" s="77"/>
      <c r="I42" s="29"/>
      <c r="J42" s="31"/>
      <c r="K42" s="31"/>
      <c r="L42" s="30"/>
    </row>
    <row r="43" spans="1:12" x14ac:dyDescent="0.25">
      <c r="A43">
        <f t="shared" si="0"/>
        <v>37</v>
      </c>
      <c r="B43" s="76"/>
      <c r="C43" s="28"/>
      <c r="D43" s="27"/>
      <c r="E43" s="77"/>
      <c r="F43" s="29"/>
      <c r="G43" s="30"/>
      <c r="H43" s="77"/>
      <c r="I43" s="29"/>
      <c r="J43" s="31"/>
      <c r="K43" s="31"/>
      <c r="L43" s="30"/>
    </row>
    <row r="44" spans="1:12" x14ac:dyDescent="0.25">
      <c r="A44">
        <f t="shared" si="0"/>
        <v>38</v>
      </c>
      <c r="B44" s="76"/>
      <c r="C44" s="28"/>
      <c r="D44" s="27"/>
      <c r="E44" s="77"/>
      <c r="F44" s="29"/>
      <c r="G44" s="30"/>
      <c r="H44" s="77"/>
      <c r="I44" s="29"/>
      <c r="J44" s="31"/>
      <c r="K44" s="31"/>
      <c r="L44" s="30"/>
    </row>
    <row r="45" spans="1:12" x14ac:dyDescent="0.25">
      <c r="A45">
        <f t="shared" si="0"/>
        <v>39</v>
      </c>
      <c r="B45" s="76"/>
      <c r="C45" s="28"/>
      <c r="D45" s="27"/>
      <c r="E45" s="77"/>
      <c r="F45" s="29"/>
      <c r="G45" s="30"/>
      <c r="H45" s="77"/>
      <c r="I45" s="29"/>
      <c r="J45" s="31"/>
      <c r="K45" s="31"/>
      <c r="L45" s="30"/>
    </row>
    <row r="46" spans="1:12" x14ac:dyDescent="0.25">
      <c r="A46">
        <f t="shared" si="0"/>
        <v>40</v>
      </c>
      <c r="B46" s="76"/>
      <c r="C46" s="28"/>
      <c r="D46" s="27"/>
      <c r="E46" s="77"/>
      <c r="F46" s="29"/>
      <c r="G46" s="30"/>
      <c r="H46" s="77"/>
      <c r="I46" s="29"/>
      <c r="J46" s="31"/>
      <c r="K46" s="31"/>
      <c r="L46" s="30"/>
    </row>
    <row r="47" spans="1:12" x14ac:dyDescent="0.25">
      <c r="A47">
        <f t="shared" si="0"/>
        <v>41</v>
      </c>
      <c r="B47" s="7"/>
      <c r="C47" s="28"/>
      <c r="D47" s="27"/>
      <c r="E47" s="77"/>
      <c r="F47" s="29"/>
      <c r="G47" s="30"/>
      <c r="H47" s="12"/>
      <c r="I47" s="29"/>
      <c r="J47" s="31"/>
      <c r="K47" s="31"/>
      <c r="L47" s="30"/>
    </row>
    <row r="48" spans="1:12" x14ac:dyDescent="0.25">
      <c r="A48">
        <f t="shared" si="0"/>
        <v>42</v>
      </c>
      <c r="B48" s="7"/>
      <c r="C48" s="28"/>
      <c r="D48" s="27"/>
      <c r="E48" s="77"/>
      <c r="F48" s="29"/>
      <c r="G48" s="30"/>
      <c r="H48" s="12"/>
      <c r="I48" s="29"/>
      <c r="J48" s="31"/>
      <c r="K48" s="31"/>
      <c r="L48" s="30"/>
    </row>
    <row r="49" spans="1:12" x14ac:dyDescent="0.25">
      <c r="A49">
        <f t="shared" si="0"/>
        <v>43</v>
      </c>
      <c r="B49" s="7"/>
      <c r="C49" s="28"/>
      <c r="D49" s="27"/>
      <c r="E49" s="77"/>
      <c r="F49" s="29"/>
      <c r="G49" s="30"/>
      <c r="H49" s="12"/>
      <c r="I49" s="29"/>
      <c r="J49" s="31"/>
      <c r="K49" s="31"/>
      <c r="L49" s="30"/>
    </row>
    <row r="50" spans="1:12" x14ac:dyDescent="0.25">
      <c r="A50">
        <f t="shared" si="0"/>
        <v>44</v>
      </c>
      <c r="B50" s="7"/>
      <c r="C50" s="28"/>
      <c r="D50" s="27"/>
      <c r="E50" s="77"/>
      <c r="F50" s="29"/>
      <c r="G50" s="30"/>
      <c r="H50" s="12"/>
      <c r="I50" s="29"/>
      <c r="J50" s="31"/>
      <c r="K50" s="31"/>
      <c r="L50" s="30"/>
    </row>
    <row r="51" spans="1:12" x14ac:dyDescent="0.25">
      <c r="A51">
        <f t="shared" si="0"/>
        <v>45</v>
      </c>
      <c r="B51" s="7"/>
      <c r="C51" s="28"/>
      <c r="D51" s="27"/>
      <c r="E51" s="77"/>
      <c r="F51" s="29"/>
      <c r="G51" s="30"/>
      <c r="H51" s="12"/>
      <c r="I51" s="29"/>
      <c r="J51" s="31"/>
      <c r="K51" s="31"/>
      <c r="L51" s="30"/>
    </row>
    <row r="52" spans="1:12" x14ac:dyDescent="0.25">
      <c r="A52">
        <f t="shared" si="0"/>
        <v>46</v>
      </c>
      <c r="B52" s="7"/>
      <c r="C52" s="28"/>
      <c r="D52" s="27"/>
      <c r="E52" s="77"/>
      <c r="F52" s="29"/>
      <c r="G52" s="30"/>
      <c r="H52" s="12"/>
      <c r="I52" s="29"/>
      <c r="J52" s="31"/>
      <c r="K52" s="31"/>
      <c r="L52" s="30"/>
    </row>
    <row r="53" spans="1:12" x14ac:dyDescent="0.25">
      <c r="A53">
        <f t="shared" si="0"/>
        <v>47</v>
      </c>
      <c r="B53" s="7"/>
      <c r="C53" s="28"/>
      <c r="D53" s="27"/>
      <c r="E53" s="77"/>
      <c r="F53" s="29"/>
      <c r="G53" s="30"/>
      <c r="H53" s="12"/>
      <c r="I53" s="29"/>
      <c r="J53" s="31"/>
      <c r="K53" s="31"/>
      <c r="L53" s="30"/>
    </row>
    <row r="54" spans="1:12" x14ac:dyDescent="0.25">
      <c r="A54">
        <f t="shared" si="0"/>
        <v>48</v>
      </c>
      <c r="B54" s="7"/>
      <c r="C54" s="28"/>
      <c r="D54" s="27"/>
      <c r="E54" s="77"/>
      <c r="F54" s="29"/>
      <c r="G54" s="30"/>
      <c r="H54" s="12"/>
      <c r="I54" s="29"/>
      <c r="J54" s="31"/>
      <c r="K54" s="31"/>
      <c r="L54" s="30"/>
    </row>
    <row r="55" spans="1:12" x14ac:dyDescent="0.25">
      <c r="A55">
        <f t="shared" si="0"/>
        <v>49</v>
      </c>
      <c r="B55" s="7"/>
      <c r="C55" s="28"/>
      <c r="D55" s="27"/>
      <c r="E55" s="77"/>
      <c r="F55" s="29"/>
      <c r="G55" s="30"/>
      <c r="H55" s="12"/>
      <c r="I55" s="29"/>
      <c r="J55" s="31"/>
      <c r="K55" s="31"/>
      <c r="L55" s="30"/>
    </row>
    <row r="56" spans="1:12" x14ac:dyDescent="0.25">
      <c r="A56">
        <f t="shared" si="0"/>
        <v>50</v>
      </c>
      <c r="B56" s="7"/>
      <c r="C56" s="28"/>
      <c r="D56" s="27"/>
      <c r="E56" s="77"/>
      <c r="F56" s="29"/>
      <c r="G56" s="30"/>
      <c r="H56" s="12"/>
      <c r="I56" s="29"/>
      <c r="J56" s="31"/>
      <c r="K56" s="31"/>
      <c r="L56" s="30"/>
    </row>
    <row r="57" spans="1:12" x14ac:dyDescent="0.25">
      <c r="A57">
        <f t="shared" si="0"/>
        <v>51</v>
      </c>
      <c r="B57" s="7"/>
      <c r="C57" s="28"/>
      <c r="D57" s="27"/>
      <c r="E57" s="77"/>
      <c r="F57" s="29"/>
      <c r="G57" s="30"/>
      <c r="H57" s="12"/>
      <c r="I57" s="29"/>
      <c r="J57" s="31"/>
      <c r="K57" s="31"/>
      <c r="L57" s="30"/>
    </row>
    <row r="58" spans="1:12" x14ac:dyDescent="0.25">
      <c r="A58">
        <f t="shared" si="0"/>
        <v>52</v>
      </c>
      <c r="B58" s="7"/>
      <c r="C58" s="28"/>
      <c r="D58" s="27"/>
      <c r="E58" s="77"/>
      <c r="F58" s="29"/>
      <c r="G58" s="30"/>
      <c r="H58" s="12"/>
      <c r="I58" s="29"/>
      <c r="J58" s="31"/>
      <c r="K58" s="31"/>
      <c r="L58" s="30"/>
    </row>
    <row r="59" spans="1:12" x14ac:dyDescent="0.25">
      <c r="A59">
        <f t="shared" si="0"/>
        <v>53</v>
      </c>
      <c r="B59" s="7"/>
      <c r="C59" s="28"/>
      <c r="D59" s="27"/>
      <c r="E59" s="77"/>
      <c r="F59" s="29"/>
      <c r="G59" s="30"/>
      <c r="H59" s="12"/>
      <c r="I59" s="29"/>
      <c r="J59" s="31"/>
      <c r="K59" s="31"/>
      <c r="L59" s="30"/>
    </row>
    <row r="60" spans="1:12" x14ac:dyDescent="0.25">
      <c r="A60">
        <f t="shared" si="0"/>
        <v>54</v>
      </c>
      <c r="B60" s="7"/>
      <c r="C60" s="28"/>
      <c r="D60" s="27"/>
      <c r="E60" s="77"/>
      <c r="F60" s="29"/>
      <c r="G60" s="30"/>
      <c r="H60" s="12"/>
      <c r="I60" s="29"/>
      <c r="J60" s="31"/>
      <c r="K60" s="31"/>
      <c r="L60" s="30"/>
    </row>
    <row r="61" spans="1:12" x14ac:dyDescent="0.25">
      <c r="A61">
        <f t="shared" si="0"/>
        <v>55</v>
      </c>
      <c r="B61" s="7"/>
      <c r="C61" s="28"/>
      <c r="D61" s="27"/>
      <c r="E61" s="77"/>
      <c r="F61" s="29"/>
      <c r="G61" s="30"/>
      <c r="H61" s="12"/>
      <c r="I61" s="29"/>
      <c r="J61" s="31"/>
      <c r="K61" s="31"/>
      <c r="L61" s="30"/>
    </row>
    <row r="62" spans="1:12" x14ac:dyDescent="0.25">
      <c r="A62">
        <f t="shared" si="0"/>
        <v>56</v>
      </c>
      <c r="B62" s="7"/>
      <c r="C62" s="28"/>
      <c r="D62" s="27"/>
      <c r="E62" s="77"/>
      <c r="F62" s="29"/>
      <c r="G62" s="30"/>
      <c r="H62" s="12"/>
      <c r="I62" s="29"/>
      <c r="J62" s="31"/>
      <c r="K62" s="31"/>
      <c r="L62" s="30"/>
    </row>
    <row r="63" spans="1:12" x14ac:dyDescent="0.25">
      <c r="A63">
        <f t="shared" si="0"/>
        <v>57</v>
      </c>
      <c r="B63" s="7"/>
      <c r="C63" s="28"/>
      <c r="D63" s="27"/>
      <c r="E63" s="77"/>
      <c r="F63" s="29"/>
      <c r="G63" s="30"/>
      <c r="H63" s="12"/>
      <c r="I63" s="29"/>
      <c r="J63" s="31"/>
      <c r="K63" s="31"/>
      <c r="L63" s="30"/>
    </row>
    <row r="64" spans="1:12" x14ac:dyDescent="0.25">
      <c r="A64">
        <f t="shared" si="0"/>
        <v>58</v>
      </c>
      <c r="B64" s="7"/>
      <c r="C64" s="28"/>
      <c r="D64" s="27"/>
      <c r="E64" s="77"/>
      <c r="F64" s="29"/>
      <c r="G64" s="30"/>
      <c r="H64" s="12"/>
      <c r="I64" s="29"/>
      <c r="J64" s="31"/>
      <c r="K64" s="31"/>
      <c r="L64" s="30"/>
    </row>
    <row r="65" spans="1:12" x14ac:dyDescent="0.25">
      <c r="A65">
        <f t="shared" si="0"/>
        <v>59</v>
      </c>
      <c r="B65" s="7"/>
      <c r="C65" s="28"/>
      <c r="D65" s="27"/>
      <c r="E65" s="77"/>
      <c r="F65" s="29"/>
      <c r="G65" s="30"/>
      <c r="H65" s="12"/>
      <c r="I65" s="29"/>
      <c r="J65" s="31"/>
      <c r="K65" s="31"/>
      <c r="L65" s="30"/>
    </row>
    <row r="66" spans="1:12" x14ac:dyDescent="0.25">
      <c r="A66">
        <f t="shared" si="0"/>
        <v>60</v>
      </c>
      <c r="B66" s="7"/>
      <c r="C66" s="28"/>
      <c r="D66" s="27"/>
      <c r="E66" s="77"/>
      <c r="F66" s="29"/>
      <c r="G66" s="30"/>
      <c r="H66" s="12"/>
      <c r="I66" s="29"/>
      <c r="J66" s="31"/>
      <c r="K66" s="31"/>
      <c r="L66" s="30"/>
    </row>
    <row r="67" spans="1:12" x14ac:dyDescent="0.25">
      <c r="A67">
        <f t="shared" si="0"/>
        <v>61</v>
      </c>
      <c r="B67" s="7"/>
      <c r="C67" s="28"/>
      <c r="D67" s="27"/>
      <c r="E67" s="77"/>
      <c r="F67" s="29"/>
      <c r="G67" s="30"/>
      <c r="H67" s="12"/>
      <c r="I67" s="29"/>
      <c r="J67" s="31"/>
      <c r="K67" s="31"/>
      <c r="L67" s="30"/>
    </row>
    <row r="68" spans="1:12" x14ac:dyDescent="0.25">
      <c r="A68">
        <f t="shared" si="0"/>
        <v>62</v>
      </c>
      <c r="B68" s="7"/>
      <c r="C68" s="28"/>
      <c r="D68" s="27"/>
      <c r="E68" s="77"/>
      <c r="F68" s="29"/>
      <c r="G68" s="30"/>
      <c r="H68" s="12"/>
      <c r="I68" s="29"/>
      <c r="J68" s="31"/>
      <c r="K68" s="31"/>
      <c r="L68" s="30"/>
    </row>
    <row r="69" spans="1:12" x14ac:dyDescent="0.25">
      <c r="A69">
        <f t="shared" si="0"/>
        <v>63</v>
      </c>
      <c r="B69" s="7"/>
      <c r="C69" s="28"/>
      <c r="D69" s="27"/>
      <c r="E69" s="77"/>
      <c r="F69" s="29"/>
      <c r="G69" s="30"/>
      <c r="H69" s="12"/>
      <c r="I69" s="29"/>
      <c r="J69" s="31"/>
      <c r="K69" s="31"/>
      <c r="L69" s="30"/>
    </row>
    <row r="70" spans="1:12" x14ac:dyDescent="0.25">
      <c r="A70">
        <f t="shared" si="0"/>
        <v>64</v>
      </c>
      <c r="B70" s="7"/>
      <c r="C70" s="28"/>
      <c r="D70" s="27"/>
      <c r="E70" s="77"/>
      <c r="F70" s="29"/>
      <c r="G70" s="30"/>
      <c r="H70" s="12"/>
      <c r="I70" s="29"/>
      <c r="J70" s="31"/>
      <c r="K70" s="31"/>
      <c r="L70" s="30"/>
    </row>
    <row r="71" spans="1:12" x14ac:dyDescent="0.25">
      <c r="A71">
        <f t="shared" si="0"/>
        <v>65</v>
      </c>
      <c r="B71" s="7"/>
      <c r="C71" s="28"/>
      <c r="D71" s="27"/>
      <c r="E71" s="77"/>
      <c r="F71" s="29"/>
      <c r="G71" s="30"/>
      <c r="H71" s="12"/>
      <c r="I71" s="29"/>
      <c r="J71" s="31"/>
      <c r="K71" s="31"/>
      <c r="L71" s="30"/>
    </row>
    <row r="72" spans="1:12" x14ac:dyDescent="0.25">
      <c r="A72">
        <f t="shared" si="0"/>
        <v>66</v>
      </c>
      <c r="B72" s="7"/>
      <c r="C72" s="28"/>
      <c r="D72" s="27"/>
      <c r="E72" s="77"/>
      <c r="F72" s="29"/>
      <c r="G72" s="30"/>
      <c r="H72" s="12"/>
      <c r="I72" s="29"/>
      <c r="J72" s="31"/>
      <c r="K72" s="31"/>
      <c r="L72" s="30"/>
    </row>
    <row r="73" spans="1:12" x14ac:dyDescent="0.25">
      <c r="A73">
        <f t="shared" ref="A73:A83" si="1">A72+1</f>
        <v>67</v>
      </c>
      <c r="B73" s="7"/>
      <c r="C73" s="28"/>
      <c r="D73" s="27"/>
      <c r="E73" s="77"/>
      <c r="F73" s="29"/>
      <c r="G73" s="30"/>
      <c r="H73" s="12"/>
      <c r="I73" s="29"/>
      <c r="J73" s="31"/>
      <c r="K73" s="31"/>
      <c r="L73" s="30"/>
    </row>
    <row r="74" spans="1:12" x14ac:dyDescent="0.25">
      <c r="A74">
        <f t="shared" si="1"/>
        <v>68</v>
      </c>
      <c r="B74" s="7"/>
      <c r="C74" s="28"/>
      <c r="D74" s="27"/>
      <c r="E74" s="77"/>
      <c r="F74" s="29"/>
      <c r="G74" s="30"/>
      <c r="H74" s="12"/>
      <c r="I74" s="29"/>
      <c r="J74" s="31"/>
      <c r="K74" s="31"/>
      <c r="L74" s="30"/>
    </row>
    <row r="75" spans="1:12" x14ac:dyDescent="0.25">
      <c r="A75">
        <f t="shared" si="1"/>
        <v>69</v>
      </c>
      <c r="B75" s="7"/>
      <c r="C75" s="28"/>
      <c r="D75" s="27"/>
      <c r="E75" s="77"/>
      <c r="F75" s="29"/>
      <c r="G75" s="30"/>
      <c r="H75" s="12"/>
      <c r="I75" s="29"/>
      <c r="J75" s="31"/>
      <c r="K75" s="31"/>
      <c r="L75" s="30"/>
    </row>
    <row r="76" spans="1:12" x14ac:dyDescent="0.25">
      <c r="A76">
        <f t="shared" si="1"/>
        <v>70</v>
      </c>
      <c r="B76" s="7"/>
      <c r="C76" s="28"/>
      <c r="D76" s="27"/>
      <c r="E76" s="77"/>
      <c r="F76" s="29"/>
      <c r="G76" s="30"/>
      <c r="H76" s="12"/>
      <c r="I76" s="29"/>
      <c r="J76" s="31"/>
      <c r="K76" s="31"/>
      <c r="L76" s="30"/>
    </row>
    <row r="77" spans="1:12" x14ac:dyDescent="0.25">
      <c r="A77">
        <f t="shared" si="1"/>
        <v>71</v>
      </c>
      <c r="B77" s="7"/>
      <c r="C77" s="28"/>
      <c r="D77" s="27"/>
      <c r="E77" s="77"/>
      <c r="F77" s="29"/>
      <c r="G77" s="30"/>
      <c r="H77" s="12"/>
      <c r="I77" s="29"/>
      <c r="J77" s="31"/>
      <c r="K77" s="31"/>
      <c r="L77" s="30"/>
    </row>
    <row r="78" spans="1:12" x14ac:dyDescent="0.25">
      <c r="A78">
        <f t="shared" si="1"/>
        <v>72</v>
      </c>
      <c r="B78" s="73"/>
      <c r="C78" s="28"/>
      <c r="D78" s="27"/>
      <c r="E78" s="77"/>
      <c r="F78" s="29"/>
      <c r="G78" s="30"/>
      <c r="H78" s="12"/>
      <c r="I78" s="29"/>
      <c r="J78" s="31"/>
      <c r="K78" s="31"/>
      <c r="L78" s="30"/>
    </row>
    <row r="79" spans="1:12" x14ac:dyDescent="0.25">
      <c r="A79">
        <f t="shared" si="1"/>
        <v>73</v>
      </c>
      <c r="B79" s="7"/>
      <c r="C79" s="28"/>
      <c r="D79" s="27"/>
      <c r="E79" s="77"/>
      <c r="F79" s="29"/>
      <c r="G79" s="30"/>
      <c r="H79" s="12"/>
      <c r="I79" s="29"/>
      <c r="J79" s="31"/>
      <c r="K79" s="31"/>
      <c r="L79" s="30"/>
    </row>
    <row r="80" spans="1:12" x14ac:dyDescent="0.25">
      <c r="A80">
        <f t="shared" si="1"/>
        <v>74</v>
      </c>
      <c r="B80" s="7"/>
      <c r="C80" s="28"/>
      <c r="D80" s="27"/>
      <c r="E80" s="77"/>
      <c r="F80" s="29"/>
      <c r="G80" s="30"/>
      <c r="H80" s="12"/>
      <c r="I80" s="29"/>
      <c r="J80" s="31"/>
      <c r="K80" s="31"/>
      <c r="L80" s="30"/>
    </row>
    <row r="81" spans="1:12" x14ac:dyDescent="0.25">
      <c r="A81">
        <f t="shared" si="1"/>
        <v>75</v>
      </c>
      <c r="B81" s="7"/>
      <c r="C81" s="28"/>
      <c r="D81" s="27"/>
      <c r="E81" s="77"/>
      <c r="F81" s="29"/>
      <c r="G81" s="30"/>
      <c r="H81" s="12"/>
      <c r="I81" s="29"/>
      <c r="J81" s="31"/>
      <c r="K81" s="31"/>
      <c r="L81" s="30"/>
    </row>
    <row r="82" spans="1:12" x14ac:dyDescent="0.25">
      <c r="A82">
        <f t="shared" si="1"/>
        <v>76</v>
      </c>
      <c r="B82" s="7"/>
      <c r="C82" s="28"/>
      <c r="D82" s="27"/>
      <c r="E82" s="77"/>
      <c r="F82" s="29"/>
      <c r="G82" s="30"/>
      <c r="H82" s="12"/>
      <c r="I82" s="29"/>
      <c r="J82" s="31"/>
      <c r="K82" s="31"/>
      <c r="L82" s="30"/>
    </row>
    <row r="83" spans="1:12" ht="13.8" thickBot="1" x14ac:dyDescent="0.3">
      <c r="A83">
        <f t="shared" si="1"/>
        <v>77</v>
      </c>
      <c r="B83" s="7"/>
      <c r="C83" s="28"/>
      <c r="D83" s="27"/>
      <c r="E83" s="77"/>
      <c r="F83" s="29"/>
      <c r="G83" s="30"/>
      <c r="H83" s="12"/>
      <c r="I83" s="29"/>
      <c r="J83" s="31"/>
      <c r="K83" s="31"/>
      <c r="L83" s="30"/>
    </row>
    <row r="84" spans="1:12" ht="13.8" thickBot="1" x14ac:dyDescent="0.3">
      <c r="B84" s="4" t="s">
        <v>8</v>
      </c>
      <c r="C84" s="14"/>
      <c r="D84" s="13">
        <f>SUM(D7:D83)</f>
        <v>0</v>
      </c>
      <c r="E84" s="13"/>
      <c r="F84" s="32"/>
      <c r="G84" s="32"/>
      <c r="H84" s="46"/>
      <c r="I84" s="33"/>
      <c r="J84" s="33"/>
      <c r="K84" s="33"/>
      <c r="L84" s="32"/>
    </row>
    <row r="85" spans="1:12" ht="13.8" thickBot="1" x14ac:dyDescent="0.3">
      <c r="C85" s="15"/>
      <c r="D85" s="78">
        <f>D84-D39</f>
        <v>0</v>
      </c>
      <c r="E85" s="15"/>
      <c r="F85" s="43"/>
      <c r="G85" s="43"/>
      <c r="H85" s="47"/>
      <c r="I85" s="43"/>
      <c r="J85" s="43"/>
      <c r="K85" s="43"/>
      <c r="L85" s="43"/>
    </row>
    <row r="86" spans="1:12" ht="13.8" thickBot="1" x14ac:dyDescent="0.3">
      <c r="B86" t="s">
        <v>24</v>
      </c>
      <c r="I86" s="68"/>
      <c r="J86" s="69"/>
    </row>
    <row r="87" spans="1:12" ht="13.8" thickBot="1" x14ac:dyDescent="0.3">
      <c r="B87" t="s">
        <v>25</v>
      </c>
      <c r="I87" s="16"/>
      <c r="J87" s="44"/>
      <c r="K87" s="48"/>
      <c r="L87" s="49"/>
    </row>
    <row r="89" spans="1:12" ht="13.8" thickBot="1" x14ac:dyDescent="0.3"/>
    <row r="90" spans="1:12" ht="13.8" thickBot="1" x14ac:dyDescent="0.3">
      <c r="I90" s="34"/>
      <c r="J90" s="35"/>
      <c r="K90" s="42"/>
    </row>
    <row r="91" spans="1:12" ht="13.8" thickBot="1" x14ac:dyDescent="0.3">
      <c r="I91" s="37"/>
      <c r="J91" s="36"/>
      <c r="K91" s="45"/>
    </row>
    <row r="92" spans="1:12" x14ac:dyDescent="0.25">
      <c r="F92" s="50"/>
      <c r="G92" s="39"/>
      <c r="H92" s="39"/>
      <c r="I92" s="41"/>
    </row>
    <row r="97" spans="12:12" x14ac:dyDescent="0.25">
      <c r="L97" s="38"/>
    </row>
    <row r="146" spans="5:9" x14ac:dyDescent="0.25">
      <c r="F146" s="6">
        <f>$J$86</f>
        <v>0</v>
      </c>
    </row>
    <row r="149" spans="5:9" ht="13.8" thickBot="1" x14ac:dyDescent="0.3"/>
    <row r="150" spans="5:9" x14ac:dyDescent="0.25">
      <c r="E150" s="1"/>
      <c r="F150" s="67" t="s">
        <v>45</v>
      </c>
      <c r="G150" s="2"/>
      <c r="H150" s="2"/>
      <c r="I150" s="55"/>
    </row>
    <row r="151" spans="5:9" ht="13.8" thickBot="1" x14ac:dyDescent="0.3">
      <c r="E151" s="56"/>
      <c r="F151" s="57"/>
      <c r="G151" s="57"/>
      <c r="H151" s="57"/>
      <c r="I151" s="58"/>
    </row>
    <row r="152" spans="5:9" ht="13.8" thickBot="1" x14ac:dyDescent="0.3">
      <c r="E152" s="4"/>
      <c r="F152" s="66" t="s">
        <v>26</v>
      </c>
      <c r="G152" s="66" t="s">
        <v>29</v>
      </c>
      <c r="H152" s="66" t="s">
        <v>28</v>
      </c>
      <c r="I152" s="24" t="s">
        <v>27</v>
      </c>
    </row>
    <row r="153" spans="5:9" x14ac:dyDescent="0.25">
      <c r="E153" s="56" t="s">
        <v>18</v>
      </c>
      <c r="F153" s="59">
        <v>0</v>
      </c>
      <c r="G153" s="60">
        <v>0</v>
      </c>
      <c r="H153" s="60">
        <v>0</v>
      </c>
      <c r="I153" s="61">
        <v>0</v>
      </c>
    </row>
    <row r="154" spans="5:9" x14ac:dyDescent="0.25">
      <c r="E154" s="56" t="s">
        <v>19</v>
      </c>
      <c r="F154" s="59">
        <v>0</v>
      </c>
      <c r="G154" s="60">
        <v>0</v>
      </c>
      <c r="H154" s="60">
        <v>0</v>
      </c>
      <c r="I154" s="61">
        <v>0</v>
      </c>
    </row>
    <row r="155" spans="5:9" x14ac:dyDescent="0.25">
      <c r="E155" s="56" t="s">
        <v>20</v>
      </c>
      <c r="F155" s="59">
        <v>0</v>
      </c>
      <c r="G155" s="60">
        <v>0</v>
      </c>
      <c r="H155" s="60">
        <v>0</v>
      </c>
      <c r="I155" s="61">
        <v>0</v>
      </c>
    </row>
    <row r="156" spans="5:9" x14ac:dyDescent="0.25">
      <c r="E156" s="56" t="s">
        <v>21</v>
      </c>
      <c r="F156" s="59">
        <v>0</v>
      </c>
      <c r="G156" s="60">
        <v>0</v>
      </c>
      <c r="H156" s="60">
        <v>0</v>
      </c>
      <c r="I156" s="61">
        <v>0</v>
      </c>
    </row>
    <row r="157" spans="5:9" x14ac:dyDescent="0.25">
      <c r="E157" s="56" t="s">
        <v>22</v>
      </c>
      <c r="F157" s="59">
        <v>0</v>
      </c>
      <c r="G157" s="60">
        <v>0</v>
      </c>
      <c r="H157" s="60">
        <v>0</v>
      </c>
      <c r="I157" s="61">
        <v>0</v>
      </c>
    </row>
    <row r="158" spans="5:9" x14ac:dyDescent="0.25">
      <c r="E158" s="56" t="s">
        <v>33</v>
      </c>
      <c r="F158" s="59">
        <v>0</v>
      </c>
      <c r="G158" s="60">
        <v>0</v>
      </c>
      <c r="H158" s="60">
        <v>0</v>
      </c>
      <c r="I158" s="61">
        <v>0</v>
      </c>
    </row>
    <row r="159" spans="5:9" x14ac:dyDescent="0.25">
      <c r="E159" s="56" t="s">
        <v>34</v>
      </c>
      <c r="F159" s="59">
        <v>0</v>
      </c>
      <c r="G159" s="60">
        <v>0</v>
      </c>
      <c r="H159" s="60">
        <v>0</v>
      </c>
      <c r="I159" s="61">
        <v>0</v>
      </c>
    </row>
    <row r="160" spans="5:9" x14ac:dyDescent="0.25">
      <c r="E160" s="56" t="s">
        <v>35</v>
      </c>
      <c r="F160" s="59">
        <v>0</v>
      </c>
      <c r="G160" s="60">
        <v>0</v>
      </c>
      <c r="H160" s="60">
        <v>0</v>
      </c>
      <c r="I160" s="61">
        <v>0</v>
      </c>
    </row>
    <row r="161" spans="5:9" x14ac:dyDescent="0.25">
      <c r="E161" s="56" t="s">
        <v>36</v>
      </c>
      <c r="F161" s="59">
        <v>0</v>
      </c>
      <c r="G161" s="60">
        <v>0</v>
      </c>
      <c r="H161" s="60">
        <v>0</v>
      </c>
      <c r="I161" s="61">
        <v>0</v>
      </c>
    </row>
    <row r="162" spans="5:9" ht="13.8" thickBot="1" x14ac:dyDescent="0.3">
      <c r="E162" s="62" t="s">
        <v>37</v>
      </c>
      <c r="F162" s="63">
        <v>0</v>
      </c>
      <c r="G162" s="64">
        <v>0</v>
      </c>
      <c r="H162" s="64">
        <v>0</v>
      </c>
      <c r="I162" s="65">
        <v>0</v>
      </c>
    </row>
    <row r="163" spans="5:9" x14ac:dyDescent="0.25">
      <c r="F163" s="40"/>
      <c r="G163" s="40"/>
      <c r="H163" s="40"/>
      <c r="I163" s="40"/>
    </row>
    <row r="164" spans="5:9" x14ac:dyDescent="0.25">
      <c r="F164" s="40"/>
      <c r="G164" s="40"/>
      <c r="H164" s="40"/>
      <c r="I164" s="40"/>
    </row>
    <row r="165" spans="5:9" x14ac:dyDescent="0.25">
      <c r="F165" s="40"/>
      <c r="G165" s="40"/>
      <c r="H165" s="40"/>
      <c r="I165" s="40"/>
    </row>
    <row r="166" spans="5:9" x14ac:dyDescent="0.25">
      <c r="F166" s="40"/>
      <c r="G166" s="40"/>
      <c r="H166" s="40"/>
      <c r="I166" s="40"/>
    </row>
    <row r="167" spans="5:9" x14ac:dyDescent="0.25">
      <c r="F167" s="40"/>
      <c r="G167" s="40"/>
      <c r="H167" s="40"/>
      <c r="I167" s="40"/>
    </row>
    <row r="168" spans="5:9" x14ac:dyDescent="0.25">
      <c r="F168" s="40"/>
      <c r="G168" s="40"/>
      <c r="H168" s="40"/>
      <c r="I168" s="40"/>
    </row>
    <row r="169" spans="5:9" x14ac:dyDescent="0.25">
      <c r="F169" s="40"/>
      <c r="G169" s="40"/>
      <c r="H169" s="40"/>
      <c r="I169" s="40"/>
    </row>
    <row r="170" spans="5:9" x14ac:dyDescent="0.25">
      <c r="F170" s="40"/>
      <c r="G170" s="40"/>
      <c r="H170" s="40"/>
      <c r="I170" s="40"/>
    </row>
  </sheetData>
  <autoFilter ref="A4:L88" xr:uid="{00000000-0009-0000-0000-000003000000}"/>
  <pageMargins left="0.5" right="0.5" top="1" bottom="1" header="0.5" footer="0.5"/>
  <pageSetup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33"/>
  <sheetViews>
    <sheetView workbookViewId="0">
      <selection activeCell="D6" sqref="D6"/>
    </sheetView>
  </sheetViews>
  <sheetFormatPr defaultRowHeight="13.2" x14ac:dyDescent="0.25"/>
  <cols>
    <col min="2" max="2" width="27.109375" customWidth="1"/>
    <col min="6" max="6" width="10.109375" customWidth="1"/>
    <col min="7" max="7" width="9.5546875" bestFit="1" customWidth="1"/>
  </cols>
  <sheetData>
    <row r="1" spans="2:7" ht="13.8" thickBot="1" x14ac:dyDescent="0.3"/>
    <row r="2" spans="2:7" ht="13.8" thickBot="1" x14ac:dyDescent="0.3">
      <c r="C2" s="82" t="s">
        <v>53</v>
      </c>
      <c r="D2" s="81" t="s">
        <v>55</v>
      </c>
      <c r="E2" s="81" t="s">
        <v>67</v>
      </c>
      <c r="F2" s="86" t="s">
        <v>68</v>
      </c>
      <c r="G2" s="86" t="s">
        <v>63</v>
      </c>
    </row>
    <row r="3" spans="2:7" ht="13.8" thickBot="1" x14ac:dyDescent="0.3">
      <c r="B3" s="47" t="s">
        <v>50</v>
      </c>
      <c r="C3" s="83" t="s">
        <v>52</v>
      </c>
      <c r="D3" s="83" t="s">
        <v>52</v>
      </c>
      <c r="E3" s="84" t="s">
        <v>52</v>
      </c>
      <c r="F3" s="87" t="s">
        <v>52</v>
      </c>
      <c r="G3" s="87" t="s">
        <v>68</v>
      </c>
    </row>
    <row r="4" spans="2:7" ht="13.8" thickBot="1" x14ac:dyDescent="0.3">
      <c r="B4" s="141"/>
      <c r="C4" s="57"/>
      <c r="D4" s="79"/>
      <c r="E4" s="79"/>
      <c r="F4" s="79"/>
      <c r="G4" s="79"/>
    </row>
    <row r="5" spans="2:7" ht="13.8" thickBot="1" x14ac:dyDescent="0.3">
      <c r="B5" s="153" t="s">
        <v>51</v>
      </c>
      <c r="C5" s="32">
        <f>current!$F$74</f>
        <v>1.4282407407407409E-2</v>
      </c>
      <c r="D5" s="32" t="e">
        <f>#REF!</f>
        <v>#REF!</v>
      </c>
      <c r="E5" s="32"/>
      <c r="F5" s="32" t="e">
        <f>C5-D5</f>
        <v>#REF!</v>
      </c>
      <c r="G5" s="142" t="e">
        <f>F5/C5</f>
        <v>#REF!</v>
      </c>
    </row>
    <row r="6" spans="2:7" ht="13.8" thickBot="1" x14ac:dyDescent="0.3">
      <c r="B6" s="153" t="s">
        <v>2</v>
      </c>
      <c r="C6" s="32">
        <f>current!$F$74</f>
        <v>1.4282407407407409E-2</v>
      </c>
      <c r="D6" s="32" t="e">
        <f>#REF!</f>
        <v>#REF!</v>
      </c>
      <c r="E6" s="32"/>
      <c r="F6" s="32" t="e">
        <f>C6-D6</f>
        <v>#REF!</v>
      </c>
      <c r="G6" s="144" t="e">
        <f>F6/C6</f>
        <v>#REF!</v>
      </c>
    </row>
    <row r="7" spans="2:7" ht="13.8" thickBot="1" x14ac:dyDescent="0.3">
      <c r="B7" s="153" t="s">
        <v>3</v>
      </c>
      <c r="C7" s="32">
        <v>1.1574074074074073E-5</v>
      </c>
      <c r="D7" s="32" t="e">
        <f>#REF!</f>
        <v>#REF!</v>
      </c>
      <c r="E7" s="32"/>
      <c r="F7" s="32" t="e">
        <f>C7-D7</f>
        <v>#REF!</v>
      </c>
      <c r="G7" s="143" t="e">
        <f>F7/C7</f>
        <v>#REF!</v>
      </c>
    </row>
    <row r="8" spans="2:7" ht="13.8" thickBot="1" x14ac:dyDescent="0.3">
      <c r="B8" s="153" t="s">
        <v>69</v>
      </c>
      <c r="C8" s="24"/>
      <c r="D8" s="25"/>
      <c r="E8" s="25"/>
      <c r="F8" s="25"/>
      <c r="G8" s="142"/>
    </row>
    <row r="9" spans="2:7" x14ac:dyDescent="0.25">
      <c r="B9" s="79"/>
      <c r="C9" s="57"/>
      <c r="D9" s="79"/>
      <c r="E9" s="79"/>
      <c r="F9" s="79"/>
      <c r="G9" s="79"/>
    </row>
    <row r="10" spans="2:7" x14ac:dyDescent="0.25">
      <c r="B10" s="153" t="s">
        <v>54</v>
      </c>
      <c r="C10" s="57"/>
      <c r="D10" s="79"/>
      <c r="E10" s="79"/>
      <c r="F10" s="79"/>
      <c r="G10" s="79"/>
    </row>
    <row r="11" spans="2:7" x14ac:dyDescent="0.25">
      <c r="B11" s="153" t="s">
        <v>71</v>
      </c>
      <c r="C11" s="57">
        <v>480</v>
      </c>
      <c r="D11" s="79"/>
      <c r="E11" s="79"/>
      <c r="F11" s="79"/>
      <c r="G11" s="79"/>
    </row>
    <row r="12" spans="2:7" x14ac:dyDescent="0.25">
      <c r="B12" s="79"/>
      <c r="C12" s="57"/>
      <c r="D12" s="79"/>
      <c r="E12" s="79"/>
      <c r="F12" s="79"/>
      <c r="G12" s="79"/>
    </row>
    <row r="13" spans="2:7" ht="13.8" thickBot="1" x14ac:dyDescent="0.3">
      <c r="B13" s="79"/>
      <c r="C13" s="57"/>
      <c r="D13" s="79"/>
      <c r="E13" s="79"/>
      <c r="F13" s="79"/>
      <c r="G13" s="79"/>
    </row>
    <row r="14" spans="2:7" ht="13.8" thickBot="1" x14ac:dyDescent="0.3">
      <c r="B14" s="153" t="s">
        <v>70</v>
      </c>
      <c r="C14" s="57"/>
      <c r="D14" s="79"/>
      <c r="E14" s="79"/>
      <c r="F14" s="79"/>
      <c r="G14" s="157">
        <f>(F33-1)</f>
        <v>9.1152815013404886E-2</v>
      </c>
    </row>
    <row r="15" spans="2:7" x14ac:dyDescent="0.25">
      <c r="B15" s="79"/>
      <c r="C15" s="57"/>
      <c r="D15" s="79"/>
      <c r="E15" s="79"/>
      <c r="F15" s="79"/>
      <c r="G15" s="79"/>
    </row>
    <row r="16" spans="2:7" ht="13.8" thickBot="1" x14ac:dyDescent="0.3">
      <c r="B16" s="80"/>
      <c r="C16" s="138"/>
      <c r="D16" s="80"/>
      <c r="E16" s="80"/>
      <c r="F16" s="80"/>
      <c r="G16" s="80"/>
    </row>
    <row r="18" spans="2:6" x14ac:dyDescent="0.25">
      <c r="B18" s="140" t="s">
        <v>72</v>
      </c>
    </row>
    <row r="19" spans="2:6" x14ac:dyDescent="0.25">
      <c r="B19" s="140" t="s">
        <v>73</v>
      </c>
    </row>
    <row r="21" spans="2:6" ht="13.8" thickBot="1" x14ac:dyDescent="0.3"/>
    <row r="22" spans="2:6" ht="13.8" thickBot="1" x14ac:dyDescent="0.3">
      <c r="B22" s="152" t="s">
        <v>74</v>
      </c>
      <c r="C22" s="66">
        <v>440</v>
      </c>
      <c r="D22" s="148" t="s">
        <v>78</v>
      </c>
      <c r="E22" s="148" t="s">
        <v>79</v>
      </c>
      <c r="F22" s="24"/>
    </row>
    <row r="23" spans="2:6" x14ac:dyDescent="0.25">
      <c r="B23" s="153" t="s">
        <v>75</v>
      </c>
      <c r="C23" s="57">
        <f>0.5*C22</f>
        <v>220</v>
      </c>
      <c r="D23" s="57">
        <v>2</v>
      </c>
      <c r="E23" s="57">
        <f>D23*0.5</f>
        <v>1</v>
      </c>
      <c r="F23" s="141">
        <f>C23*D23</f>
        <v>440</v>
      </c>
    </row>
    <row r="24" spans="2:6" x14ac:dyDescent="0.25">
      <c r="B24" s="153" t="s">
        <v>76</v>
      </c>
      <c r="C24" s="57">
        <f>0.25*C22</f>
        <v>110</v>
      </c>
      <c r="D24" s="57">
        <v>1</v>
      </c>
      <c r="E24" s="57">
        <f>D24*0.25</f>
        <v>0.25</v>
      </c>
      <c r="F24" s="79">
        <f>C24*D24</f>
        <v>110</v>
      </c>
    </row>
    <row r="25" spans="2:6" x14ac:dyDescent="0.25">
      <c r="B25" s="153" t="s">
        <v>76</v>
      </c>
      <c r="C25" s="57">
        <f>0.25*C22</f>
        <v>110</v>
      </c>
      <c r="D25" s="57">
        <v>3</v>
      </c>
      <c r="E25" s="57">
        <f>D25*0.25</f>
        <v>0.75</v>
      </c>
      <c r="F25" s="79">
        <f>C25*D25</f>
        <v>330</v>
      </c>
    </row>
    <row r="26" spans="2:6" x14ac:dyDescent="0.25">
      <c r="B26" s="153" t="s">
        <v>77</v>
      </c>
      <c r="C26" s="57">
        <f>SUM(C23:C25)</f>
        <v>440</v>
      </c>
      <c r="D26" s="57">
        <f>SUM(D23:D25)</f>
        <v>6</v>
      </c>
      <c r="E26" s="57">
        <f>SUM(E23:E25)</f>
        <v>2</v>
      </c>
      <c r="F26" s="79">
        <f>SUM(F23:F25)</f>
        <v>880</v>
      </c>
    </row>
    <row r="27" spans="2:6" x14ac:dyDescent="0.25">
      <c r="B27" s="153" t="s">
        <v>80</v>
      </c>
      <c r="C27" s="57"/>
      <c r="D27" s="57"/>
      <c r="E27" s="57"/>
      <c r="F27" s="79">
        <v>134</v>
      </c>
    </row>
    <row r="28" spans="2:6" x14ac:dyDescent="0.25">
      <c r="B28" s="154" t="s">
        <v>81</v>
      </c>
      <c r="C28" s="145"/>
      <c r="D28" s="145"/>
      <c r="E28" s="145"/>
      <c r="F28" s="149">
        <f>F26-F27</f>
        <v>746</v>
      </c>
    </row>
    <row r="29" spans="2:6" x14ac:dyDescent="0.25">
      <c r="B29" s="79"/>
      <c r="C29" s="57"/>
      <c r="D29" s="57"/>
      <c r="E29" s="57"/>
      <c r="F29" s="79"/>
    </row>
    <row r="30" spans="2:6" x14ac:dyDescent="0.25">
      <c r="B30" s="153" t="s">
        <v>82</v>
      </c>
      <c r="C30" s="57"/>
      <c r="D30" s="57"/>
      <c r="E30" s="57"/>
      <c r="F30" s="79">
        <v>66</v>
      </c>
    </row>
    <row r="31" spans="2:6" x14ac:dyDescent="0.25">
      <c r="B31" s="155" t="s">
        <v>83</v>
      </c>
      <c r="C31" s="146"/>
      <c r="D31" s="146"/>
      <c r="E31" s="146"/>
      <c r="F31" s="150">
        <f>F26-F30</f>
        <v>814</v>
      </c>
    </row>
    <row r="32" spans="2:6" x14ac:dyDescent="0.25">
      <c r="B32" s="79"/>
      <c r="C32" s="57"/>
      <c r="D32" s="57"/>
      <c r="E32" s="57"/>
      <c r="F32" s="79"/>
    </row>
    <row r="33" spans="2:6" ht="13.8" thickBot="1" x14ac:dyDescent="0.3">
      <c r="B33" s="156" t="s">
        <v>84</v>
      </c>
      <c r="C33" s="147"/>
      <c r="D33" s="147"/>
      <c r="E33" s="147"/>
      <c r="F33" s="151">
        <f>F31/F28</f>
        <v>1.0911528150134049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9"/>
  <sheetViews>
    <sheetView zoomScale="106" zoomScaleNormal="106" workbookViewId="0">
      <selection activeCell="N6" sqref="N6"/>
    </sheetView>
  </sheetViews>
  <sheetFormatPr defaultRowHeight="13.2" x14ac:dyDescent="0.25"/>
  <cols>
    <col min="1" max="1" width="9.109375" style="15"/>
    <col min="2" max="2" width="36.109375" customWidth="1"/>
    <col min="3" max="4" width="9.109375" style="15"/>
  </cols>
  <sheetData>
    <row r="1" spans="1:11" ht="13.8" thickBot="1" x14ac:dyDescent="0.3"/>
    <row r="2" spans="1:11" x14ac:dyDescent="0.25">
      <c r="A2" s="22"/>
      <c r="B2" s="2"/>
      <c r="C2" s="91" t="s">
        <v>58</v>
      </c>
      <c r="D2" s="101" t="s">
        <v>58</v>
      </c>
      <c r="E2" s="130" t="s">
        <v>63</v>
      </c>
    </row>
    <row r="3" spans="1:11" ht="13.8" thickBot="1" x14ac:dyDescent="0.3">
      <c r="A3" s="89"/>
      <c r="B3" s="90" t="s">
        <v>57</v>
      </c>
      <c r="C3" s="92" t="s">
        <v>53</v>
      </c>
      <c r="D3" s="102" t="s">
        <v>55</v>
      </c>
      <c r="E3" s="92" t="s">
        <v>56</v>
      </c>
    </row>
    <row r="4" spans="1:11" x14ac:dyDescent="0.25">
      <c r="A4" s="95">
        <v>1</v>
      </c>
      <c r="B4" s="96"/>
      <c r="C4" s="93"/>
      <c r="D4" s="99"/>
      <c r="E4" s="131" t="e">
        <f>(C4-D4)/C4</f>
        <v>#DIV/0!</v>
      </c>
    </row>
    <row r="5" spans="1:11" x14ac:dyDescent="0.25">
      <c r="A5" s="95">
        <f>A4+1</f>
        <v>2</v>
      </c>
      <c r="B5" s="96"/>
      <c r="C5" s="93"/>
      <c r="D5" s="99"/>
      <c r="E5" s="131" t="e">
        <f>(C5-D5)/C5</f>
        <v>#DIV/0!</v>
      </c>
      <c r="I5" s="140" t="s">
        <v>125</v>
      </c>
      <c r="K5" s="140" t="s">
        <v>53</v>
      </c>
    </row>
    <row r="6" spans="1:11" x14ac:dyDescent="0.25">
      <c r="A6" s="95">
        <f t="shared" ref="A6:A32" si="0">A5+1</f>
        <v>3</v>
      </c>
      <c r="B6" s="96"/>
      <c r="C6" s="94"/>
      <c r="D6" s="103"/>
      <c r="E6" s="133" t="s">
        <v>64</v>
      </c>
      <c r="G6" s="140" t="s">
        <v>62</v>
      </c>
      <c r="H6">
        <v>5</v>
      </c>
      <c r="K6" s="140" t="s">
        <v>11</v>
      </c>
    </row>
    <row r="7" spans="1:11" x14ac:dyDescent="0.25">
      <c r="A7" s="95">
        <f t="shared" si="0"/>
        <v>4</v>
      </c>
      <c r="B7" s="96"/>
      <c r="C7" s="94"/>
      <c r="D7" s="104"/>
      <c r="E7" s="133" t="s">
        <v>64</v>
      </c>
      <c r="G7" s="140"/>
      <c r="H7">
        <v>2.5</v>
      </c>
    </row>
    <row r="8" spans="1:11" x14ac:dyDescent="0.25">
      <c r="A8" s="95">
        <f t="shared" si="0"/>
        <v>5</v>
      </c>
      <c r="B8" s="96"/>
      <c r="C8" s="94"/>
      <c r="D8" s="104"/>
      <c r="E8" s="133" t="s">
        <v>64</v>
      </c>
    </row>
    <row r="9" spans="1:11" x14ac:dyDescent="0.25">
      <c r="A9" s="95">
        <f t="shared" si="0"/>
        <v>6</v>
      </c>
      <c r="B9" s="96"/>
      <c r="C9" s="94"/>
      <c r="D9" s="104"/>
      <c r="E9" s="133" t="s">
        <v>64</v>
      </c>
    </row>
    <row r="10" spans="1:11" x14ac:dyDescent="0.25">
      <c r="A10" s="95">
        <f t="shared" si="0"/>
        <v>7</v>
      </c>
      <c r="B10" s="96"/>
      <c r="C10" s="94"/>
      <c r="D10" s="104"/>
      <c r="E10" s="133" t="s">
        <v>64</v>
      </c>
    </row>
    <row r="11" spans="1:11" x14ac:dyDescent="0.25">
      <c r="A11" s="95">
        <f t="shared" si="0"/>
        <v>8</v>
      </c>
      <c r="B11" s="96"/>
      <c r="C11" s="93"/>
      <c r="D11" s="99"/>
      <c r="E11" s="131" t="e">
        <f>(C11-D11)/C11</f>
        <v>#DIV/0!</v>
      </c>
    </row>
    <row r="12" spans="1:11" x14ac:dyDescent="0.25">
      <c r="A12" s="95">
        <f t="shared" si="0"/>
        <v>9</v>
      </c>
      <c r="B12" s="96"/>
      <c r="C12" s="94"/>
      <c r="D12" s="103"/>
      <c r="E12" s="133" t="s">
        <v>64</v>
      </c>
    </row>
    <row r="13" spans="1:11" x14ac:dyDescent="0.25">
      <c r="A13" s="95">
        <f t="shared" si="0"/>
        <v>10</v>
      </c>
      <c r="B13" s="96"/>
      <c r="C13" s="93"/>
      <c r="D13" s="99"/>
      <c r="E13" s="131" t="e">
        <f>(C13-D13)/C13</f>
        <v>#DIV/0!</v>
      </c>
    </row>
    <row r="14" spans="1:11" x14ac:dyDescent="0.25">
      <c r="A14" s="95">
        <f t="shared" si="0"/>
        <v>11</v>
      </c>
      <c r="B14" s="96"/>
      <c r="C14" s="93"/>
      <c r="D14" s="99"/>
      <c r="E14" s="131" t="e">
        <f>(C14-D14)/C14</f>
        <v>#DIV/0!</v>
      </c>
    </row>
    <row r="15" spans="1:11" x14ac:dyDescent="0.25">
      <c r="A15" s="95">
        <f t="shared" si="0"/>
        <v>12</v>
      </c>
      <c r="B15" s="96"/>
      <c r="C15" s="93"/>
      <c r="D15" s="99"/>
      <c r="E15" s="131" t="e">
        <f>(C15-D15)/C15</f>
        <v>#DIV/0!</v>
      </c>
    </row>
    <row r="16" spans="1:11" x14ac:dyDescent="0.25">
      <c r="A16" s="95">
        <f t="shared" si="0"/>
        <v>13</v>
      </c>
      <c r="B16" s="96"/>
      <c r="C16" s="93"/>
      <c r="D16" s="99"/>
      <c r="E16" s="131" t="e">
        <f>(C16-D16)/C16</f>
        <v>#DIV/0!</v>
      </c>
    </row>
    <row r="17" spans="1:5" x14ac:dyDescent="0.25">
      <c r="A17" s="95">
        <f t="shared" si="0"/>
        <v>14</v>
      </c>
      <c r="B17" s="96"/>
      <c r="C17" s="94"/>
      <c r="D17" s="103"/>
      <c r="E17" s="133" t="s">
        <v>64</v>
      </c>
    </row>
    <row r="18" spans="1:5" x14ac:dyDescent="0.25">
      <c r="A18" s="95">
        <f t="shared" si="0"/>
        <v>15</v>
      </c>
      <c r="B18" s="85"/>
      <c r="C18" s="93"/>
      <c r="D18" s="99"/>
      <c r="E18" s="131" t="e">
        <f>(C18-D18)/C18</f>
        <v>#DIV/0!</v>
      </c>
    </row>
    <row r="19" spans="1:5" x14ac:dyDescent="0.25">
      <c r="A19" s="95">
        <f t="shared" si="0"/>
        <v>16</v>
      </c>
      <c r="B19" s="85"/>
      <c r="C19" s="93"/>
      <c r="D19" s="99"/>
      <c r="E19" s="131" t="e">
        <f>(C19-D19)/C19</f>
        <v>#DIV/0!</v>
      </c>
    </row>
    <row r="20" spans="1:5" x14ac:dyDescent="0.25">
      <c r="A20" s="95">
        <f t="shared" si="0"/>
        <v>17</v>
      </c>
      <c r="B20" s="85"/>
      <c r="C20" s="93"/>
      <c r="D20" s="99"/>
      <c r="E20" s="131" t="e">
        <f>(C20-D20)/C20</f>
        <v>#DIV/0!</v>
      </c>
    </row>
    <row r="21" spans="1:5" x14ac:dyDescent="0.25">
      <c r="A21" s="95">
        <f t="shared" si="0"/>
        <v>18</v>
      </c>
      <c r="B21" s="85"/>
      <c r="C21" s="93"/>
      <c r="D21" s="103"/>
      <c r="E21" s="133" t="s">
        <v>64</v>
      </c>
    </row>
    <row r="22" spans="1:5" x14ac:dyDescent="0.25">
      <c r="A22" s="95">
        <f t="shared" si="0"/>
        <v>19</v>
      </c>
      <c r="B22" s="85"/>
      <c r="C22" s="93"/>
      <c r="D22" s="103"/>
      <c r="E22" s="133" t="s">
        <v>64</v>
      </c>
    </row>
    <row r="23" spans="1:5" x14ac:dyDescent="0.25">
      <c r="A23" s="95">
        <f t="shared" si="0"/>
        <v>20</v>
      </c>
      <c r="B23" s="85"/>
      <c r="C23" s="93"/>
      <c r="D23" s="103"/>
      <c r="E23" s="133" t="s">
        <v>64</v>
      </c>
    </row>
    <row r="24" spans="1:5" x14ac:dyDescent="0.25">
      <c r="A24" s="95">
        <f t="shared" si="0"/>
        <v>21</v>
      </c>
      <c r="B24" s="85"/>
      <c r="C24" s="94"/>
      <c r="D24" s="103"/>
      <c r="E24" s="133" t="s">
        <v>64</v>
      </c>
    </row>
    <row r="25" spans="1:5" x14ac:dyDescent="0.25">
      <c r="A25" s="95">
        <f t="shared" si="0"/>
        <v>22</v>
      </c>
      <c r="B25" s="85"/>
      <c r="C25" s="93"/>
      <c r="D25" s="103"/>
      <c r="E25" s="133" t="s">
        <v>64</v>
      </c>
    </row>
    <row r="26" spans="1:5" x14ac:dyDescent="0.25">
      <c r="A26" s="95">
        <f t="shared" si="0"/>
        <v>23</v>
      </c>
      <c r="B26" s="85"/>
      <c r="C26" s="93"/>
      <c r="D26" s="99"/>
      <c r="E26" s="131" t="e">
        <f>(C26-D26)/C26</f>
        <v>#DIV/0!</v>
      </c>
    </row>
    <row r="27" spans="1:5" x14ac:dyDescent="0.25">
      <c r="A27" s="95">
        <f t="shared" si="0"/>
        <v>24</v>
      </c>
      <c r="B27" s="85"/>
      <c r="C27" s="93"/>
      <c r="D27" s="103"/>
      <c r="E27" s="133" t="s">
        <v>64</v>
      </c>
    </row>
    <row r="28" spans="1:5" x14ac:dyDescent="0.25">
      <c r="A28" s="95">
        <f t="shared" si="0"/>
        <v>25</v>
      </c>
      <c r="B28" s="85"/>
      <c r="C28" s="93"/>
      <c r="D28" s="103"/>
      <c r="E28" s="133" t="s">
        <v>64</v>
      </c>
    </row>
    <row r="29" spans="1:5" x14ac:dyDescent="0.25">
      <c r="A29" s="95">
        <f t="shared" si="0"/>
        <v>26</v>
      </c>
      <c r="B29" s="85"/>
      <c r="C29" s="93"/>
      <c r="D29" s="103"/>
      <c r="E29" s="133" t="s">
        <v>64</v>
      </c>
    </row>
    <row r="30" spans="1:5" x14ac:dyDescent="0.25">
      <c r="A30" s="95">
        <f t="shared" si="0"/>
        <v>27</v>
      </c>
      <c r="B30" s="85"/>
      <c r="C30" s="93"/>
      <c r="D30" s="99"/>
      <c r="E30" s="131" t="e">
        <f>(C30-D30)/C30</f>
        <v>#DIV/0!</v>
      </c>
    </row>
    <row r="31" spans="1:5" ht="13.8" thickBot="1" x14ac:dyDescent="0.3">
      <c r="A31" s="95">
        <f t="shared" si="0"/>
        <v>28</v>
      </c>
      <c r="B31" s="85"/>
      <c r="C31" s="94"/>
      <c r="D31" s="103"/>
      <c r="E31" s="133" t="s">
        <v>64</v>
      </c>
    </row>
    <row r="32" spans="1:5" ht="13.8" thickBot="1" x14ac:dyDescent="0.3">
      <c r="A32" s="89">
        <f t="shared" si="0"/>
        <v>29</v>
      </c>
      <c r="B32" s="98" t="s">
        <v>59</v>
      </c>
      <c r="C32" s="97">
        <f>SUM(C4:C31)</f>
        <v>0</v>
      </c>
      <c r="D32" s="97">
        <f>SUM(D4:D31)</f>
        <v>0</v>
      </c>
      <c r="E32" s="132" t="e">
        <f>(C32-D32)/C32</f>
        <v>#DIV/0!</v>
      </c>
    </row>
    <row r="33" spans="1:5" ht="13.8" thickBot="1" x14ac:dyDescent="0.3">
      <c r="A33" s="105"/>
      <c r="B33" s="106"/>
      <c r="C33" s="107" t="s">
        <v>58</v>
      </c>
      <c r="D33" s="108" t="s">
        <v>62</v>
      </c>
      <c r="E33" s="107" t="s">
        <v>63</v>
      </c>
    </row>
    <row r="34" spans="1:5" x14ac:dyDescent="0.25">
      <c r="A34" s="109" t="s">
        <v>53</v>
      </c>
      <c r="B34" s="110" t="s">
        <v>60</v>
      </c>
      <c r="C34" s="111">
        <v>480</v>
      </c>
      <c r="D34" s="112">
        <f>C34/60</f>
        <v>8</v>
      </c>
      <c r="E34" s="113">
        <f>D34/8</f>
        <v>1</v>
      </c>
    </row>
    <row r="35" spans="1:5" ht="13.8" thickBot="1" x14ac:dyDescent="0.3">
      <c r="A35" s="114"/>
      <c r="B35" s="115" t="s">
        <v>61</v>
      </c>
      <c r="C35" s="114">
        <f>C34-C32</f>
        <v>480</v>
      </c>
      <c r="D35" s="116">
        <f>C35/60</f>
        <v>8</v>
      </c>
      <c r="E35" s="117">
        <f>D35/8</f>
        <v>1</v>
      </c>
    </row>
    <row r="36" spans="1:5" ht="13.8" thickBot="1" x14ac:dyDescent="0.3">
      <c r="A36" s="118"/>
      <c r="B36" s="119"/>
      <c r="C36" s="120" t="s">
        <v>58</v>
      </c>
      <c r="D36" s="121" t="s">
        <v>62</v>
      </c>
      <c r="E36" s="120" t="s">
        <v>63</v>
      </c>
    </row>
    <row r="37" spans="1:5" x14ac:dyDescent="0.25">
      <c r="A37" s="122" t="s">
        <v>55</v>
      </c>
      <c r="B37" s="123" t="s">
        <v>60</v>
      </c>
      <c r="C37" s="118">
        <v>480</v>
      </c>
      <c r="D37" s="124">
        <f>C37/60</f>
        <v>8</v>
      </c>
      <c r="E37" s="125">
        <f>D37/8</f>
        <v>1</v>
      </c>
    </row>
    <row r="38" spans="1:5" ht="13.8" thickBot="1" x14ac:dyDescent="0.3">
      <c r="A38" s="126"/>
      <c r="B38" s="127" t="s">
        <v>61</v>
      </c>
      <c r="C38" s="126">
        <f>C37-D32</f>
        <v>480</v>
      </c>
      <c r="D38" s="128">
        <f>C38/60</f>
        <v>8</v>
      </c>
      <c r="E38" s="129">
        <f>D38/8</f>
        <v>1</v>
      </c>
    </row>
    <row r="39" spans="1:5" ht="13.8" thickBot="1" x14ac:dyDescent="0.3">
      <c r="B39" s="62"/>
      <c r="C39" s="100"/>
      <c r="D39" s="100"/>
      <c r="E39" s="8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2"/>
  <sheetViews>
    <sheetView topLeftCell="A4" zoomScale="145" zoomScaleNormal="145" workbookViewId="0">
      <selection activeCell="C9" sqref="C9"/>
    </sheetView>
  </sheetViews>
  <sheetFormatPr defaultRowHeight="13.2" x14ac:dyDescent="0.25"/>
  <cols>
    <col min="3" max="3" width="61.33203125" bestFit="1" customWidth="1"/>
  </cols>
  <sheetData>
    <row r="1" spans="1:13" x14ac:dyDescent="0.25">
      <c r="A1" s="136"/>
      <c r="B1" s="136" t="s">
        <v>122</v>
      </c>
      <c r="C1" s="136"/>
      <c r="D1" s="136"/>
      <c r="E1" s="136"/>
      <c r="F1" s="136"/>
      <c r="G1" s="136"/>
      <c r="H1" s="136"/>
      <c r="I1" s="18"/>
      <c r="J1" s="18"/>
      <c r="K1" s="18">
        <v>41981</v>
      </c>
      <c r="L1" s="136"/>
      <c r="M1" s="136"/>
    </row>
    <row r="2" spans="1:13" x14ac:dyDescent="0.25">
      <c r="A2" s="136"/>
      <c r="B2" s="136" t="s">
        <v>119</v>
      </c>
      <c r="C2" s="136" t="s">
        <v>46</v>
      </c>
      <c r="D2" s="136"/>
      <c r="E2" s="136"/>
      <c r="F2" s="136"/>
      <c r="G2" s="136"/>
      <c r="H2" s="136"/>
      <c r="I2" s="136"/>
      <c r="J2" s="18"/>
      <c r="K2" s="17"/>
      <c r="L2" s="136"/>
      <c r="M2" s="136"/>
    </row>
    <row r="3" spans="1:13" x14ac:dyDescent="0.25">
      <c r="A3" s="136"/>
      <c r="B3" s="136" t="s">
        <v>120</v>
      </c>
      <c r="C3" s="136"/>
      <c r="D3" s="136"/>
      <c r="E3" s="136"/>
      <c r="F3" s="136"/>
      <c r="G3" s="136"/>
      <c r="H3" s="136"/>
      <c r="I3" s="136"/>
      <c r="J3" s="18"/>
      <c r="K3" s="17"/>
      <c r="L3" s="136"/>
      <c r="M3" s="136"/>
    </row>
    <row r="4" spans="1:13" x14ac:dyDescent="0.25">
      <c r="A4" s="136"/>
      <c r="B4" s="136"/>
      <c r="C4" s="136"/>
      <c r="D4" s="136" t="s">
        <v>41</v>
      </c>
      <c r="E4" s="136" t="s">
        <v>42</v>
      </c>
      <c r="F4" s="136"/>
      <c r="G4" s="136"/>
      <c r="H4" s="194" t="s">
        <v>200</v>
      </c>
      <c r="I4" s="195"/>
      <c r="J4" s="195"/>
      <c r="K4" s="195"/>
      <c r="L4" s="195"/>
      <c r="M4" s="136"/>
    </row>
    <row r="5" spans="1:13" x14ac:dyDescent="0.25">
      <c r="A5" s="136"/>
      <c r="B5" s="136"/>
      <c r="C5" s="136"/>
      <c r="D5" s="136" t="s">
        <v>23</v>
      </c>
      <c r="E5" s="136"/>
      <c r="F5" s="136"/>
      <c r="G5" s="136"/>
      <c r="H5" s="136"/>
      <c r="I5" s="136"/>
      <c r="J5" s="136"/>
      <c r="K5" s="136"/>
      <c r="L5" s="136"/>
      <c r="M5" s="136"/>
    </row>
    <row r="6" spans="1:13" x14ac:dyDescent="0.25">
      <c r="A6" s="136" t="s">
        <v>199</v>
      </c>
      <c r="B6" s="136" t="s">
        <v>0</v>
      </c>
      <c r="C6" s="136" t="s">
        <v>48</v>
      </c>
      <c r="D6" s="136" t="s">
        <v>4</v>
      </c>
      <c r="E6" s="136" t="s">
        <v>40</v>
      </c>
      <c r="F6" s="136" t="s">
        <v>5</v>
      </c>
      <c r="G6" s="136"/>
      <c r="H6" s="195"/>
      <c r="I6" s="195"/>
      <c r="J6" s="195"/>
      <c r="K6" s="195"/>
      <c r="L6" s="195"/>
      <c r="M6" s="136"/>
    </row>
    <row r="7" spans="1:13" x14ac:dyDescent="0.25">
      <c r="A7" t="s">
        <v>188</v>
      </c>
      <c r="B7" s="136">
        <v>8</v>
      </c>
      <c r="C7" s="136" t="s">
        <v>129</v>
      </c>
      <c r="D7" s="159">
        <v>1.5046296296296294E-3</v>
      </c>
      <c r="E7" s="159">
        <v>1.6203703703703692E-4</v>
      </c>
      <c r="F7" s="136" t="s">
        <v>121</v>
      </c>
      <c r="G7" s="159"/>
      <c r="H7" s="193"/>
      <c r="I7" s="193"/>
      <c r="J7" s="193"/>
      <c r="K7" s="193"/>
      <c r="L7" s="193"/>
      <c r="M7" s="159"/>
    </row>
    <row r="8" spans="1:13" x14ac:dyDescent="0.25">
      <c r="A8" s="136" t="s">
        <v>188</v>
      </c>
      <c r="B8" s="136">
        <v>14</v>
      </c>
      <c r="C8" s="136" t="s">
        <v>138</v>
      </c>
      <c r="D8" s="159">
        <v>2.8472222222222219E-3</v>
      </c>
      <c r="E8" s="159">
        <v>6.9444444444444024E-5</v>
      </c>
      <c r="F8" s="136" t="s">
        <v>121</v>
      </c>
      <c r="G8" s="159"/>
      <c r="H8" s="193"/>
      <c r="I8" s="193"/>
      <c r="J8" s="193"/>
      <c r="K8" s="193"/>
      <c r="L8" s="193"/>
      <c r="M8" s="159"/>
    </row>
    <row r="9" spans="1:13" x14ac:dyDescent="0.25">
      <c r="A9" s="136" t="s">
        <v>188</v>
      </c>
      <c r="B9" s="136">
        <v>39</v>
      </c>
      <c r="C9" s="136" t="s">
        <v>153</v>
      </c>
      <c r="D9" s="159">
        <v>9.2129629629629627E-3</v>
      </c>
      <c r="E9" s="159">
        <v>3.5879629629629629E-4</v>
      </c>
      <c r="F9" s="136" t="s">
        <v>121</v>
      </c>
      <c r="G9" s="159"/>
      <c r="H9" s="193"/>
      <c r="I9" s="193"/>
      <c r="J9" s="193"/>
      <c r="K9" s="193"/>
      <c r="L9" s="193"/>
      <c r="M9" s="159"/>
    </row>
    <row r="10" spans="1:13" x14ac:dyDescent="0.25">
      <c r="A10" s="136" t="s">
        <v>188</v>
      </c>
      <c r="B10" s="136">
        <v>41</v>
      </c>
      <c r="C10" s="136" t="s">
        <v>176</v>
      </c>
      <c r="D10" s="159">
        <v>9.5138888888888894E-3</v>
      </c>
      <c r="E10" s="159">
        <v>5.7870370370371321E-5</v>
      </c>
      <c r="F10" s="136" t="s">
        <v>121</v>
      </c>
      <c r="G10" s="159"/>
      <c r="H10" s="193"/>
      <c r="I10" s="193"/>
      <c r="J10" s="193"/>
      <c r="K10" s="193"/>
      <c r="L10" s="193"/>
      <c r="M10" s="159"/>
    </row>
    <row r="11" spans="1:13" x14ac:dyDescent="0.25">
      <c r="A11" s="136" t="s">
        <v>188</v>
      </c>
      <c r="B11" s="136">
        <v>52</v>
      </c>
      <c r="C11" s="136" t="s">
        <v>160</v>
      </c>
      <c r="D11" s="159">
        <v>1.1747685185185186E-2</v>
      </c>
      <c r="E11" s="159">
        <v>1.6203703703703692E-4</v>
      </c>
      <c r="F11" s="136" t="s">
        <v>121</v>
      </c>
      <c r="G11" s="159"/>
      <c r="H11" s="193"/>
      <c r="I11" s="193"/>
      <c r="J11" s="193"/>
      <c r="K11" s="193"/>
      <c r="L11" s="193"/>
      <c r="M11" s="159"/>
    </row>
    <row r="12" spans="1:13" s="136" customFormat="1" x14ac:dyDescent="0.25">
      <c r="D12" s="159"/>
      <c r="E12" s="170">
        <f>SUBTOTAL(9,E7:E11)</f>
        <v>8.1018518518518549E-4</v>
      </c>
      <c r="H12" s="193"/>
      <c r="I12" s="193"/>
      <c r="J12" s="193"/>
      <c r="K12" s="193"/>
      <c r="L12" s="193"/>
      <c r="M12" s="159"/>
    </row>
    <row r="13" spans="1:13" x14ac:dyDescent="0.25">
      <c r="A13" s="136" t="s">
        <v>189</v>
      </c>
      <c r="B13" s="136">
        <v>9</v>
      </c>
      <c r="C13" s="136" t="s">
        <v>133</v>
      </c>
      <c r="D13" s="159">
        <v>1.7708333333333332E-3</v>
      </c>
      <c r="E13" s="159">
        <v>2.6620370370370383E-4</v>
      </c>
      <c r="F13" s="136" t="s">
        <v>121</v>
      </c>
      <c r="G13" s="159"/>
      <c r="H13" s="193"/>
      <c r="I13" s="193"/>
      <c r="J13" s="193"/>
      <c r="K13" s="193"/>
      <c r="L13" s="193"/>
      <c r="M13" s="159"/>
    </row>
    <row r="14" spans="1:13" x14ac:dyDescent="0.25">
      <c r="A14" s="136" t="s">
        <v>189</v>
      </c>
      <c r="B14" s="136">
        <v>10</v>
      </c>
      <c r="C14" s="136" t="s">
        <v>134</v>
      </c>
      <c r="D14" s="159">
        <v>2.0370370370370373E-3</v>
      </c>
      <c r="E14" s="159">
        <v>2.6620370370370404E-4</v>
      </c>
      <c r="F14" s="136" t="s">
        <v>121</v>
      </c>
      <c r="G14" s="159"/>
      <c r="H14" s="193"/>
      <c r="I14" s="193"/>
      <c r="J14" s="193"/>
      <c r="K14" s="193"/>
      <c r="L14" s="193"/>
      <c r="M14" s="159"/>
    </row>
    <row r="15" spans="1:13" x14ac:dyDescent="0.25">
      <c r="A15" s="136" t="s">
        <v>189</v>
      </c>
      <c r="B15" s="136">
        <v>11</v>
      </c>
      <c r="C15" s="136" t="s">
        <v>135</v>
      </c>
      <c r="D15" s="159">
        <v>2.4652777777777776E-3</v>
      </c>
      <c r="E15" s="159">
        <v>4.2824074074074032E-4</v>
      </c>
      <c r="F15" s="136" t="s">
        <v>121</v>
      </c>
      <c r="G15" s="159"/>
      <c r="H15" s="193"/>
      <c r="I15" s="193"/>
      <c r="J15" s="193"/>
      <c r="K15" s="193"/>
      <c r="L15" s="193"/>
      <c r="M15" s="159"/>
    </row>
    <row r="16" spans="1:13" x14ac:dyDescent="0.25">
      <c r="A16" s="136" t="s">
        <v>189</v>
      </c>
      <c r="B16" s="136">
        <v>12</v>
      </c>
      <c r="C16" s="136" t="s">
        <v>136</v>
      </c>
      <c r="D16" s="159">
        <v>2.6388888888888885E-3</v>
      </c>
      <c r="E16" s="159">
        <v>1.7361111111111093E-4</v>
      </c>
      <c r="F16" s="136" t="s">
        <v>121</v>
      </c>
      <c r="G16" s="159"/>
      <c r="H16" s="193"/>
      <c r="I16" s="193"/>
      <c r="J16" s="193"/>
      <c r="K16" s="193"/>
      <c r="L16" s="193"/>
      <c r="M16" s="159"/>
    </row>
    <row r="17" spans="1:13" x14ac:dyDescent="0.25">
      <c r="A17" s="136" t="s">
        <v>189</v>
      </c>
      <c r="B17" s="136">
        <v>13</v>
      </c>
      <c r="C17" s="136" t="s">
        <v>137</v>
      </c>
      <c r="D17" s="159">
        <v>2.7777777777777779E-3</v>
      </c>
      <c r="E17" s="159">
        <v>1.3888888888888935E-4</v>
      </c>
      <c r="F17" s="136" t="s">
        <v>121</v>
      </c>
      <c r="G17" s="159"/>
      <c r="H17" s="193"/>
      <c r="I17" s="193"/>
      <c r="J17" s="193"/>
      <c r="K17" s="193"/>
      <c r="L17" s="193"/>
      <c r="M17" s="159"/>
    </row>
    <row r="18" spans="1:13" s="136" customFormat="1" x14ac:dyDescent="0.25">
      <c r="D18" s="159"/>
      <c r="E18" s="170">
        <f>SUBTOTAL(9,E13:E17)</f>
        <v>1.2731481481481485E-3</v>
      </c>
      <c r="G18" s="170"/>
      <c r="H18" s="193"/>
      <c r="I18" s="193"/>
      <c r="J18" s="193"/>
      <c r="K18" s="193"/>
      <c r="L18" s="193"/>
      <c r="M18" s="159"/>
    </row>
    <row r="19" spans="1:13" x14ac:dyDescent="0.25">
      <c r="A19" s="136" t="s">
        <v>190</v>
      </c>
      <c r="B19" s="136">
        <v>15</v>
      </c>
      <c r="C19" s="136" t="s">
        <v>139</v>
      </c>
      <c r="D19" s="159">
        <v>3.1249999999999997E-3</v>
      </c>
      <c r="E19" s="159">
        <v>2.7777777777777783E-4</v>
      </c>
      <c r="F19" s="136" t="s">
        <v>121</v>
      </c>
      <c r="G19" s="159"/>
      <c r="H19" s="193"/>
      <c r="I19" s="193"/>
      <c r="J19" s="193"/>
      <c r="K19" s="193"/>
      <c r="L19" s="193"/>
      <c r="M19" s="159"/>
    </row>
    <row r="20" spans="1:13" x14ac:dyDescent="0.25">
      <c r="A20" s="136" t="s">
        <v>190</v>
      </c>
      <c r="B20" s="136">
        <v>33</v>
      </c>
      <c r="C20" s="136" t="s">
        <v>148</v>
      </c>
      <c r="D20" s="159">
        <v>7.6851851851851847E-3</v>
      </c>
      <c r="E20" s="159">
        <v>4.1666666666666588E-4</v>
      </c>
      <c r="F20" s="136" t="s">
        <v>121</v>
      </c>
      <c r="G20" s="159"/>
      <c r="H20" s="193"/>
      <c r="I20" s="193"/>
      <c r="J20" s="193"/>
      <c r="K20" s="193"/>
      <c r="L20" s="193"/>
      <c r="M20" s="159"/>
    </row>
    <row r="21" spans="1:13" x14ac:dyDescent="0.25">
      <c r="A21" s="136" t="s">
        <v>190</v>
      </c>
      <c r="B21" s="136">
        <v>42</v>
      </c>
      <c r="C21" s="136" t="s">
        <v>177</v>
      </c>
      <c r="D21" s="159">
        <v>9.7106481481481471E-3</v>
      </c>
      <c r="E21" s="159">
        <v>1.9675925925925764E-4</v>
      </c>
      <c r="F21" s="136" t="s">
        <v>121</v>
      </c>
      <c r="G21" s="159"/>
      <c r="H21" s="193"/>
      <c r="I21" s="193"/>
      <c r="J21" s="193"/>
      <c r="K21" s="193"/>
      <c r="L21" s="193"/>
      <c r="M21" s="159"/>
    </row>
    <row r="22" spans="1:13" s="136" customFormat="1" x14ac:dyDescent="0.25">
      <c r="D22" s="159"/>
      <c r="E22" s="170">
        <f>SUBTOTAL(9,E19:E21)</f>
        <v>8.9120370370370135E-4</v>
      </c>
      <c r="G22" s="170"/>
      <c r="H22" s="193"/>
      <c r="I22" s="193"/>
      <c r="J22" s="193"/>
      <c r="K22" s="193"/>
      <c r="L22" s="193"/>
      <c r="M22" s="159"/>
    </row>
    <row r="23" spans="1:13" x14ac:dyDescent="0.25">
      <c r="A23" s="136" t="s">
        <v>191</v>
      </c>
      <c r="B23" s="136">
        <v>16</v>
      </c>
      <c r="C23" s="136" t="s">
        <v>168</v>
      </c>
      <c r="D23" s="159">
        <v>3.2638888888888891E-3</v>
      </c>
      <c r="E23" s="159">
        <v>1.3888888888888935E-4</v>
      </c>
      <c r="F23" s="136" t="s">
        <v>121</v>
      </c>
      <c r="G23" s="159"/>
      <c r="H23" s="193"/>
      <c r="I23" s="193"/>
      <c r="J23" s="193"/>
      <c r="K23" s="193"/>
      <c r="L23" s="193"/>
      <c r="M23" s="159"/>
    </row>
    <row r="24" spans="1:13" x14ac:dyDescent="0.25">
      <c r="A24" s="136" t="s">
        <v>191</v>
      </c>
      <c r="B24" s="136">
        <v>18</v>
      </c>
      <c r="C24" s="136" t="s">
        <v>171</v>
      </c>
      <c r="D24" s="159">
        <v>3.6111111111111114E-3</v>
      </c>
      <c r="E24" s="159">
        <v>2.1990740740740781E-4</v>
      </c>
      <c r="F24" s="136" t="s">
        <v>121</v>
      </c>
      <c r="G24" s="159"/>
      <c r="H24" s="193"/>
      <c r="I24" s="193"/>
      <c r="J24" s="193"/>
      <c r="K24" s="193"/>
      <c r="L24" s="193"/>
      <c r="M24" s="159"/>
    </row>
    <row r="25" spans="1:13" s="136" customFormat="1" x14ac:dyDescent="0.25">
      <c r="D25" s="159"/>
      <c r="E25" s="170">
        <f>SUBTOTAL(9,E22:E24)</f>
        <v>3.5879629629629716E-4</v>
      </c>
      <c r="G25" s="170"/>
      <c r="H25" s="193"/>
      <c r="I25" s="193"/>
      <c r="J25" s="193"/>
      <c r="K25" s="193"/>
      <c r="L25" s="193"/>
      <c r="M25" s="159"/>
    </row>
    <row r="26" spans="1:13" x14ac:dyDescent="0.25">
      <c r="A26" s="136" t="s">
        <v>192</v>
      </c>
      <c r="B26" s="136">
        <v>22</v>
      </c>
      <c r="C26" s="136" t="s">
        <v>172</v>
      </c>
      <c r="D26" s="159">
        <v>4.7569444444444447E-3</v>
      </c>
      <c r="E26" s="159">
        <v>2.4305555555555539E-4</v>
      </c>
      <c r="F26" s="136" t="s">
        <v>121</v>
      </c>
      <c r="G26" s="159"/>
      <c r="H26" s="193"/>
      <c r="I26" s="193"/>
      <c r="J26" s="193"/>
      <c r="K26" s="193"/>
      <c r="L26" s="193"/>
      <c r="M26" s="159"/>
    </row>
    <row r="27" spans="1:13" x14ac:dyDescent="0.25">
      <c r="A27" s="136" t="s">
        <v>192</v>
      </c>
      <c r="B27" s="136">
        <v>25</v>
      </c>
      <c r="C27" s="136" t="s">
        <v>142</v>
      </c>
      <c r="D27" s="159">
        <v>5.0925925925925921E-3</v>
      </c>
      <c r="E27" s="159">
        <v>9.2592592592592032E-5</v>
      </c>
      <c r="F27" s="136" t="s">
        <v>121</v>
      </c>
      <c r="G27" s="159"/>
      <c r="H27" s="193"/>
      <c r="I27" s="193"/>
      <c r="J27" s="193"/>
      <c r="K27" s="193"/>
      <c r="L27" s="193"/>
      <c r="M27" s="159"/>
    </row>
    <row r="28" spans="1:13" s="136" customFormat="1" x14ac:dyDescent="0.25">
      <c r="D28" s="159"/>
      <c r="E28" s="170">
        <f>SUBTOTAL(9,E26:E27)</f>
        <v>3.3564814814814742E-4</v>
      </c>
      <c r="G28" s="170"/>
      <c r="H28" s="193"/>
      <c r="I28" s="193"/>
      <c r="J28" s="193"/>
      <c r="K28" s="193"/>
      <c r="L28" s="193"/>
      <c r="M28" s="159"/>
    </row>
    <row r="29" spans="1:13" x14ac:dyDescent="0.25">
      <c r="A29" s="136" t="s">
        <v>193</v>
      </c>
      <c r="B29" s="136">
        <v>24</v>
      </c>
      <c r="C29" s="136" t="s">
        <v>174</v>
      </c>
      <c r="D29" s="159">
        <v>5.0000000000000001E-3</v>
      </c>
      <c r="E29" s="159">
        <v>1.2731481481481448E-4</v>
      </c>
      <c r="F29" s="136" t="s">
        <v>121</v>
      </c>
      <c r="G29" s="159"/>
      <c r="H29" s="193"/>
      <c r="I29" s="193"/>
      <c r="J29" s="193"/>
      <c r="K29" s="193"/>
      <c r="L29" s="193"/>
      <c r="M29" s="159"/>
    </row>
    <row r="30" spans="1:13" x14ac:dyDescent="0.25">
      <c r="A30" s="136" t="s">
        <v>193</v>
      </c>
      <c r="B30" s="136">
        <v>26</v>
      </c>
      <c r="C30" s="136" t="s">
        <v>143</v>
      </c>
      <c r="D30" s="159">
        <v>5.2430555555555555E-3</v>
      </c>
      <c r="E30" s="159">
        <v>1.5046296296296335E-4</v>
      </c>
      <c r="F30" s="136" t="s">
        <v>121</v>
      </c>
      <c r="G30" s="159"/>
      <c r="H30" s="193"/>
      <c r="I30" s="193"/>
      <c r="J30" s="193"/>
      <c r="K30" s="193"/>
      <c r="L30" s="193"/>
      <c r="M30" s="159"/>
    </row>
    <row r="31" spans="1:13" s="136" customFormat="1" x14ac:dyDescent="0.25">
      <c r="D31" s="159"/>
      <c r="E31" s="170">
        <f>SUBTOTAL(9,E29:E30)</f>
        <v>2.7777777777777783E-4</v>
      </c>
      <c r="G31" s="170"/>
      <c r="H31" s="193"/>
      <c r="I31" s="193"/>
      <c r="J31" s="193"/>
      <c r="K31" s="193"/>
      <c r="L31" s="193"/>
      <c r="M31" s="159"/>
    </row>
    <row r="32" spans="1:13" x14ac:dyDescent="0.25">
      <c r="A32" s="136" t="s">
        <v>194</v>
      </c>
      <c r="B32" s="136">
        <v>27</v>
      </c>
      <c r="C32" s="136" t="s">
        <v>144</v>
      </c>
      <c r="D32" s="159">
        <v>5.8333333333333336E-3</v>
      </c>
      <c r="E32" s="159">
        <v>5.9027777777777811E-4</v>
      </c>
      <c r="F32" s="136" t="s">
        <v>121</v>
      </c>
      <c r="G32" s="159"/>
      <c r="H32" s="193"/>
      <c r="I32" s="193"/>
      <c r="J32" s="193"/>
      <c r="K32" s="193"/>
      <c r="L32" s="193"/>
      <c r="M32" s="159"/>
    </row>
    <row r="33" spans="1:13" x14ac:dyDescent="0.25">
      <c r="A33" s="136" t="s">
        <v>195</v>
      </c>
      <c r="B33" s="136">
        <v>28</v>
      </c>
      <c r="C33" s="136" t="s">
        <v>145</v>
      </c>
      <c r="D33" s="159">
        <v>6.145833333333333E-3</v>
      </c>
      <c r="E33" s="159">
        <v>3.1249999999999941E-4</v>
      </c>
      <c r="F33" s="136" t="s">
        <v>121</v>
      </c>
      <c r="G33" s="159"/>
      <c r="H33" s="159"/>
      <c r="I33" s="136"/>
      <c r="J33" s="159"/>
      <c r="K33" s="159"/>
      <c r="L33" s="159"/>
      <c r="M33" s="159"/>
    </row>
    <row r="34" spans="1:13" x14ac:dyDescent="0.25">
      <c r="A34" s="136" t="s">
        <v>119</v>
      </c>
      <c r="B34" s="136">
        <v>29</v>
      </c>
      <c r="C34" s="136" t="s">
        <v>184</v>
      </c>
      <c r="D34" s="159">
        <v>6.4814814814814813E-3</v>
      </c>
      <c r="E34" s="159">
        <v>3.3564814814814829E-4</v>
      </c>
      <c r="F34" s="136" t="s">
        <v>121</v>
      </c>
      <c r="G34" s="159"/>
      <c r="H34" s="159"/>
      <c r="I34" s="136"/>
      <c r="J34" s="159"/>
      <c r="K34" s="159"/>
      <c r="L34" s="159"/>
      <c r="M34" s="159"/>
    </row>
    <row r="35" spans="1:13" s="136" customFormat="1" x14ac:dyDescent="0.25">
      <c r="D35" s="159"/>
      <c r="E35" s="170"/>
      <c r="G35" s="159"/>
      <c r="H35" s="159"/>
      <c r="J35" s="159"/>
      <c r="K35" s="159"/>
      <c r="L35" s="159"/>
      <c r="M35" s="159"/>
    </row>
    <row r="36" spans="1:13" x14ac:dyDescent="0.25">
      <c r="A36" s="136" t="s">
        <v>196</v>
      </c>
      <c r="B36" s="136">
        <v>21</v>
      </c>
      <c r="C36" s="136" t="s">
        <v>141</v>
      </c>
      <c r="D36" s="159">
        <v>4.5138888888888893E-3</v>
      </c>
      <c r="E36" s="159">
        <v>3.5879629629629629E-4</v>
      </c>
      <c r="F36" s="136" t="s">
        <v>121</v>
      </c>
      <c r="G36" s="159"/>
      <c r="H36" s="159"/>
      <c r="I36" s="136"/>
      <c r="J36" s="159"/>
      <c r="K36" s="159"/>
      <c r="L36" s="159"/>
      <c r="M36" s="159"/>
    </row>
    <row r="37" spans="1:13" x14ac:dyDescent="0.25">
      <c r="A37" s="136" t="s">
        <v>196</v>
      </c>
      <c r="B37" s="136">
        <v>30</v>
      </c>
      <c r="C37" s="136" t="s">
        <v>146</v>
      </c>
      <c r="D37" s="159">
        <v>6.6666666666666671E-3</v>
      </c>
      <c r="E37" s="159">
        <v>1.851851851851858E-4</v>
      </c>
      <c r="F37" s="136" t="s">
        <v>123</v>
      </c>
      <c r="G37" s="159"/>
      <c r="H37" s="159"/>
      <c r="I37" s="136"/>
      <c r="J37" s="159"/>
      <c r="K37" s="159"/>
      <c r="L37" s="159"/>
      <c r="M37" s="159"/>
    </row>
    <row r="38" spans="1:13" x14ac:dyDescent="0.25">
      <c r="A38" s="136" t="s">
        <v>196</v>
      </c>
      <c r="B38" s="136">
        <v>31</v>
      </c>
      <c r="C38" s="136" t="s">
        <v>147</v>
      </c>
      <c r="D38" s="159">
        <v>7.1180555555555554E-3</v>
      </c>
      <c r="E38" s="159">
        <v>4.5138888888888833E-4</v>
      </c>
      <c r="F38" s="136" t="s">
        <v>123</v>
      </c>
      <c r="G38" s="159"/>
      <c r="H38" s="159"/>
      <c r="I38" s="136"/>
      <c r="J38" s="159"/>
      <c r="K38" s="159"/>
      <c r="L38" s="159"/>
      <c r="M38" s="159"/>
    </row>
    <row r="39" spans="1:13" s="136" customFormat="1" x14ac:dyDescent="0.25">
      <c r="D39" s="159"/>
      <c r="E39" s="170">
        <f>SUBTOTAL(9,E36:E38)</f>
        <v>9.9537037037037042E-4</v>
      </c>
      <c r="G39" s="159"/>
      <c r="H39" s="159"/>
      <c r="J39" s="159"/>
      <c r="K39" s="159"/>
      <c r="L39" s="159"/>
      <c r="M39" s="159"/>
    </row>
    <row r="40" spans="1:13" x14ac:dyDescent="0.25">
      <c r="A40" s="136" t="s">
        <v>197</v>
      </c>
      <c r="B40" s="136">
        <v>35</v>
      </c>
      <c r="C40" s="136" t="s">
        <v>150</v>
      </c>
      <c r="D40" s="159">
        <v>8.3796296296296292E-3</v>
      </c>
      <c r="E40" s="159">
        <v>1.6203703703703519E-4</v>
      </c>
      <c r="F40" s="136" t="s">
        <v>121</v>
      </c>
      <c r="G40" s="159"/>
      <c r="H40" s="159"/>
      <c r="I40" s="136"/>
      <c r="J40" s="159"/>
      <c r="K40" s="159"/>
      <c r="L40" s="159"/>
      <c r="M40" s="159"/>
    </row>
    <row r="41" spans="1:13" x14ac:dyDescent="0.25">
      <c r="A41" s="136" t="s">
        <v>197</v>
      </c>
      <c r="B41" s="136">
        <v>36</v>
      </c>
      <c r="C41" s="136" t="s">
        <v>151</v>
      </c>
      <c r="D41" s="159">
        <v>8.518518518518519E-3</v>
      </c>
      <c r="E41" s="159">
        <v>1.3888888888888978E-4</v>
      </c>
      <c r="F41" s="136" t="s">
        <v>121</v>
      </c>
      <c r="G41" s="159"/>
      <c r="H41" s="159"/>
      <c r="I41" s="136"/>
      <c r="J41" s="159"/>
      <c r="K41" s="159"/>
      <c r="L41" s="159"/>
      <c r="M41" s="159"/>
    </row>
    <row r="42" spans="1:13" x14ac:dyDescent="0.25">
      <c r="A42" s="136" t="s">
        <v>197</v>
      </c>
      <c r="B42" s="136">
        <v>37</v>
      </c>
      <c r="C42" s="136" t="s">
        <v>175</v>
      </c>
      <c r="D42" s="159">
        <v>8.5532407407407415E-3</v>
      </c>
      <c r="E42" s="159">
        <v>3.4722222222222446E-5</v>
      </c>
      <c r="F42" s="136" t="s">
        <v>121</v>
      </c>
      <c r="G42" s="159"/>
      <c r="H42" s="159"/>
      <c r="I42" s="136"/>
      <c r="J42" s="159"/>
      <c r="K42" s="159"/>
      <c r="L42" s="159"/>
      <c r="M42" s="159"/>
    </row>
    <row r="43" spans="1:13" s="136" customFormat="1" x14ac:dyDescent="0.25">
      <c r="D43" s="159"/>
      <c r="E43" s="170">
        <f>SUBTOTAL(9,E40:E42)</f>
        <v>3.3564814814814742E-4</v>
      </c>
      <c r="G43" s="159"/>
      <c r="H43" s="159"/>
      <c r="J43" s="159"/>
      <c r="K43" s="159"/>
      <c r="L43" s="159"/>
      <c r="M43" s="159"/>
    </row>
    <row r="44" spans="1:13" x14ac:dyDescent="0.25">
      <c r="A44" s="136"/>
      <c r="B44" s="136">
        <v>1</v>
      </c>
      <c r="C44" s="136" t="s">
        <v>126</v>
      </c>
      <c r="D44" s="159">
        <v>0</v>
      </c>
      <c r="E44" s="159">
        <v>0</v>
      </c>
      <c r="F44" s="136"/>
      <c r="G44" s="159"/>
      <c r="H44" s="159"/>
      <c r="I44" s="136"/>
      <c r="J44" s="159"/>
      <c r="K44" s="159"/>
      <c r="L44" s="159"/>
      <c r="M44" s="159"/>
    </row>
    <row r="45" spans="1:13" x14ac:dyDescent="0.25">
      <c r="A45" s="136"/>
      <c r="B45" s="136">
        <v>2</v>
      </c>
      <c r="C45" s="136" t="s">
        <v>127</v>
      </c>
      <c r="D45" s="159">
        <v>3.9351851851851852E-4</v>
      </c>
      <c r="E45" s="159">
        <v>3.9351851851851852E-4</v>
      </c>
      <c r="F45" s="136" t="s">
        <v>121</v>
      </c>
      <c r="G45" s="159"/>
      <c r="H45" s="159"/>
      <c r="I45" s="136"/>
      <c r="J45" s="159"/>
      <c r="K45" s="159"/>
      <c r="L45" s="159"/>
      <c r="M45" s="159"/>
    </row>
    <row r="46" spans="1:13" x14ac:dyDescent="0.25">
      <c r="A46" s="136"/>
      <c r="B46" s="136">
        <v>3</v>
      </c>
      <c r="C46" s="136" t="s">
        <v>130</v>
      </c>
      <c r="D46" s="159">
        <v>7.0601851851851847E-4</v>
      </c>
      <c r="E46" s="159">
        <v>3.1249999999999995E-4</v>
      </c>
      <c r="F46" s="136" t="s">
        <v>121</v>
      </c>
      <c r="G46" s="159"/>
      <c r="H46" s="159"/>
      <c r="I46" s="136"/>
      <c r="J46" s="159"/>
      <c r="K46" s="159"/>
      <c r="L46" s="159"/>
      <c r="M46" s="159"/>
    </row>
    <row r="47" spans="1:13" x14ac:dyDescent="0.25">
      <c r="A47" s="136"/>
      <c r="B47" s="136">
        <v>4</v>
      </c>
      <c r="C47" s="136" t="s">
        <v>128</v>
      </c>
      <c r="D47" s="159">
        <v>8.449074074074075E-4</v>
      </c>
      <c r="E47" s="159">
        <v>1.3888888888888902E-4</v>
      </c>
      <c r="F47" s="136" t="s">
        <v>121</v>
      </c>
      <c r="G47" s="159"/>
      <c r="H47" s="159"/>
      <c r="I47" s="136"/>
      <c r="J47" s="159"/>
      <c r="K47" s="159"/>
      <c r="L47" s="159"/>
      <c r="M47" s="159"/>
    </row>
    <row r="48" spans="1:13" x14ac:dyDescent="0.25">
      <c r="A48" s="136"/>
      <c r="B48" s="136">
        <v>5</v>
      </c>
      <c r="C48" s="136" t="s">
        <v>131</v>
      </c>
      <c r="D48" s="159">
        <v>9.6064814814814808E-4</v>
      </c>
      <c r="E48" s="159">
        <v>1.1574074074074058E-4</v>
      </c>
      <c r="F48" s="136" t="s">
        <v>121</v>
      </c>
      <c r="G48" s="159"/>
      <c r="H48" s="159"/>
      <c r="I48" s="136"/>
      <c r="J48" s="159"/>
      <c r="K48" s="159"/>
      <c r="L48" s="159"/>
      <c r="M48" s="159"/>
    </row>
    <row r="49" spans="1:13" x14ac:dyDescent="0.25">
      <c r="A49" s="136"/>
      <c r="B49" s="136">
        <v>6</v>
      </c>
      <c r="C49" s="136" t="s">
        <v>132</v>
      </c>
      <c r="D49" s="159">
        <v>1.0879629629629629E-3</v>
      </c>
      <c r="E49" s="159">
        <v>1.273148148148148E-4</v>
      </c>
      <c r="F49" s="136" t="s">
        <v>121</v>
      </c>
      <c r="G49" s="159"/>
      <c r="H49" s="159"/>
      <c r="I49" s="136"/>
      <c r="J49" s="159"/>
      <c r="K49" s="159"/>
      <c r="L49" s="159"/>
      <c r="M49" s="159"/>
    </row>
    <row r="50" spans="1:13" x14ac:dyDescent="0.25">
      <c r="A50" s="136"/>
      <c r="B50" s="136">
        <v>7</v>
      </c>
      <c r="C50" s="136" t="s">
        <v>183</v>
      </c>
      <c r="D50" s="159">
        <v>1.3425925925925925E-3</v>
      </c>
      <c r="E50" s="159">
        <v>2.5462962962962961E-4</v>
      </c>
      <c r="F50" s="136" t="s">
        <v>121</v>
      </c>
      <c r="G50" s="159"/>
      <c r="H50" s="159"/>
      <c r="I50" s="136"/>
      <c r="J50" s="159"/>
      <c r="K50" s="159"/>
      <c r="L50" s="159"/>
      <c r="M50" s="159"/>
    </row>
    <row r="51" spans="1:13" x14ac:dyDescent="0.25">
      <c r="A51" s="136"/>
      <c r="B51" s="136">
        <v>17</v>
      </c>
      <c r="C51" s="136" t="s">
        <v>169</v>
      </c>
      <c r="D51" s="159">
        <v>3.3912037037037036E-3</v>
      </c>
      <c r="E51" s="159">
        <v>1.2731481481481448E-4</v>
      </c>
      <c r="F51" s="136" t="s">
        <v>123</v>
      </c>
      <c r="G51" s="159"/>
      <c r="H51" s="159"/>
      <c r="I51" s="136"/>
      <c r="J51" s="159"/>
      <c r="K51" s="159"/>
      <c r="L51" s="159"/>
      <c r="M51" s="159"/>
    </row>
    <row r="52" spans="1:13" x14ac:dyDescent="0.25">
      <c r="A52" s="136"/>
      <c r="B52" s="136">
        <v>19</v>
      </c>
      <c r="C52" s="136" t="s">
        <v>170</v>
      </c>
      <c r="D52" s="159">
        <v>3.9467592592592592E-3</v>
      </c>
      <c r="E52" s="159">
        <v>3.3564814814814785E-4</v>
      </c>
      <c r="F52" s="136" t="s">
        <v>121</v>
      </c>
      <c r="G52" s="159"/>
      <c r="H52" s="159"/>
      <c r="I52" s="136"/>
      <c r="J52" s="159"/>
      <c r="K52" s="159"/>
      <c r="L52" s="159"/>
      <c r="M52" s="159"/>
    </row>
    <row r="53" spans="1:13" x14ac:dyDescent="0.25">
      <c r="A53" s="136"/>
      <c r="B53" s="136">
        <v>20</v>
      </c>
      <c r="C53" s="136" t="s">
        <v>140</v>
      </c>
      <c r="D53" s="159">
        <v>4.155092592592593E-3</v>
      </c>
      <c r="E53" s="159">
        <v>2.0833333333333381E-4</v>
      </c>
      <c r="F53" s="136" t="s">
        <v>121</v>
      </c>
      <c r="G53" s="159"/>
      <c r="H53" s="159"/>
      <c r="I53" s="136"/>
      <c r="J53" s="159"/>
      <c r="K53" s="159"/>
      <c r="L53" s="159"/>
      <c r="M53" s="159"/>
    </row>
    <row r="54" spans="1:13" x14ac:dyDescent="0.25">
      <c r="A54" s="136"/>
      <c r="B54" s="136">
        <v>23</v>
      </c>
      <c r="C54" s="136" t="s">
        <v>173</v>
      </c>
      <c r="D54" s="159">
        <v>4.8726851851851856E-3</v>
      </c>
      <c r="E54" s="159">
        <v>1.1574074074074091E-4</v>
      </c>
      <c r="F54" s="136" t="s">
        <v>121</v>
      </c>
      <c r="G54" s="159"/>
      <c r="H54" s="159"/>
      <c r="I54" s="136"/>
      <c r="J54" s="159"/>
      <c r="K54" s="159"/>
      <c r="L54" s="159"/>
      <c r="M54" s="159"/>
    </row>
    <row r="55" spans="1:13" x14ac:dyDescent="0.25">
      <c r="A55" s="136"/>
      <c r="B55" s="136">
        <v>32</v>
      </c>
      <c r="C55" s="136" t="s">
        <v>185</v>
      </c>
      <c r="D55" s="159">
        <v>7.2685185185185188E-3</v>
      </c>
      <c r="E55" s="159">
        <v>1.5046296296296335E-4</v>
      </c>
      <c r="F55" s="136" t="s">
        <v>121</v>
      </c>
      <c r="G55" s="159"/>
      <c r="H55" s="159"/>
      <c r="I55" s="136"/>
      <c r="J55" s="159"/>
      <c r="K55" s="159"/>
      <c r="L55" s="159"/>
      <c r="M55" s="159"/>
    </row>
    <row r="56" spans="1:13" x14ac:dyDescent="0.25">
      <c r="A56" s="136"/>
      <c r="B56" s="136">
        <v>34</v>
      </c>
      <c r="C56" s="136" t="s">
        <v>149</v>
      </c>
      <c r="D56" s="159">
        <v>8.217592592592594E-3</v>
      </c>
      <c r="E56" s="159">
        <v>5.3240740740740939E-4</v>
      </c>
      <c r="F56" s="136" t="s">
        <v>121</v>
      </c>
      <c r="G56" s="159"/>
      <c r="H56" s="159"/>
      <c r="I56" s="136"/>
      <c r="J56" s="159"/>
      <c r="K56" s="159"/>
      <c r="L56" s="159"/>
      <c r="M56" s="159"/>
    </row>
    <row r="57" spans="1:13" x14ac:dyDescent="0.25">
      <c r="A57" s="136"/>
      <c r="B57" s="136">
        <v>38</v>
      </c>
      <c r="C57" s="136" t="s">
        <v>152</v>
      </c>
      <c r="D57" s="159">
        <v>8.8541666666666664E-3</v>
      </c>
      <c r="E57" s="159">
        <v>3.0092592592592497E-4</v>
      </c>
      <c r="F57" s="136" t="s">
        <v>121</v>
      </c>
      <c r="G57" s="159"/>
      <c r="H57" s="159"/>
      <c r="I57" s="136"/>
      <c r="J57" s="159"/>
      <c r="K57" s="159"/>
      <c r="L57" s="159"/>
      <c r="M57" s="159"/>
    </row>
    <row r="58" spans="1:13" x14ac:dyDescent="0.25">
      <c r="A58" s="136"/>
      <c r="B58" s="136">
        <v>40</v>
      </c>
      <c r="C58" s="136" t="s">
        <v>154</v>
      </c>
      <c r="D58" s="159">
        <v>9.4560185185185181E-3</v>
      </c>
      <c r="E58" s="159">
        <v>2.4305555555555539E-4</v>
      </c>
      <c r="F58" s="136" t="s">
        <v>121</v>
      </c>
      <c r="G58" s="159"/>
      <c r="H58" s="159"/>
      <c r="I58" s="136"/>
      <c r="J58" s="159"/>
      <c r="K58" s="159"/>
      <c r="L58" s="159"/>
      <c r="M58" s="159"/>
    </row>
    <row r="59" spans="1:13" x14ac:dyDescent="0.25">
      <c r="A59" s="136"/>
      <c r="B59" s="136">
        <v>43</v>
      </c>
      <c r="C59" s="136" t="s">
        <v>156</v>
      </c>
      <c r="D59" s="159">
        <v>1.0138888888888888E-2</v>
      </c>
      <c r="E59" s="159">
        <v>4.2824074074074119E-4</v>
      </c>
      <c r="F59" s="136" t="s">
        <v>121</v>
      </c>
      <c r="G59" s="159"/>
      <c r="H59" s="159"/>
      <c r="I59" s="136"/>
      <c r="J59" s="159"/>
      <c r="K59" s="159"/>
      <c r="L59" s="159"/>
      <c r="M59" s="159"/>
    </row>
    <row r="60" spans="1:13" x14ac:dyDescent="0.25">
      <c r="A60" s="136"/>
      <c r="B60" s="136">
        <v>44</v>
      </c>
      <c r="C60" s="136" t="s">
        <v>178</v>
      </c>
      <c r="D60" s="159">
        <v>1.042824074074074E-2</v>
      </c>
      <c r="E60" s="159">
        <v>2.893518518518514E-4</v>
      </c>
      <c r="F60" s="136" t="s">
        <v>121</v>
      </c>
      <c r="G60" s="159"/>
      <c r="H60" s="159"/>
      <c r="I60" s="136"/>
      <c r="J60" s="159"/>
      <c r="K60" s="159"/>
      <c r="L60" s="159"/>
      <c r="M60" s="159"/>
    </row>
    <row r="61" spans="1:13" x14ac:dyDescent="0.25">
      <c r="A61" s="136"/>
      <c r="B61" s="136">
        <v>45</v>
      </c>
      <c r="C61" s="136" t="s">
        <v>155</v>
      </c>
      <c r="D61" s="159">
        <v>1.0555555555555554E-2</v>
      </c>
      <c r="E61" s="159">
        <v>1.2731481481481448E-4</v>
      </c>
      <c r="F61" s="136" t="s">
        <v>121</v>
      </c>
      <c r="G61" s="159"/>
      <c r="H61" s="159"/>
      <c r="I61" s="136"/>
      <c r="J61" s="159"/>
      <c r="K61" s="159"/>
      <c r="L61" s="159"/>
      <c r="M61" s="159"/>
    </row>
    <row r="62" spans="1:13" x14ac:dyDescent="0.25">
      <c r="A62" s="136"/>
      <c r="B62" s="136">
        <v>46</v>
      </c>
      <c r="C62" s="136" t="s">
        <v>179</v>
      </c>
      <c r="D62" s="159">
        <v>1.0775462962962964E-2</v>
      </c>
      <c r="E62" s="159">
        <v>2.1990740740740998E-4</v>
      </c>
      <c r="F62" s="136" t="s">
        <v>121</v>
      </c>
      <c r="G62" s="159"/>
      <c r="H62" s="159"/>
      <c r="I62" s="136"/>
      <c r="J62" s="159"/>
      <c r="K62" s="159"/>
      <c r="L62" s="159"/>
      <c r="M62" s="159"/>
    </row>
    <row r="63" spans="1:13" x14ac:dyDescent="0.25">
      <c r="A63" s="136"/>
      <c r="B63" s="136">
        <v>47</v>
      </c>
      <c r="C63" s="136" t="s">
        <v>180</v>
      </c>
      <c r="D63" s="159">
        <v>1.0949074074074075E-2</v>
      </c>
      <c r="E63" s="159">
        <v>1.7361111111111049E-4</v>
      </c>
      <c r="F63" s="136" t="s">
        <v>121</v>
      </c>
      <c r="G63" s="159"/>
      <c r="H63" s="159"/>
      <c r="I63" s="136"/>
      <c r="J63" s="159"/>
      <c r="K63" s="159"/>
      <c r="L63" s="159"/>
      <c r="M63" s="159"/>
    </row>
    <row r="64" spans="1:13" x14ac:dyDescent="0.25">
      <c r="A64" s="136"/>
      <c r="B64" s="136">
        <v>48</v>
      </c>
      <c r="C64" s="136" t="s">
        <v>181</v>
      </c>
      <c r="D64" s="159">
        <v>1.1342592592592592E-2</v>
      </c>
      <c r="E64" s="159">
        <v>3.93518518518517E-4</v>
      </c>
      <c r="F64" s="136" t="s">
        <v>123</v>
      </c>
      <c r="G64" s="159"/>
      <c r="H64" s="159"/>
      <c r="I64" s="136"/>
      <c r="J64" s="159"/>
      <c r="K64" s="159"/>
      <c r="L64" s="159"/>
      <c r="M64" s="159"/>
    </row>
    <row r="65" spans="1:13" x14ac:dyDescent="0.25">
      <c r="A65" s="136"/>
      <c r="B65" s="136">
        <v>49</v>
      </c>
      <c r="C65" s="136" t="s">
        <v>157</v>
      </c>
      <c r="D65" s="159">
        <v>1.1435185185185185E-2</v>
      </c>
      <c r="E65" s="159">
        <v>9.2592592592593767E-5</v>
      </c>
      <c r="F65" s="136" t="s">
        <v>121</v>
      </c>
      <c r="G65" s="159"/>
      <c r="H65" s="159"/>
      <c r="I65" s="136"/>
      <c r="J65" s="159"/>
      <c r="K65" s="159"/>
      <c r="L65" s="159"/>
      <c r="M65" s="159"/>
    </row>
    <row r="66" spans="1:13" x14ac:dyDescent="0.25">
      <c r="A66" s="136"/>
      <c r="B66" s="136">
        <v>50</v>
      </c>
      <c r="C66" s="136" t="s">
        <v>158</v>
      </c>
      <c r="D66" s="159">
        <v>1.1527777777777777E-2</v>
      </c>
      <c r="E66" s="159">
        <v>9.2592592592592032E-5</v>
      </c>
      <c r="F66" s="136" t="s">
        <v>121</v>
      </c>
      <c r="G66" s="159"/>
      <c r="H66" s="159"/>
      <c r="I66" s="136"/>
      <c r="J66" s="159"/>
      <c r="K66" s="159"/>
      <c r="L66" s="159"/>
      <c r="M66" s="159"/>
    </row>
    <row r="67" spans="1:13" x14ac:dyDescent="0.25">
      <c r="A67" s="136"/>
      <c r="B67" s="136">
        <v>51</v>
      </c>
      <c r="C67" s="136" t="s">
        <v>159</v>
      </c>
      <c r="D67" s="159">
        <v>1.1585648148148149E-2</v>
      </c>
      <c r="E67" s="159">
        <v>5.7870370370371321E-5</v>
      </c>
      <c r="F67" s="136" t="s">
        <v>121</v>
      </c>
      <c r="G67" s="159"/>
      <c r="H67" s="159"/>
      <c r="I67" s="136"/>
      <c r="J67" s="159"/>
      <c r="K67" s="159"/>
      <c r="L67" s="159"/>
      <c r="M67" s="159"/>
    </row>
    <row r="68" spans="1:13" x14ac:dyDescent="0.25">
      <c r="A68" s="136"/>
      <c r="B68" s="136">
        <v>53</v>
      </c>
      <c r="C68" s="136" t="s">
        <v>161</v>
      </c>
      <c r="D68" s="159">
        <v>1.1990740740740739E-2</v>
      </c>
      <c r="E68" s="159">
        <v>2.4305555555555365E-4</v>
      </c>
      <c r="F68" s="136" t="s">
        <v>121</v>
      </c>
      <c r="G68" s="159"/>
      <c r="H68" s="159"/>
      <c r="I68" s="136"/>
      <c r="J68" s="159"/>
      <c r="K68" s="159"/>
      <c r="L68" s="159"/>
      <c r="M68" s="159"/>
    </row>
    <row r="69" spans="1:13" x14ac:dyDescent="0.25">
      <c r="A69" s="136"/>
      <c r="B69" s="136">
        <v>54</v>
      </c>
      <c r="C69" s="136" t="s">
        <v>162</v>
      </c>
      <c r="D69" s="159">
        <v>1.2210648148148146E-2</v>
      </c>
      <c r="E69" s="159">
        <v>2.1990740740740651E-4</v>
      </c>
      <c r="F69" s="136" t="s">
        <v>121</v>
      </c>
      <c r="G69" s="159"/>
      <c r="H69" s="159"/>
      <c r="I69" s="136"/>
      <c r="J69" s="159"/>
      <c r="K69" s="159"/>
      <c r="L69" s="159"/>
      <c r="M69" s="159"/>
    </row>
    <row r="70" spans="1:13" x14ac:dyDescent="0.25">
      <c r="A70" s="136"/>
      <c r="B70" s="136">
        <v>55</v>
      </c>
      <c r="C70" s="136" t="s">
        <v>198</v>
      </c>
      <c r="D70" s="159">
        <v>1.2997685185185183E-2</v>
      </c>
      <c r="E70" s="159">
        <v>7.8703703703703748E-4</v>
      </c>
      <c r="F70" s="136" t="s">
        <v>123</v>
      </c>
      <c r="G70" s="159"/>
      <c r="H70" s="159"/>
      <c r="I70" s="136"/>
      <c r="J70" s="159"/>
      <c r="K70" s="159"/>
      <c r="L70" s="159"/>
      <c r="M70" s="159"/>
    </row>
    <row r="71" spans="1:13" x14ac:dyDescent="0.25">
      <c r="A71" s="136"/>
      <c r="B71" s="136">
        <v>56</v>
      </c>
      <c r="C71" s="136" t="s">
        <v>164</v>
      </c>
      <c r="D71" s="159">
        <v>1.3090277777777779E-2</v>
      </c>
      <c r="E71" s="159">
        <v>9.2592592592595502E-5</v>
      </c>
      <c r="F71" s="136" t="s">
        <v>121</v>
      </c>
      <c r="G71" s="159"/>
      <c r="H71" s="159"/>
      <c r="I71" s="136"/>
      <c r="J71" s="159"/>
      <c r="K71" s="159"/>
      <c r="L71" s="159"/>
      <c r="M71" s="159"/>
    </row>
    <row r="72" spans="1:13" x14ac:dyDescent="0.25">
      <c r="A72" s="136"/>
      <c r="B72" s="136">
        <v>57</v>
      </c>
      <c r="C72" s="136" t="s">
        <v>165</v>
      </c>
      <c r="D72" s="159">
        <v>1.3333333333333334E-2</v>
      </c>
      <c r="E72" s="159">
        <v>2.4305555555555539E-4</v>
      </c>
      <c r="F72" s="136" t="s">
        <v>121</v>
      </c>
      <c r="G72" s="159"/>
      <c r="H72" s="159"/>
      <c r="I72" s="136"/>
      <c r="J72" s="159"/>
      <c r="K72" s="159"/>
      <c r="L72" s="159"/>
      <c r="M72" s="159"/>
    </row>
    <row r="73" spans="1:13" x14ac:dyDescent="0.25">
      <c r="A73" s="136"/>
      <c r="B73" s="136">
        <v>58</v>
      </c>
      <c r="C73" s="136" t="s">
        <v>166</v>
      </c>
      <c r="D73" s="159">
        <v>1.3506944444444445E-2</v>
      </c>
      <c r="E73" s="159">
        <v>1.7361111111111049E-4</v>
      </c>
      <c r="F73" s="136" t="s">
        <v>121</v>
      </c>
      <c r="G73" s="159"/>
      <c r="H73" s="159"/>
      <c r="I73" s="136"/>
      <c r="J73" s="159"/>
      <c r="K73" s="159"/>
      <c r="L73" s="159"/>
      <c r="M73" s="159"/>
    </row>
    <row r="74" spans="1:13" x14ac:dyDescent="0.25">
      <c r="B74" s="136">
        <v>59</v>
      </c>
      <c r="C74" s="136" t="s">
        <v>182</v>
      </c>
      <c r="D74" s="159">
        <v>1.4039351851851851E-2</v>
      </c>
      <c r="E74" s="159">
        <v>5.3240740740740679E-4</v>
      </c>
      <c r="F74" s="136" t="s">
        <v>121</v>
      </c>
      <c r="G74" s="159"/>
      <c r="H74" s="159"/>
      <c r="I74" s="136"/>
      <c r="J74" s="159"/>
      <c r="K74" s="159"/>
      <c r="L74" s="159"/>
      <c r="M74" s="159"/>
    </row>
    <row r="75" spans="1:13" x14ac:dyDescent="0.25">
      <c r="B75" s="136">
        <v>60</v>
      </c>
      <c r="C75" s="136" t="s">
        <v>167</v>
      </c>
      <c r="D75" s="159">
        <v>1.4282407407407409E-2</v>
      </c>
      <c r="E75" s="159">
        <v>2.4305555555555712E-4</v>
      </c>
      <c r="F75" s="136" t="s">
        <v>121</v>
      </c>
      <c r="G75" s="159"/>
      <c r="H75" s="159"/>
      <c r="I75" s="136"/>
      <c r="J75" s="159"/>
      <c r="K75" s="159"/>
      <c r="L75" s="159"/>
      <c r="M75" s="159"/>
    </row>
    <row r="76" spans="1:13" x14ac:dyDescent="0.25">
      <c r="B76" s="136"/>
      <c r="C76" s="136" t="s">
        <v>8</v>
      </c>
      <c r="D76" s="136"/>
      <c r="E76" s="159">
        <v>1.4282407407407409E-2</v>
      </c>
      <c r="F76" s="6"/>
      <c r="G76" s="159"/>
      <c r="H76" s="159"/>
      <c r="I76" s="6"/>
      <c r="J76" s="159"/>
      <c r="K76" s="159"/>
      <c r="L76" s="159"/>
      <c r="M76" s="159"/>
    </row>
    <row r="77" spans="1:13" x14ac:dyDescent="0.25">
      <c r="B77" s="136"/>
      <c r="C77" s="136"/>
      <c r="D77" s="136"/>
      <c r="E77" s="6">
        <v>1.3865740740740743E-2</v>
      </c>
      <c r="F77" s="136"/>
      <c r="G77" s="168"/>
      <c r="H77" s="168"/>
      <c r="I77" s="136"/>
      <c r="J77" s="168"/>
      <c r="K77" s="168"/>
      <c r="L77" s="168"/>
      <c r="M77" s="168"/>
    </row>
    <row r="78" spans="1:13" x14ac:dyDescent="0.25">
      <c r="B78" s="136"/>
      <c r="C78" s="136" t="s">
        <v>24</v>
      </c>
      <c r="D78" s="136"/>
      <c r="E78" s="136"/>
      <c r="F78" s="136"/>
      <c r="G78" s="136"/>
      <c r="H78" s="136"/>
      <c r="I78" s="136"/>
      <c r="J78" s="136"/>
      <c r="K78" s="159"/>
      <c r="L78" s="136"/>
      <c r="M78" s="136"/>
    </row>
    <row r="79" spans="1:13" x14ac:dyDescent="0.25">
      <c r="B79" s="136"/>
      <c r="C79" s="136" t="s">
        <v>25</v>
      </c>
      <c r="D79" s="136"/>
      <c r="E79" s="136"/>
      <c r="F79" s="136"/>
      <c r="G79" s="136"/>
      <c r="H79" s="136"/>
      <c r="I79" s="136"/>
      <c r="J79" s="6"/>
      <c r="K79" s="168"/>
      <c r="L79" s="169"/>
      <c r="M79" s="136"/>
    </row>
    <row r="80" spans="1:13" x14ac:dyDescent="0.25"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</row>
    <row r="81" spans="2:13" x14ac:dyDescent="0.25"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</row>
    <row r="82" spans="2:13" x14ac:dyDescent="0.25"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59"/>
      <c r="M82" s="136"/>
    </row>
    <row r="83" spans="2:13" x14ac:dyDescent="0.25"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59"/>
      <c r="M83" s="136"/>
    </row>
    <row r="84" spans="2:13" x14ac:dyDescent="0.25"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</row>
    <row r="89" spans="2:13" x14ac:dyDescent="0.25"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</row>
    <row r="138" spans="6:10" x14ac:dyDescent="0.25">
      <c r="F138" s="136"/>
      <c r="G138" s="6">
        <v>0.14606481481481481</v>
      </c>
      <c r="H138" s="136"/>
      <c r="I138" s="136"/>
      <c r="J138" s="136"/>
    </row>
    <row r="141" spans="6:10" x14ac:dyDescent="0.25">
      <c r="F141" s="136"/>
      <c r="G141" s="136"/>
      <c r="H141" s="136"/>
      <c r="I141" s="136"/>
      <c r="J141" s="136"/>
    </row>
    <row r="142" spans="6:10" x14ac:dyDescent="0.25">
      <c r="F142" s="136"/>
      <c r="G142" s="136" t="s">
        <v>45</v>
      </c>
      <c r="H142" s="136"/>
      <c r="I142" s="136"/>
      <c r="J142" s="136"/>
    </row>
    <row r="143" spans="6:10" x14ac:dyDescent="0.25">
      <c r="F143" s="136"/>
      <c r="G143" s="136"/>
      <c r="H143" s="136"/>
      <c r="I143" s="136"/>
      <c r="J143" s="136"/>
    </row>
    <row r="144" spans="6:10" x14ac:dyDescent="0.25">
      <c r="F144" s="136"/>
      <c r="G144" s="136" t="s">
        <v>26</v>
      </c>
      <c r="H144" s="136" t="s">
        <v>29</v>
      </c>
      <c r="I144" s="136" t="s">
        <v>28</v>
      </c>
      <c r="J144" s="136" t="s">
        <v>27</v>
      </c>
    </row>
    <row r="145" spans="6:10" x14ac:dyDescent="0.25">
      <c r="F145" s="136" t="s">
        <v>18</v>
      </c>
      <c r="G145" s="40">
        <v>0</v>
      </c>
      <c r="H145" s="40">
        <v>0</v>
      </c>
      <c r="I145" s="40">
        <v>0</v>
      </c>
      <c r="J145" s="40">
        <v>0</v>
      </c>
    </row>
    <row r="146" spans="6:10" x14ac:dyDescent="0.25">
      <c r="F146" s="136" t="s">
        <v>19</v>
      </c>
      <c r="G146" s="40">
        <v>0</v>
      </c>
      <c r="H146" s="40">
        <v>0</v>
      </c>
      <c r="I146" s="40">
        <v>0</v>
      </c>
      <c r="J146" s="40">
        <v>0</v>
      </c>
    </row>
    <row r="147" spans="6:10" x14ac:dyDescent="0.25">
      <c r="F147" s="136" t="s">
        <v>20</v>
      </c>
      <c r="G147" s="40">
        <v>0</v>
      </c>
      <c r="H147" s="40">
        <v>0</v>
      </c>
      <c r="I147" s="40">
        <v>0</v>
      </c>
      <c r="J147" s="40">
        <v>0</v>
      </c>
    </row>
    <row r="148" spans="6:10" x14ac:dyDescent="0.25">
      <c r="F148" s="136" t="s">
        <v>21</v>
      </c>
      <c r="G148" s="40">
        <v>0</v>
      </c>
      <c r="H148" s="40">
        <v>0</v>
      </c>
      <c r="I148" s="40">
        <v>0</v>
      </c>
      <c r="J148" s="40">
        <v>0</v>
      </c>
    </row>
    <row r="149" spans="6:10" x14ac:dyDescent="0.25">
      <c r="F149" s="136" t="s">
        <v>22</v>
      </c>
      <c r="G149" s="40">
        <v>0</v>
      </c>
      <c r="H149" s="40">
        <v>0</v>
      </c>
      <c r="I149" s="40">
        <v>0</v>
      </c>
      <c r="J149" s="40">
        <v>0</v>
      </c>
    </row>
    <row r="150" spans="6:10" x14ac:dyDescent="0.25">
      <c r="F150" s="136" t="s">
        <v>33</v>
      </c>
      <c r="G150" s="40">
        <v>0</v>
      </c>
      <c r="H150" s="40">
        <v>0</v>
      </c>
      <c r="I150" s="40">
        <v>0</v>
      </c>
      <c r="J150" s="40">
        <v>0</v>
      </c>
    </row>
    <row r="151" spans="6:10" x14ac:dyDescent="0.25">
      <c r="F151" s="136" t="s">
        <v>34</v>
      </c>
      <c r="G151" s="40">
        <v>0</v>
      </c>
      <c r="H151" s="40">
        <v>0</v>
      </c>
      <c r="I151" s="40">
        <v>0</v>
      </c>
      <c r="J151" s="40">
        <v>0</v>
      </c>
    </row>
    <row r="152" spans="6:10" x14ac:dyDescent="0.25">
      <c r="F152" s="136" t="s">
        <v>35</v>
      </c>
      <c r="G152" s="40">
        <v>0</v>
      </c>
      <c r="H152" s="40">
        <v>0</v>
      </c>
      <c r="I152" s="40">
        <v>0</v>
      </c>
      <c r="J152" s="40">
        <v>0</v>
      </c>
    </row>
    <row r="153" spans="6:10" x14ac:dyDescent="0.25">
      <c r="F153" s="136" t="s">
        <v>36</v>
      </c>
      <c r="G153" s="40">
        <v>0</v>
      </c>
      <c r="H153" s="40">
        <v>0</v>
      </c>
      <c r="I153" s="40">
        <v>0</v>
      </c>
      <c r="J153" s="40">
        <v>0</v>
      </c>
    </row>
    <row r="154" spans="6:10" x14ac:dyDescent="0.25">
      <c r="F154" s="136" t="s">
        <v>37</v>
      </c>
      <c r="G154" s="40">
        <v>0</v>
      </c>
      <c r="H154" s="40">
        <v>0</v>
      </c>
      <c r="I154" s="40">
        <v>0</v>
      </c>
      <c r="J154" s="40">
        <v>0</v>
      </c>
    </row>
    <row r="155" spans="6:10" x14ac:dyDescent="0.25">
      <c r="F155" s="136"/>
      <c r="G155" s="40"/>
      <c r="H155" s="40"/>
      <c r="I155" s="40"/>
      <c r="J155" s="40"/>
    </row>
    <row r="156" spans="6:10" x14ac:dyDescent="0.25">
      <c r="F156" s="136"/>
      <c r="G156" s="40"/>
      <c r="H156" s="40"/>
      <c r="I156" s="40"/>
      <c r="J156" s="40"/>
    </row>
    <row r="157" spans="6:10" x14ac:dyDescent="0.25">
      <c r="F157" s="136"/>
      <c r="G157" s="40"/>
      <c r="H157" s="40"/>
      <c r="I157" s="40"/>
      <c r="J157" s="40"/>
    </row>
    <row r="158" spans="6:10" x14ac:dyDescent="0.25">
      <c r="F158" s="136"/>
      <c r="G158" s="40"/>
      <c r="H158" s="40"/>
      <c r="I158" s="40"/>
      <c r="J158" s="40"/>
    </row>
    <row r="159" spans="6:10" x14ac:dyDescent="0.25">
      <c r="F159" s="136"/>
      <c r="G159" s="40"/>
      <c r="H159" s="40"/>
      <c r="I159" s="40"/>
      <c r="J159" s="40"/>
    </row>
    <row r="160" spans="6:10" x14ac:dyDescent="0.25">
      <c r="F160" s="136"/>
      <c r="G160" s="40"/>
      <c r="H160" s="40"/>
      <c r="I160" s="40"/>
      <c r="J160" s="40"/>
    </row>
    <row r="161" spans="6:10" x14ac:dyDescent="0.25">
      <c r="F161" s="136"/>
      <c r="G161" s="40"/>
      <c r="H161" s="40"/>
      <c r="I161" s="40"/>
      <c r="J161" s="40"/>
    </row>
    <row r="162" spans="6:10" x14ac:dyDescent="0.25">
      <c r="F162" s="136"/>
      <c r="G162" s="40"/>
      <c r="H162" s="40"/>
      <c r="I162" s="40"/>
      <c r="J162" s="40"/>
    </row>
  </sheetData>
  <sortState xmlns:xlrd2="http://schemas.microsoft.com/office/spreadsheetml/2017/richdata2" ref="A7:M68">
    <sortCondition ref="A7:A68"/>
  </sortState>
  <mergeCells count="28">
    <mergeCell ref="H10:L10"/>
    <mergeCell ref="H4:L4"/>
    <mergeCell ref="H6:L6"/>
    <mergeCell ref="H7:L7"/>
    <mergeCell ref="H8:L8"/>
    <mergeCell ref="H9:L9"/>
    <mergeCell ref="H23:L23"/>
    <mergeCell ref="H11:L11"/>
    <mergeCell ref="H12:L12"/>
    <mergeCell ref="H13:L13"/>
    <mergeCell ref="H14:L14"/>
    <mergeCell ref="H15:L15"/>
    <mergeCell ref="H17:L17"/>
    <mergeCell ref="H16:L16"/>
    <mergeCell ref="H18:L18"/>
    <mergeCell ref="H19:L19"/>
    <mergeCell ref="H20:L20"/>
    <mergeCell ref="H21:L21"/>
    <mergeCell ref="H22:L22"/>
    <mergeCell ref="H30:L30"/>
    <mergeCell ref="H31:L31"/>
    <mergeCell ref="H32:L32"/>
    <mergeCell ref="H24:L24"/>
    <mergeCell ref="H25:L25"/>
    <mergeCell ref="H26:L26"/>
    <mergeCell ref="H27:L27"/>
    <mergeCell ref="H28:L28"/>
    <mergeCell ref="H29:L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60"/>
  <sheetViews>
    <sheetView topLeftCell="A24" zoomScale="70" zoomScaleNormal="70" workbookViewId="0">
      <selection activeCell="C36" sqref="C36"/>
    </sheetView>
  </sheetViews>
  <sheetFormatPr defaultColWidth="8.88671875" defaultRowHeight="13.2" x14ac:dyDescent="0.25"/>
  <cols>
    <col min="1" max="1" width="30.109375" style="136" customWidth="1"/>
    <col min="2" max="2" width="4.109375" style="163" customWidth="1"/>
    <col min="3" max="3" width="46" style="136" customWidth="1"/>
    <col min="4" max="4" width="3.109375" style="136" customWidth="1"/>
    <col min="5" max="5" width="81.6640625" style="174" customWidth="1"/>
    <col min="6" max="6" width="9.44140625" style="136" customWidth="1"/>
    <col min="7" max="7" width="13.6640625" style="136" customWidth="1"/>
    <col min="8" max="8" width="3.33203125" style="136" customWidth="1"/>
    <col min="9" max="9" width="7.88671875" style="136" customWidth="1"/>
    <col min="10" max="10" width="8" style="136" customWidth="1"/>
    <col min="11" max="11" width="6.109375" style="136" customWidth="1"/>
    <col min="12" max="12" width="10.6640625" style="136" customWidth="1"/>
    <col min="13" max="13" width="12.44140625" style="136" customWidth="1"/>
    <col min="14" max="14" width="8.88671875" style="136"/>
    <col min="15" max="15" width="9.6640625" style="136" customWidth="1"/>
    <col min="16" max="16384" width="8.88671875" style="136"/>
  </cols>
  <sheetData>
    <row r="1" spans="1:15" ht="16.2" thickBot="1" x14ac:dyDescent="0.35">
      <c r="D1" s="19" t="s">
        <v>186</v>
      </c>
      <c r="K1" s="18"/>
      <c r="L1" s="18"/>
      <c r="M1" s="74">
        <f ca="1">TODAY()</f>
        <v>43963</v>
      </c>
    </row>
    <row r="2" spans="1:15" ht="16.2" thickBot="1" x14ac:dyDescent="0.35">
      <c r="D2" s="19" t="s">
        <v>119</v>
      </c>
      <c r="E2" s="175" t="s">
        <v>46</v>
      </c>
      <c r="F2" s="72"/>
      <c r="G2" s="70"/>
      <c r="L2" s="18"/>
      <c r="M2" s="17"/>
    </row>
    <row r="3" spans="1:15" ht="16.2" thickBot="1" x14ac:dyDescent="0.35">
      <c r="D3" s="54" t="s">
        <v>187</v>
      </c>
      <c r="E3" s="176"/>
      <c r="L3" s="18"/>
      <c r="M3" s="17"/>
    </row>
    <row r="4" spans="1:15" ht="13.8" thickBot="1" x14ac:dyDescent="0.3">
      <c r="E4" s="177"/>
      <c r="F4" s="5" t="s">
        <v>41</v>
      </c>
      <c r="G4" s="25" t="s">
        <v>42</v>
      </c>
    </row>
    <row r="5" spans="1:15" ht="13.8" thickBot="1" x14ac:dyDescent="0.3">
      <c r="D5" s="134"/>
      <c r="E5" s="178"/>
      <c r="F5" s="20" t="s">
        <v>23</v>
      </c>
      <c r="G5" s="8"/>
      <c r="H5" s="8"/>
      <c r="I5" s="22" t="s">
        <v>2</v>
      </c>
      <c r="J5" s="9" t="s">
        <v>3</v>
      </c>
      <c r="K5" s="8"/>
      <c r="L5" s="53" t="s">
        <v>7</v>
      </c>
      <c r="M5" s="51" t="s">
        <v>30</v>
      </c>
      <c r="N5" s="53" t="s">
        <v>31</v>
      </c>
      <c r="O5" s="52" t="s">
        <v>32</v>
      </c>
    </row>
    <row r="6" spans="1:15" ht="13.8" thickBot="1" x14ac:dyDescent="0.3">
      <c r="A6" s="172" t="s">
        <v>201</v>
      </c>
      <c r="B6" s="185"/>
      <c r="C6" s="171" t="s">
        <v>246</v>
      </c>
      <c r="D6" s="161" t="s">
        <v>0</v>
      </c>
      <c r="E6" s="179" t="s">
        <v>48</v>
      </c>
      <c r="F6" s="21" t="s">
        <v>4</v>
      </c>
      <c r="G6" s="10" t="s">
        <v>40</v>
      </c>
      <c r="H6" s="10" t="s">
        <v>5</v>
      </c>
      <c r="I6" s="23" t="s">
        <v>1</v>
      </c>
      <c r="J6" s="11" t="s">
        <v>1</v>
      </c>
      <c r="K6" s="10" t="s">
        <v>6</v>
      </c>
      <c r="L6" s="21" t="s">
        <v>14</v>
      </c>
      <c r="M6" s="10" t="s">
        <v>15</v>
      </c>
      <c r="N6" s="21" t="s">
        <v>16</v>
      </c>
      <c r="O6" s="11" t="s">
        <v>17</v>
      </c>
    </row>
    <row r="7" spans="1:15" x14ac:dyDescent="0.25">
      <c r="B7" s="163">
        <v>1</v>
      </c>
      <c r="C7" s="180" t="s">
        <v>126</v>
      </c>
      <c r="D7" s="140">
        <v>1</v>
      </c>
      <c r="E7" s="180" t="s">
        <v>126</v>
      </c>
      <c r="F7" s="28">
        <v>0</v>
      </c>
      <c r="G7" s="27">
        <v>0</v>
      </c>
      <c r="H7" s="77"/>
      <c r="I7" s="29">
        <f t="shared" ref="I7:I66" si="0">IF(H7="I",G7,0)</f>
        <v>0</v>
      </c>
      <c r="J7" s="30">
        <f t="shared" ref="J7:J66" si="1">IF(H7="e",G7,0)</f>
        <v>0</v>
      </c>
      <c r="K7" s="12"/>
      <c r="L7" s="29">
        <f>IF($K7="p",$G7,0)</f>
        <v>0</v>
      </c>
      <c r="M7" s="31">
        <f>IF($K7="l",$G7,0)</f>
        <v>0</v>
      </c>
      <c r="N7" s="31">
        <f>IF($K7="m",$G7,0)</f>
        <v>0</v>
      </c>
      <c r="O7" s="30">
        <f>IF($K7="t",$G7,0)</f>
        <v>0</v>
      </c>
    </row>
    <row r="8" spans="1:15" x14ac:dyDescent="0.25">
      <c r="A8" s="173" t="s">
        <v>237</v>
      </c>
      <c r="B8" s="186">
        <v>2</v>
      </c>
      <c r="C8" s="180" t="s">
        <v>127</v>
      </c>
      <c r="D8" s="140">
        <f>D7+1</f>
        <v>2</v>
      </c>
      <c r="E8" s="180" t="s">
        <v>127</v>
      </c>
      <c r="F8" s="28">
        <v>3.9351851851851852E-4</v>
      </c>
      <c r="G8" s="27">
        <f>F8-F7</f>
        <v>3.9351851851851852E-4</v>
      </c>
      <c r="H8" s="77" t="s">
        <v>121</v>
      </c>
      <c r="I8" s="29">
        <f t="shared" si="0"/>
        <v>3.9351851851851852E-4</v>
      </c>
      <c r="J8" s="30">
        <f t="shared" si="1"/>
        <v>0</v>
      </c>
      <c r="K8" s="77" t="s">
        <v>7</v>
      </c>
      <c r="L8" s="29">
        <f t="shared" ref="L8:L66" si="2">IF($K8="p",$G8,0)</f>
        <v>3.9351851851851852E-4</v>
      </c>
      <c r="M8" s="31">
        <f t="shared" ref="M8:M66" si="3">IF($K8="l",$G8,0)</f>
        <v>0</v>
      </c>
      <c r="N8" s="31">
        <f t="shared" ref="N8:N66" si="4">IF($K8="m",$G8,0)</f>
        <v>0</v>
      </c>
      <c r="O8" s="30">
        <f t="shared" ref="O8:O66" si="5">IF($K8="t",$G8,0)</f>
        <v>0</v>
      </c>
    </row>
    <row r="9" spans="1:15" x14ac:dyDescent="0.25">
      <c r="A9" s="140" t="s">
        <v>250</v>
      </c>
      <c r="B9" s="166">
        <v>3</v>
      </c>
      <c r="C9" s="180" t="s">
        <v>130</v>
      </c>
      <c r="D9" s="140">
        <f t="shared" ref="D9:D51" si="6">D8+1</f>
        <v>3</v>
      </c>
      <c r="E9" s="180" t="s">
        <v>130</v>
      </c>
      <c r="F9" s="28">
        <v>7.0601851851851847E-4</v>
      </c>
      <c r="G9" s="27">
        <f t="shared" ref="G9:G66" si="7">F9-F8</f>
        <v>3.1249999999999995E-4</v>
      </c>
      <c r="H9" s="77" t="s">
        <v>121</v>
      </c>
      <c r="I9" s="29">
        <f t="shared" si="0"/>
        <v>3.1249999999999995E-4</v>
      </c>
      <c r="J9" s="30">
        <f t="shared" si="1"/>
        <v>0</v>
      </c>
      <c r="K9" s="77" t="s">
        <v>7</v>
      </c>
      <c r="L9" s="29">
        <f t="shared" si="2"/>
        <v>3.1249999999999995E-4</v>
      </c>
      <c r="M9" s="31">
        <f t="shared" si="3"/>
        <v>0</v>
      </c>
      <c r="N9" s="31">
        <f t="shared" si="4"/>
        <v>0</v>
      </c>
      <c r="O9" s="30">
        <f t="shared" si="5"/>
        <v>0</v>
      </c>
    </row>
    <row r="10" spans="1:15" x14ac:dyDescent="0.25">
      <c r="A10" s="190" t="s">
        <v>239</v>
      </c>
      <c r="B10" s="163">
        <v>4</v>
      </c>
      <c r="C10" s="180" t="s">
        <v>128</v>
      </c>
      <c r="D10" s="140">
        <f t="shared" si="6"/>
        <v>4</v>
      </c>
      <c r="E10" s="180" t="s">
        <v>128</v>
      </c>
      <c r="F10" s="28">
        <v>8.449074074074075E-4</v>
      </c>
      <c r="G10" s="27">
        <f t="shared" si="7"/>
        <v>1.3888888888888902E-4</v>
      </c>
      <c r="H10" s="77" t="s">
        <v>121</v>
      </c>
      <c r="I10" s="29">
        <f t="shared" si="0"/>
        <v>1.3888888888888902E-4</v>
      </c>
      <c r="J10" s="30">
        <f t="shared" si="1"/>
        <v>0</v>
      </c>
      <c r="K10" s="77" t="s">
        <v>7</v>
      </c>
      <c r="L10" s="29">
        <f t="shared" si="2"/>
        <v>1.3888888888888902E-4</v>
      </c>
      <c r="M10" s="31">
        <f t="shared" si="3"/>
        <v>0</v>
      </c>
      <c r="N10" s="31">
        <f t="shared" si="4"/>
        <v>0</v>
      </c>
      <c r="O10" s="30">
        <f t="shared" si="5"/>
        <v>0</v>
      </c>
    </row>
    <row r="11" spans="1:15" x14ac:dyDescent="0.25">
      <c r="A11" s="140" t="s">
        <v>238</v>
      </c>
      <c r="B11" s="163">
        <v>5</v>
      </c>
      <c r="C11" s="180" t="s">
        <v>131</v>
      </c>
      <c r="D11" s="140">
        <f t="shared" si="6"/>
        <v>5</v>
      </c>
      <c r="E11" s="180" t="s">
        <v>131</v>
      </c>
      <c r="F11" s="28">
        <v>9.6064814814814808E-4</v>
      </c>
      <c r="G11" s="27">
        <f t="shared" si="7"/>
        <v>1.1574074074074058E-4</v>
      </c>
      <c r="H11" s="77" t="s">
        <v>121</v>
      </c>
      <c r="I11" s="29">
        <f t="shared" si="0"/>
        <v>1.1574074074074058E-4</v>
      </c>
      <c r="J11" s="30">
        <f t="shared" si="1"/>
        <v>0</v>
      </c>
      <c r="K11" s="77" t="s">
        <v>7</v>
      </c>
      <c r="L11" s="29">
        <f t="shared" si="2"/>
        <v>1.1574074074074058E-4</v>
      </c>
      <c r="M11" s="31">
        <f t="shared" si="3"/>
        <v>0</v>
      </c>
      <c r="N11" s="31">
        <f t="shared" si="4"/>
        <v>0</v>
      </c>
      <c r="O11" s="30">
        <f t="shared" si="5"/>
        <v>0</v>
      </c>
    </row>
    <row r="12" spans="1:15" x14ac:dyDescent="0.25">
      <c r="A12" s="140" t="s">
        <v>240</v>
      </c>
      <c r="B12" s="163">
        <v>6</v>
      </c>
      <c r="C12" s="180" t="s">
        <v>132</v>
      </c>
      <c r="D12" s="140">
        <f t="shared" si="6"/>
        <v>6</v>
      </c>
      <c r="E12" s="180" t="s">
        <v>132</v>
      </c>
      <c r="F12" s="28">
        <v>1.0879629629629629E-3</v>
      </c>
      <c r="G12" s="27">
        <f t="shared" si="7"/>
        <v>1.273148148148148E-4</v>
      </c>
      <c r="H12" s="77" t="s">
        <v>121</v>
      </c>
      <c r="I12" s="29">
        <f t="shared" si="0"/>
        <v>1.273148148148148E-4</v>
      </c>
      <c r="J12" s="30">
        <f t="shared" si="1"/>
        <v>0</v>
      </c>
      <c r="K12" s="77" t="s">
        <v>7</v>
      </c>
      <c r="L12" s="29">
        <f t="shared" si="2"/>
        <v>1.273148148148148E-4</v>
      </c>
      <c r="M12" s="31">
        <f t="shared" si="3"/>
        <v>0</v>
      </c>
      <c r="N12" s="31">
        <f t="shared" si="4"/>
        <v>0</v>
      </c>
      <c r="O12" s="30">
        <f t="shared" si="5"/>
        <v>0</v>
      </c>
    </row>
    <row r="13" spans="1:15" x14ac:dyDescent="0.25">
      <c r="A13" s="187"/>
      <c r="B13" s="163">
        <v>7</v>
      </c>
      <c r="C13" s="173" t="s">
        <v>202</v>
      </c>
      <c r="D13" s="140">
        <f>D12+1</f>
        <v>7</v>
      </c>
      <c r="E13" s="180" t="s">
        <v>183</v>
      </c>
      <c r="F13" s="28">
        <v>1.3425925925925925E-3</v>
      </c>
      <c r="G13" s="27">
        <f>F13-F12</f>
        <v>2.5462962962962961E-4</v>
      </c>
      <c r="H13" s="77" t="s">
        <v>121</v>
      </c>
      <c r="I13" s="29">
        <f t="shared" si="0"/>
        <v>2.5462962962962961E-4</v>
      </c>
      <c r="J13" s="30">
        <f t="shared" si="1"/>
        <v>0</v>
      </c>
      <c r="K13" s="77" t="s">
        <v>7</v>
      </c>
      <c r="L13" s="29">
        <f t="shared" si="2"/>
        <v>2.5462962962962961E-4</v>
      </c>
      <c r="M13" s="31">
        <f t="shared" si="3"/>
        <v>0</v>
      </c>
      <c r="N13" s="31">
        <f t="shared" si="4"/>
        <v>0</v>
      </c>
      <c r="O13" s="30">
        <f t="shared" si="5"/>
        <v>0</v>
      </c>
    </row>
    <row r="14" spans="1:15" x14ac:dyDescent="0.25">
      <c r="C14" s="182" t="s">
        <v>205</v>
      </c>
      <c r="D14" s="140">
        <f t="shared" si="6"/>
        <v>8</v>
      </c>
      <c r="E14" s="180" t="s">
        <v>129</v>
      </c>
      <c r="F14" s="28">
        <v>1.5046296296296294E-3</v>
      </c>
      <c r="G14" s="27">
        <f t="shared" si="7"/>
        <v>1.6203703703703692E-4</v>
      </c>
      <c r="H14" s="77" t="s">
        <v>121</v>
      </c>
      <c r="I14" s="29">
        <f t="shared" si="0"/>
        <v>1.6203703703703692E-4</v>
      </c>
      <c r="J14" s="30">
        <f t="shared" si="1"/>
        <v>0</v>
      </c>
      <c r="K14" s="77" t="s">
        <v>7</v>
      </c>
      <c r="L14" s="29">
        <f t="shared" si="2"/>
        <v>1.6203703703703692E-4</v>
      </c>
      <c r="M14" s="31">
        <f t="shared" si="3"/>
        <v>0</v>
      </c>
      <c r="N14" s="31">
        <f t="shared" si="4"/>
        <v>0</v>
      </c>
      <c r="O14" s="30">
        <f t="shared" si="5"/>
        <v>0</v>
      </c>
    </row>
    <row r="15" spans="1:15" x14ac:dyDescent="0.25">
      <c r="C15" s="183" t="s">
        <v>206</v>
      </c>
      <c r="D15" s="140">
        <f t="shared" si="6"/>
        <v>9</v>
      </c>
      <c r="E15" s="180" t="s">
        <v>133</v>
      </c>
      <c r="F15" s="28">
        <v>1.7708333333333332E-3</v>
      </c>
      <c r="G15" s="27">
        <f t="shared" si="7"/>
        <v>2.6620370370370383E-4</v>
      </c>
      <c r="H15" s="77" t="s">
        <v>121</v>
      </c>
      <c r="I15" s="29">
        <f t="shared" si="0"/>
        <v>2.6620370370370383E-4</v>
      </c>
      <c r="J15" s="30">
        <f t="shared" si="1"/>
        <v>0</v>
      </c>
      <c r="K15" s="77" t="s">
        <v>7</v>
      </c>
      <c r="L15" s="29">
        <f t="shared" si="2"/>
        <v>2.6620370370370383E-4</v>
      </c>
      <c r="M15" s="31">
        <f t="shared" si="3"/>
        <v>0</v>
      </c>
      <c r="N15" s="31">
        <f t="shared" si="4"/>
        <v>0</v>
      </c>
      <c r="O15" s="30">
        <f t="shared" si="5"/>
        <v>0</v>
      </c>
    </row>
    <row r="16" spans="1:15" x14ac:dyDescent="0.25">
      <c r="C16" s="140" t="s">
        <v>203</v>
      </c>
      <c r="D16" s="140">
        <f t="shared" si="6"/>
        <v>10</v>
      </c>
      <c r="E16" s="180" t="s">
        <v>134</v>
      </c>
      <c r="F16" s="28">
        <v>2.0370370370370373E-3</v>
      </c>
      <c r="G16" s="27">
        <f t="shared" si="7"/>
        <v>2.6620370370370404E-4</v>
      </c>
      <c r="H16" s="77" t="s">
        <v>121</v>
      </c>
      <c r="I16" s="29">
        <f t="shared" si="0"/>
        <v>2.6620370370370404E-4</v>
      </c>
      <c r="J16" s="30">
        <f t="shared" si="1"/>
        <v>0</v>
      </c>
      <c r="K16" s="77" t="s">
        <v>7</v>
      </c>
      <c r="L16" s="29">
        <f t="shared" si="2"/>
        <v>2.6620370370370404E-4</v>
      </c>
      <c r="M16" s="31">
        <f t="shared" si="3"/>
        <v>0</v>
      </c>
      <c r="N16" s="31">
        <f t="shared" si="4"/>
        <v>0</v>
      </c>
      <c r="O16" s="30">
        <f t="shared" si="5"/>
        <v>0</v>
      </c>
    </row>
    <row r="17" spans="1:15" x14ac:dyDescent="0.25">
      <c r="C17" s="184" t="s">
        <v>251</v>
      </c>
      <c r="D17" s="140">
        <f t="shared" si="6"/>
        <v>11</v>
      </c>
      <c r="E17" s="180" t="s">
        <v>135</v>
      </c>
      <c r="F17" s="28">
        <v>2.4652777777777776E-3</v>
      </c>
      <c r="G17" s="27">
        <f t="shared" si="7"/>
        <v>4.2824074074074032E-4</v>
      </c>
      <c r="H17" s="77" t="s">
        <v>121</v>
      </c>
      <c r="I17" s="29">
        <f t="shared" si="0"/>
        <v>4.2824074074074032E-4</v>
      </c>
      <c r="J17" s="30">
        <f t="shared" si="1"/>
        <v>0</v>
      </c>
      <c r="K17" s="77" t="s">
        <v>7</v>
      </c>
      <c r="L17" s="29">
        <f t="shared" si="2"/>
        <v>4.2824074074074032E-4</v>
      </c>
      <c r="M17" s="31">
        <f t="shared" si="3"/>
        <v>0</v>
      </c>
      <c r="N17" s="31">
        <f t="shared" si="4"/>
        <v>0</v>
      </c>
      <c r="O17" s="30">
        <f t="shared" si="5"/>
        <v>0</v>
      </c>
    </row>
    <row r="18" spans="1:15" x14ac:dyDescent="0.25">
      <c r="A18" s="140"/>
      <c r="C18" s="140" t="s">
        <v>241</v>
      </c>
      <c r="D18" s="140">
        <f t="shared" si="6"/>
        <v>12</v>
      </c>
      <c r="E18" s="180" t="s">
        <v>136</v>
      </c>
      <c r="F18" s="28">
        <v>2.6388888888888885E-3</v>
      </c>
      <c r="G18" s="27">
        <f t="shared" si="7"/>
        <v>1.7361111111111093E-4</v>
      </c>
      <c r="H18" s="77" t="s">
        <v>121</v>
      </c>
      <c r="I18" s="29">
        <f t="shared" si="0"/>
        <v>1.7361111111111093E-4</v>
      </c>
      <c r="J18" s="30">
        <f t="shared" si="1"/>
        <v>0</v>
      </c>
      <c r="K18" s="77" t="s">
        <v>7</v>
      </c>
      <c r="L18" s="29">
        <f t="shared" si="2"/>
        <v>1.7361111111111093E-4</v>
      </c>
      <c r="M18" s="31">
        <f t="shared" si="3"/>
        <v>0</v>
      </c>
      <c r="N18" s="31">
        <f t="shared" si="4"/>
        <v>0</v>
      </c>
      <c r="O18" s="30">
        <f t="shared" si="5"/>
        <v>0</v>
      </c>
    </row>
    <row r="19" spans="1:15" x14ac:dyDescent="0.25">
      <c r="C19" s="140" t="s">
        <v>204</v>
      </c>
      <c r="D19" s="140">
        <f t="shared" si="6"/>
        <v>13</v>
      </c>
      <c r="E19" s="180" t="s">
        <v>137</v>
      </c>
      <c r="F19" s="28">
        <v>2.7777777777777779E-3</v>
      </c>
      <c r="G19" s="27">
        <f t="shared" si="7"/>
        <v>1.3888888888888935E-4</v>
      </c>
      <c r="H19" s="77" t="s">
        <v>121</v>
      </c>
      <c r="I19" s="29">
        <f t="shared" si="0"/>
        <v>1.3888888888888935E-4</v>
      </c>
      <c r="J19" s="30">
        <f t="shared" si="1"/>
        <v>0</v>
      </c>
      <c r="K19" s="77" t="s">
        <v>7</v>
      </c>
      <c r="L19" s="29">
        <f t="shared" si="2"/>
        <v>1.3888888888888935E-4</v>
      </c>
      <c r="M19" s="31">
        <f t="shared" si="3"/>
        <v>0</v>
      </c>
      <c r="N19" s="31">
        <f t="shared" si="4"/>
        <v>0</v>
      </c>
      <c r="O19" s="30">
        <f t="shared" si="5"/>
        <v>0</v>
      </c>
    </row>
    <row r="20" spans="1:15" x14ac:dyDescent="0.25">
      <c r="A20" s="136" t="s">
        <v>252</v>
      </c>
      <c r="B20" s="163">
        <v>8</v>
      </c>
      <c r="C20" s="140" t="s">
        <v>207</v>
      </c>
      <c r="D20" s="140">
        <f t="shared" si="6"/>
        <v>14</v>
      </c>
      <c r="E20" s="180" t="s">
        <v>138</v>
      </c>
      <c r="F20" s="28">
        <v>2.8472222222222219E-3</v>
      </c>
      <c r="G20" s="27">
        <f t="shared" si="7"/>
        <v>6.9444444444444024E-5</v>
      </c>
      <c r="H20" s="77" t="s">
        <v>121</v>
      </c>
      <c r="I20" s="29">
        <f t="shared" si="0"/>
        <v>6.9444444444444024E-5</v>
      </c>
      <c r="J20" s="30">
        <f t="shared" si="1"/>
        <v>0</v>
      </c>
      <c r="K20" s="77" t="s">
        <v>7</v>
      </c>
      <c r="L20" s="29">
        <f t="shared" si="2"/>
        <v>6.9444444444444024E-5</v>
      </c>
      <c r="M20" s="31">
        <f t="shared" si="3"/>
        <v>0</v>
      </c>
      <c r="N20" s="31">
        <f t="shared" si="4"/>
        <v>0</v>
      </c>
      <c r="O20" s="30">
        <f t="shared" si="5"/>
        <v>0</v>
      </c>
    </row>
    <row r="21" spans="1:15" x14ac:dyDescent="0.25">
      <c r="A21" s="140"/>
      <c r="B21" s="166"/>
      <c r="C21" s="140" t="s">
        <v>208</v>
      </c>
      <c r="D21" s="140">
        <f t="shared" si="6"/>
        <v>15</v>
      </c>
      <c r="E21" s="180" t="s">
        <v>139</v>
      </c>
      <c r="F21" s="28">
        <v>3.1249999999999997E-3</v>
      </c>
      <c r="G21" s="27">
        <f t="shared" si="7"/>
        <v>2.7777777777777783E-4</v>
      </c>
      <c r="H21" s="77" t="s">
        <v>121</v>
      </c>
      <c r="I21" s="29">
        <f t="shared" si="0"/>
        <v>2.7777777777777783E-4</v>
      </c>
      <c r="J21" s="30">
        <f t="shared" si="1"/>
        <v>0</v>
      </c>
      <c r="K21" s="77" t="s">
        <v>30</v>
      </c>
      <c r="L21" s="29">
        <f t="shared" si="2"/>
        <v>0</v>
      </c>
      <c r="M21" s="31">
        <f t="shared" si="3"/>
        <v>2.7777777777777783E-4</v>
      </c>
      <c r="N21" s="31">
        <f t="shared" si="4"/>
        <v>0</v>
      </c>
      <c r="O21" s="30">
        <f t="shared" si="5"/>
        <v>0</v>
      </c>
    </row>
    <row r="22" spans="1:15" x14ac:dyDescent="0.25">
      <c r="A22" s="140"/>
      <c r="B22" s="163">
        <v>9</v>
      </c>
      <c r="C22" s="180" t="s">
        <v>242</v>
      </c>
      <c r="D22" s="140">
        <f t="shared" si="6"/>
        <v>16</v>
      </c>
      <c r="E22" s="180" t="s">
        <v>168</v>
      </c>
      <c r="F22" s="28">
        <v>3.2638888888888891E-3</v>
      </c>
      <c r="G22" s="27">
        <f t="shared" si="7"/>
        <v>1.3888888888888935E-4</v>
      </c>
      <c r="H22" s="77" t="s">
        <v>121</v>
      </c>
      <c r="I22" s="29">
        <f t="shared" si="0"/>
        <v>1.3888888888888935E-4</v>
      </c>
      <c r="J22" s="30">
        <f t="shared" si="1"/>
        <v>0</v>
      </c>
      <c r="K22" s="77" t="s">
        <v>30</v>
      </c>
      <c r="L22" s="29">
        <f t="shared" si="2"/>
        <v>0</v>
      </c>
      <c r="M22" s="31">
        <f t="shared" si="3"/>
        <v>1.3888888888888935E-4</v>
      </c>
      <c r="N22" s="31">
        <f t="shared" si="4"/>
        <v>0</v>
      </c>
      <c r="O22" s="30">
        <f t="shared" si="5"/>
        <v>0</v>
      </c>
    </row>
    <row r="23" spans="1:15" x14ac:dyDescent="0.25">
      <c r="B23" s="163">
        <v>10</v>
      </c>
      <c r="C23" s="180" t="s">
        <v>243</v>
      </c>
      <c r="D23" s="140">
        <f t="shared" si="6"/>
        <v>17</v>
      </c>
      <c r="E23" s="180" t="s">
        <v>169</v>
      </c>
      <c r="F23" s="28">
        <v>3.3912037037037036E-3</v>
      </c>
      <c r="G23" s="27">
        <f t="shared" si="7"/>
        <v>1.2731481481481448E-4</v>
      </c>
      <c r="H23" s="77" t="s">
        <v>121</v>
      </c>
      <c r="I23" s="29">
        <f t="shared" si="0"/>
        <v>1.2731481481481448E-4</v>
      </c>
      <c r="J23" s="30">
        <f t="shared" si="1"/>
        <v>0</v>
      </c>
      <c r="K23" s="77" t="s">
        <v>30</v>
      </c>
      <c r="L23" s="29">
        <f t="shared" si="2"/>
        <v>0</v>
      </c>
      <c r="M23" s="31">
        <f t="shared" si="3"/>
        <v>1.2731481481481448E-4</v>
      </c>
      <c r="N23" s="31">
        <f t="shared" si="4"/>
        <v>0</v>
      </c>
      <c r="O23" s="30">
        <f t="shared" si="5"/>
        <v>0</v>
      </c>
    </row>
    <row r="24" spans="1:15" x14ac:dyDescent="0.25">
      <c r="A24" s="140" t="s">
        <v>247</v>
      </c>
      <c r="D24" s="140">
        <f t="shared" si="6"/>
        <v>18</v>
      </c>
      <c r="E24" s="180" t="s">
        <v>171</v>
      </c>
      <c r="F24" s="28">
        <v>3.6111111111111114E-3</v>
      </c>
      <c r="G24" s="27">
        <f t="shared" si="7"/>
        <v>2.1990740740740781E-4</v>
      </c>
      <c r="H24" s="77" t="s">
        <v>121</v>
      </c>
      <c r="I24" s="29">
        <f t="shared" si="0"/>
        <v>2.1990740740740781E-4</v>
      </c>
      <c r="J24" s="30">
        <f t="shared" si="1"/>
        <v>0</v>
      </c>
      <c r="K24" s="77" t="s">
        <v>30</v>
      </c>
      <c r="L24" s="29">
        <f t="shared" si="2"/>
        <v>0</v>
      </c>
      <c r="M24" s="31">
        <f t="shared" si="3"/>
        <v>2.1990740740740781E-4</v>
      </c>
      <c r="N24" s="31">
        <f t="shared" si="4"/>
        <v>0</v>
      </c>
      <c r="O24" s="30">
        <f t="shared" si="5"/>
        <v>0</v>
      </c>
    </row>
    <row r="25" spans="1:15" x14ac:dyDescent="0.25">
      <c r="A25" s="140" t="s">
        <v>248</v>
      </c>
      <c r="D25" s="136">
        <f t="shared" si="6"/>
        <v>19</v>
      </c>
      <c r="E25" s="180" t="s">
        <v>170</v>
      </c>
      <c r="F25" s="28">
        <v>3.9467592592592592E-3</v>
      </c>
      <c r="G25" s="27">
        <f t="shared" si="7"/>
        <v>3.3564814814814785E-4</v>
      </c>
      <c r="H25" s="77" t="s">
        <v>121</v>
      </c>
      <c r="I25" s="29">
        <f t="shared" si="0"/>
        <v>3.3564814814814785E-4</v>
      </c>
      <c r="J25" s="30">
        <f t="shared" si="1"/>
        <v>0</v>
      </c>
      <c r="K25" s="77" t="s">
        <v>7</v>
      </c>
      <c r="L25" s="29">
        <f t="shared" si="2"/>
        <v>3.3564814814814785E-4</v>
      </c>
      <c r="M25" s="31">
        <f t="shared" si="3"/>
        <v>0</v>
      </c>
      <c r="N25" s="31">
        <f t="shared" si="4"/>
        <v>0</v>
      </c>
      <c r="O25" s="30">
        <f t="shared" si="5"/>
        <v>0</v>
      </c>
    </row>
    <row r="26" spans="1:15" x14ac:dyDescent="0.25">
      <c r="A26" s="191" t="s">
        <v>239</v>
      </c>
      <c r="D26" s="136">
        <f>D23+1</f>
        <v>18</v>
      </c>
      <c r="E26" s="180" t="s">
        <v>140</v>
      </c>
      <c r="F26" s="28">
        <v>4.155092592592593E-3</v>
      </c>
      <c r="G26" s="27">
        <f t="shared" si="7"/>
        <v>2.0833333333333381E-4</v>
      </c>
      <c r="H26" s="77" t="s">
        <v>121</v>
      </c>
      <c r="I26" s="29">
        <f t="shared" si="0"/>
        <v>2.0833333333333381E-4</v>
      </c>
      <c r="J26" s="30">
        <f t="shared" si="1"/>
        <v>0</v>
      </c>
      <c r="K26" s="77" t="s">
        <v>7</v>
      </c>
      <c r="L26" s="29">
        <f t="shared" si="2"/>
        <v>2.0833333333333381E-4</v>
      </c>
      <c r="M26" s="31">
        <f t="shared" si="3"/>
        <v>0</v>
      </c>
      <c r="N26" s="31">
        <f t="shared" si="4"/>
        <v>0</v>
      </c>
      <c r="O26" s="30">
        <f t="shared" si="5"/>
        <v>0</v>
      </c>
    </row>
    <row r="27" spans="1:15" x14ac:dyDescent="0.25">
      <c r="A27" s="140" t="s">
        <v>249</v>
      </c>
      <c r="D27" s="136">
        <f t="shared" si="6"/>
        <v>19</v>
      </c>
      <c r="E27" s="180" t="s">
        <v>141</v>
      </c>
      <c r="F27" s="28">
        <v>4.5138888888888893E-3</v>
      </c>
      <c r="G27" s="27">
        <f t="shared" si="7"/>
        <v>3.5879629629629629E-4</v>
      </c>
      <c r="H27" s="77" t="s">
        <v>121</v>
      </c>
      <c r="I27" s="29">
        <f t="shared" si="0"/>
        <v>3.5879629629629629E-4</v>
      </c>
      <c r="J27" s="30">
        <f t="shared" si="1"/>
        <v>0</v>
      </c>
      <c r="K27" s="77" t="s">
        <v>7</v>
      </c>
      <c r="L27" s="29">
        <f t="shared" si="2"/>
        <v>3.5879629629629629E-4</v>
      </c>
      <c r="M27" s="31">
        <f t="shared" si="3"/>
        <v>0</v>
      </c>
      <c r="N27" s="31">
        <f t="shared" si="4"/>
        <v>0</v>
      </c>
      <c r="O27" s="30">
        <f t="shared" si="5"/>
        <v>0</v>
      </c>
    </row>
    <row r="28" spans="1:15" x14ac:dyDescent="0.25">
      <c r="B28" s="163">
        <v>11</v>
      </c>
      <c r="C28" s="180" t="s">
        <v>221</v>
      </c>
      <c r="D28" s="136">
        <f t="shared" si="6"/>
        <v>20</v>
      </c>
      <c r="E28" s="180" t="s">
        <v>172</v>
      </c>
      <c r="F28" s="28">
        <v>4.7569444444444447E-3</v>
      </c>
      <c r="G28" s="27">
        <f t="shared" si="7"/>
        <v>2.4305555555555539E-4</v>
      </c>
      <c r="H28" s="77" t="s">
        <v>121</v>
      </c>
      <c r="I28" s="29">
        <f t="shared" si="0"/>
        <v>2.4305555555555539E-4</v>
      </c>
      <c r="J28" s="30">
        <f t="shared" si="1"/>
        <v>0</v>
      </c>
      <c r="K28" s="77" t="s">
        <v>32</v>
      </c>
      <c r="L28" s="29">
        <f t="shared" si="2"/>
        <v>0</v>
      </c>
      <c r="M28" s="31">
        <f t="shared" si="3"/>
        <v>0</v>
      </c>
      <c r="N28" s="31">
        <f t="shared" si="4"/>
        <v>0</v>
      </c>
      <c r="O28" s="30">
        <f t="shared" si="5"/>
        <v>2.4305555555555539E-4</v>
      </c>
    </row>
    <row r="29" spans="1:15" x14ac:dyDescent="0.25">
      <c r="C29" s="180" t="s">
        <v>222</v>
      </c>
      <c r="D29" s="136">
        <f t="shared" si="6"/>
        <v>21</v>
      </c>
      <c r="E29" s="180" t="s">
        <v>173</v>
      </c>
      <c r="F29" s="28">
        <v>4.8726851851851856E-3</v>
      </c>
      <c r="G29" s="27">
        <f t="shared" si="7"/>
        <v>1.1574074074074091E-4</v>
      </c>
      <c r="H29" s="77" t="s">
        <v>121</v>
      </c>
      <c r="I29" s="29">
        <f t="shared" si="0"/>
        <v>1.1574074074074091E-4</v>
      </c>
      <c r="J29" s="30">
        <f t="shared" si="1"/>
        <v>0</v>
      </c>
      <c r="K29" s="77" t="s">
        <v>31</v>
      </c>
      <c r="L29" s="29">
        <f t="shared" si="2"/>
        <v>0</v>
      </c>
      <c r="M29" s="31">
        <f t="shared" si="3"/>
        <v>0</v>
      </c>
      <c r="N29" s="31">
        <f t="shared" si="4"/>
        <v>1.1574074074074091E-4</v>
      </c>
      <c r="O29" s="30">
        <f t="shared" si="5"/>
        <v>0</v>
      </c>
    </row>
    <row r="30" spans="1:15" x14ac:dyDescent="0.25">
      <c r="C30" s="180" t="s">
        <v>223</v>
      </c>
      <c r="D30" s="136">
        <f t="shared" si="6"/>
        <v>22</v>
      </c>
      <c r="E30" s="180" t="s">
        <v>174</v>
      </c>
      <c r="F30" s="28">
        <v>5.0000000000000001E-3</v>
      </c>
      <c r="G30" s="27">
        <f t="shared" si="7"/>
        <v>1.2731481481481448E-4</v>
      </c>
      <c r="H30" s="77" t="s">
        <v>121</v>
      </c>
      <c r="I30" s="29">
        <f t="shared" si="0"/>
        <v>1.2731481481481448E-4</v>
      </c>
      <c r="J30" s="30">
        <f t="shared" si="1"/>
        <v>0</v>
      </c>
      <c r="K30" s="77" t="s">
        <v>30</v>
      </c>
      <c r="L30" s="29">
        <f t="shared" si="2"/>
        <v>0</v>
      </c>
      <c r="M30" s="31">
        <f t="shared" si="3"/>
        <v>1.2731481481481448E-4</v>
      </c>
      <c r="N30" s="31">
        <f t="shared" si="4"/>
        <v>0</v>
      </c>
      <c r="O30" s="30">
        <f t="shared" si="5"/>
        <v>0</v>
      </c>
    </row>
    <row r="31" spans="1:15" x14ac:dyDescent="0.25">
      <c r="A31" s="136" t="s">
        <v>253</v>
      </c>
      <c r="B31" s="163">
        <v>12</v>
      </c>
      <c r="C31" s="140" t="s">
        <v>209</v>
      </c>
      <c r="D31" s="136">
        <f t="shared" si="6"/>
        <v>23</v>
      </c>
      <c r="E31" s="180" t="s">
        <v>142</v>
      </c>
      <c r="F31" s="28">
        <v>5.0925925925925921E-3</v>
      </c>
      <c r="G31" s="27">
        <f t="shared" si="7"/>
        <v>9.2592592592592032E-5</v>
      </c>
      <c r="H31" s="77" t="s">
        <v>121</v>
      </c>
      <c r="I31" s="29">
        <f t="shared" si="0"/>
        <v>9.2592592592592032E-5</v>
      </c>
      <c r="J31" s="30">
        <f t="shared" si="1"/>
        <v>0</v>
      </c>
      <c r="K31" s="77" t="s">
        <v>32</v>
      </c>
      <c r="L31" s="29">
        <f t="shared" si="2"/>
        <v>0</v>
      </c>
      <c r="M31" s="31">
        <f t="shared" si="3"/>
        <v>0</v>
      </c>
      <c r="N31" s="31">
        <f t="shared" si="4"/>
        <v>0</v>
      </c>
      <c r="O31" s="30">
        <f t="shared" si="5"/>
        <v>9.2592592592592032E-5</v>
      </c>
    </row>
    <row r="32" spans="1:15" x14ac:dyDescent="0.25">
      <c r="A32" s="140" t="s">
        <v>210</v>
      </c>
      <c r="C32" s="140" t="s">
        <v>213</v>
      </c>
      <c r="D32" s="136">
        <f t="shared" si="6"/>
        <v>24</v>
      </c>
      <c r="E32" s="180" t="s">
        <v>143</v>
      </c>
      <c r="F32" s="28">
        <v>5.2430555555555555E-3</v>
      </c>
      <c r="G32" s="27">
        <f t="shared" si="7"/>
        <v>1.5046296296296335E-4</v>
      </c>
      <c r="H32" s="77" t="s">
        <v>121</v>
      </c>
      <c r="I32" s="29">
        <f t="shared" si="0"/>
        <v>1.5046296296296335E-4</v>
      </c>
      <c r="J32" s="30">
        <f t="shared" si="1"/>
        <v>0</v>
      </c>
      <c r="K32" s="77" t="s">
        <v>32</v>
      </c>
      <c r="L32" s="29">
        <f t="shared" si="2"/>
        <v>0</v>
      </c>
      <c r="M32" s="31">
        <f t="shared" si="3"/>
        <v>0</v>
      </c>
      <c r="N32" s="31">
        <f t="shared" si="4"/>
        <v>0</v>
      </c>
      <c r="O32" s="30">
        <f t="shared" si="5"/>
        <v>1.5046296296296335E-4</v>
      </c>
    </row>
    <row r="33" spans="1:15" x14ac:dyDescent="0.25">
      <c r="C33" s="140" t="s">
        <v>211</v>
      </c>
      <c r="D33" s="136">
        <f t="shared" si="6"/>
        <v>25</v>
      </c>
      <c r="E33" s="180" t="s">
        <v>144</v>
      </c>
      <c r="F33" s="28">
        <v>5.8333333333333336E-3</v>
      </c>
      <c r="G33" s="27">
        <f t="shared" si="7"/>
        <v>5.9027777777777811E-4</v>
      </c>
      <c r="H33" s="77" t="s">
        <v>121</v>
      </c>
      <c r="I33" s="29">
        <f t="shared" si="0"/>
        <v>5.9027777777777811E-4</v>
      </c>
      <c r="J33" s="30">
        <f t="shared" si="1"/>
        <v>0</v>
      </c>
      <c r="K33" s="77" t="s">
        <v>32</v>
      </c>
      <c r="L33" s="29">
        <f t="shared" si="2"/>
        <v>0</v>
      </c>
      <c r="M33" s="31">
        <f t="shared" si="3"/>
        <v>0</v>
      </c>
      <c r="N33" s="31">
        <f t="shared" si="4"/>
        <v>0</v>
      </c>
      <c r="O33" s="30">
        <f t="shared" si="5"/>
        <v>5.9027777777777811E-4</v>
      </c>
    </row>
    <row r="34" spans="1:15" x14ac:dyDescent="0.25">
      <c r="C34" s="140" t="s">
        <v>212</v>
      </c>
      <c r="D34" s="136">
        <f t="shared" si="6"/>
        <v>26</v>
      </c>
      <c r="E34" s="180" t="s">
        <v>145</v>
      </c>
      <c r="F34" s="28">
        <v>6.145833333333333E-3</v>
      </c>
      <c r="G34" s="27">
        <f t="shared" si="7"/>
        <v>3.1249999999999941E-4</v>
      </c>
      <c r="H34" s="77" t="s">
        <v>121</v>
      </c>
      <c r="I34" s="29">
        <f t="shared" si="0"/>
        <v>3.1249999999999941E-4</v>
      </c>
      <c r="J34" s="30">
        <f t="shared" si="1"/>
        <v>0</v>
      </c>
      <c r="K34" s="77" t="s">
        <v>32</v>
      </c>
      <c r="L34" s="29">
        <f t="shared" si="2"/>
        <v>0</v>
      </c>
      <c r="M34" s="31">
        <f t="shared" si="3"/>
        <v>0</v>
      </c>
      <c r="N34" s="31">
        <f t="shared" si="4"/>
        <v>0</v>
      </c>
      <c r="O34" s="30">
        <f t="shared" si="5"/>
        <v>3.1249999999999941E-4</v>
      </c>
    </row>
    <row r="35" spans="1:15" ht="12" customHeight="1" x14ac:dyDescent="0.25">
      <c r="C35" s="140" t="s">
        <v>216</v>
      </c>
      <c r="D35" s="136">
        <f t="shared" si="6"/>
        <v>27</v>
      </c>
      <c r="E35" s="180" t="s">
        <v>184</v>
      </c>
      <c r="F35" s="28">
        <v>6.4814814814814813E-3</v>
      </c>
      <c r="G35" s="27">
        <f t="shared" si="7"/>
        <v>3.3564814814814829E-4</v>
      </c>
      <c r="H35" s="77" t="s">
        <v>121</v>
      </c>
      <c r="I35" s="29">
        <f t="shared" si="0"/>
        <v>3.3564814814814829E-4</v>
      </c>
      <c r="J35" s="30">
        <f t="shared" si="1"/>
        <v>0</v>
      </c>
      <c r="K35" s="77" t="s">
        <v>30</v>
      </c>
      <c r="L35" s="29">
        <f t="shared" si="2"/>
        <v>0</v>
      </c>
      <c r="M35" s="31">
        <f t="shared" si="3"/>
        <v>3.3564814814814829E-4</v>
      </c>
      <c r="N35" s="31">
        <f t="shared" si="4"/>
        <v>0</v>
      </c>
      <c r="O35" s="30">
        <f t="shared" si="5"/>
        <v>0</v>
      </c>
    </row>
    <row r="36" spans="1:15" ht="12" customHeight="1" x14ac:dyDescent="0.25">
      <c r="D36" s="136">
        <f t="shared" si="6"/>
        <v>28</v>
      </c>
      <c r="E36" s="180" t="s">
        <v>146</v>
      </c>
      <c r="F36" s="28">
        <v>6.6666666666666671E-3</v>
      </c>
      <c r="G36" s="27">
        <f t="shared" si="7"/>
        <v>1.851851851851858E-4</v>
      </c>
      <c r="H36" s="77" t="s">
        <v>121</v>
      </c>
      <c r="I36" s="29">
        <f t="shared" si="0"/>
        <v>1.851851851851858E-4</v>
      </c>
      <c r="J36" s="30">
        <f t="shared" si="1"/>
        <v>0</v>
      </c>
      <c r="K36" s="77" t="s">
        <v>7</v>
      </c>
      <c r="L36" s="29">
        <f t="shared" si="2"/>
        <v>1.851851851851858E-4</v>
      </c>
      <c r="M36" s="31">
        <f t="shared" si="3"/>
        <v>0</v>
      </c>
      <c r="N36" s="31">
        <f t="shared" si="4"/>
        <v>0</v>
      </c>
      <c r="O36" s="30">
        <f t="shared" si="5"/>
        <v>0</v>
      </c>
    </row>
    <row r="37" spans="1:15" ht="12" customHeight="1" x14ac:dyDescent="0.25">
      <c r="D37" s="136">
        <f t="shared" si="6"/>
        <v>29</v>
      </c>
      <c r="E37" s="180" t="s">
        <v>147</v>
      </c>
      <c r="F37" s="28">
        <v>7.1180555555555554E-3</v>
      </c>
      <c r="G37" s="27">
        <f t="shared" si="7"/>
        <v>4.5138888888888833E-4</v>
      </c>
      <c r="H37" s="77" t="s">
        <v>121</v>
      </c>
      <c r="I37" s="29">
        <f t="shared" si="0"/>
        <v>4.5138888888888833E-4</v>
      </c>
      <c r="J37" s="30">
        <f t="shared" si="1"/>
        <v>0</v>
      </c>
      <c r="K37" s="77" t="s">
        <v>7</v>
      </c>
      <c r="L37" s="29">
        <f t="shared" si="2"/>
        <v>4.5138888888888833E-4</v>
      </c>
      <c r="M37" s="31">
        <f t="shared" si="3"/>
        <v>0</v>
      </c>
      <c r="N37" s="31">
        <f t="shared" si="4"/>
        <v>0</v>
      </c>
      <c r="O37" s="30">
        <f t="shared" si="5"/>
        <v>0</v>
      </c>
    </row>
    <row r="38" spans="1:15" ht="12" customHeight="1" x14ac:dyDescent="0.25">
      <c r="D38" s="136">
        <f t="shared" si="6"/>
        <v>30</v>
      </c>
      <c r="E38" s="180" t="s">
        <v>185</v>
      </c>
      <c r="F38" s="28">
        <v>7.2685185185185188E-3</v>
      </c>
      <c r="G38" s="27">
        <f t="shared" si="7"/>
        <v>1.5046296296296335E-4</v>
      </c>
      <c r="H38" s="77" t="s">
        <v>121</v>
      </c>
      <c r="I38" s="29">
        <f t="shared" si="0"/>
        <v>1.5046296296296335E-4</v>
      </c>
      <c r="J38" s="30">
        <f t="shared" si="1"/>
        <v>0</v>
      </c>
      <c r="K38" s="77" t="s">
        <v>30</v>
      </c>
      <c r="L38" s="29">
        <f t="shared" si="2"/>
        <v>0</v>
      </c>
      <c r="M38" s="31">
        <f t="shared" si="3"/>
        <v>1.5046296296296335E-4</v>
      </c>
      <c r="N38" s="31">
        <f t="shared" si="4"/>
        <v>0</v>
      </c>
      <c r="O38" s="30">
        <f t="shared" si="5"/>
        <v>0</v>
      </c>
    </row>
    <row r="39" spans="1:15" ht="12" customHeight="1" x14ac:dyDescent="0.25">
      <c r="B39" s="163">
        <v>13</v>
      </c>
      <c r="C39" s="184" t="s">
        <v>217</v>
      </c>
      <c r="D39" s="136">
        <f t="shared" si="6"/>
        <v>31</v>
      </c>
      <c r="E39" s="180" t="s">
        <v>148</v>
      </c>
      <c r="F39" s="28">
        <v>7.6851851851851847E-3</v>
      </c>
      <c r="G39" s="27">
        <f t="shared" si="7"/>
        <v>4.1666666666666588E-4</v>
      </c>
      <c r="H39" s="77" t="s">
        <v>121</v>
      </c>
      <c r="I39" s="29">
        <f t="shared" si="0"/>
        <v>4.1666666666666588E-4</v>
      </c>
      <c r="J39" s="30">
        <f t="shared" si="1"/>
        <v>0</v>
      </c>
      <c r="K39" s="77" t="s">
        <v>32</v>
      </c>
      <c r="L39" s="29">
        <f t="shared" si="2"/>
        <v>0</v>
      </c>
      <c r="M39" s="31">
        <f t="shared" si="3"/>
        <v>0</v>
      </c>
      <c r="N39" s="31">
        <f t="shared" si="4"/>
        <v>0</v>
      </c>
      <c r="O39" s="30">
        <f t="shared" si="5"/>
        <v>4.1666666666666588E-4</v>
      </c>
    </row>
    <row r="40" spans="1:15" ht="12" customHeight="1" x14ac:dyDescent="0.25">
      <c r="A40" s="140" t="s">
        <v>215</v>
      </c>
      <c r="C40" s="184" t="s">
        <v>218</v>
      </c>
      <c r="D40" s="136">
        <f t="shared" si="6"/>
        <v>32</v>
      </c>
      <c r="E40" s="180" t="s">
        <v>149</v>
      </c>
      <c r="F40" s="28">
        <v>8.217592592592594E-3</v>
      </c>
      <c r="G40" s="27">
        <f t="shared" si="7"/>
        <v>5.3240740740740939E-4</v>
      </c>
      <c r="H40" s="77" t="s">
        <v>121</v>
      </c>
      <c r="I40" s="29">
        <f t="shared" si="0"/>
        <v>5.3240740740740939E-4</v>
      </c>
      <c r="J40" s="30">
        <f t="shared" si="1"/>
        <v>0</v>
      </c>
      <c r="K40" s="77" t="s">
        <v>32</v>
      </c>
      <c r="L40" s="29">
        <f t="shared" si="2"/>
        <v>0</v>
      </c>
      <c r="M40" s="31">
        <f t="shared" si="3"/>
        <v>0</v>
      </c>
      <c r="N40" s="31">
        <f t="shared" si="4"/>
        <v>0</v>
      </c>
      <c r="O40" s="30">
        <f t="shared" si="5"/>
        <v>5.3240740740740939E-4</v>
      </c>
    </row>
    <row r="41" spans="1:15" ht="12" customHeight="1" x14ac:dyDescent="0.25">
      <c r="A41" s="136" t="s">
        <v>214</v>
      </c>
      <c r="B41" s="163">
        <v>14</v>
      </c>
      <c r="C41" s="180" t="s">
        <v>219</v>
      </c>
      <c r="D41" s="136">
        <f t="shared" si="6"/>
        <v>33</v>
      </c>
      <c r="E41" s="180" t="s">
        <v>150</v>
      </c>
      <c r="F41" s="28">
        <v>8.3796296296296292E-3</v>
      </c>
      <c r="G41" s="27">
        <f t="shared" si="7"/>
        <v>1.6203703703703519E-4</v>
      </c>
      <c r="H41" s="77" t="s">
        <v>121</v>
      </c>
      <c r="I41" s="29">
        <f t="shared" si="0"/>
        <v>1.6203703703703519E-4</v>
      </c>
      <c r="J41" s="30">
        <f t="shared" si="1"/>
        <v>0</v>
      </c>
      <c r="K41" s="77" t="s">
        <v>7</v>
      </c>
      <c r="L41" s="29">
        <f t="shared" si="2"/>
        <v>1.6203703703703519E-4</v>
      </c>
      <c r="M41" s="31">
        <f t="shared" si="3"/>
        <v>0</v>
      </c>
      <c r="N41" s="31">
        <f t="shared" si="4"/>
        <v>0</v>
      </c>
      <c r="O41" s="30">
        <f t="shared" si="5"/>
        <v>0</v>
      </c>
    </row>
    <row r="42" spans="1:15" ht="12" customHeight="1" x14ac:dyDescent="0.25">
      <c r="C42" s="180"/>
      <c r="D42" s="136">
        <f t="shared" si="6"/>
        <v>34</v>
      </c>
      <c r="E42" s="180" t="s">
        <v>151</v>
      </c>
      <c r="F42" s="28">
        <v>8.518518518518519E-3</v>
      </c>
      <c r="G42" s="27">
        <f t="shared" si="7"/>
        <v>1.3888888888888978E-4</v>
      </c>
      <c r="H42" s="77" t="s">
        <v>121</v>
      </c>
      <c r="I42" s="29">
        <f t="shared" si="0"/>
        <v>1.3888888888888978E-4</v>
      </c>
      <c r="J42" s="30">
        <f t="shared" si="1"/>
        <v>0</v>
      </c>
      <c r="K42" s="77" t="s">
        <v>7</v>
      </c>
      <c r="L42" s="29">
        <f t="shared" si="2"/>
        <v>1.3888888888888978E-4</v>
      </c>
      <c r="M42" s="31">
        <f t="shared" si="3"/>
        <v>0</v>
      </c>
      <c r="N42" s="31">
        <f t="shared" si="4"/>
        <v>0</v>
      </c>
      <c r="O42" s="30">
        <f t="shared" si="5"/>
        <v>0</v>
      </c>
    </row>
    <row r="43" spans="1:15" ht="12" customHeight="1" x14ac:dyDescent="0.25">
      <c r="D43" s="136">
        <f t="shared" si="6"/>
        <v>35</v>
      </c>
      <c r="E43" s="180" t="s">
        <v>175</v>
      </c>
      <c r="F43" s="28">
        <v>8.5532407407407415E-3</v>
      </c>
      <c r="G43" s="27">
        <f t="shared" si="7"/>
        <v>3.4722222222222446E-5</v>
      </c>
      <c r="H43" s="77" t="s">
        <v>121</v>
      </c>
      <c r="I43" s="29">
        <f t="shared" si="0"/>
        <v>3.4722222222222446E-5</v>
      </c>
      <c r="J43" s="30">
        <f t="shared" si="1"/>
        <v>0</v>
      </c>
      <c r="K43" s="77" t="s">
        <v>30</v>
      </c>
      <c r="L43" s="29">
        <f t="shared" si="2"/>
        <v>0</v>
      </c>
      <c r="M43" s="31">
        <f t="shared" si="3"/>
        <v>3.4722222222222446E-5</v>
      </c>
      <c r="N43" s="31">
        <f t="shared" si="4"/>
        <v>0</v>
      </c>
      <c r="O43" s="30">
        <f t="shared" si="5"/>
        <v>0</v>
      </c>
    </row>
    <row r="44" spans="1:15" ht="12" customHeight="1" x14ac:dyDescent="0.25">
      <c r="A44" s="140" t="s">
        <v>220</v>
      </c>
      <c r="B44" s="163">
        <v>15</v>
      </c>
      <c r="C44" s="180" t="s">
        <v>244</v>
      </c>
      <c r="D44" s="136">
        <f t="shared" si="6"/>
        <v>36</v>
      </c>
      <c r="E44" s="180" t="s">
        <v>152</v>
      </c>
      <c r="F44" s="28">
        <v>8.8541666666666664E-3</v>
      </c>
      <c r="G44" s="27">
        <f t="shared" si="7"/>
        <v>3.0092592592592497E-4</v>
      </c>
      <c r="H44" s="77" t="s">
        <v>121</v>
      </c>
      <c r="I44" s="29">
        <f t="shared" si="0"/>
        <v>3.0092592592592497E-4</v>
      </c>
      <c r="J44" s="30">
        <f t="shared" si="1"/>
        <v>0</v>
      </c>
      <c r="K44" s="77" t="s">
        <v>30</v>
      </c>
      <c r="L44" s="29">
        <f t="shared" si="2"/>
        <v>0</v>
      </c>
      <c r="M44" s="31">
        <f t="shared" si="3"/>
        <v>3.0092592592592497E-4</v>
      </c>
      <c r="N44" s="31">
        <f t="shared" si="4"/>
        <v>0</v>
      </c>
      <c r="O44" s="30">
        <f t="shared" si="5"/>
        <v>0</v>
      </c>
    </row>
    <row r="45" spans="1:15" ht="12" customHeight="1" x14ac:dyDescent="0.25">
      <c r="B45" s="163">
        <v>16</v>
      </c>
      <c r="C45" s="180" t="s">
        <v>245</v>
      </c>
      <c r="E45" s="180"/>
      <c r="F45" s="28">
        <v>9.2129629629629627E-3</v>
      </c>
      <c r="G45" s="27">
        <f t="shared" si="7"/>
        <v>3.5879629629629629E-4</v>
      </c>
      <c r="H45" s="77" t="s">
        <v>121</v>
      </c>
      <c r="I45" s="29">
        <f t="shared" si="0"/>
        <v>3.5879629629629629E-4</v>
      </c>
      <c r="J45" s="30">
        <f t="shared" si="1"/>
        <v>0</v>
      </c>
      <c r="K45" s="77" t="s">
        <v>7</v>
      </c>
      <c r="L45" s="29">
        <f t="shared" si="2"/>
        <v>3.5879629629629629E-4</v>
      </c>
      <c r="M45" s="31">
        <f t="shared" si="3"/>
        <v>0</v>
      </c>
      <c r="N45" s="31">
        <f t="shared" si="4"/>
        <v>0</v>
      </c>
      <c r="O45" s="30">
        <f t="shared" si="5"/>
        <v>0</v>
      </c>
    </row>
    <row r="46" spans="1:15" ht="12" customHeight="1" x14ac:dyDescent="0.25">
      <c r="A46" s="140" t="s">
        <v>231</v>
      </c>
      <c r="B46" s="163">
        <v>17</v>
      </c>
      <c r="C46" s="180" t="s">
        <v>230</v>
      </c>
      <c r="E46" s="180"/>
      <c r="F46" s="28">
        <v>9.4560185185185181E-3</v>
      </c>
      <c r="G46" s="27">
        <f t="shared" si="7"/>
        <v>2.4305555555555539E-4</v>
      </c>
      <c r="H46" s="77" t="s">
        <v>121</v>
      </c>
      <c r="I46" s="29">
        <f t="shared" si="0"/>
        <v>2.4305555555555539E-4</v>
      </c>
      <c r="J46" s="30">
        <f t="shared" si="1"/>
        <v>0</v>
      </c>
      <c r="K46" s="77" t="s">
        <v>30</v>
      </c>
      <c r="L46" s="29">
        <f t="shared" si="2"/>
        <v>0</v>
      </c>
      <c r="M46" s="31">
        <f t="shared" si="3"/>
        <v>2.4305555555555539E-4</v>
      </c>
      <c r="N46" s="31">
        <f t="shared" si="4"/>
        <v>0</v>
      </c>
      <c r="O46" s="30">
        <f t="shared" si="5"/>
        <v>0</v>
      </c>
    </row>
    <row r="47" spans="1:15" ht="12" customHeight="1" x14ac:dyDescent="0.25">
      <c r="B47" s="163">
        <v>18</v>
      </c>
      <c r="C47" s="140" t="s">
        <v>228</v>
      </c>
      <c r="D47" s="136">
        <f>D44+1</f>
        <v>37</v>
      </c>
      <c r="E47" s="180" t="s">
        <v>153</v>
      </c>
      <c r="F47" s="28">
        <v>9.5138888888888894E-3</v>
      </c>
      <c r="G47" s="27">
        <f t="shared" si="7"/>
        <v>5.7870370370371321E-5</v>
      </c>
      <c r="H47" s="77" t="s">
        <v>121</v>
      </c>
      <c r="I47" s="29">
        <f t="shared" si="0"/>
        <v>5.7870370370371321E-5</v>
      </c>
      <c r="J47" s="30">
        <f t="shared" si="1"/>
        <v>0</v>
      </c>
      <c r="K47" s="77" t="s">
        <v>7</v>
      </c>
      <c r="L47" s="29">
        <f t="shared" si="2"/>
        <v>5.7870370370371321E-5</v>
      </c>
      <c r="M47" s="31">
        <f t="shared" si="3"/>
        <v>0</v>
      </c>
      <c r="N47" s="31">
        <f t="shared" si="4"/>
        <v>0</v>
      </c>
      <c r="O47" s="30">
        <f t="shared" si="5"/>
        <v>0</v>
      </c>
    </row>
    <row r="48" spans="1:15" ht="12" customHeight="1" x14ac:dyDescent="0.25">
      <c r="B48" s="163">
        <v>19</v>
      </c>
      <c r="C48" s="180" t="s">
        <v>154</v>
      </c>
      <c r="D48" s="136">
        <f t="shared" si="6"/>
        <v>38</v>
      </c>
      <c r="E48" s="180" t="s">
        <v>154</v>
      </c>
      <c r="F48" s="158">
        <v>9.7106481481481471E-3</v>
      </c>
      <c r="G48" s="27">
        <f t="shared" si="7"/>
        <v>1.9675925925925764E-4</v>
      </c>
      <c r="H48" s="77" t="s">
        <v>121</v>
      </c>
      <c r="I48" s="29">
        <f t="shared" si="0"/>
        <v>1.9675925925925764E-4</v>
      </c>
      <c r="J48" s="30">
        <f t="shared" si="1"/>
        <v>0</v>
      </c>
      <c r="K48" s="77" t="s">
        <v>30</v>
      </c>
      <c r="L48" s="29">
        <f t="shared" si="2"/>
        <v>0</v>
      </c>
      <c r="M48" s="31">
        <f t="shared" si="3"/>
        <v>1.9675925925925764E-4</v>
      </c>
      <c r="N48" s="31">
        <f t="shared" si="4"/>
        <v>0</v>
      </c>
      <c r="O48" s="30">
        <f t="shared" si="5"/>
        <v>0</v>
      </c>
    </row>
    <row r="49" spans="1:15" ht="12" customHeight="1" x14ac:dyDescent="0.25">
      <c r="D49" s="136">
        <f t="shared" si="6"/>
        <v>39</v>
      </c>
      <c r="E49" s="180" t="s">
        <v>176</v>
      </c>
      <c r="F49" s="28">
        <v>1.0138888888888888E-2</v>
      </c>
      <c r="G49" s="27">
        <f t="shared" si="7"/>
        <v>4.2824074074074119E-4</v>
      </c>
      <c r="H49" s="77" t="s">
        <v>121</v>
      </c>
      <c r="I49" s="29">
        <f t="shared" si="0"/>
        <v>4.2824074074074119E-4</v>
      </c>
      <c r="J49" s="30">
        <f t="shared" si="1"/>
        <v>0</v>
      </c>
      <c r="K49" s="77" t="s">
        <v>32</v>
      </c>
      <c r="L49" s="29">
        <f t="shared" si="2"/>
        <v>0</v>
      </c>
      <c r="M49" s="31">
        <f t="shared" si="3"/>
        <v>0</v>
      </c>
      <c r="N49" s="31">
        <f t="shared" si="4"/>
        <v>0</v>
      </c>
      <c r="O49" s="30">
        <f t="shared" si="5"/>
        <v>4.2824074074074119E-4</v>
      </c>
    </row>
    <row r="50" spans="1:15" ht="12" customHeight="1" x14ac:dyDescent="0.25">
      <c r="B50" s="163">
        <v>20</v>
      </c>
      <c r="C50" s="180" t="s">
        <v>224</v>
      </c>
      <c r="D50" s="136">
        <f t="shared" si="6"/>
        <v>40</v>
      </c>
      <c r="E50" s="180" t="s">
        <v>177</v>
      </c>
      <c r="F50" s="28">
        <v>1.042824074074074E-2</v>
      </c>
      <c r="G50" s="27">
        <f t="shared" si="7"/>
        <v>2.893518518518514E-4</v>
      </c>
      <c r="H50" s="77" t="s">
        <v>121</v>
      </c>
      <c r="I50" s="29">
        <f t="shared" si="0"/>
        <v>2.893518518518514E-4</v>
      </c>
      <c r="J50" s="30">
        <f t="shared" si="1"/>
        <v>0</v>
      </c>
      <c r="K50" s="77" t="s">
        <v>31</v>
      </c>
      <c r="L50" s="29">
        <f t="shared" si="2"/>
        <v>0</v>
      </c>
      <c r="M50" s="31">
        <f t="shared" si="3"/>
        <v>0</v>
      </c>
      <c r="N50" s="31">
        <f t="shared" si="4"/>
        <v>2.893518518518514E-4</v>
      </c>
      <c r="O50" s="30">
        <f t="shared" si="5"/>
        <v>0</v>
      </c>
    </row>
    <row r="51" spans="1:15" ht="12" customHeight="1" x14ac:dyDescent="0.25">
      <c r="B51" s="163">
        <v>21</v>
      </c>
      <c r="C51" s="180" t="s">
        <v>227</v>
      </c>
      <c r="D51" s="136">
        <f t="shared" si="6"/>
        <v>41</v>
      </c>
      <c r="E51" s="180" t="s">
        <v>156</v>
      </c>
      <c r="F51" s="28">
        <v>1.0555555555555554E-2</v>
      </c>
      <c r="G51" s="27">
        <f t="shared" si="7"/>
        <v>1.2731481481481448E-4</v>
      </c>
      <c r="H51" s="77" t="s">
        <v>121</v>
      </c>
      <c r="I51" s="29">
        <f t="shared" si="0"/>
        <v>1.2731481481481448E-4</v>
      </c>
      <c r="J51" s="30">
        <f t="shared" si="1"/>
        <v>0</v>
      </c>
      <c r="K51" s="77" t="s">
        <v>32</v>
      </c>
      <c r="L51" s="29">
        <f t="shared" si="2"/>
        <v>0</v>
      </c>
      <c r="M51" s="31">
        <f t="shared" si="3"/>
        <v>0</v>
      </c>
      <c r="N51" s="31">
        <f t="shared" si="4"/>
        <v>0</v>
      </c>
      <c r="O51" s="30">
        <f t="shared" si="5"/>
        <v>1.2731481481481448E-4</v>
      </c>
    </row>
    <row r="52" spans="1:15" ht="12" customHeight="1" x14ac:dyDescent="0.25">
      <c r="C52" s="180" t="s">
        <v>232</v>
      </c>
      <c r="D52" s="136">
        <f>D51+1</f>
        <v>42</v>
      </c>
      <c r="E52" s="180" t="s">
        <v>178</v>
      </c>
      <c r="F52" s="28">
        <v>1.0775462962962964E-2</v>
      </c>
      <c r="G52" s="27">
        <f t="shared" si="7"/>
        <v>2.1990740740740998E-4</v>
      </c>
      <c r="H52" s="77" t="s">
        <v>121</v>
      </c>
      <c r="I52" s="29">
        <f t="shared" si="0"/>
        <v>2.1990740740740998E-4</v>
      </c>
      <c r="J52" s="30">
        <f t="shared" si="1"/>
        <v>0</v>
      </c>
      <c r="K52" s="77" t="s">
        <v>31</v>
      </c>
      <c r="L52" s="29">
        <f t="shared" si="2"/>
        <v>0</v>
      </c>
      <c r="M52" s="31">
        <f t="shared" si="3"/>
        <v>0</v>
      </c>
      <c r="N52" s="31">
        <f t="shared" si="4"/>
        <v>2.1990740740740998E-4</v>
      </c>
      <c r="O52" s="30">
        <f t="shared" si="5"/>
        <v>0</v>
      </c>
    </row>
    <row r="53" spans="1:15" ht="12" customHeight="1" x14ac:dyDescent="0.25">
      <c r="C53" s="180" t="s">
        <v>233</v>
      </c>
      <c r="D53" s="136">
        <f>D52+1</f>
        <v>43</v>
      </c>
      <c r="E53" s="180" t="s">
        <v>155</v>
      </c>
      <c r="F53" s="28">
        <v>1.0949074074074075E-2</v>
      </c>
      <c r="G53" s="27">
        <f t="shared" si="7"/>
        <v>1.7361111111111049E-4</v>
      </c>
      <c r="H53" s="77" t="s">
        <v>121</v>
      </c>
      <c r="I53" s="29">
        <f t="shared" si="0"/>
        <v>1.7361111111111049E-4</v>
      </c>
      <c r="J53" s="30">
        <f t="shared" si="1"/>
        <v>0</v>
      </c>
      <c r="K53" s="77" t="s">
        <v>31</v>
      </c>
      <c r="L53" s="29">
        <f t="shared" si="2"/>
        <v>0</v>
      </c>
      <c r="M53" s="31">
        <f t="shared" si="3"/>
        <v>0</v>
      </c>
      <c r="N53" s="31">
        <f t="shared" si="4"/>
        <v>1.7361111111111049E-4</v>
      </c>
      <c r="O53" s="30">
        <f t="shared" si="5"/>
        <v>0</v>
      </c>
    </row>
    <row r="54" spans="1:15" ht="12" customHeight="1" x14ac:dyDescent="0.25">
      <c r="C54" s="180"/>
      <c r="D54" s="136">
        <f t="shared" ref="D54:D75" si="8">D53+1</f>
        <v>44</v>
      </c>
      <c r="E54" s="180" t="s">
        <v>179</v>
      </c>
      <c r="F54" s="28">
        <v>1.1342592592592592E-2</v>
      </c>
      <c r="G54" s="27">
        <f t="shared" si="7"/>
        <v>3.93518518518517E-4</v>
      </c>
      <c r="H54" s="77" t="s">
        <v>121</v>
      </c>
      <c r="I54" s="29">
        <f t="shared" si="0"/>
        <v>3.93518518518517E-4</v>
      </c>
      <c r="J54" s="30">
        <f t="shared" si="1"/>
        <v>0</v>
      </c>
      <c r="K54" s="77" t="s">
        <v>32</v>
      </c>
      <c r="L54" s="29">
        <f t="shared" si="2"/>
        <v>0</v>
      </c>
      <c r="M54" s="31">
        <f t="shared" si="3"/>
        <v>0</v>
      </c>
      <c r="N54" s="31">
        <f t="shared" si="4"/>
        <v>0</v>
      </c>
      <c r="O54" s="30">
        <f t="shared" si="5"/>
        <v>3.93518518518517E-4</v>
      </c>
    </row>
    <row r="55" spans="1:15" ht="12" customHeight="1" x14ac:dyDescent="0.25">
      <c r="A55" s="140"/>
      <c r="B55" s="188"/>
      <c r="C55" s="181"/>
      <c r="D55" s="136">
        <f t="shared" si="8"/>
        <v>45</v>
      </c>
      <c r="E55" s="180" t="s">
        <v>180</v>
      </c>
      <c r="F55" s="28">
        <v>1.1435185185185185E-2</v>
      </c>
      <c r="G55" s="27">
        <f t="shared" si="7"/>
        <v>9.2592592592593767E-5</v>
      </c>
      <c r="H55" s="77" t="s">
        <v>121</v>
      </c>
      <c r="I55" s="29">
        <f t="shared" si="0"/>
        <v>9.2592592592593767E-5</v>
      </c>
      <c r="J55" s="30">
        <f t="shared" si="1"/>
        <v>0</v>
      </c>
      <c r="K55" s="77" t="s">
        <v>7</v>
      </c>
      <c r="L55" s="29">
        <f t="shared" si="2"/>
        <v>9.2592592592593767E-5</v>
      </c>
      <c r="M55" s="31">
        <f t="shared" si="3"/>
        <v>0</v>
      </c>
      <c r="N55" s="31">
        <f t="shared" si="4"/>
        <v>0</v>
      </c>
      <c r="O55" s="30">
        <f t="shared" si="5"/>
        <v>0</v>
      </c>
    </row>
    <row r="56" spans="1:15" ht="12" customHeight="1" x14ac:dyDescent="0.25">
      <c r="A56" s="181"/>
      <c r="B56" s="188"/>
      <c r="C56" s="181"/>
      <c r="D56" s="136">
        <f t="shared" si="8"/>
        <v>46</v>
      </c>
      <c r="E56" s="180" t="s">
        <v>181</v>
      </c>
      <c r="F56" s="28">
        <v>1.1527777777777777E-2</v>
      </c>
      <c r="G56" s="27">
        <f t="shared" si="7"/>
        <v>9.2592592592592032E-5</v>
      </c>
      <c r="H56" s="77" t="s">
        <v>121</v>
      </c>
      <c r="I56" s="29">
        <f t="shared" si="0"/>
        <v>9.2592592592592032E-5</v>
      </c>
      <c r="J56" s="30">
        <f t="shared" si="1"/>
        <v>0</v>
      </c>
      <c r="K56" s="77" t="s">
        <v>31</v>
      </c>
      <c r="L56" s="29">
        <f t="shared" si="2"/>
        <v>0</v>
      </c>
      <c r="M56" s="31">
        <f t="shared" si="3"/>
        <v>0</v>
      </c>
      <c r="N56" s="31">
        <f t="shared" si="4"/>
        <v>9.2592592592592032E-5</v>
      </c>
      <c r="O56" s="30">
        <f t="shared" si="5"/>
        <v>0</v>
      </c>
    </row>
    <row r="57" spans="1:15" ht="12" customHeight="1" x14ac:dyDescent="0.25">
      <c r="B57" s="188"/>
      <c r="C57" s="189"/>
      <c r="D57" s="136">
        <f t="shared" si="8"/>
        <v>47</v>
      </c>
      <c r="E57" s="180" t="s">
        <v>157</v>
      </c>
      <c r="F57" s="28">
        <v>1.1585648148148149E-2</v>
      </c>
      <c r="G57" s="27">
        <f t="shared" si="7"/>
        <v>5.7870370370371321E-5</v>
      </c>
      <c r="H57" s="77" t="s">
        <v>121</v>
      </c>
      <c r="I57" s="29">
        <f t="shared" si="0"/>
        <v>5.7870370370371321E-5</v>
      </c>
      <c r="J57" s="30">
        <f t="shared" si="1"/>
        <v>0</v>
      </c>
      <c r="K57" s="77" t="s">
        <v>7</v>
      </c>
      <c r="L57" s="29">
        <f t="shared" si="2"/>
        <v>5.7870370370371321E-5</v>
      </c>
      <c r="M57" s="31">
        <f t="shared" si="3"/>
        <v>0</v>
      </c>
      <c r="N57" s="31">
        <f t="shared" si="4"/>
        <v>0</v>
      </c>
      <c r="O57" s="30">
        <f t="shared" si="5"/>
        <v>0</v>
      </c>
    </row>
    <row r="58" spans="1:15" ht="12" customHeight="1" x14ac:dyDescent="0.25">
      <c r="B58" s="188"/>
      <c r="C58" s="181"/>
      <c r="D58" s="136">
        <f t="shared" si="8"/>
        <v>48</v>
      </c>
      <c r="E58" s="180" t="s">
        <v>158</v>
      </c>
      <c r="F58" s="28">
        <v>1.1747685185185186E-2</v>
      </c>
      <c r="G58" s="27">
        <f t="shared" si="7"/>
        <v>1.6203703703703692E-4</v>
      </c>
      <c r="H58" s="77" t="s">
        <v>121</v>
      </c>
      <c r="I58" s="29">
        <f t="shared" si="0"/>
        <v>1.6203703703703692E-4</v>
      </c>
      <c r="J58" s="30">
        <f t="shared" si="1"/>
        <v>0</v>
      </c>
      <c r="K58" s="77" t="s">
        <v>7</v>
      </c>
      <c r="L58" s="29">
        <f t="shared" si="2"/>
        <v>1.6203703703703692E-4</v>
      </c>
      <c r="M58" s="31">
        <f t="shared" si="3"/>
        <v>0</v>
      </c>
      <c r="N58" s="31">
        <f t="shared" si="4"/>
        <v>0</v>
      </c>
      <c r="O58" s="30">
        <f t="shared" si="5"/>
        <v>0</v>
      </c>
    </row>
    <row r="59" spans="1:15" ht="12" customHeight="1" x14ac:dyDescent="0.25">
      <c r="D59" s="136">
        <f t="shared" si="8"/>
        <v>49</v>
      </c>
      <c r="E59" s="180" t="s">
        <v>159</v>
      </c>
      <c r="F59" s="28">
        <v>1.1990740740740739E-2</v>
      </c>
      <c r="G59" s="27">
        <f t="shared" si="7"/>
        <v>2.4305555555555365E-4</v>
      </c>
      <c r="H59" s="77" t="s">
        <v>121</v>
      </c>
      <c r="I59" s="29">
        <f t="shared" si="0"/>
        <v>2.4305555555555365E-4</v>
      </c>
      <c r="J59" s="30">
        <f t="shared" si="1"/>
        <v>0</v>
      </c>
      <c r="K59" s="77" t="s">
        <v>7</v>
      </c>
      <c r="L59" s="29">
        <f t="shared" si="2"/>
        <v>2.4305555555555365E-4</v>
      </c>
      <c r="M59" s="31">
        <f t="shared" si="3"/>
        <v>0</v>
      </c>
      <c r="N59" s="31">
        <f t="shared" si="4"/>
        <v>0</v>
      </c>
      <c r="O59" s="30">
        <f t="shared" si="5"/>
        <v>0</v>
      </c>
    </row>
    <row r="60" spans="1:15" ht="12" customHeight="1" x14ac:dyDescent="0.25">
      <c r="D60" s="136">
        <f t="shared" si="8"/>
        <v>50</v>
      </c>
      <c r="E60" s="180" t="s">
        <v>160</v>
      </c>
      <c r="F60" s="28">
        <v>1.2210648148148146E-2</v>
      </c>
      <c r="G60" s="27">
        <f t="shared" si="7"/>
        <v>2.1990740740740651E-4</v>
      </c>
      <c r="H60" s="77" t="s">
        <v>121</v>
      </c>
      <c r="I60" s="29">
        <f t="shared" si="0"/>
        <v>2.1990740740740651E-4</v>
      </c>
      <c r="J60" s="30">
        <f t="shared" si="1"/>
        <v>0</v>
      </c>
      <c r="K60" s="77" t="s">
        <v>31</v>
      </c>
      <c r="L60" s="29">
        <f t="shared" si="2"/>
        <v>0</v>
      </c>
      <c r="M60" s="31">
        <f t="shared" si="3"/>
        <v>0</v>
      </c>
      <c r="N60" s="31">
        <f t="shared" si="4"/>
        <v>2.1990740740740651E-4</v>
      </c>
      <c r="O60" s="30">
        <f t="shared" si="5"/>
        <v>0</v>
      </c>
    </row>
    <row r="61" spans="1:15" ht="12" customHeight="1" x14ac:dyDescent="0.25">
      <c r="D61" s="136">
        <f t="shared" si="8"/>
        <v>51</v>
      </c>
      <c r="E61" s="180" t="s">
        <v>161</v>
      </c>
      <c r="F61" s="28">
        <v>1.2997685185185183E-2</v>
      </c>
      <c r="G61" s="27">
        <f t="shared" si="7"/>
        <v>7.8703703703703748E-4</v>
      </c>
      <c r="H61" s="77" t="s">
        <v>121</v>
      </c>
      <c r="I61" s="29">
        <f t="shared" si="0"/>
        <v>7.8703703703703748E-4</v>
      </c>
      <c r="J61" s="30">
        <f t="shared" si="1"/>
        <v>0</v>
      </c>
      <c r="K61" s="77" t="s">
        <v>31</v>
      </c>
      <c r="L61" s="29">
        <f t="shared" si="2"/>
        <v>0</v>
      </c>
      <c r="M61" s="31">
        <f t="shared" si="3"/>
        <v>0</v>
      </c>
      <c r="N61" s="31">
        <f t="shared" si="4"/>
        <v>7.8703703703703748E-4</v>
      </c>
      <c r="O61" s="30">
        <f t="shared" si="5"/>
        <v>0</v>
      </c>
    </row>
    <row r="62" spans="1:15" ht="12" customHeight="1" x14ac:dyDescent="0.25">
      <c r="B62" s="166">
        <v>22</v>
      </c>
      <c r="C62" s="140" t="s">
        <v>226</v>
      </c>
      <c r="D62" s="136">
        <f t="shared" si="8"/>
        <v>52</v>
      </c>
      <c r="E62" s="180" t="s">
        <v>162</v>
      </c>
      <c r="F62" s="28">
        <v>1.3090277777777779E-2</v>
      </c>
      <c r="G62" s="27">
        <f t="shared" si="7"/>
        <v>9.2592592592595502E-5</v>
      </c>
      <c r="H62" s="77" t="s">
        <v>121</v>
      </c>
      <c r="I62" s="29">
        <f t="shared" si="0"/>
        <v>9.2592592592595502E-5</v>
      </c>
      <c r="J62" s="30">
        <f t="shared" si="1"/>
        <v>0</v>
      </c>
      <c r="K62" s="77" t="s">
        <v>7</v>
      </c>
      <c r="L62" s="29">
        <f t="shared" si="2"/>
        <v>9.2592592592595502E-5</v>
      </c>
      <c r="M62" s="31">
        <f t="shared" si="3"/>
        <v>0</v>
      </c>
      <c r="N62" s="31">
        <f t="shared" si="4"/>
        <v>0</v>
      </c>
      <c r="O62" s="30">
        <f t="shared" si="5"/>
        <v>0</v>
      </c>
    </row>
    <row r="63" spans="1:15" ht="12" customHeight="1" x14ac:dyDescent="0.25">
      <c r="B63" s="166"/>
      <c r="C63" s="140" t="s">
        <v>236</v>
      </c>
      <c r="D63" s="136">
        <f t="shared" si="8"/>
        <v>53</v>
      </c>
      <c r="E63" s="180" t="s">
        <v>225</v>
      </c>
      <c r="F63" s="28">
        <v>1.3333333333333334E-2</v>
      </c>
      <c r="G63" s="27">
        <f t="shared" si="7"/>
        <v>2.4305555555555539E-4</v>
      </c>
      <c r="H63" s="77" t="s">
        <v>121</v>
      </c>
      <c r="I63" s="29">
        <f t="shared" si="0"/>
        <v>2.4305555555555539E-4</v>
      </c>
      <c r="J63" s="30">
        <f t="shared" si="1"/>
        <v>0</v>
      </c>
      <c r="K63" s="77" t="s">
        <v>7</v>
      </c>
      <c r="L63" s="29">
        <f t="shared" si="2"/>
        <v>2.4305555555555539E-4</v>
      </c>
      <c r="M63" s="31">
        <f t="shared" si="3"/>
        <v>0</v>
      </c>
      <c r="N63" s="31">
        <f t="shared" si="4"/>
        <v>0</v>
      </c>
      <c r="O63" s="30">
        <f t="shared" si="5"/>
        <v>0</v>
      </c>
    </row>
    <row r="64" spans="1:15" ht="12" customHeight="1" x14ac:dyDescent="0.25">
      <c r="A64" s="181" t="s">
        <v>229</v>
      </c>
      <c r="B64" s="166">
        <v>23</v>
      </c>
      <c r="C64" s="140" t="s">
        <v>235</v>
      </c>
      <c r="D64" s="136">
        <f t="shared" si="8"/>
        <v>54</v>
      </c>
      <c r="E64" s="180" t="s">
        <v>164</v>
      </c>
      <c r="F64" s="28">
        <v>1.3506944444444445E-2</v>
      </c>
      <c r="G64" s="27">
        <f t="shared" si="7"/>
        <v>1.7361111111111049E-4</v>
      </c>
      <c r="H64" s="77" t="s">
        <v>121</v>
      </c>
      <c r="I64" s="29">
        <f t="shared" si="0"/>
        <v>1.7361111111111049E-4</v>
      </c>
      <c r="J64" s="30">
        <f t="shared" si="1"/>
        <v>0</v>
      </c>
      <c r="K64" s="77" t="s">
        <v>31</v>
      </c>
      <c r="L64" s="29">
        <f t="shared" si="2"/>
        <v>0</v>
      </c>
      <c r="M64" s="31">
        <f t="shared" si="3"/>
        <v>0</v>
      </c>
      <c r="N64" s="31">
        <f t="shared" si="4"/>
        <v>1.7361111111111049E-4</v>
      </c>
      <c r="O64" s="30">
        <f t="shared" si="5"/>
        <v>0</v>
      </c>
    </row>
    <row r="65" spans="2:15" ht="12" customHeight="1" x14ac:dyDescent="0.25">
      <c r="B65" s="166">
        <v>24</v>
      </c>
      <c r="C65" s="180" t="s">
        <v>182</v>
      </c>
      <c r="D65" s="136">
        <f t="shared" si="8"/>
        <v>55</v>
      </c>
      <c r="E65" s="180" t="s">
        <v>165</v>
      </c>
      <c r="F65" s="28">
        <v>1.4039351851851851E-2</v>
      </c>
      <c r="G65" s="27">
        <f t="shared" si="7"/>
        <v>5.3240740740740679E-4</v>
      </c>
      <c r="H65" s="77" t="s">
        <v>121</v>
      </c>
      <c r="I65" s="29">
        <f t="shared" si="0"/>
        <v>5.3240740740740679E-4</v>
      </c>
      <c r="J65" s="30">
        <f t="shared" si="1"/>
        <v>0</v>
      </c>
      <c r="K65" s="77" t="s">
        <v>31</v>
      </c>
      <c r="L65" s="29">
        <f t="shared" si="2"/>
        <v>0</v>
      </c>
      <c r="M65" s="31">
        <f t="shared" si="3"/>
        <v>0</v>
      </c>
      <c r="N65" s="31">
        <f t="shared" si="4"/>
        <v>5.3240740740740679E-4</v>
      </c>
      <c r="O65" s="30">
        <f t="shared" si="5"/>
        <v>0</v>
      </c>
    </row>
    <row r="66" spans="2:15" ht="16.2" customHeight="1" x14ac:dyDescent="0.25">
      <c r="B66" s="166">
        <v>25</v>
      </c>
      <c r="C66" s="180" t="s">
        <v>167</v>
      </c>
      <c r="D66" s="136">
        <f t="shared" si="8"/>
        <v>56</v>
      </c>
      <c r="E66" s="180" t="s">
        <v>166</v>
      </c>
      <c r="F66" s="28">
        <v>1.4282407407407409E-2</v>
      </c>
      <c r="G66" s="27">
        <f t="shared" si="7"/>
        <v>2.4305555555555712E-4</v>
      </c>
      <c r="H66" s="77" t="s">
        <v>121</v>
      </c>
      <c r="I66" s="29">
        <f t="shared" si="0"/>
        <v>2.4305555555555712E-4</v>
      </c>
      <c r="J66" s="30">
        <f t="shared" si="1"/>
        <v>0</v>
      </c>
      <c r="K66" s="77" t="s">
        <v>7</v>
      </c>
      <c r="L66" s="29">
        <f t="shared" si="2"/>
        <v>2.4305555555555712E-4</v>
      </c>
      <c r="M66" s="31">
        <f t="shared" si="3"/>
        <v>0</v>
      </c>
      <c r="N66" s="31">
        <f t="shared" si="4"/>
        <v>0</v>
      </c>
      <c r="O66" s="30">
        <f t="shared" si="5"/>
        <v>0</v>
      </c>
    </row>
    <row r="67" spans="2:15" ht="12" customHeight="1" x14ac:dyDescent="0.25">
      <c r="B67" s="166">
        <v>26</v>
      </c>
      <c r="C67" s="140" t="s">
        <v>234</v>
      </c>
      <c r="D67" s="136">
        <f t="shared" si="8"/>
        <v>57</v>
      </c>
      <c r="E67" s="180" t="s">
        <v>182</v>
      </c>
      <c r="F67" s="28"/>
      <c r="G67" s="27"/>
      <c r="H67" s="77"/>
      <c r="I67" s="29"/>
      <c r="J67" s="30"/>
      <c r="K67" s="77"/>
      <c r="L67" s="29"/>
      <c r="M67" s="31"/>
      <c r="N67" s="31"/>
      <c r="O67" s="30"/>
    </row>
    <row r="68" spans="2:15" ht="12" customHeight="1" x14ac:dyDescent="0.25">
      <c r="D68" s="136">
        <f t="shared" si="8"/>
        <v>58</v>
      </c>
      <c r="E68" s="180" t="s">
        <v>167</v>
      </c>
      <c r="F68" s="28"/>
      <c r="G68" s="27"/>
      <c r="H68" s="77"/>
      <c r="I68" s="29"/>
      <c r="J68" s="30"/>
      <c r="K68" s="77"/>
      <c r="L68" s="29"/>
      <c r="M68" s="31"/>
      <c r="N68" s="31"/>
      <c r="O68" s="30"/>
    </row>
    <row r="69" spans="2:15" ht="12" customHeight="1" x14ac:dyDescent="0.25">
      <c r="D69" s="136">
        <f t="shared" si="8"/>
        <v>59</v>
      </c>
      <c r="E69" s="180"/>
      <c r="F69" s="28"/>
      <c r="G69" s="27"/>
      <c r="H69" s="77"/>
      <c r="I69" s="29"/>
      <c r="J69" s="30"/>
      <c r="K69" s="77"/>
      <c r="L69" s="29"/>
      <c r="M69" s="31"/>
      <c r="N69" s="31"/>
      <c r="O69" s="30"/>
    </row>
    <row r="70" spans="2:15" ht="12" customHeight="1" x14ac:dyDescent="0.25">
      <c r="D70" s="136">
        <f t="shared" si="8"/>
        <v>60</v>
      </c>
      <c r="E70" s="180"/>
      <c r="F70" s="28"/>
      <c r="G70" s="27"/>
      <c r="H70" s="77"/>
      <c r="I70" s="29"/>
      <c r="J70" s="30"/>
      <c r="K70" s="77"/>
      <c r="L70" s="29"/>
      <c r="M70" s="31"/>
      <c r="N70" s="31"/>
      <c r="O70" s="30"/>
    </row>
    <row r="71" spans="2:15" ht="12" customHeight="1" x14ac:dyDescent="0.25">
      <c r="D71" s="136">
        <f t="shared" si="8"/>
        <v>61</v>
      </c>
      <c r="E71" s="180"/>
      <c r="F71" s="28"/>
      <c r="G71" s="27"/>
      <c r="H71" s="77"/>
      <c r="I71" s="29"/>
      <c r="J71" s="30"/>
      <c r="K71" s="77"/>
      <c r="L71" s="29"/>
      <c r="M71" s="31"/>
      <c r="N71" s="31"/>
      <c r="O71" s="30"/>
    </row>
    <row r="72" spans="2:15" ht="12" customHeight="1" x14ac:dyDescent="0.25">
      <c r="D72" s="136">
        <f t="shared" si="8"/>
        <v>62</v>
      </c>
      <c r="E72" s="180"/>
      <c r="F72" s="28"/>
      <c r="G72" s="27"/>
      <c r="H72" s="77"/>
      <c r="I72" s="29"/>
      <c r="J72" s="30"/>
      <c r="K72" s="77"/>
      <c r="L72" s="29"/>
      <c r="M72" s="31"/>
      <c r="N72" s="31"/>
      <c r="O72" s="30"/>
    </row>
    <row r="73" spans="2:15" ht="12" customHeight="1" thickBot="1" x14ac:dyDescent="0.3">
      <c r="D73" s="136">
        <f t="shared" si="8"/>
        <v>63</v>
      </c>
      <c r="E73" s="180"/>
      <c r="F73" s="158"/>
      <c r="G73" s="27"/>
      <c r="H73" s="77"/>
      <c r="I73" s="29"/>
      <c r="J73" s="30"/>
      <c r="K73" s="77"/>
      <c r="L73" s="29"/>
      <c r="M73" s="31"/>
      <c r="N73" s="31"/>
      <c r="O73" s="30"/>
    </row>
    <row r="74" spans="2:15" ht="13.8" thickBot="1" x14ac:dyDescent="0.3">
      <c r="D74" s="136">
        <f t="shared" si="8"/>
        <v>64</v>
      </c>
      <c r="E74" s="180"/>
      <c r="F74" s="14"/>
      <c r="G74" s="32">
        <f>SUM(G7:G73)</f>
        <v>1.4282407407407409E-2</v>
      </c>
      <c r="H74" s="13"/>
      <c r="I74" s="32">
        <f>SUM(I7:I73)</f>
        <v>1.4282407407407409E-2</v>
      </c>
      <c r="J74" s="32">
        <f>SUM(J7:J73)</f>
        <v>0</v>
      </c>
      <c r="K74" s="46" t="s">
        <v>10</v>
      </c>
      <c r="L74" s="33">
        <f>SUM(L7:L73)</f>
        <v>6.2384259259259302E-3</v>
      </c>
      <c r="M74" s="33">
        <f>SUM(M7:M73)</f>
        <v>2.152777777777776E-3</v>
      </c>
      <c r="N74" s="33">
        <f>SUM(N7:N73)</f>
        <v>2.6041666666666661E-3</v>
      </c>
      <c r="O74" s="32">
        <f>SUM(O7:O73)</f>
        <v>3.2870370370370362E-3</v>
      </c>
    </row>
    <row r="75" spans="2:15" ht="13.8" thickBot="1" x14ac:dyDescent="0.3">
      <c r="D75" s="136">
        <f t="shared" si="8"/>
        <v>65</v>
      </c>
      <c r="E75" s="175" t="s">
        <v>8</v>
      </c>
      <c r="F75" s="15"/>
      <c r="G75" s="78">
        <f>G74-G40</f>
        <v>1.3749999999999998E-2</v>
      </c>
      <c r="H75" s="15"/>
      <c r="I75" s="43">
        <f>I74*(1-L82)</f>
        <v>8.5694444444444455E-3</v>
      </c>
      <c r="J75" s="43">
        <f>J74*(1-L82)</f>
        <v>0</v>
      </c>
      <c r="K75" s="47" t="s">
        <v>9</v>
      </c>
      <c r="L75" s="43">
        <f>L74*(1-L82)</f>
        <v>3.7430555555555581E-3</v>
      </c>
      <c r="M75" s="43">
        <f>M74*(1-L82)</f>
        <v>1.2916666666666656E-3</v>
      </c>
      <c r="N75" s="43">
        <f>N74*(1-L82)</f>
        <v>1.5624999999999997E-3</v>
      </c>
      <c r="O75" s="43">
        <f>O74*(1-L82)</f>
        <v>1.9722222222222216E-3</v>
      </c>
    </row>
    <row r="76" spans="2:15" ht="13.8" thickBot="1" x14ac:dyDescent="0.3">
      <c r="L76" s="68" t="s">
        <v>12</v>
      </c>
      <c r="M76" s="69">
        <f>SUM(L74:O74)</f>
        <v>1.4282407407407409E-2</v>
      </c>
    </row>
    <row r="77" spans="2:15" ht="13.8" thickBot="1" x14ac:dyDescent="0.3">
      <c r="E77" s="174" t="s">
        <v>24</v>
      </c>
      <c r="L77" s="16" t="s">
        <v>11</v>
      </c>
      <c r="M77" s="44">
        <f>M76*(1-L82)</f>
        <v>8.5694444444444455E-3</v>
      </c>
      <c r="N77" s="48">
        <f>$L$82</f>
        <v>0.4</v>
      </c>
      <c r="O77" s="49" t="s">
        <v>43</v>
      </c>
    </row>
    <row r="78" spans="2:15" x14ac:dyDescent="0.25">
      <c r="E78" s="174" t="s">
        <v>25</v>
      </c>
      <c r="L78" s="136" t="s">
        <v>13</v>
      </c>
    </row>
    <row r="79" spans="2:15" ht="13.8" thickBot="1" x14ac:dyDescent="0.3"/>
    <row r="80" spans="2:15" ht="13.8" thickBot="1" x14ac:dyDescent="0.3">
      <c r="L80" s="34" t="s">
        <v>38</v>
      </c>
      <c r="M80" s="35"/>
      <c r="N80" s="42">
        <f>I74</f>
        <v>1.4282407407407409E-2</v>
      </c>
    </row>
    <row r="81" spans="9:15" ht="13.8" thickBot="1" x14ac:dyDescent="0.3">
      <c r="L81" s="37" t="s">
        <v>39</v>
      </c>
      <c r="M81" s="36"/>
      <c r="N81" s="45">
        <f>I74*(1-L82)</f>
        <v>8.5694444444444455E-3</v>
      </c>
    </row>
    <row r="82" spans="9:15" x14ac:dyDescent="0.25">
      <c r="I82" s="50" t="s">
        <v>44</v>
      </c>
      <c r="J82" s="39"/>
      <c r="K82" s="39"/>
      <c r="L82" s="41">
        <v>0.4</v>
      </c>
    </row>
    <row r="87" spans="9:15" x14ac:dyDescent="0.25">
      <c r="O87" s="160"/>
    </row>
    <row r="136" spans="8:12" x14ac:dyDescent="0.25">
      <c r="I136" s="6">
        <f>$M$76</f>
        <v>1.4282407407407409E-2</v>
      </c>
    </row>
    <row r="139" spans="8:12" ht="13.8" thickBot="1" x14ac:dyDescent="0.3"/>
    <row r="140" spans="8:12" x14ac:dyDescent="0.25">
      <c r="H140" s="1"/>
      <c r="I140" s="67" t="s">
        <v>45</v>
      </c>
      <c r="J140" s="134"/>
      <c r="K140" s="134"/>
      <c r="L140" s="135"/>
    </row>
    <row r="141" spans="8:12" ht="13.8" thickBot="1" x14ac:dyDescent="0.3">
      <c r="H141" s="56"/>
      <c r="I141" s="57"/>
      <c r="J141" s="57"/>
      <c r="K141" s="57"/>
      <c r="L141" s="137"/>
    </row>
    <row r="142" spans="8:12" ht="13.8" thickBot="1" x14ac:dyDescent="0.3">
      <c r="H142" s="4"/>
      <c r="I142" s="66" t="s">
        <v>26</v>
      </c>
      <c r="J142" s="66" t="s">
        <v>29</v>
      </c>
      <c r="K142" s="66" t="s">
        <v>28</v>
      </c>
      <c r="L142" s="24" t="s">
        <v>27</v>
      </c>
    </row>
    <row r="143" spans="8:12" x14ac:dyDescent="0.25">
      <c r="H143" s="56" t="s">
        <v>18</v>
      </c>
      <c r="I143" s="59">
        <v>0</v>
      </c>
      <c r="J143" s="60">
        <v>0</v>
      </c>
      <c r="K143" s="60">
        <v>0</v>
      </c>
      <c r="L143" s="61">
        <v>0</v>
      </c>
    </row>
    <row r="144" spans="8:12" x14ac:dyDescent="0.25">
      <c r="H144" s="56" t="s">
        <v>19</v>
      </c>
      <c r="I144" s="59">
        <v>0</v>
      </c>
      <c r="J144" s="60">
        <v>0</v>
      </c>
      <c r="K144" s="60">
        <v>0</v>
      </c>
      <c r="L144" s="61">
        <v>0</v>
      </c>
    </row>
    <row r="145" spans="8:12" x14ac:dyDescent="0.25">
      <c r="H145" s="56" t="s">
        <v>20</v>
      </c>
      <c r="I145" s="59">
        <v>0</v>
      </c>
      <c r="J145" s="60">
        <v>0</v>
      </c>
      <c r="K145" s="60">
        <v>0</v>
      </c>
      <c r="L145" s="61">
        <v>0</v>
      </c>
    </row>
    <row r="146" spans="8:12" x14ac:dyDescent="0.25">
      <c r="H146" s="56" t="s">
        <v>21</v>
      </c>
      <c r="I146" s="59">
        <v>0</v>
      </c>
      <c r="J146" s="60">
        <v>0</v>
      </c>
      <c r="K146" s="60">
        <v>0</v>
      </c>
      <c r="L146" s="61">
        <v>0</v>
      </c>
    </row>
    <row r="147" spans="8:12" x14ac:dyDescent="0.25">
      <c r="H147" s="56" t="s">
        <v>22</v>
      </c>
      <c r="I147" s="59">
        <v>0</v>
      </c>
      <c r="J147" s="60">
        <v>0</v>
      </c>
      <c r="K147" s="60">
        <v>0</v>
      </c>
      <c r="L147" s="61">
        <v>0</v>
      </c>
    </row>
    <row r="148" spans="8:12" x14ac:dyDescent="0.25">
      <c r="H148" s="56" t="s">
        <v>33</v>
      </c>
      <c r="I148" s="59">
        <v>0</v>
      </c>
      <c r="J148" s="60">
        <v>0</v>
      </c>
      <c r="K148" s="60">
        <v>0</v>
      </c>
      <c r="L148" s="61">
        <v>0</v>
      </c>
    </row>
    <row r="149" spans="8:12" x14ac:dyDescent="0.25">
      <c r="H149" s="56" t="s">
        <v>34</v>
      </c>
      <c r="I149" s="59">
        <v>0</v>
      </c>
      <c r="J149" s="60">
        <v>0</v>
      </c>
      <c r="K149" s="60">
        <v>0</v>
      </c>
      <c r="L149" s="61">
        <v>0</v>
      </c>
    </row>
    <row r="150" spans="8:12" x14ac:dyDescent="0.25">
      <c r="H150" s="56" t="s">
        <v>35</v>
      </c>
      <c r="I150" s="59">
        <v>0</v>
      </c>
      <c r="J150" s="60">
        <v>0</v>
      </c>
      <c r="K150" s="60">
        <v>0</v>
      </c>
      <c r="L150" s="61">
        <v>0</v>
      </c>
    </row>
    <row r="151" spans="8:12" x14ac:dyDescent="0.25">
      <c r="H151" s="56" t="s">
        <v>36</v>
      </c>
      <c r="I151" s="59">
        <v>0</v>
      </c>
      <c r="J151" s="60">
        <v>0</v>
      </c>
      <c r="K151" s="60">
        <v>0</v>
      </c>
      <c r="L151" s="61">
        <v>0</v>
      </c>
    </row>
    <row r="152" spans="8:12" ht="13.8" thickBot="1" x14ac:dyDescent="0.3">
      <c r="H152" s="62" t="s">
        <v>37</v>
      </c>
      <c r="I152" s="63">
        <v>0</v>
      </c>
      <c r="J152" s="64">
        <v>0</v>
      </c>
      <c r="K152" s="64">
        <v>0</v>
      </c>
      <c r="L152" s="65">
        <v>0</v>
      </c>
    </row>
    <row r="153" spans="8:12" x14ac:dyDescent="0.25">
      <c r="I153" s="40"/>
      <c r="J153" s="40"/>
      <c r="K153" s="40"/>
      <c r="L153" s="40"/>
    </row>
    <row r="154" spans="8:12" x14ac:dyDescent="0.25">
      <c r="I154" s="40"/>
      <c r="J154" s="40"/>
      <c r="K154" s="40"/>
      <c r="L154" s="40"/>
    </row>
    <row r="155" spans="8:12" x14ac:dyDescent="0.25">
      <c r="I155" s="40"/>
      <c r="J155" s="40"/>
      <c r="K155" s="40"/>
      <c r="L155" s="40"/>
    </row>
    <row r="156" spans="8:12" x14ac:dyDescent="0.25">
      <c r="I156" s="40"/>
      <c r="J156" s="40"/>
      <c r="K156" s="40"/>
      <c r="L156" s="40"/>
    </row>
    <row r="157" spans="8:12" x14ac:dyDescent="0.25">
      <c r="I157" s="40"/>
      <c r="J157" s="40"/>
      <c r="K157" s="40"/>
      <c r="L157" s="40"/>
    </row>
    <row r="158" spans="8:12" x14ac:dyDescent="0.25">
      <c r="I158" s="40"/>
      <c r="J158" s="40"/>
      <c r="K158" s="40"/>
      <c r="L158" s="40"/>
    </row>
    <row r="159" spans="8:12" x14ac:dyDescent="0.25">
      <c r="I159" s="40"/>
      <c r="J159" s="40"/>
      <c r="K159" s="40"/>
      <c r="L159" s="40"/>
    </row>
    <row r="160" spans="8:12" x14ac:dyDescent="0.25">
      <c r="I160" s="40"/>
      <c r="J160" s="40"/>
      <c r="K160" s="40"/>
      <c r="L160" s="40"/>
    </row>
  </sheetData>
  <autoFilter ref="D4:O78" xr:uid="{00000000-0009-0000-0000-000007000000}"/>
  <pageMargins left="0.5" right="0.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current</vt:lpstr>
      <vt:lpstr>future 1</vt:lpstr>
      <vt:lpstr>Pareto current</vt:lpstr>
      <vt:lpstr>opportunity</vt:lpstr>
      <vt:lpstr>data sheet</vt:lpstr>
      <vt:lpstr>workload</vt:lpstr>
      <vt:lpstr>PRC Separation</vt:lpstr>
      <vt:lpstr>current (2)</vt:lpstr>
    </vt:vector>
  </TitlesOfParts>
  <Company>CONNSTEP,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Aerospace Alloy NU Prime</dc:title>
  <dc:subject>S/U Reduction (SMED)</dc:subject>
  <dc:creator>Bill Caplan</dc:creator>
  <cp:lastModifiedBy>freyn1@gmail.com</cp:lastModifiedBy>
  <cp:lastPrinted>2020-01-01T23:02:23Z</cp:lastPrinted>
  <dcterms:created xsi:type="dcterms:W3CDTF">2003-11-04T17:32:41Z</dcterms:created>
  <dcterms:modified xsi:type="dcterms:W3CDTF">2020-05-12T18:16:07Z</dcterms:modified>
</cp:coreProperties>
</file>