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4" sheetId="4" r:id="rId1"/>
    <sheet name="Tabelle1" sheetId="5" r:id="rId2"/>
  </sheets>
  <calcPr calcId="145621"/>
</workbook>
</file>

<file path=xl/calcChain.xml><?xml version="1.0" encoding="utf-8"?>
<calcChain xmlns="http://schemas.openxmlformats.org/spreadsheetml/2006/main">
  <c r="Y6" i="4" l="1"/>
  <c r="Y7" i="4"/>
  <c r="Y8" i="4"/>
  <c r="Y9" i="4"/>
  <c r="Y10" i="4"/>
  <c r="Y11" i="4"/>
  <c r="Y12" i="4"/>
  <c r="Y13" i="4"/>
  <c r="Y5" i="4"/>
  <c r="X6" i="4"/>
  <c r="X7" i="4"/>
  <c r="X8" i="4"/>
  <c r="X9" i="4"/>
  <c r="X10" i="4"/>
  <c r="X11" i="4"/>
  <c r="X12" i="4"/>
  <c r="X13" i="4"/>
  <c r="X5" i="4"/>
  <c r="W6" i="4"/>
  <c r="W7" i="4"/>
  <c r="W8" i="4"/>
  <c r="W9" i="4"/>
  <c r="W10" i="4"/>
  <c r="W11" i="4"/>
  <c r="W12" i="4"/>
  <c r="W13" i="4"/>
  <c r="W5" i="4"/>
  <c r="V6" i="4"/>
  <c r="V7" i="4"/>
  <c r="V8" i="4"/>
  <c r="V9" i="4"/>
  <c r="V10" i="4"/>
  <c r="V11" i="4"/>
  <c r="V12" i="4"/>
  <c r="V13" i="4"/>
  <c r="V5" i="4"/>
  <c r="D13" i="5"/>
  <c r="D14" i="5"/>
  <c r="D6" i="5"/>
  <c r="D7" i="5"/>
  <c r="D8" i="5"/>
  <c r="D9" i="5"/>
  <c r="D10" i="5"/>
  <c r="D11" i="5"/>
  <c r="D12" i="5"/>
  <c r="D5" i="5"/>
  <c r="U6" i="4" l="1"/>
  <c r="U7" i="4"/>
  <c r="U8" i="4"/>
  <c r="U9" i="4"/>
  <c r="U10" i="4"/>
  <c r="U11" i="4"/>
  <c r="U12" i="4"/>
  <c r="U13" i="4"/>
  <c r="U5" i="4"/>
  <c r="T6" i="4"/>
  <c r="T7" i="4"/>
  <c r="T8" i="4"/>
  <c r="T9" i="4"/>
  <c r="T10" i="4"/>
  <c r="T11" i="4"/>
  <c r="T12" i="4"/>
  <c r="T13" i="4"/>
  <c r="T5" i="4"/>
  <c r="S6" i="4"/>
  <c r="S7" i="4"/>
  <c r="S8" i="4"/>
  <c r="S9" i="4"/>
  <c r="S10" i="4"/>
  <c r="S11" i="4"/>
  <c r="S12" i="4"/>
  <c r="S13" i="4"/>
  <c r="S5" i="4"/>
  <c r="R6" i="4"/>
  <c r="R7" i="4"/>
  <c r="R8" i="4"/>
  <c r="R9" i="4"/>
  <c r="R10" i="4"/>
  <c r="R11" i="4"/>
  <c r="R12" i="4"/>
  <c r="R13" i="4"/>
  <c r="R5" i="4"/>
  <c r="Q6" i="4"/>
  <c r="Q7" i="4"/>
  <c r="Q8" i="4"/>
  <c r="Q9" i="4"/>
  <c r="Q10" i="4"/>
  <c r="Q11" i="4"/>
  <c r="Q12" i="4"/>
  <c r="Q13" i="4"/>
  <c r="Q5" i="4"/>
  <c r="P6" i="4"/>
  <c r="P7" i="4"/>
  <c r="P8" i="4"/>
  <c r="P9" i="4"/>
  <c r="P10" i="4"/>
  <c r="P11" i="4"/>
  <c r="P12" i="4"/>
  <c r="P13" i="4"/>
  <c r="P5" i="4"/>
  <c r="O6" i="4"/>
  <c r="O7" i="4"/>
  <c r="O8" i="4"/>
  <c r="O9" i="4"/>
  <c r="O10" i="4"/>
  <c r="O11" i="4"/>
  <c r="O12" i="4"/>
  <c r="O13" i="4"/>
  <c r="O5" i="4"/>
  <c r="N6" i="4"/>
  <c r="N7" i="4"/>
  <c r="N8" i="4"/>
  <c r="N9" i="4"/>
  <c r="N10" i="4"/>
  <c r="N11" i="4"/>
  <c r="N12" i="4"/>
  <c r="N13" i="4"/>
  <c r="N5" i="4"/>
</calcChain>
</file>

<file path=xl/sharedStrings.xml><?xml version="1.0" encoding="utf-8"?>
<sst xmlns="http://schemas.openxmlformats.org/spreadsheetml/2006/main" count="27" uniqueCount="26">
  <si>
    <t>n</t>
  </si>
  <si>
    <t>T</t>
  </si>
  <si>
    <t>t1</t>
  </si>
  <si>
    <t>dt1</t>
  </si>
  <si>
    <t>t2</t>
  </si>
  <si>
    <t>dt2</t>
  </si>
  <si>
    <t>a1</t>
  </si>
  <si>
    <t>a2</t>
  </si>
  <si>
    <t>da1</t>
  </si>
  <si>
    <t>da2</t>
  </si>
  <si>
    <t>dT</t>
  </si>
  <si>
    <t>tau</t>
  </si>
  <si>
    <t>ages</t>
  </si>
  <si>
    <t>dages</t>
  </si>
  <si>
    <t>a0/ages</t>
  </si>
  <si>
    <t>da0/ages</t>
  </si>
  <si>
    <t>at/ages</t>
  </si>
  <si>
    <t>dat/ages</t>
  </si>
  <si>
    <t>dtau</t>
  </si>
  <si>
    <t>tauf</t>
  </si>
  <si>
    <t>bin</t>
  </si>
  <si>
    <t>t</t>
  </si>
  <si>
    <t>dbin</t>
  </si>
  <si>
    <t>sct</t>
  </si>
  <si>
    <t>1/T</t>
  </si>
  <si>
    <t>lnsct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</si>
</sst>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Tabelle4!$F$4</c:f>
              <c:strCache>
                <c:ptCount val="1"/>
                <c:pt idx="0">
                  <c:v>t1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Tabelle4!$D$5:$D$13</c:f>
              <c:numCache>
                <c:formatCode>General</c:formatCode>
                <c:ptCount val="9"/>
                <c:pt idx="0">
                  <c:v>27</c:v>
                </c:pt>
                <c:pt idx="1">
                  <c:v>55</c:v>
                </c:pt>
                <c:pt idx="2">
                  <c:v>61</c:v>
                </c:pt>
                <c:pt idx="3">
                  <c:v>68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108</c:v>
                </c:pt>
                <c:pt idx="8">
                  <c:v>121</c:v>
                </c:pt>
              </c:numCache>
            </c:numRef>
          </c:xVal>
          <c:yVal>
            <c:numRef>
              <c:f>Tabelle4!$F$5:$F$13</c:f>
              <c:numCache>
                <c:formatCode>General</c:formatCode>
                <c:ptCount val="9"/>
                <c:pt idx="0">
                  <c:v>98.731099999999998</c:v>
                </c:pt>
                <c:pt idx="1">
                  <c:v>84.348399999999998</c:v>
                </c:pt>
                <c:pt idx="2">
                  <c:v>75.159300000000002</c:v>
                </c:pt>
                <c:pt idx="3">
                  <c:v>86.067899999999995</c:v>
                </c:pt>
                <c:pt idx="4">
                  <c:v>80.288839999999993</c:v>
                </c:pt>
                <c:pt idx="5">
                  <c:v>99.523300000000006</c:v>
                </c:pt>
                <c:pt idx="6">
                  <c:v>87.941400000000002</c:v>
                </c:pt>
                <c:pt idx="7">
                  <c:v>82.813199999999995</c:v>
                </c:pt>
                <c:pt idx="8">
                  <c:v>81.124700000000004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Tabelle4!$H$4</c:f>
              <c:strCache>
                <c:ptCount val="1"/>
                <c:pt idx="0">
                  <c:v>t2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Tabelle4!$D$5:$D$13</c:f>
              <c:numCache>
                <c:formatCode>General</c:formatCode>
                <c:ptCount val="9"/>
                <c:pt idx="0">
                  <c:v>27</c:v>
                </c:pt>
                <c:pt idx="1">
                  <c:v>55</c:v>
                </c:pt>
                <c:pt idx="2">
                  <c:v>61</c:v>
                </c:pt>
                <c:pt idx="3">
                  <c:v>68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108</c:v>
                </c:pt>
                <c:pt idx="8">
                  <c:v>121</c:v>
                </c:pt>
              </c:numCache>
            </c:numRef>
          </c:xVal>
          <c:yVal>
            <c:numRef>
              <c:f>Tabelle4!$H$5:$H$13</c:f>
              <c:numCache>
                <c:formatCode>General</c:formatCode>
                <c:ptCount val="9"/>
                <c:pt idx="0">
                  <c:v>43.8523</c:v>
                </c:pt>
                <c:pt idx="1">
                  <c:v>25.567499999999999</c:v>
                </c:pt>
                <c:pt idx="2">
                  <c:v>20.462800000000001</c:v>
                </c:pt>
                <c:pt idx="3">
                  <c:v>33.81</c:v>
                </c:pt>
                <c:pt idx="4">
                  <c:v>22.273900000000001</c:v>
                </c:pt>
                <c:pt idx="5">
                  <c:v>43.516599999999997</c:v>
                </c:pt>
                <c:pt idx="6">
                  <c:v>39.265000000000001</c:v>
                </c:pt>
                <c:pt idx="7">
                  <c:v>27.892199999999999</c:v>
                </c:pt>
                <c:pt idx="8">
                  <c:v>23.516400000000001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560704"/>
        <c:axId val="233841024"/>
      </c:scatterChart>
      <c:valAx>
        <c:axId val="23356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841024"/>
        <c:crosses val="autoZero"/>
        <c:crossBetween val="midCat"/>
      </c:valAx>
      <c:valAx>
        <c:axId val="2338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560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Tabelle4!$J$4</c:f>
              <c:strCache>
                <c:ptCount val="1"/>
                <c:pt idx="0">
                  <c:v>a1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Tabelle4!$D$5:$D$13</c:f>
              <c:numCache>
                <c:formatCode>General</c:formatCode>
                <c:ptCount val="9"/>
                <c:pt idx="0">
                  <c:v>27</c:v>
                </c:pt>
                <c:pt idx="1">
                  <c:v>55</c:v>
                </c:pt>
                <c:pt idx="2">
                  <c:v>61</c:v>
                </c:pt>
                <c:pt idx="3">
                  <c:v>68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108</c:v>
                </c:pt>
                <c:pt idx="8">
                  <c:v>121</c:v>
                </c:pt>
              </c:numCache>
            </c:numRef>
          </c:xVal>
          <c:yVal>
            <c:numRef>
              <c:f>Tabelle4!$J$5:$J$13</c:f>
              <c:numCache>
                <c:formatCode>General</c:formatCode>
                <c:ptCount val="9"/>
                <c:pt idx="0">
                  <c:v>84165.3</c:v>
                </c:pt>
                <c:pt idx="1">
                  <c:v>74952.399999999994</c:v>
                </c:pt>
                <c:pt idx="2">
                  <c:v>86564.1</c:v>
                </c:pt>
                <c:pt idx="3">
                  <c:v>69805.8</c:v>
                </c:pt>
                <c:pt idx="4">
                  <c:v>81462</c:v>
                </c:pt>
                <c:pt idx="5">
                  <c:v>52322.7</c:v>
                </c:pt>
                <c:pt idx="6">
                  <c:v>67689.899999999994</c:v>
                </c:pt>
                <c:pt idx="7">
                  <c:v>81456.7</c:v>
                </c:pt>
                <c:pt idx="8">
                  <c:v>90120.2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Tabelle4!$L$4</c:f>
              <c:strCache>
                <c:ptCount val="1"/>
                <c:pt idx="0">
                  <c:v>a2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Tabelle4!$D$5:$D$13</c:f>
              <c:numCache>
                <c:formatCode>General</c:formatCode>
                <c:ptCount val="9"/>
                <c:pt idx="0">
                  <c:v>27</c:v>
                </c:pt>
                <c:pt idx="1">
                  <c:v>55</c:v>
                </c:pt>
                <c:pt idx="2">
                  <c:v>61</c:v>
                </c:pt>
                <c:pt idx="3">
                  <c:v>68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108</c:v>
                </c:pt>
                <c:pt idx="8">
                  <c:v>121</c:v>
                </c:pt>
              </c:numCache>
            </c:numRef>
          </c:xVal>
          <c:yVal>
            <c:numRef>
              <c:f>Tabelle4!$L$5:$L$13</c:f>
              <c:numCache>
                <c:formatCode>General</c:formatCode>
                <c:ptCount val="9"/>
                <c:pt idx="0">
                  <c:v>144374</c:v>
                </c:pt>
                <c:pt idx="1">
                  <c:v>45154.6</c:v>
                </c:pt>
                <c:pt idx="2">
                  <c:v>31577</c:v>
                </c:pt>
                <c:pt idx="3">
                  <c:v>49181.8</c:v>
                </c:pt>
                <c:pt idx="4">
                  <c:v>35791.599999999999</c:v>
                </c:pt>
                <c:pt idx="5">
                  <c:v>67880.600000000006</c:v>
                </c:pt>
                <c:pt idx="6">
                  <c:v>49622.400000000001</c:v>
                </c:pt>
                <c:pt idx="7">
                  <c:v>36027.599999999999</c:v>
                </c:pt>
                <c:pt idx="8">
                  <c:v>28767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878272"/>
        <c:axId val="233879808"/>
      </c:scatterChart>
      <c:valAx>
        <c:axId val="23387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879808"/>
        <c:crosses val="autoZero"/>
        <c:crossBetween val="midCat"/>
      </c:valAx>
      <c:valAx>
        <c:axId val="23387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878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Tabelle4!$Y$4</c:f>
              <c:strCache>
                <c:ptCount val="1"/>
                <c:pt idx="0">
                  <c:v>lnsct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Tabelle4!$X$5:$X$13</c:f>
              <c:numCache>
                <c:formatCode>General</c:formatCode>
                <c:ptCount val="9"/>
                <c:pt idx="0">
                  <c:v>3.331667499583542E-3</c:v>
                </c:pt>
                <c:pt idx="1">
                  <c:v>3.0473868657626088E-3</c:v>
                </c:pt>
                <c:pt idx="2">
                  <c:v>2.9926679634894511E-3</c:v>
                </c:pt>
                <c:pt idx="3">
                  <c:v>2.9312619082515023E-3</c:v>
                </c:pt>
                <c:pt idx="4">
                  <c:v>2.847785846504343E-3</c:v>
                </c:pt>
                <c:pt idx="5">
                  <c:v>2.8236622899901172E-3</c:v>
                </c:pt>
                <c:pt idx="6">
                  <c:v>2.7162841233192994E-3</c:v>
                </c:pt>
                <c:pt idx="7">
                  <c:v>2.6236389872753511E-3</c:v>
                </c:pt>
                <c:pt idx="8">
                  <c:v>2.5371051630090069E-3</c:v>
                </c:pt>
              </c:numCache>
            </c:numRef>
          </c:xVal>
          <c:yVal>
            <c:numRef>
              <c:f>Tabelle4!$Y$5:$Y$13</c:f>
              <c:numCache>
                <c:formatCode>General</c:formatCode>
                <c:ptCount val="9"/>
                <c:pt idx="0">
                  <c:v>-2.3308695629021163</c:v>
                </c:pt>
                <c:pt idx="1">
                  <c:v>-1.7693116579644517</c:v>
                </c:pt>
                <c:pt idx="2">
                  <c:v>-1.5840514413740392</c:v>
                </c:pt>
                <c:pt idx="3">
                  <c:v>-1.9773446200675788</c:v>
                </c:pt>
                <c:pt idx="4">
                  <c:v>-1.6470827186693811</c:v>
                </c:pt>
                <c:pt idx="5">
                  <c:v>-2.2495659839329014</c:v>
                </c:pt>
                <c:pt idx="6">
                  <c:v>-2.0897002027401408</c:v>
                </c:pt>
                <c:pt idx="7">
                  <c:v>-1.7828969227641573</c:v>
                </c:pt>
                <c:pt idx="8">
                  <c:v>-1.6403518348342958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439104"/>
        <c:axId val="241428736"/>
      </c:scatterChart>
      <c:valAx>
        <c:axId val="24143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428736"/>
        <c:crosses val="autoZero"/>
        <c:crossBetween val="midCat"/>
      </c:valAx>
      <c:valAx>
        <c:axId val="24142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439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Tabelle1!$E$4</c:f>
              <c:strCache>
                <c:ptCount val="1"/>
                <c:pt idx="0">
                  <c:v>bin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3.6433070866141733E-2"/>
                  <c:y val="-2.8484981044036163E-2"/>
                </c:manualLayout>
              </c:layout>
              <c:numFmt formatCode="General" sourceLinked="0"/>
            </c:trendlineLbl>
          </c:trendline>
          <c:xVal>
            <c:numRef>
              <c:f>Tabelle1!$D$5:$D$14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</c:numCache>
            </c:numRef>
          </c:xVal>
          <c:yVal>
            <c:numRef>
              <c:f>Tabelle1!$E$5:$E$14</c:f>
              <c:numCache>
                <c:formatCode>General</c:formatCode>
                <c:ptCount val="10"/>
                <c:pt idx="0">
                  <c:v>900</c:v>
                </c:pt>
                <c:pt idx="1">
                  <c:v>1473</c:v>
                </c:pt>
                <c:pt idx="2">
                  <c:v>2104</c:v>
                </c:pt>
                <c:pt idx="3">
                  <c:v>3270</c:v>
                </c:pt>
                <c:pt idx="4">
                  <c:v>3877</c:v>
                </c:pt>
                <c:pt idx="5">
                  <c:v>4472</c:v>
                </c:pt>
                <c:pt idx="6">
                  <c:v>5091</c:v>
                </c:pt>
                <c:pt idx="7">
                  <c:v>5686</c:v>
                </c:pt>
                <c:pt idx="8">
                  <c:v>6281</c:v>
                </c:pt>
                <c:pt idx="9">
                  <c:v>6901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40224"/>
        <c:axId val="175138688"/>
      </c:scatterChart>
      <c:valAx>
        <c:axId val="17514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138688"/>
        <c:crosses val="autoZero"/>
        <c:crossBetween val="midCat"/>
      </c:valAx>
      <c:valAx>
        <c:axId val="17513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40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309562</xdr:colOff>
      <xdr:row>17</xdr:row>
      <xdr:rowOff>0</xdr:rowOff>
    </xdr:from>
    <xdr:to>
      <xdr:col>10</xdr:col>
      <xdr:colOff>309562</xdr:colOff>
      <xdr:row>31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623887</xdr:colOff>
      <xdr:row>17</xdr:row>
      <xdr:rowOff>57150</xdr:rowOff>
    </xdr:from>
    <xdr:to>
      <xdr:col>16</xdr:col>
      <xdr:colOff>623887</xdr:colOff>
      <xdr:row>31</xdr:row>
      <xdr:rowOff>133350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585787</xdr:colOff>
      <xdr:row>18</xdr:row>
      <xdr:rowOff>104775</xdr:rowOff>
    </xdr:from>
    <xdr:to>
      <xdr:col>24</xdr:col>
      <xdr:colOff>585787</xdr:colOff>
      <xdr:row>32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490537</xdr:colOff>
      <xdr:row>2</xdr:row>
      <xdr:rowOff>114300</xdr:rowOff>
    </xdr:from>
    <xdr:to>
      <xdr:col>12</xdr:col>
      <xdr:colOff>490537</xdr:colOff>
      <xdr:row>17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Y13"/>
  <sheetViews>
    <sheetView tabSelected="1" topLeftCell="M19" workbookViewId="0">
      <selection activeCell="X4" sqref="X4:Y13"/>
    </sheetView>
  </sheetViews>
  <sheetFormatPr baseColWidth="10" defaultRowHeight="15" x14ac:dyDescent="0.25"/>
  <sheetData>
    <row r="4" spans="3:25" x14ac:dyDescent="0.25">
      <c r="C4" t="s">
        <v>0</v>
      </c>
      <c r="D4" t="s">
        <v>1</v>
      </c>
      <c r="E4" t="s">
        <v>10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8</v>
      </c>
      <c r="L4" t="s">
        <v>7</v>
      </c>
      <c r="M4" t="s">
        <v>9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11</v>
      </c>
      <c r="U4" t="s">
        <v>18</v>
      </c>
      <c r="V4" t="s">
        <v>19</v>
      </c>
      <c r="W4" t="s">
        <v>23</v>
      </c>
      <c r="X4" t="s">
        <v>24</v>
      </c>
      <c r="Y4" t="s">
        <v>25</v>
      </c>
    </row>
    <row r="5" spans="3:25" x14ac:dyDescent="0.25">
      <c r="C5">
        <v>1</v>
      </c>
      <c r="D5">
        <v>27</v>
      </c>
      <c r="E5">
        <v>1</v>
      </c>
      <c r="F5">
        <v>98.731099999999998</v>
      </c>
      <c r="G5">
        <v>39.32</v>
      </c>
      <c r="H5">
        <v>43.8523</v>
      </c>
      <c r="I5">
        <v>8.0510000000000002</v>
      </c>
      <c r="J5">
        <v>84165.3</v>
      </c>
      <c r="K5">
        <v>57430</v>
      </c>
      <c r="L5">
        <v>144374</v>
      </c>
      <c r="M5">
        <v>61210</v>
      </c>
      <c r="N5">
        <f>L5+J5</f>
        <v>228539.3</v>
      </c>
      <c r="O5">
        <f>SQRT(M5^2+K5^2)</f>
        <v>83933.717896921502</v>
      </c>
      <c r="P5">
        <f>L5/N5</f>
        <v>0.63172504685189812</v>
      </c>
      <c r="Q5">
        <f>P5*SQRT((M5/L5)^2+(O5/N5)^2)</f>
        <v>0.35434664360272011</v>
      </c>
      <c r="R5">
        <f>J5/N5</f>
        <v>0.36827495314810194</v>
      </c>
      <c r="S5">
        <f>R5*SQRT((K5/J5)^2+(O5/N5)^2)</f>
        <v>0.28537851946101089</v>
      </c>
      <c r="T5">
        <f>P5*H5+R5*F5</f>
        <v>64.062787498824051</v>
      </c>
      <c r="U5">
        <f>SQRT(H5^2*Q5^2+P5^2*I5^2+F5^2*S5^2+R5^2*G5^2)</f>
        <v>35.649466529928638</v>
      </c>
      <c r="V5">
        <f>1/(P5/H5+R5/F5)</f>
        <v>55.139480941582804</v>
      </c>
      <c r="W5">
        <f>(T5-V5)/V5/(F5-T5)</f>
        <v>4.6679955901698716E-3</v>
      </c>
      <c r="X5">
        <f>1/(D5+273.15)</f>
        <v>3.331667499583542E-3</v>
      </c>
      <c r="Y5">
        <f>LOG(W5)</f>
        <v>-2.3308695629021163</v>
      </c>
    </row>
    <row r="6" spans="3:25" x14ac:dyDescent="0.25">
      <c r="C6">
        <v>2</v>
      </c>
      <c r="D6">
        <v>55</v>
      </c>
      <c r="E6">
        <v>1</v>
      </c>
      <c r="F6">
        <v>84.348399999999998</v>
      </c>
      <c r="G6">
        <v>5.5750000000000002</v>
      </c>
      <c r="H6">
        <v>25.567499999999999</v>
      </c>
      <c r="I6">
        <v>3.6659999999999999</v>
      </c>
      <c r="J6">
        <v>74952.399999999994</v>
      </c>
      <c r="K6">
        <v>5291</v>
      </c>
      <c r="L6">
        <v>45154.6</v>
      </c>
      <c r="M6">
        <v>5927</v>
      </c>
      <c r="N6">
        <f t="shared" ref="N6:N13" si="0">L6+J6</f>
        <v>120107</v>
      </c>
      <c r="O6">
        <f t="shared" ref="O6:O13" si="1">SQRT(M6^2+K6^2)</f>
        <v>7945.0619884302978</v>
      </c>
      <c r="P6">
        <f t="shared" ref="P6:P13" si="2">L6/N6</f>
        <v>0.37595310847827351</v>
      </c>
      <c r="Q6">
        <f t="shared" ref="Q6:Q13" si="3">P6*SQRT((M6/L6)^2+(O6/N6)^2)</f>
        <v>5.5260035554494123E-2</v>
      </c>
      <c r="R6">
        <f t="shared" ref="R6:R13" si="4">J6/N6</f>
        <v>0.62404689152172643</v>
      </c>
      <c r="S6">
        <f t="shared" ref="S6:S13" si="5">R6*SQRT((K6/J6)^2+(O6/N6)^2)</f>
        <v>6.0371369244053029E-2</v>
      </c>
      <c r="T6">
        <f t="shared" ref="T6:T13" si="6">P6*H6+R6*F6</f>
        <v>62.249537925849445</v>
      </c>
      <c r="U6">
        <f t="shared" ref="U6:U13" si="7">SQRT(H6^2*Q6^2+P6^2*I6^2+F6^2*S6^2+R6^2*G6^2)</f>
        <v>6.4753680463830774</v>
      </c>
      <c r="V6">
        <f t="shared" ref="V6:V13" si="8">1/(P6/H6+R6/F6)</f>
        <v>45.243178274129534</v>
      </c>
      <c r="W6">
        <f t="shared" ref="W6:W13" si="9">(T6-V6)/V6/(F6-T6)</f>
        <v>1.700937445318574E-2</v>
      </c>
      <c r="X6">
        <f t="shared" ref="X6:X13" si="10">1/(D6+273.15)</f>
        <v>3.0473868657626088E-3</v>
      </c>
      <c r="Y6">
        <f t="shared" ref="Y6:Y13" si="11">LOG(W6)</f>
        <v>-1.7693116579644517</v>
      </c>
    </row>
    <row r="7" spans="3:25" x14ac:dyDescent="0.25">
      <c r="C7">
        <v>3</v>
      </c>
      <c r="D7">
        <v>61</v>
      </c>
      <c r="E7">
        <v>1</v>
      </c>
      <c r="F7">
        <v>75.159300000000002</v>
      </c>
      <c r="G7">
        <v>4.32</v>
      </c>
      <c r="H7">
        <v>20.462800000000001</v>
      </c>
      <c r="I7">
        <v>5.4779999999999998</v>
      </c>
      <c r="J7">
        <v>86564.1</v>
      </c>
      <c r="K7">
        <v>4290</v>
      </c>
      <c r="L7">
        <v>31577</v>
      </c>
      <c r="M7">
        <v>4998</v>
      </c>
      <c r="N7">
        <f t="shared" si="0"/>
        <v>118141.1</v>
      </c>
      <c r="O7">
        <f t="shared" si="1"/>
        <v>6586.6610661244749</v>
      </c>
      <c r="P7">
        <f t="shared" si="2"/>
        <v>0.26728208895972694</v>
      </c>
      <c r="Q7">
        <f t="shared" si="3"/>
        <v>4.4853106828974115E-2</v>
      </c>
      <c r="R7">
        <f t="shared" si="4"/>
        <v>0.73271791104027306</v>
      </c>
      <c r="S7">
        <f t="shared" si="5"/>
        <v>5.4657026363897888E-2</v>
      </c>
      <c r="T7">
        <f t="shared" si="6"/>
        <v>60.539905221214298</v>
      </c>
      <c r="U7">
        <f t="shared" si="7"/>
        <v>5.4663615550221838</v>
      </c>
      <c r="V7">
        <f t="shared" si="8"/>
        <v>43.839039539510637</v>
      </c>
      <c r="W7">
        <f t="shared" si="9"/>
        <v>2.6058448742370663E-2</v>
      </c>
      <c r="X7">
        <f t="shared" si="10"/>
        <v>2.9926679634894511E-3</v>
      </c>
      <c r="Y7">
        <f t="shared" si="11"/>
        <v>-1.5840514413740392</v>
      </c>
    </row>
    <row r="8" spans="3:25" x14ac:dyDescent="0.25">
      <c r="C8">
        <v>4</v>
      </c>
      <c r="D8">
        <v>68</v>
      </c>
      <c r="E8">
        <v>1</v>
      </c>
      <c r="F8">
        <v>86.067899999999995</v>
      </c>
      <c r="G8">
        <v>11.31</v>
      </c>
      <c r="H8">
        <v>33.81</v>
      </c>
      <c r="I8">
        <v>6.4530000000000003</v>
      </c>
      <c r="J8">
        <v>69805.8</v>
      </c>
      <c r="K8">
        <v>14400</v>
      </c>
      <c r="L8">
        <v>49181.8</v>
      </c>
      <c r="M8">
        <v>15300</v>
      </c>
      <c r="N8">
        <f t="shared" si="0"/>
        <v>118987.6</v>
      </c>
      <c r="O8">
        <f t="shared" si="1"/>
        <v>21010.711553871755</v>
      </c>
      <c r="P8">
        <f t="shared" si="2"/>
        <v>0.41333550722932472</v>
      </c>
      <c r="Q8">
        <f t="shared" si="3"/>
        <v>0.14785488889303908</v>
      </c>
      <c r="R8">
        <f t="shared" si="4"/>
        <v>0.58666449277067523</v>
      </c>
      <c r="S8">
        <f t="shared" si="5"/>
        <v>0.15930322920514142</v>
      </c>
      <c r="T8">
        <f t="shared" si="6"/>
        <v>64.467854396760671</v>
      </c>
      <c r="U8">
        <f t="shared" si="7"/>
        <v>16.251712558241746</v>
      </c>
      <c r="V8">
        <f t="shared" si="8"/>
        <v>52.516753367008263</v>
      </c>
      <c r="W8">
        <f t="shared" si="9"/>
        <v>1.0535505543021208E-2</v>
      </c>
      <c r="X8">
        <f t="shared" si="10"/>
        <v>2.9312619082515023E-3</v>
      </c>
      <c r="Y8">
        <f t="shared" si="11"/>
        <v>-1.9773446200675788</v>
      </c>
    </row>
    <row r="9" spans="3:25" x14ac:dyDescent="0.25">
      <c r="C9">
        <v>5</v>
      </c>
      <c r="D9">
        <v>78</v>
      </c>
      <c r="E9">
        <v>1</v>
      </c>
      <c r="F9">
        <v>80.288839999999993</v>
      </c>
      <c r="G9">
        <v>4.694</v>
      </c>
      <c r="H9">
        <v>22.273900000000001</v>
      </c>
      <c r="I9">
        <v>4.5789999999999997</v>
      </c>
      <c r="J9">
        <v>81462</v>
      </c>
      <c r="K9">
        <v>4325</v>
      </c>
      <c r="L9">
        <v>35791.599999999999</v>
      </c>
      <c r="M9">
        <v>4993</v>
      </c>
      <c r="N9">
        <f t="shared" si="0"/>
        <v>117253.6</v>
      </c>
      <c r="O9">
        <f t="shared" si="1"/>
        <v>6605.7303911074059</v>
      </c>
      <c r="P9">
        <f t="shared" si="2"/>
        <v>0.30524947634870059</v>
      </c>
      <c r="Q9">
        <f t="shared" si="3"/>
        <v>4.5924254707164325E-2</v>
      </c>
      <c r="R9">
        <f t="shared" si="4"/>
        <v>0.69475052365129941</v>
      </c>
      <c r="S9">
        <f t="shared" si="5"/>
        <v>5.3782204652558153E-2</v>
      </c>
      <c r="T9">
        <f t="shared" si="6"/>
        <v>62.579809944598715</v>
      </c>
      <c r="U9">
        <f t="shared" si="7"/>
        <v>5.6816597953951726</v>
      </c>
      <c r="V9">
        <f t="shared" si="8"/>
        <v>44.727727327587708</v>
      </c>
      <c r="W9">
        <f t="shared" si="9"/>
        <v>2.2538098953661368E-2</v>
      </c>
      <c r="X9">
        <f t="shared" si="10"/>
        <v>2.847785846504343E-3</v>
      </c>
      <c r="Y9">
        <f t="shared" si="11"/>
        <v>-1.6470827186693811</v>
      </c>
    </row>
    <row r="10" spans="3:25" x14ac:dyDescent="0.25">
      <c r="C10">
        <v>6</v>
      </c>
      <c r="D10">
        <v>81</v>
      </c>
      <c r="E10">
        <v>1</v>
      </c>
      <c r="F10">
        <v>99.523300000000006</v>
      </c>
      <c r="G10">
        <v>19.48</v>
      </c>
      <c r="H10">
        <v>43.516599999999997</v>
      </c>
      <c r="I10">
        <v>5.6769999999999996</v>
      </c>
      <c r="J10">
        <v>52322.7</v>
      </c>
      <c r="K10">
        <v>18240</v>
      </c>
      <c r="L10">
        <v>67880.600000000006</v>
      </c>
      <c r="M10">
        <v>19180</v>
      </c>
      <c r="N10">
        <f t="shared" si="0"/>
        <v>120203.3</v>
      </c>
      <c r="O10">
        <f t="shared" si="1"/>
        <v>26468.282906150147</v>
      </c>
      <c r="P10">
        <f t="shared" si="2"/>
        <v>0.56471494542995082</v>
      </c>
      <c r="Q10">
        <f t="shared" si="3"/>
        <v>0.20229376643937247</v>
      </c>
      <c r="R10">
        <f t="shared" si="4"/>
        <v>0.43528505457004918</v>
      </c>
      <c r="S10">
        <f t="shared" si="5"/>
        <v>0.17947912648548031</v>
      </c>
      <c r="T10">
        <f t="shared" si="6"/>
        <v>67.89547946578837</v>
      </c>
      <c r="U10">
        <f t="shared" si="7"/>
        <v>21.880038361350422</v>
      </c>
      <c r="V10">
        <f t="shared" si="8"/>
        <v>57.634560303891469</v>
      </c>
      <c r="W10">
        <f t="shared" si="9"/>
        <v>5.6290358691710373E-3</v>
      </c>
      <c r="X10">
        <f t="shared" si="10"/>
        <v>2.8236622899901172E-3</v>
      </c>
      <c r="Y10">
        <f t="shared" si="11"/>
        <v>-2.2495659839329014</v>
      </c>
    </row>
    <row r="11" spans="3:25" x14ac:dyDescent="0.25">
      <c r="C11">
        <v>7</v>
      </c>
      <c r="D11">
        <v>95</v>
      </c>
      <c r="E11">
        <v>1</v>
      </c>
      <c r="F11">
        <v>87.941400000000002</v>
      </c>
      <c r="G11">
        <v>13.42</v>
      </c>
      <c r="H11">
        <v>39.265000000000001</v>
      </c>
      <c r="I11">
        <v>7.633</v>
      </c>
      <c r="J11">
        <v>67689.899999999994</v>
      </c>
      <c r="K11">
        <v>19690</v>
      </c>
      <c r="L11">
        <v>49622.400000000001</v>
      </c>
      <c r="M11">
        <v>20540</v>
      </c>
      <c r="N11">
        <f t="shared" si="0"/>
        <v>117312.29999999999</v>
      </c>
      <c r="O11">
        <f t="shared" si="1"/>
        <v>28453.254646876514</v>
      </c>
      <c r="P11">
        <f t="shared" si="2"/>
        <v>0.42299400830091993</v>
      </c>
      <c r="Q11">
        <f t="shared" si="3"/>
        <v>0.20293210681466961</v>
      </c>
      <c r="R11">
        <f t="shared" si="4"/>
        <v>0.57700599169908018</v>
      </c>
      <c r="S11">
        <f t="shared" si="5"/>
        <v>0.2185332007656822</v>
      </c>
      <c r="T11">
        <f t="shared" si="6"/>
        <v>67.351574454341105</v>
      </c>
      <c r="U11">
        <f t="shared" si="7"/>
        <v>22.432391748596832</v>
      </c>
      <c r="V11">
        <f t="shared" si="8"/>
        <v>57.689902852794091</v>
      </c>
      <c r="W11">
        <f t="shared" si="9"/>
        <v>8.1339181385428009E-3</v>
      </c>
      <c r="X11">
        <f t="shared" si="10"/>
        <v>2.7162841233192994E-3</v>
      </c>
      <c r="Y11">
        <f t="shared" si="11"/>
        <v>-2.0897002027401408</v>
      </c>
    </row>
    <row r="12" spans="3:25" x14ac:dyDescent="0.25">
      <c r="C12">
        <v>8</v>
      </c>
      <c r="D12">
        <v>108</v>
      </c>
      <c r="E12">
        <v>1</v>
      </c>
      <c r="F12">
        <v>82.813199999999995</v>
      </c>
      <c r="G12">
        <v>5.4329999999999998</v>
      </c>
      <c r="H12">
        <v>27.892199999999999</v>
      </c>
      <c r="I12">
        <v>4.9189999999999996</v>
      </c>
      <c r="J12">
        <v>81456.7</v>
      </c>
      <c r="K12">
        <v>6573</v>
      </c>
      <c r="L12">
        <v>36027.599999999999</v>
      </c>
      <c r="M12">
        <v>7202</v>
      </c>
      <c r="N12">
        <f t="shared" si="0"/>
        <v>117484.29999999999</v>
      </c>
      <c r="O12">
        <f t="shared" si="1"/>
        <v>9750.5452668043126</v>
      </c>
      <c r="P12">
        <f t="shared" si="2"/>
        <v>0.30665884718213415</v>
      </c>
      <c r="Q12">
        <f t="shared" si="3"/>
        <v>6.6375177733960303E-2</v>
      </c>
      <c r="R12">
        <f t="shared" si="4"/>
        <v>0.6933411528178659</v>
      </c>
      <c r="S12">
        <f t="shared" si="5"/>
        <v>8.0258448671150229E-2</v>
      </c>
      <c r="T12">
        <f t="shared" si="6"/>
        <v>65.971189453910014</v>
      </c>
      <c r="U12">
        <f t="shared" si="7"/>
        <v>8.0042522227883239</v>
      </c>
      <c r="V12">
        <f t="shared" si="8"/>
        <v>51.634807205553614</v>
      </c>
      <c r="W12">
        <f t="shared" si="9"/>
        <v>1.6485536195819859E-2</v>
      </c>
      <c r="X12">
        <f t="shared" si="10"/>
        <v>2.6236389872753511E-3</v>
      </c>
      <c r="Y12">
        <f t="shared" si="11"/>
        <v>-1.7828969227641573</v>
      </c>
    </row>
    <row r="13" spans="3:25" x14ac:dyDescent="0.25">
      <c r="C13">
        <v>9</v>
      </c>
      <c r="D13">
        <v>121</v>
      </c>
      <c r="E13">
        <v>1</v>
      </c>
      <c r="F13">
        <v>81.124700000000004</v>
      </c>
      <c r="G13">
        <v>5.13</v>
      </c>
      <c r="H13">
        <v>23.516400000000001</v>
      </c>
      <c r="I13">
        <v>6.524</v>
      </c>
      <c r="J13">
        <v>90120.2</v>
      </c>
      <c r="K13">
        <v>5249</v>
      </c>
      <c r="L13">
        <v>28767</v>
      </c>
      <c r="M13">
        <v>6071</v>
      </c>
      <c r="N13">
        <f t="shared" si="0"/>
        <v>118887.2</v>
      </c>
      <c r="O13">
        <f t="shared" si="1"/>
        <v>8025.5244065419174</v>
      </c>
      <c r="P13">
        <f t="shared" si="2"/>
        <v>0.24196885787536421</v>
      </c>
      <c r="Q13">
        <f t="shared" si="3"/>
        <v>5.3614007631041877E-2</v>
      </c>
      <c r="R13">
        <f t="shared" si="4"/>
        <v>0.75803114212463574</v>
      </c>
      <c r="S13">
        <f t="shared" si="5"/>
        <v>6.7585560958493718E-2</v>
      </c>
      <c r="T13">
        <f t="shared" si="6"/>
        <v>67.18528544485865</v>
      </c>
      <c r="U13">
        <f t="shared" si="7"/>
        <v>7.0189281753681927</v>
      </c>
      <c r="V13">
        <f t="shared" si="8"/>
        <v>50.933637880747483</v>
      </c>
      <c r="W13">
        <f t="shared" si="9"/>
        <v>2.2890125045270618E-2</v>
      </c>
      <c r="X13">
        <f t="shared" si="10"/>
        <v>2.5371051630090069E-3</v>
      </c>
      <c r="Y13">
        <f t="shared" si="11"/>
        <v>-1.6403518348342958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4"/>
  <sheetViews>
    <sheetView topLeftCell="A13" workbookViewId="0">
      <selection activeCell="E8" sqref="E8"/>
    </sheetView>
  </sheetViews>
  <sheetFormatPr baseColWidth="10" defaultRowHeight="15" x14ac:dyDescent="0.25"/>
  <sheetData>
    <row r="4" spans="3:6" x14ac:dyDescent="0.25">
      <c r="C4" t="s">
        <v>0</v>
      </c>
      <c r="D4" t="s">
        <v>21</v>
      </c>
      <c r="E4" t="s">
        <v>20</v>
      </c>
      <c r="F4" t="s">
        <v>22</v>
      </c>
    </row>
    <row r="5" spans="3:6" x14ac:dyDescent="0.25">
      <c r="C5">
        <v>1</v>
      </c>
      <c r="D5">
        <f>4*C5</f>
        <v>4</v>
      </c>
      <c r="E5">
        <v>900</v>
      </c>
      <c r="F5">
        <v>50</v>
      </c>
    </row>
    <row r="6" spans="3:6" x14ac:dyDescent="0.25">
      <c r="C6">
        <v>2</v>
      </c>
      <c r="D6">
        <f t="shared" ref="D6:D14" si="0">4*C6</f>
        <v>8</v>
      </c>
      <c r="E6">
        <v>1473</v>
      </c>
      <c r="F6">
        <v>50</v>
      </c>
    </row>
    <row r="7" spans="3:6" x14ac:dyDescent="0.25">
      <c r="C7">
        <v>3</v>
      </c>
      <c r="D7">
        <f t="shared" si="0"/>
        <v>12</v>
      </c>
      <c r="E7">
        <v>2104</v>
      </c>
      <c r="F7">
        <v>50</v>
      </c>
    </row>
    <row r="8" spans="3:6" x14ac:dyDescent="0.25">
      <c r="C8">
        <v>4</v>
      </c>
      <c r="D8">
        <f t="shared" si="0"/>
        <v>16</v>
      </c>
      <c r="E8">
        <v>3270</v>
      </c>
      <c r="F8">
        <v>50</v>
      </c>
    </row>
    <row r="9" spans="3:6" x14ac:dyDescent="0.25">
      <c r="C9">
        <v>5</v>
      </c>
      <c r="D9">
        <f t="shared" si="0"/>
        <v>20</v>
      </c>
      <c r="E9">
        <v>3877</v>
      </c>
      <c r="F9">
        <v>50</v>
      </c>
    </row>
    <row r="10" spans="3:6" x14ac:dyDescent="0.25">
      <c r="C10">
        <v>6</v>
      </c>
      <c r="D10">
        <f t="shared" si="0"/>
        <v>24</v>
      </c>
      <c r="E10">
        <v>4472</v>
      </c>
      <c r="F10">
        <v>50</v>
      </c>
    </row>
    <row r="11" spans="3:6" x14ac:dyDescent="0.25">
      <c r="C11">
        <v>7</v>
      </c>
      <c r="D11">
        <f t="shared" si="0"/>
        <v>28</v>
      </c>
      <c r="E11">
        <v>5091</v>
      </c>
      <c r="F11">
        <v>50</v>
      </c>
    </row>
    <row r="12" spans="3:6" x14ac:dyDescent="0.25">
      <c r="C12">
        <v>8</v>
      </c>
      <c r="D12">
        <f t="shared" si="0"/>
        <v>32</v>
      </c>
      <c r="E12">
        <v>5686</v>
      </c>
      <c r="F12">
        <v>50</v>
      </c>
    </row>
    <row r="13" spans="3:6" x14ac:dyDescent="0.25">
      <c r="C13">
        <v>9</v>
      </c>
      <c r="D13">
        <f t="shared" si="0"/>
        <v>36</v>
      </c>
      <c r="E13">
        <v>6281</v>
      </c>
      <c r="F13">
        <v>50</v>
      </c>
    </row>
    <row r="14" spans="3:6" x14ac:dyDescent="0.25">
      <c r="C14">
        <v>10</v>
      </c>
      <c r="D14">
        <f t="shared" si="0"/>
        <v>40</v>
      </c>
      <c r="E14">
        <v>6901</v>
      </c>
      <c r="F14">
        <v>50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Tabelle4</vt:lpstr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2018-09-09T19:50:00Z</dcterms:modified>
</cp:coreProperties>
</file>