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Stuff" sheetId="1" r:id="rId1"/>
    <sheet name="grob" sheetId="2" r:id="rId2"/>
    <sheet name="fein" sheetId="3" r:id="rId3"/>
    <sheet name="ti" sheetId="4" r:id="rId4"/>
    <sheet name="na" sheetId="5" r:id="rId5"/>
    <sheet name="offset" sheetId="6" r:id="rId6"/>
  </sheets>
  <calcPr calcId="145621"/>
</workbook>
</file>

<file path=xl/calcChain.xml><?xml version="1.0" encoding="utf-8"?>
<calcChain xmlns="http://schemas.openxmlformats.org/spreadsheetml/2006/main">
  <c r="U6" i="4" l="1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5" i="4"/>
  <c r="Y25" i="4" l="1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5" i="4"/>
  <c r="P6" i="4" l="1"/>
  <c r="R6" i="4" s="1"/>
  <c r="P7" i="4"/>
  <c r="R7" i="4" s="1"/>
  <c r="P8" i="4"/>
  <c r="R8" i="4" s="1"/>
  <c r="P9" i="4"/>
  <c r="R9" i="4" s="1"/>
  <c r="P10" i="4"/>
  <c r="R10" i="4" s="1"/>
  <c r="P11" i="4"/>
  <c r="R11" i="4" s="1"/>
  <c r="P12" i="4"/>
  <c r="R12" i="4" s="1"/>
  <c r="P13" i="4"/>
  <c r="R13" i="4" s="1"/>
  <c r="P14" i="4"/>
  <c r="R14" i="4" s="1"/>
  <c r="P15" i="4"/>
  <c r="R15" i="4" s="1"/>
  <c r="P16" i="4"/>
  <c r="R16" i="4" s="1"/>
  <c r="P17" i="4"/>
  <c r="R17" i="4" s="1"/>
  <c r="P18" i="4"/>
  <c r="R18" i="4" s="1"/>
  <c r="P19" i="4"/>
  <c r="R19" i="4" s="1"/>
  <c r="P20" i="4"/>
  <c r="R20" i="4" s="1"/>
  <c r="P21" i="4"/>
  <c r="R21" i="4" s="1"/>
  <c r="P22" i="4"/>
  <c r="R22" i="4" s="1"/>
  <c r="P23" i="4"/>
  <c r="R23" i="4" s="1"/>
  <c r="P24" i="4"/>
  <c r="R24" i="4" s="1"/>
  <c r="P25" i="4"/>
  <c r="R25" i="4" s="1"/>
  <c r="O6" i="4"/>
  <c r="Q6" i="4" s="1"/>
  <c r="O7" i="4"/>
  <c r="Q7" i="4" s="1"/>
  <c r="O8" i="4"/>
  <c r="Q8" i="4" s="1"/>
  <c r="O9" i="4"/>
  <c r="Q9" i="4" s="1"/>
  <c r="O10" i="4"/>
  <c r="Q10" i="4" s="1"/>
  <c r="O11" i="4"/>
  <c r="Q11" i="4" s="1"/>
  <c r="O12" i="4"/>
  <c r="Q12" i="4" s="1"/>
  <c r="O13" i="4"/>
  <c r="Q13" i="4" s="1"/>
  <c r="O14" i="4"/>
  <c r="Q14" i="4" s="1"/>
  <c r="O15" i="4"/>
  <c r="Q15" i="4" s="1"/>
  <c r="O16" i="4"/>
  <c r="Q16" i="4" s="1"/>
  <c r="O17" i="4"/>
  <c r="Q17" i="4" s="1"/>
  <c r="O18" i="4"/>
  <c r="Q18" i="4" s="1"/>
  <c r="O19" i="4"/>
  <c r="Q19" i="4" s="1"/>
  <c r="O20" i="4"/>
  <c r="Q20" i="4" s="1"/>
  <c r="O21" i="4"/>
  <c r="Q21" i="4" s="1"/>
  <c r="O22" i="4"/>
  <c r="Q22" i="4" s="1"/>
  <c r="O23" i="4"/>
  <c r="Q23" i="4" s="1"/>
  <c r="O24" i="4"/>
  <c r="Q24" i="4" s="1"/>
  <c r="O25" i="4"/>
  <c r="Q25" i="4" s="1"/>
  <c r="P5" i="4"/>
  <c r="R5" i="4" s="1"/>
  <c r="O5" i="4"/>
  <c r="Q5" i="4" s="1"/>
  <c r="E3" i="6"/>
  <c r="E2" i="6"/>
  <c r="D3" i="6"/>
  <c r="D2" i="6"/>
  <c r="S24" i="4" l="1"/>
  <c r="T24" i="4" s="1"/>
  <c r="S22" i="4"/>
  <c r="T22" i="4" s="1"/>
  <c r="S18" i="4"/>
  <c r="T18" i="4" s="1"/>
  <c r="S14" i="4"/>
  <c r="T14" i="4" s="1"/>
  <c r="S10" i="4"/>
  <c r="T10" i="4" s="1"/>
  <c r="S6" i="4"/>
  <c r="T6" i="4" s="1"/>
  <c r="S25" i="4"/>
  <c r="W25" i="4" s="1"/>
  <c r="S21" i="4"/>
  <c r="T21" i="4" s="1"/>
  <c r="S17" i="4"/>
  <c r="W17" i="4" s="1"/>
  <c r="T17" i="4"/>
  <c r="S13" i="4"/>
  <c r="T13" i="4" s="1"/>
  <c r="S9" i="4"/>
  <c r="T9" i="4" s="1"/>
  <c r="S20" i="4"/>
  <c r="W20" i="4" s="1"/>
  <c r="S16" i="4"/>
  <c r="W16" i="4" s="1"/>
  <c r="S12" i="4"/>
  <c r="W12" i="4" s="1"/>
  <c r="T8" i="4"/>
  <c r="S8" i="4"/>
  <c r="W8" i="4" s="1"/>
  <c r="S5" i="4"/>
  <c r="W5" i="4" s="1"/>
  <c r="S23" i="4"/>
  <c r="T23" i="4" s="1"/>
  <c r="S19" i="4"/>
  <c r="T19" i="4" s="1"/>
  <c r="S15" i="4"/>
  <c r="T15" i="4" s="1"/>
  <c r="S11" i="4"/>
  <c r="T11" i="4" s="1"/>
  <c r="S7" i="4"/>
  <c r="T7" i="4" s="1"/>
  <c r="L6" i="4"/>
  <c r="N6" i="4" s="1"/>
  <c r="L7" i="4"/>
  <c r="N7" i="4" s="1"/>
  <c r="L8" i="4"/>
  <c r="N8" i="4" s="1"/>
  <c r="L9" i="4"/>
  <c r="N9" i="4" s="1"/>
  <c r="L10" i="4"/>
  <c r="N10" i="4" s="1"/>
  <c r="L11" i="4"/>
  <c r="N11" i="4" s="1"/>
  <c r="L12" i="4"/>
  <c r="N12" i="4" s="1"/>
  <c r="L13" i="4"/>
  <c r="N13" i="4" s="1"/>
  <c r="L14" i="4"/>
  <c r="N14" i="4" s="1"/>
  <c r="L15" i="4"/>
  <c r="N15" i="4" s="1"/>
  <c r="L16" i="4"/>
  <c r="N16" i="4" s="1"/>
  <c r="L17" i="4"/>
  <c r="N17" i="4" s="1"/>
  <c r="L18" i="4"/>
  <c r="N18" i="4" s="1"/>
  <c r="L19" i="4"/>
  <c r="N19" i="4" s="1"/>
  <c r="L20" i="4"/>
  <c r="N20" i="4" s="1"/>
  <c r="L21" i="4"/>
  <c r="N21" i="4" s="1"/>
  <c r="L22" i="4"/>
  <c r="N22" i="4" s="1"/>
  <c r="L23" i="4"/>
  <c r="N23" i="4" s="1"/>
  <c r="L24" i="4"/>
  <c r="N24" i="4" s="1"/>
  <c r="L25" i="4"/>
  <c r="N25" i="4" s="1"/>
  <c r="L5" i="4"/>
  <c r="N5" i="4" s="1"/>
  <c r="K6" i="4"/>
  <c r="M6" i="4" s="1"/>
  <c r="V6" i="4" s="1"/>
  <c r="K7" i="4"/>
  <c r="M7" i="4" s="1"/>
  <c r="V7" i="4" s="1"/>
  <c r="K8" i="4"/>
  <c r="M8" i="4" s="1"/>
  <c r="V8" i="4" s="1"/>
  <c r="K9" i="4"/>
  <c r="M9" i="4" s="1"/>
  <c r="V9" i="4" s="1"/>
  <c r="K10" i="4"/>
  <c r="M10" i="4" s="1"/>
  <c r="V10" i="4" s="1"/>
  <c r="K11" i="4"/>
  <c r="M11" i="4" s="1"/>
  <c r="V11" i="4" s="1"/>
  <c r="K12" i="4"/>
  <c r="M12" i="4" s="1"/>
  <c r="K13" i="4"/>
  <c r="M13" i="4" s="1"/>
  <c r="V13" i="4" s="1"/>
  <c r="K14" i="4"/>
  <c r="M14" i="4" s="1"/>
  <c r="K15" i="4"/>
  <c r="M15" i="4" s="1"/>
  <c r="V15" i="4" s="1"/>
  <c r="K16" i="4"/>
  <c r="M16" i="4" s="1"/>
  <c r="K17" i="4"/>
  <c r="M17" i="4" s="1"/>
  <c r="V17" i="4" s="1"/>
  <c r="K18" i="4"/>
  <c r="M18" i="4" s="1"/>
  <c r="K19" i="4"/>
  <c r="M19" i="4" s="1"/>
  <c r="K20" i="4"/>
  <c r="M20" i="4" s="1"/>
  <c r="K21" i="4"/>
  <c r="M21" i="4" s="1"/>
  <c r="V21" i="4" s="1"/>
  <c r="K22" i="4"/>
  <c r="M22" i="4" s="1"/>
  <c r="V22" i="4" s="1"/>
  <c r="K23" i="4"/>
  <c r="M23" i="4" s="1"/>
  <c r="K24" i="4"/>
  <c r="M24" i="4" s="1"/>
  <c r="V24" i="4" s="1"/>
  <c r="K25" i="4"/>
  <c r="M25" i="4" s="1"/>
  <c r="V25" i="4" s="1"/>
  <c r="K5" i="4"/>
  <c r="M5" i="4" s="1"/>
  <c r="J6" i="1"/>
  <c r="J4" i="1"/>
  <c r="I4" i="1"/>
  <c r="I6" i="1"/>
  <c r="H6" i="1"/>
  <c r="H4" i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5" i="4"/>
  <c r="V23" i="4" l="1"/>
  <c r="V19" i="4"/>
  <c r="V18" i="4"/>
  <c r="V14" i="4"/>
  <c r="W6" i="4"/>
  <c r="W14" i="4"/>
  <c r="T16" i="4"/>
  <c r="V16" i="4" s="1"/>
  <c r="T25" i="4"/>
  <c r="X25" i="4" s="1"/>
  <c r="W7" i="4"/>
  <c r="W11" i="4"/>
  <c r="X11" i="4" s="1"/>
  <c r="W15" i="4"/>
  <c r="W19" i="4"/>
  <c r="W23" i="4"/>
  <c r="T5" i="4"/>
  <c r="V5" i="4" s="1"/>
  <c r="T20" i="4"/>
  <c r="V20" i="4" s="1"/>
  <c r="W13" i="4"/>
  <c r="W10" i="4"/>
  <c r="W22" i="4"/>
  <c r="T12" i="4"/>
  <c r="V12" i="4" s="1"/>
  <c r="X20" i="4"/>
  <c r="X12" i="4"/>
  <c r="X8" i="4"/>
  <c r="X7" i="4"/>
  <c r="W9" i="4"/>
  <c r="X17" i="4"/>
  <c r="W21" i="4"/>
  <c r="W18" i="4"/>
  <c r="X6" i="4"/>
  <c r="X10" i="4"/>
  <c r="X14" i="4"/>
  <c r="X22" i="4"/>
  <c r="X5" i="4"/>
  <c r="W24" i="4"/>
  <c r="X23" i="4"/>
  <c r="X13" i="4" l="1"/>
  <c r="X15" i="4"/>
  <c r="Z15" i="4" s="1"/>
  <c r="AB15" i="4" s="1"/>
  <c r="X16" i="4"/>
  <c r="Z16" i="4" s="1"/>
  <c r="AB16" i="4" s="1"/>
  <c r="X19" i="4"/>
  <c r="Z19" i="4" s="1"/>
  <c r="AB19" i="4" s="1"/>
  <c r="AA23" i="4"/>
  <c r="AC23" i="4" s="1"/>
  <c r="Z23" i="4"/>
  <c r="AB23" i="4" s="1"/>
  <c r="AA11" i="4"/>
  <c r="AC11" i="4" s="1"/>
  <c r="Z11" i="4"/>
  <c r="AB11" i="4" s="1"/>
  <c r="X24" i="4"/>
  <c r="Z5" i="4"/>
  <c r="AB5" i="4" s="1"/>
  <c r="AA5" i="4"/>
  <c r="AC5" i="4" s="1"/>
  <c r="Z22" i="4"/>
  <c r="AB22" i="4" s="1"/>
  <c r="AA22" i="4"/>
  <c r="AC22" i="4" s="1"/>
  <c r="Z10" i="4"/>
  <c r="AB10" i="4" s="1"/>
  <c r="AA10" i="4"/>
  <c r="AC10" i="4" s="1"/>
  <c r="AA13" i="4"/>
  <c r="AC13" i="4" s="1"/>
  <c r="Z13" i="4"/>
  <c r="AB13" i="4" s="1"/>
  <c r="AA17" i="4"/>
  <c r="AC17" i="4" s="1"/>
  <c r="Z17" i="4"/>
  <c r="AB17" i="4" s="1"/>
  <c r="AA8" i="4"/>
  <c r="AC8" i="4" s="1"/>
  <c r="Z8" i="4"/>
  <c r="AB8" i="4" s="1"/>
  <c r="AA16" i="4"/>
  <c r="AC16" i="4" s="1"/>
  <c r="AA19" i="4"/>
  <c r="AC19" i="4" s="1"/>
  <c r="AA25" i="4"/>
  <c r="AC25" i="4" s="1"/>
  <c r="Z25" i="4"/>
  <c r="AB25" i="4" s="1"/>
  <c r="X9" i="4"/>
  <c r="AA15" i="4"/>
  <c r="AC15" i="4" s="1"/>
  <c r="Z14" i="4"/>
  <c r="AB14" i="4" s="1"/>
  <c r="AA14" i="4"/>
  <c r="AC14" i="4" s="1"/>
  <c r="Z6" i="4"/>
  <c r="AB6" i="4" s="1"/>
  <c r="AA6" i="4"/>
  <c r="AC6" i="4" s="1"/>
  <c r="X21" i="4"/>
  <c r="AA12" i="4"/>
  <c r="AC12" i="4" s="1"/>
  <c r="Z12" i="4"/>
  <c r="AB12" i="4" s="1"/>
  <c r="AA20" i="4"/>
  <c r="AC20" i="4" s="1"/>
  <c r="Z20" i="4"/>
  <c r="AB20" i="4" s="1"/>
  <c r="X18" i="4"/>
  <c r="AA7" i="4"/>
  <c r="AC7" i="4" s="1"/>
  <c r="Z7" i="4"/>
  <c r="AB7" i="4" s="1"/>
  <c r="AE25" i="4" l="1"/>
  <c r="AF25" i="4" s="1"/>
  <c r="AD25" i="4"/>
  <c r="AE19" i="4"/>
  <c r="AD19" i="4"/>
  <c r="AE7" i="4"/>
  <c r="AF7" i="4" s="1"/>
  <c r="AD7" i="4"/>
  <c r="AE6" i="4"/>
  <c r="AF6" i="4" s="1"/>
  <c r="AD6" i="4"/>
  <c r="AE16" i="4"/>
  <c r="AD16" i="4"/>
  <c r="AE17" i="4"/>
  <c r="AD17" i="4"/>
  <c r="AE10" i="4"/>
  <c r="AF10" i="4" s="1"/>
  <c r="AD10" i="4"/>
  <c r="AE8" i="4"/>
  <c r="AF8" i="4" s="1"/>
  <c r="AD8" i="4"/>
  <c r="AE13" i="4"/>
  <c r="AD13" i="4"/>
  <c r="AE12" i="4"/>
  <c r="AD12" i="4"/>
  <c r="AE15" i="4"/>
  <c r="AD15" i="4"/>
  <c r="AE11" i="4"/>
  <c r="AD11" i="4"/>
  <c r="AE22" i="4"/>
  <c r="AD22" i="4"/>
  <c r="AE14" i="4"/>
  <c r="AD14" i="4"/>
  <c r="AE20" i="4"/>
  <c r="AD20" i="4"/>
  <c r="AE23" i="4"/>
  <c r="AD23" i="4"/>
  <c r="AE5" i="4"/>
  <c r="AD5" i="4"/>
  <c r="AA9" i="4"/>
  <c r="AC9" i="4" s="1"/>
  <c r="Z9" i="4"/>
  <c r="AB9" i="4" s="1"/>
  <c r="AA24" i="4"/>
  <c r="AC24" i="4" s="1"/>
  <c r="Z24" i="4"/>
  <c r="AB24" i="4" s="1"/>
  <c r="Z18" i="4"/>
  <c r="AB18" i="4" s="1"/>
  <c r="AA18" i="4"/>
  <c r="AC18" i="4" s="1"/>
  <c r="AA21" i="4"/>
  <c r="AC21" i="4" s="1"/>
  <c r="Z21" i="4"/>
  <c r="AB21" i="4" s="1"/>
  <c r="AF14" i="4" l="1"/>
  <c r="AF12" i="4"/>
  <c r="AF17" i="4"/>
  <c r="AF23" i="4"/>
  <c r="AF11" i="4"/>
  <c r="AF20" i="4"/>
  <c r="AF22" i="4"/>
  <c r="AF15" i="4"/>
  <c r="AF13" i="4"/>
  <c r="AF16" i="4"/>
  <c r="AE18" i="4"/>
  <c r="AD18" i="4"/>
  <c r="AE24" i="4"/>
  <c r="AD24" i="4"/>
  <c r="AE21" i="4"/>
  <c r="AD21" i="4"/>
  <c r="AE9" i="4"/>
  <c r="AF9" i="4" s="1"/>
  <c r="AD9" i="4"/>
  <c r="AF19" i="4"/>
  <c r="AF5" i="4"/>
  <c r="AF21" i="4" l="1"/>
  <c r="AF18" i="4"/>
  <c r="AF24" i="4"/>
</calcChain>
</file>

<file path=xl/sharedStrings.xml><?xml version="1.0" encoding="utf-8"?>
<sst xmlns="http://schemas.openxmlformats.org/spreadsheetml/2006/main" count="56" uniqueCount="41">
  <si>
    <t>n</t>
  </si>
  <si>
    <t>N</t>
  </si>
  <si>
    <t>untergrund</t>
  </si>
  <si>
    <t>t</t>
  </si>
  <si>
    <t>U</t>
  </si>
  <si>
    <t>B</t>
  </si>
  <si>
    <t>deltab</t>
  </si>
  <si>
    <t>untergrund2</t>
  </si>
  <si>
    <t>Bnegativ</t>
  </si>
  <si>
    <t>Bpositiv</t>
  </si>
  <si>
    <t>dN</t>
  </si>
  <si>
    <t>N/40s</t>
  </si>
  <si>
    <t>dN/40s</t>
  </si>
  <si>
    <t>dNunten</t>
  </si>
  <si>
    <t>Nunten</t>
  </si>
  <si>
    <t>mitte</t>
  </si>
  <si>
    <t>d</t>
  </si>
  <si>
    <t>Breal</t>
  </si>
  <si>
    <t>dBreal</t>
  </si>
  <si>
    <t>UB</t>
  </si>
  <si>
    <t>dUB</t>
  </si>
  <si>
    <t>Uboffset</t>
  </si>
  <si>
    <t>dUBoffset</t>
  </si>
  <si>
    <t>eta</t>
  </si>
  <si>
    <t>deta</t>
  </si>
  <si>
    <t>eps</t>
  </si>
  <si>
    <t>deps</t>
  </si>
  <si>
    <t>ys</t>
  </si>
  <si>
    <t>dys</t>
  </si>
  <si>
    <t>beta</t>
  </si>
  <si>
    <t>dbeta</t>
  </si>
  <si>
    <t>etaz</t>
  </si>
  <si>
    <t>detaz</t>
  </si>
  <si>
    <t>fermi</t>
  </si>
  <si>
    <t>y</t>
  </si>
  <si>
    <t>dfermi</t>
  </si>
  <si>
    <t>y2</t>
  </si>
  <si>
    <t>Nreal</t>
  </si>
  <si>
    <t>dNreal</t>
  </si>
  <si>
    <t>dy</t>
  </si>
  <si>
    <t>dy2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</si>
</sst>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grob!$F$4</c:f>
              <c:strCache>
                <c:ptCount val="1"/>
                <c:pt idx="0">
                  <c:v>N</c:v>
                </c:pt>
              </c:strCache>
            </c:strRef>
          </c:tx>
          <c:spPr>
            <a:ln w="28575">
              <a:noFill/>
            </a:ln>
          </c:spPr>
          <c:xVal>
            <c:numRef>
              <c:f>grob!$E$5:$E$100</c:f>
              <c:numCache>
                <c:formatCode>General</c:formatCode>
                <c:ptCount val="96"/>
                <c:pt idx="0">
                  <c:v>9.1999999999999993</c:v>
                </c:pt>
                <c:pt idx="1">
                  <c:v>19.7</c:v>
                </c:pt>
                <c:pt idx="2">
                  <c:v>29.8</c:v>
                </c:pt>
                <c:pt idx="3">
                  <c:v>39.6</c:v>
                </c:pt>
                <c:pt idx="4">
                  <c:v>49.6</c:v>
                </c:pt>
                <c:pt idx="5">
                  <c:v>60.2</c:v>
                </c:pt>
                <c:pt idx="6">
                  <c:v>70.599999999999994</c:v>
                </c:pt>
                <c:pt idx="7">
                  <c:v>80.099999999999994</c:v>
                </c:pt>
                <c:pt idx="8">
                  <c:v>90.6</c:v>
                </c:pt>
                <c:pt idx="9">
                  <c:v>100.3</c:v>
                </c:pt>
                <c:pt idx="10">
                  <c:v>110</c:v>
                </c:pt>
                <c:pt idx="11">
                  <c:v>120.1</c:v>
                </c:pt>
                <c:pt idx="12">
                  <c:v>130.80000000000001</c:v>
                </c:pt>
                <c:pt idx="13">
                  <c:v>140.5</c:v>
                </c:pt>
                <c:pt idx="14">
                  <c:v>150.19999999999999</c:v>
                </c:pt>
                <c:pt idx="15">
                  <c:v>160.19999999999999</c:v>
                </c:pt>
                <c:pt idx="16">
                  <c:v>169.3</c:v>
                </c:pt>
                <c:pt idx="17">
                  <c:v>155.1</c:v>
                </c:pt>
                <c:pt idx="18">
                  <c:v>155.5</c:v>
                </c:pt>
                <c:pt idx="19">
                  <c:v>156.1</c:v>
                </c:pt>
                <c:pt idx="20">
                  <c:v>156.5</c:v>
                </c:pt>
                <c:pt idx="21">
                  <c:v>157</c:v>
                </c:pt>
                <c:pt idx="22">
                  <c:v>157.6</c:v>
                </c:pt>
                <c:pt idx="23">
                  <c:v>158.1</c:v>
                </c:pt>
                <c:pt idx="24">
                  <c:v>158.4</c:v>
                </c:pt>
                <c:pt idx="25">
                  <c:v>158.9</c:v>
                </c:pt>
                <c:pt idx="26">
                  <c:v>159.6</c:v>
                </c:pt>
                <c:pt idx="27">
                  <c:v>160</c:v>
                </c:pt>
                <c:pt idx="28">
                  <c:v>160.5</c:v>
                </c:pt>
                <c:pt idx="29">
                  <c:v>161</c:v>
                </c:pt>
                <c:pt idx="30">
                  <c:v>161.5</c:v>
                </c:pt>
                <c:pt idx="31">
                  <c:v>162.19999999999999</c:v>
                </c:pt>
                <c:pt idx="32">
                  <c:v>162.69999999999999</c:v>
                </c:pt>
                <c:pt idx="33">
                  <c:v>163.1</c:v>
                </c:pt>
                <c:pt idx="34">
                  <c:v>163.6</c:v>
                </c:pt>
                <c:pt idx="35">
                  <c:v>164.1</c:v>
                </c:pt>
                <c:pt idx="36">
                  <c:v>164.6</c:v>
                </c:pt>
              </c:numCache>
            </c:numRef>
          </c:xVal>
          <c:yVal>
            <c:numRef>
              <c:f>grob!$F$5:$F$100</c:f>
              <c:numCache>
                <c:formatCode>General</c:formatCode>
                <c:ptCount val="96"/>
                <c:pt idx="0">
                  <c:v>5</c:v>
                </c:pt>
                <c:pt idx="1">
                  <c:v>8</c:v>
                </c:pt>
                <c:pt idx="2">
                  <c:v>6</c:v>
                </c:pt>
                <c:pt idx="3">
                  <c:v>9</c:v>
                </c:pt>
                <c:pt idx="4">
                  <c:v>13</c:v>
                </c:pt>
                <c:pt idx="5">
                  <c:v>37</c:v>
                </c:pt>
                <c:pt idx="6">
                  <c:v>107</c:v>
                </c:pt>
                <c:pt idx="7">
                  <c:v>140</c:v>
                </c:pt>
                <c:pt idx="8">
                  <c:v>145</c:v>
                </c:pt>
                <c:pt idx="9">
                  <c:v>133</c:v>
                </c:pt>
                <c:pt idx="10">
                  <c:v>90</c:v>
                </c:pt>
                <c:pt idx="11">
                  <c:v>61</c:v>
                </c:pt>
                <c:pt idx="12">
                  <c:v>41</c:v>
                </c:pt>
                <c:pt idx="13">
                  <c:v>17</c:v>
                </c:pt>
                <c:pt idx="14">
                  <c:v>16</c:v>
                </c:pt>
                <c:pt idx="15">
                  <c:v>54</c:v>
                </c:pt>
                <c:pt idx="16">
                  <c:v>15</c:v>
                </c:pt>
                <c:pt idx="17">
                  <c:v>36</c:v>
                </c:pt>
                <c:pt idx="18">
                  <c:v>34</c:v>
                </c:pt>
                <c:pt idx="19">
                  <c:v>67</c:v>
                </c:pt>
                <c:pt idx="20">
                  <c:v>58</c:v>
                </c:pt>
                <c:pt idx="21">
                  <c:v>93</c:v>
                </c:pt>
                <c:pt idx="22">
                  <c:v>127</c:v>
                </c:pt>
                <c:pt idx="23">
                  <c:v>201</c:v>
                </c:pt>
                <c:pt idx="24">
                  <c:v>204</c:v>
                </c:pt>
                <c:pt idx="25">
                  <c:v>209</c:v>
                </c:pt>
                <c:pt idx="26">
                  <c:v>113</c:v>
                </c:pt>
                <c:pt idx="27">
                  <c:v>63</c:v>
                </c:pt>
                <c:pt idx="28">
                  <c:v>63</c:v>
                </c:pt>
                <c:pt idx="29">
                  <c:v>61</c:v>
                </c:pt>
                <c:pt idx="30">
                  <c:v>91</c:v>
                </c:pt>
                <c:pt idx="31">
                  <c:v>89</c:v>
                </c:pt>
                <c:pt idx="32">
                  <c:v>83</c:v>
                </c:pt>
                <c:pt idx="33">
                  <c:v>60</c:v>
                </c:pt>
                <c:pt idx="34">
                  <c:v>53</c:v>
                </c:pt>
                <c:pt idx="35">
                  <c:v>28</c:v>
                </c:pt>
                <c:pt idx="36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23936"/>
        <c:axId val="192204800"/>
      </c:scatterChart>
      <c:valAx>
        <c:axId val="19202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204800"/>
        <c:crosses val="autoZero"/>
        <c:crossBetween val="midCat"/>
      </c:valAx>
      <c:valAx>
        <c:axId val="19220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023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grob!$E$22:$E$41</c:f>
              <c:numCache>
                <c:formatCode>General</c:formatCode>
                <c:ptCount val="20"/>
                <c:pt idx="0">
                  <c:v>155.1</c:v>
                </c:pt>
                <c:pt idx="1">
                  <c:v>155.5</c:v>
                </c:pt>
                <c:pt idx="2">
                  <c:v>156.1</c:v>
                </c:pt>
                <c:pt idx="3">
                  <c:v>156.5</c:v>
                </c:pt>
                <c:pt idx="4">
                  <c:v>157</c:v>
                </c:pt>
                <c:pt idx="5">
                  <c:v>157.6</c:v>
                </c:pt>
                <c:pt idx="6">
                  <c:v>158.1</c:v>
                </c:pt>
                <c:pt idx="7">
                  <c:v>158.4</c:v>
                </c:pt>
                <c:pt idx="8">
                  <c:v>158.9</c:v>
                </c:pt>
                <c:pt idx="9">
                  <c:v>159.6</c:v>
                </c:pt>
                <c:pt idx="10">
                  <c:v>160</c:v>
                </c:pt>
                <c:pt idx="11">
                  <c:v>160.5</c:v>
                </c:pt>
                <c:pt idx="12">
                  <c:v>161</c:v>
                </c:pt>
                <c:pt idx="13">
                  <c:v>161.5</c:v>
                </c:pt>
                <c:pt idx="14">
                  <c:v>162.19999999999999</c:v>
                </c:pt>
                <c:pt idx="15">
                  <c:v>162.69999999999999</c:v>
                </c:pt>
                <c:pt idx="16">
                  <c:v>163.1</c:v>
                </c:pt>
                <c:pt idx="17">
                  <c:v>163.6</c:v>
                </c:pt>
                <c:pt idx="18">
                  <c:v>164.1</c:v>
                </c:pt>
                <c:pt idx="19">
                  <c:v>164.6</c:v>
                </c:pt>
              </c:numCache>
            </c:numRef>
          </c:xVal>
          <c:yVal>
            <c:numRef>
              <c:f>grob!$F$22:$F$41</c:f>
              <c:numCache>
                <c:formatCode>General</c:formatCode>
                <c:ptCount val="20"/>
                <c:pt idx="0">
                  <c:v>36</c:v>
                </c:pt>
                <c:pt idx="1">
                  <c:v>34</c:v>
                </c:pt>
                <c:pt idx="2">
                  <c:v>67</c:v>
                </c:pt>
                <c:pt idx="3">
                  <c:v>58</c:v>
                </c:pt>
                <c:pt idx="4">
                  <c:v>93</c:v>
                </c:pt>
                <c:pt idx="5">
                  <c:v>127</c:v>
                </c:pt>
                <c:pt idx="6">
                  <c:v>201</c:v>
                </c:pt>
                <c:pt idx="7">
                  <c:v>204</c:v>
                </c:pt>
                <c:pt idx="8">
                  <c:v>209</c:v>
                </c:pt>
                <c:pt idx="9">
                  <c:v>113</c:v>
                </c:pt>
                <c:pt idx="10">
                  <c:v>63</c:v>
                </c:pt>
                <c:pt idx="11">
                  <c:v>63</c:v>
                </c:pt>
                <c:pt idx="12">
                  <c:v>61</c:v>
                </c:pt>
                <c:pt idx="13">
                  <c:v>91</c:v>
                </c:pt>
                <c:pt idx="14">
                  <c:v>89</c:v>
                </c:pt>
                <c:pt idx="15">
                  <c:v>83</c:v>
                </c:pt>
                <c:pt idx="16">
                  <c:v>60</c:v>
                </c:pt>
                <c:pt idx="17">
                  <c:v>53</c:v>
                </c:pt>
                <c:pt idx="18">
                  <c:v>28</c:v>
                </c:pt>
                <c:pt idx="19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82624"/>
        <c:axId val="192284160"/>
      </c:scatterChart>
      <c:valAx>
        <c:axId val="19228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284160"/>
        <c:crosses val="autoZero"/>
        <c:crossBetween val="midCat"/>
      </c:valAx>
      <c:valAx>
        <c:axId val="19228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282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fein!$F$4</c:f>
              <c:strCache>
                <c:ptCount val="1"/>
                <c:pt idx="0">
                  <c:v>N</c:v>
                </c:pt>
              </c:strCache>
            </c:strRef>
          </c:tx>
          <c:spPr>
            <a:ln w="28575">
              <a:noFill/>
            </a:ln>
          </c:spPr>
          <c:xVal>
            <c:numRef>
              <c:f>fein!$E$5:$E$54</c:f>
              <c:numCache>
                <c:formatCode>General</c:formatCode>
                <c:ptCount val="50"/>
                <c:pt idx="0">
                  <c:v>150.1</c:v>
                </c:pt>
                <c:pt idx="1">
                  <c:v>150.6</c:v>
                </c:pt>
                <c:pt idx="2">
                  <c:v>151.1</c:v>
                </c:pt>
                <c:pt idx="3">
                  <c:v>151.6</c:v>
                </c:pt>
                <c:pt idx="4">
                  <c:v>152.1</c:v>
                </c:pt>
                <c:pt idx="5">
                  <c:v>152.4</c:v>
                </c:pt>
                <c:pt idx="6">
                  <c:v>152.9</c:v>
                </c:pt>
                <c:pt idx="7">
                  <c:v>155</c:v>
                </c:pt>
                <c:pt idx="8">
                  <c:v>155.4</c:v>
                </c:pt>
                <c:pt idx="9">
                  <c:v>156.19999999999999</c:v>
                </c:pt>
                <c:pt idx="10">
                  <c:v>156.69999999999999</c:v>
                </c:pt>
                <c:pt idx="11">
                  <c:v>157.19999999999999</c:v>
                </c:pt>
                <c:pt idx="12">
                  <c:v>157.5</c:v>
                </c:pt>
                <c:pt idx="13">
                  <c:v>158</c:v>
                </c:pt>
                <c:pt idx="14">
                  <c:v>158.6</c:v>
                </c:pt>
                <c:pt idx="15">
                  <c:v>159.19999999999999</c:v>
                </c:pt>
                <c:pt idx="16">
                  <c:v>159.6</c:v>
                </c:pt>
                <c:pt idx="17">
                  <c:v>160</c:v>
                </c:pt>
                <c:pt idx="18">
                  <c:v>160.30000000000001</c:v>
                </c:pt>
                <c:pt idx="19">
                  <c:v>161</c:v>
                </c:pt>
                <c:pt idx="20">
                  <c:v>161.5</c:v>
                </c:pt>
                <c:pt idx="21">
                  <c:v>162</c:v>
                </c:pt>
                <c:pt idx="22">
                  <c:v>162.5</c:v>
                </c:pt>
                <c:pt idx="23">
                  <c:v>163.19999999999999</c:v>
                </c:pt>
              </c:numCache>
            </c:numRef>
          </c:xVal>
          <c:yVal>
            <c:numRef>
              <c:f>fein!$F$5:$F$54</c:f>
              <c:numCache>
                <c:formatCode>General</c:formatCode>
                <c:ptCount val="50"/>
                <c:pt idx="0">
                  <c:v>32</c:v>
                </c:pt>
                <c:pt idx="1">
                  <c:v>24</c:v>
                </c:pt>
                <c:pt idx="2">
                  <c:v>17</c:v>
                </c:pt>
                <c:pt idx="3">
                  <c:v>27</c:v>
                </c:pt>
                <c:pt idx="4">
                  <c:v>18</c:v>
                </c:pt>
                <c:pt idx="5">
                  <c:v>20</c:v>
                </c:pt>
                <c:pt idx="7">
                  <c:v>42</c:v>
                </c:pt>
                <c:pt idx="8">
                  <c:v>41</c:v>
                </c:pt>
                <c:pt idx="9">
                  <c:v>65</c:v>
                </c:pt>
                <c:pt idx="10">
                  <c:v>78</c:v>
                </c:pt>
                <c:pt idx="11">
                  <c:v>131</c:v>
                </c:pt>
                <c:pt idx="12">
                  <c:v>173</c:v>
                </c:pt>
                <c:pt idx="13">
                  <c:v>192</c:v>
                </c:pt>
                <c:pt idx="14">
                  <c:v>174</c:v>
                </c:pt>
                <c:pt idx="15">
                  <c:v>76</c:v>
                </c:pt>
                <c:pt idx="16">
                  <c:v>49</c:v>
                </c:pt>
                <c:pt idx="17">
                  <c:v>45</c:v>
                </c:pt>
                <c:pt idx="18">
                  <c:v>55</c:v>
                </c:pt>
                <c:pt idx="19">
                  <c:v>69</c:v>
                </c:pt>
                <c:pt idx="20">
                  <c:v>87</c:v>
                </c:pt>
                <c:pt idx="21">
                  <c:v>99</c:v>
                </c:pt>
                <c:pt idx="22">
                  <c:v>84</c:v>
                </c:pt>
                <c:pt idx="23">
                  <c:v>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08352"/>
        <c:axId val="192309888"/>
      </c:scatterChart>
      <c:valAx>
        <c:axId val="19230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309888"/>
        <c:crosses val="autoZero"/>
        <c:crossBetween val="midCat"/>
      </c:valAx>
      <c:valAx>
        <c:axId val="19230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308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ti!$I$4</c:f>
              <c:strCache>
                <c:ptCount val="1"/>
                <c:pt idx="0">
                  <c:v>N</c:v>
                </c:pt>
              </c:strCache>
            </c:strRef>
          </c:tx>
          <c:spPr>
            <a:ln w="28575">
              <a:noFill/>
            </a:ln>
          </c:spPr>
          <c:xVal>
            <c:numRef>
              <c:f>ti!$E$5:$E$143</c:f>
              <c:numCache>
                <c:formatCode>General</c:formatCode>
                <c:ptCount val="139"/>
                <c:pt idx="0">
                  <c:v>10</c:v>
                </c:pt>
                <c:pt idx="1">
                  <c:v>18</c:v>
                </c:pt>
                <c:pt idx="2">
                  <c:v>26</c:v>
                </c:pt>
                <c:pt idx="3">
                  <c:v>32.1</c:v>
                </c:pt>
                <c:pt idx="4">
                  <c:v>40.1</c:v>
                </c:pt>
                <c:pt idx="5">
                  <c:v>48.1</c:v>
                </c:pt>
                <c:pt idx="6">
                  <c:v>56.2</c:v>
                </c:pt>
                <c:pt idx="7">
                  <c:v>64.3</c:v>
                </c:pt>
                <c:pt idx="8">
                  <c:v>72.400000000000006</c:v>
                </c:pt>
                <c:pt idx="9">
                  <c:v>80</c:v>
                </c:pt>
                <c:pt idx="10">
                  <c:v>88.1</c:v>
                </c:pt>
                <c:pt idx="11">
                  <c:v>96.3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135.9</c:v>
                </c:pt>
                <c:pt idx="17">
                  <c:v>143.9</c:v>
                </c:pt>
                <c:pt idx="18">
                  <c:v>151.9</c:v>
                </c:pt>
                <c:pt idx="19">
                  <c:v>160.30000000000001</c:v>
                </c:pt>
                <c:pt idx="20">
                  <c:v>169.3</c:v>
                </c:pt>
              </c:numCache>
            </c:numRef>
          </c:xVal>
          <c:yVal>
            <c:numRef>
              <c:f>ti!$I$5:$I$143</c:f>
              <c:numCache>
                <c:formatCode>General</c:formatCode>
                <c:ptCount val="139"/>
                <c:pt idx="0">
                  <c:v>60</c:v>
                </c:pt>
                <c:pt idx="1">
                  <c:v>45</c:v>
                </c:pt>
                <c:pt idx="2">
                  <c:v>50</c:v>
                </c:pt>
                <c:pt idx="3">
                  <c:v>44</c:v>
                </c:pt>
                <c:pt idx="4">
                  <c:v>36</c:v>
                </c:pt>
                <c:pt idx="5">
                  <c:v>47</c:v>
                </c:pt>
                <c:pt idx="6">
                  <c:v>54</c:v>
                </c:pt>
                <c:pt idx="7">
                  <c:v>84</c:v>
                </c:pt>
                <c:pt idx="8">
                  <c:v>133</c:v>
                </c:pt>
                <c:pt idx="9">
                  <c:v>200</c:v>
                </c:pt>
                <c:pt idx="10">
                  <c:v>221</c:v>
                </c:pt>
                <c:pt idx="11">
                  <c:v>217</c:v>
                </c:pt>
                <c:pt idx="12">
                  <c:v>260</c:v>
                </c:pt>
                <c:pt idx="13">
                  <c:v>202</c:v>
                </c:pt>
                <c:pt idx="14">
                  <c:v>198</c:v>
                </c:pt>
                <c:pt idx="15">
                  <c:v>156</c:v>
                </c:pt>
                <c:pt idx="16">
                  <c:v>136</c:v>
                </c:pt>
                <c:pt idx="17">
                  <c:v>110</c:v>
                </c:pt>
                <c:pt idx="18">
                  <c:v>82</c:v>
                </c:pt>
                <c:pt idx="19">
                  <c:v>59</c:v>
                </c:pt>
                <c:pt idx="20">
                  <c:v>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37248"/>
        <c:axId val="192475904"/>
      </c:scatterChart>
      <c:valAx>
        <c:axId val="19243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475904"/>
        <c:crosses val="autoZero"/>
        <c:crossBetween val="midCat"/>
      </c:valAx>
      <c:valAx>
        <c:axId val="19247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437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ti!$AC$4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ti!$S$5:$S$25</c:f>
              <c:numCache>
                <c:formatCode>General</c:formatCode>
                <c:ptCount val="21"/>
                <c:pt idx="0">
                  <c:v>1.0007450884715847</c:v>
                </c:pt>
                <c:pt idx="1">
                  <c:v>1.0101176229033924</c:v>
                </c:pt>
                <c:pt idx="2">
                  <c:v>1.0299594613867091</c:v>
                </c:pt>
                <c:pt idx="3">
                  <c:v>1.0517686666277903</c:v>
                </c:pt>
                <c:pt idx="4">
                  <c:v>1.0884955710061479</c:v>
                </c:pt>
                <c:pt idx="5">
                  <c:v>1.1336048200762028</c:v>
                </c:pt>
                <c:pt idx="6">
                  <c:v>1.1868401004768923</c:v>
                </c:pt>
                <c:pt idx="7">
                  <c:v>1.2467137362281686</c:v>
                </c:pt>
                <c:pt idx="8">
                  <c:v>1.312317429625927</c:v>
                </c:pt>
                <c:pt idx="9">
                  <c:v>1.3783544290566196</c:v>
                </c:pt>
                <c:pt idx="10">
                  <c:v>1.4528338817979154</c:v>
                </c:pt>
                <c:pt idx="11">
                  <c:v>1.5319214927991578</c:v>
                </c:pt>
                <c:pt idx="12">
                  <c:v>1.6090797283229941</c:v>
                </c:pt>
                <c:pt idx="13">
                  <c:v>1.6917920829995627</c:v>
                </c:pt>
                <c:pt idx="14">
                  <c:v>1.7767428998310364</c:v>
                </c:pt>
                <c:pt idx="15">
                  <c:v>1.8636260923532917</c:v>
                </c:pt>
                <c:pt idx="16">
                  <c:v>1.9510672966609841</c:v>
                </c:pt>
                <c:pt idx="17">
                  <c:v>2.0410644468267041</c:v>
                </c:pt>
                <c:pt idx="18">
                  <c:v>2.1323359388473477</c:v>
                </c:pt>
                <c:pt idx="19">
                  <c:v>2.229371234249693</c:v>
                </c:pt>
                <c:pt idx="20">
                  <c:v>2.3345304538814653</c:v>
                </c:pt>
              </c:numCache>
            </c:numRef>
          </c:xVal>
          <c:yVal>
            <c:numRef>
              <c:f>ti!$AC$5:$AC$25</c:f>
              <c:numCache>
                <c:formatCode>General</c:formatCode>
                <c:ptCount val="21"/>
                <c:pt idx="0">
                  <c:v>1.4755260528096863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0.64414106241062696</c:v>
                </c:pt>
                <c:pt idx="7">
                  <c:v>2.3449009704662922</c:v>
                </c:pt>
                <c:pt idx="8">
                  <c:v>3.5354854501262087</c:v>
                </c:pt>
                <c:pt idx="9">
                  <c:v>4.5446989348808868</c:v>
                </c:pt>
                <c:pt idx="10">
                  <c:v>4.60391494945591</c:v>
                </c:pt>
                <c:pt idx="11">
                  <c:v>4.3113210134413986</c:v>
                </c:pt>
                <c:pt idx="12">
                  <c:v>4.6050286173785491</c:v>
                </c:pt>
                <c:pt idx="13">
                  <c:v>3.7178427248380328</c:v>
                </c:pt>
                <c:pt idx="14">
                  <c:v>3.4906409745851179</c:v>
                </c:pt>
                <c:pt idx="15">
                  <c:v>2.8080489588382669</c:v>
                </c:pt>
                <c:pt idx="16">
                  <c:v>2.4099583207645021</c:v>
                </c:pt>
                <c:pt idx="17">
                  <c:v>1.9144459824533346</c:v>
                </c:pt>
                <c:pt idx="18">
                  <c:v>1.3195218975153087</c:v>
                </c:pt>
                <c:pt idx="19">
                  <c:v>0.61601608256582474</c:v>
                </c:pt>
                <c:pt idx="2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ti!$AE$4</c:f>
              <c:strCache>
                <c:ptCount val="1"/>
                <c:pt idx="0">
                  <c:v>y2</c:v>
                </c:pt>
              </c:strCache>
            </c:strRef>
          </c:tx>
          <c:spPr>
            <a:ln w="28575">
              <a:noFill/>
            </a:ln>
          </c:spPr>
          <c:xVal>
            <c:numRef>
              <c:f>ti!$S$5:$S$25</c:f>
              <c:numCache>
                <c:formatCode>General</c:formatCode>
                <c:ptCount val="21"/>
                <c:pt idx="0">
                  <c:v>1.0007450884715847</c:v>
                </c:pt>
                <c:pt idx="1">
                  <c:v>1.0101176229033924</c:v>
                </c:pt>
                <c:pt idx="2">
                  <c:v>1.0299594613867091</c:v>
                </c:pt>
                <c:pt idx="3">
                  <c:v>1.0517686666277903</c:v>
                </c:pt>
                <c:pt idx="4">
                  <c:v>1.0884955710061479</c:v>
                </c:pt>
                <c:pt idx="5">
                  <c:v>1.1336048200762028</c:v>
                </c:pt>
                <c:pt idx="6">
                  <c:v>1.1868401004768923</c:v>
                </c:pt>
                <c:pt idx="7">
                  <c:v>1.2467137362281686</c:v>
                </c:pt>
                <c:pt idx="8">
                  <c:v>1.312317429625927</c:v>
                </c:pt>
                <c:pt idx="9">
                  <c:v>1.3783544290566196</c:v>
                </c:pt>
                <c:pt idx="10">
                  <c:v>1.4528338817979154</c:v>
                </c:pt>
                <c:pt idx="11">
                  <c:v>1.5319214927991578</c:v>
                </c:pt>
                <c:pt idx="12">
                  <c:v>1.6090797283229941</c:v>
                </c:pt>
                <c:pt idx="13">
                  <c:v>1.6917920829995627</c:v>
                </c:pt>
                <c:pt idx="14">
                  <c:v>1.7767428998310364</c:v>
                </c:pt>
                <c:pt idx="15">
                  <c:v>1.8636260923532917</c:v>
                </c:pt>
                <c:pt idx="16">
                  <c:v>1.9510672966609841</c:v>
                </c:pt>
                <c:pt idx="17">
                  <c:v>2.0410644468267041</c:v>
                </c:pt>
                <c:pt idx="18">
                  <c:v>2.1323359388473477</c:v>
                </c:pt>
                <c:pt idx="19">
                  <c:v>2.229371234249693</c:v>
                </c:pt>
                <c:pt idx="20">
                  <c:v>2.3345304538814653</c:v>
                </c:pt>
              </c:numCache>
            </c:numRef>
          </c:xVal>
          <c:yVal>
            <c:numRef>
              <c:f>ti!$AE$5:$AE$25</c:f>
              <c:numCache>
                <c:formatCode>General</c:formatCode>
                <c:ptCount val="21"/>
                <c:pt idx="0">
                  <c:v>0.85618705524891137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9.1860939137264522E-2</c:v>
                </c:pt>
                <c:pt idx="7">
                  <c:v>0.30985671678399657</c:v>
                </c:pt>
                <c:pt idx="8">
                  <c:v>0.43728019882186597</c:v>
                </c:pt>
                <c:pt idx="9">
                  <c:v>0.53202610866663913</c:v>
                </c:pt>
                <c:pt idx="10">
                  <c:v>0.51132521021701416</c:v>
                </c:pt>
                <c:pt idx="11">
                  <c:v>0.45630748577504232</c:v>
                </c:pt>
                <c:pt idx="12">
                  <c:v>0.46764213608512034</c:v>
                </c:pt>
                <c:pt idx="13">
                  <c:v>0.36287614179023497</c:v>
                </c:pt>
                <c:pt idx="14">
                  <c:v>0.32841547875161936</c:v>
                </c:pt>
                <c:pt idx="15">
                  <c:v>0.25530882989316261</c:v>
                </c:pt>
                <c:pt idx="16">
                  <c:v>0.21229199456998202</c:v>
                </c:pt>
                <c:pt idx="17">
                  <c:v>0.16363981629514124</c:v>
                </c:pt>
                <c:pt idx="18">
                  <c:v>0.10962948442834804</c:v>
                </c:pt>
                <c:pt idx="19">
                  <c:v>4.9758063717726529E-2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571584"/>
        <c:axId val="78643968"/>
      </c:scatterChart>
      <c:valAx>
        <c:axId val="29357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643968"/>
        <c:crosses val="autoZero"/>
        <c:crossBetween val="midCat"/>
      </c:valAx>
      <c:valAx>
        <c:axId val="786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571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ti!$AE$4</c:f>
              <c:strCache>
                <c:ptCount val="1"/>
                <c:pt idx="0">
                  <c:v>y2</c:v>
                </c:pt>
              </c:strCache>
            </c:strRef>
          </c:tx>
          <c:spPr>
            <a:ln w="28575">
              <a:noFill/>
            </a:ln>
          </c:spPr>
          <c:xVal>
            <c:numRef>
              <c:f>ti!$S$6:$S$25</c:f>
              <c:numCache>
                <c:formatCode>General</c:formatCode>
                <c:ptCount val="20"/>
                <c:pt idx="0">
                  <c:v>1.0101176229033924</c:v>
                </c:pt>
                <c:pt idx="1">
                  <c:v>1.0299594613867091</c:v>
                </c:pt>
                <c:pt idx="2">
                  <c:v>1.0517686666277903</c:v>
                </c:pt>
                <c:pt idx="3">
                  <c:v>1.0884955710061479</c:v>
                </c:pt>
                <c:pt idx="4">
                  <c:v>1.1336048200762028</c:v>
                </c:pt>
                <c:pt idx="5">
                  <c:v>1.1868401004768923</c:v>
                </c:pt>
                <c:pt idx="6">
                  <c:v>1.2467137362281686</c:v>
                </c:pt>
                <c:pt idx="7">
                  <c:v>1.312317429625927</c:v>
                </c:pt>
                <c:pt idx="8">
                  <c:v>1.3783544290566196</c:v>
                </c:pt>
                <c:pt idx="9">
                  <c:v>1.4528338817979154</c:v>
                </c:pt>
                <c:pt idx="10">
                  <c:v>1.5319214927991578</c:v>
                </c:pt>
                <c:pt idx="11">
                  <c:v>1.6090797283229941</c:v>
                </c:pt>
                <c:pt idx="12">
                  <c:v>1.6917920829995627</c:v>
                </c:pt>
                <c:pt idx="13">
                  <c:v>1.7767428998310364</c:v>
                </c:pt>
                <c:pt idx="14">
                  <c:v>1.8636260923532917</c:v>
                </c:pt>
                <c:pt idx="15">
                  <c:v>1.9510672966609841</c:v>
                </c:pt>
                <c:pt idx="16">
                  <c:v>2.0410644468267041</c:v>
                </c:pt>
                <c:pt idx="17">
                  <c:v>2.1323359388473477</c:v>
                </c:pt>
                <c:pt idx="18">
                  <c:v>2.229371234249693</c:v>
                </c:pt>
                <c:pt idx="19">
                  <c:v>2.3345304538814653</c:v>
                </c:pt>
              </c:numCache>
            </c:numRef>
          </c:xVal>
          <c:yVal>
            <c:numRef>
              <c:f>ti!$AE$6:$AE$25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9.1860939137264522E-2</c:v>
                </c:pt>
                <c:pt idx="6">
                  <c:v>0.30985671678399657</c:v>
                </c:pt>
                <c:pt idx="7">
                  <c:v>0.43728019882186597</c:v>
                </c:pt>
                <c:pt idx="8">
                  <c:v>0.53202610866663913</c:v>
                </c:pt>
                <c:pt idx="9">
                  <c:v>0.51132521021701416</c:v>
                </c:pt>
                <c:pt idx="10">
                  <c:v>0.45630748577504232</c:v>
                </c:pt>
                <c:pt idx="11">
                  <c:v>0.46764213608512034</c:v>
                </c:pt>
                <c:pt idx="12">
                  <c:v>0.36287614179023497</c:v>
                </c:pt>
                <c:pt idx="13">
                  <c:v>0.32841547875161936</c:v>
                </c:pt>
                <c:pt idx="14">
                  <c:v>0.25530882989316261</c:v>
                </c:pt>
                <c:pt idx="15">
                  <c:v>0.21229199456998202</c:v>
                </c:pt>
                <c:pt idx="16">
                  <c:v>0.16363981629514124</c:v>
                </c:pt>
                <c:pt idx="17">
                  <c:v>0.10962948442834804</c:v>
                </c:pt>
                <c:pt idx="18">
                  <c:v>4.9758063717726529E-2</c:v>
                </c:pt>
                <c:pt idx="1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66752"/>
        <c:axId val="78684928"/>
      </c:scatterChart>
      <c:valAx>
        <c:axId val="7866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684928"/>
        <c:crosses val="autoZero"/>
        <c:crossBetween val="midCat"/>
      </c:valAx>
      <c:valAx>
        <c:axId val="786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666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na!$F$4</c:f>
              <c:strCache>
                <c:ptCount val="1"/>
                <c:pt idx="0">
                  <c:v>N</c:v>
                </c:pt>
              </c:strCache>
            </c:strRef>
          </c:tx>
          <c:spPr>
            <a:ln w="28575">
              <a:noFill/>
            </a:ln>
          </c:spPr>
          <c:xVal>
            <c:numRef>
              <c:f>na!$E$5:$E$151</c:f>
              <c:numCache>
                <c:formatCode>General</c:formatCode>
                <c:ptCount val="147"/>
                <c:pt idx="0">
                  <c:v>4.9000000000000004</c:v>
                </c:pt>
                <c:pt idx="1">
                  <c:v>-4</c:v>
                </c:pt>
                <c:pt idx="2">
                  <c:v>-12.1</c:v>
                </c:pt>
                <c:pt idx="3">
                  <c:v>-20.2</c:v>
                </c:pt>
                <c:pt idx="4">
                  <c:v>-28.1</c:v>
                </c:pt>
                <c:pt idx="5">
                  <c:v>-36.200000000000003</c:v>
                </c:pt>
                <c:pt idx="6">
                  <c:v>-44</c:v>
                </c:pt>
                <c:pt idx="7">
                  <c:v>-52.1</c:v>
                </c:pt>
                <c:pt idx="8">
                  <c:v>-60.2</c:v>
                </c:pt>
                <c:pt idx="9">
                  <c:v>-68</c:v>
                </c:pt>
                <c:pt idx="10">
                  <c:v>-76</c:v>
                </c:pt>
                <c:pt idx="11">
                  <c:v>-84</c:v>
                </c:pt>
                <c:pt idx="12">
                  <c:v>-92.2</c:v>
                </c:pt>
                <c:pt idx="13">
                  <c:v>-100.2</c:v>
                </c:pt>
                <c:pt idx="14">
                  <c:v>-108.1</c:v>
                </c:pt>
                <c:pt idx="15">
                  <c:v>-116</c:v>
                </c:pt>
                <c:pt idx="16">
                  <c:v>-124</c:v>
                </c:pt>
                <c:pt idx="17">
                  <c:v>-131.9</c:v>
                </c:pt>
                <c:pt idx="18">
                  <c:v>-140.1</c:v>
                </c:pt>
                <c:pt idx="19">
                  <c:v>-148.1</c:v>
                </c:pt>
                <c:pt idx="20">
                  <c:v>-155.80000000000001</c:v>
                </c:pt>
              </c:numCache>
            </c:numRef>
          </c:xVal>
          <c:yVal>
            <c:numRef>
              <c:f>na!$F$5:$F$151</c:f>
              <c:numCache>
                <c:formatCode>General</c:formatCode>
                <c:ptCount val="147"/>
                <c:pt idx="0">
                  <c:v>41</c:v>
                </c:pt>
                <c:pt idx="1">
                  <c:v>46</c:v>
                </c:pt>
                <c:pt idx="2">
                  <c:v>42</c:v>
                </c:pt>
                <c:pt idx="3">
                  <c:v>73</c:v>
                </c:pt>
                <c:pt idx="4">
                  <c:v>88</c:v>
                </c:pt>
                <c:pt idx="5">
                  <c:v>90</c:v>
                </c:pt>
                <c:pt idx="6">
                  <c:v>171</c:v>
                </c:pt>
                <c:pt idx="7">
                  <c:v>199</c:v>
                </c:pt>
                <c:pt idx="8">
                  <c:v>232</c:v>
                </c:pt>
                <c:pt idx="9">
                  <c:v>246</c:v>
                </c:pt>
                <c:pt idx="10">
                  <c:v>218</c:v>
                </c:pt>
                <c:pt idx="11">
                  <c:v>161</c:v>
                </c:pt>
                <c:pt idx="12">
                  <c:v>160</c:v>
                </c:pt>
                <c:pt idx="13">
                  <c:v>119</c:v>
                </c:pt>
                <c:pt idx="14">
                  <c:v>70</c:v>
                </c:pt>
                <c:pt idx="15">
                  <c:v>64</c:v>
                </c:pt>
                <c:pt idx="16">
                  <c:v>60</c:v>
                </c:pt>
                <c:pt idx="17">
                  <c:v>44</c:v>
                </c:pt>
                <c:pt idx="18">
                  <c:v>66</c:v>
                </c:pt>
                <c:pt idx="19">
                  <c:v>41</c:v>
                </c:pt>
                <c:pt idx="20">
                  <c:v>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18944"/>
        <c:axId val="192420480"/>
      </c:scatterChart>
      <c:valAx>
        <c:axId val="19241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420480"/>
        <c:crosses val="autoZero"/>
        <c:crossBetween val="midCat"/>
      </c:valAx>
      <c:valAx>
        <c:axId val="19242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418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8</xdr:row>
      <xdr:rowOff>166687</xdr:rowOff>
    </xdr:from>
    <xdr:to>
      <xdr:col>15</xdr:col>
      <xdr:colOff>33337</xdr:colOff>
      <xdr:row>23</xdr:row>
      <xdr:rowOff>52387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376237</xdr:colOff>
      <xdr:row>25</xdr:row>
      <xdr:rowOff>14287</xdr:rowOff>
    </xdr:from>
    <xdr:to>
      <xdr:col>15</xdr:col>
      <xdr:colOff>71437</xdr:colOff>
      <xdr:row>39</xdr:row>
      <xdr:rowOff>90487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2</xdr:row>
      <xdr:rowOff>119062</xdr:rowOff>
    </xdr:from>
    <xdr:to>
      <xdr:col>14</xdr:col>
      <xdr:colOff>328612</xdr:colOff>
      <xdr:row>17</xdr:row>
      <xdr:rowOff>4762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319087</xdr:colOff>
      <xdr:row>29</xdr:row>
      <xdr:rowOff>147637</xdr:rowOff>
    </xdr:from>
    <xdr:to>
      <xdr:col>17</xdr:col>
      <xdr:colOff>319087</xdr:colOff>
      <xdr:row>44</xdr:row>
      <xdr:rowOff>33337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623887</xdr:colOff>
      <xdr:row>28</xdr:row>
      <xdr:rowOff>90487</xdr:rowOff>
    </xdr:from>
    <xdr:to>
      <xdr:col>23</xdr:col>
      <xdr:colOff>585787</xdr:colOff>
      <xdr:row>42</xdr:row>
      <xdr:rowOff>166687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638735</xdr:colOff>
      <xdr:row>28</xdr:row>
      <xdr:rowOff>156882</xdr:rowOff>
    </xdr:from>
    <xdr:to>
      <xdr:col>31</xdr:col>
      <xdr:colOff>544606</xdr:colOff>
      <xdr:row>43</xdr:row>
      <xdr:rowOff>42582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557212</xdr:colOff>
      <xdr:row>3</xdr:row>
      <xdr:rowOff>14287</xdr:rowOff>
    </xdr:from>
    <xdr:to>
      <xdr:col>12</xdr:col>
      <xdr:colOff>557212</xdr:colOff>
      <xdr:row>17</xdr:row>
      <xdr:rowOff>90487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6"/>
  <sheetViews>
    <sheetView workbookViewId="0">
      <selection activeCell="J6" sqref="J6"/>
    </sheetView>
  </sheetViews>
  <sheetFormatPr baseColWidth="10" defaultColWidth="9.140625" defaultRowHeight="15" x14ac:dyDescent="0.25"/>
  <cols>
    <col min="3" max="3" width="14.42578125" customWidth="1"/>
  </cols>
  <sheetData>
    <row r="3" spans="3:10" x14ac:dyDescent="0.25">
      <c r="E3" t="s">
        <v>3</v>
      </c>
      <c r="F3" t="s">
        <v>1</v>
      </c>
      <c r="G3" t="s">
        <v>4</v>
      </c>
      <c r="H3" t="s">
        <v>10</v>
      </c>
      <c r="I3" t="s">
        <v>11</v>
      </c>
      <c r="J3" t="s">
        <v>12</v>
      </c>
    </row>
    <row r="4" spans="3:10" x14ac:dyDescent="0.25">
      <c r="C4" t="s">
        <v>2</v>
      </c>
      <c r="E4">
        <v>200</v>
      </c>
      <c r="F4">
        <v>61</v>
      </c>
      <c r="G4">
        <v>-122.9</v>
      </c>
      <c r="H4">
        <f>SQRT(F4)</f>
        <v>7.810249675906654</v>
      </c>
      <c r="I4">
        <f>F4/$E$4*40</f>
        <v>12.2</v>
      </c>
      <c r="J4">
        <f>H4/$E$4*40</f>
        <v>1.5620499351813308</v>
      </c>
    </row>
    <row r="5" spans="3:10" x14ac:dyDescent="0.25">
      <c r="C5" t="s">
        <v>6</v>
      </c>
      <c r="D5">
        <v>0.1</v>
      </c>
    </row>
    <row r="6" spans="3:10" x14ac:dyDescent="0.25">
      <c r="C6" t="s">
        <v>7</v>
      </c>
      <c r="E6">
        <v>200</v>
      </c>
      <c r="F6">
        <v>259</v>
      </c>
      <c r="G6">
        <v>-157.5</v>
      </c>
      <c r="H6">
        <f>SQRT(F6)</f>
        <v>16.093476939431081</v>
      </c>
      <c r="I6">
        <f>F6/E6*40</f>
        <v>51.8</v>
      </c>
      <c r="J6">
        <f>H6/$E$4*40</f>
        <v>3.2186953878862163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41"/>
  <sheetViews>
    <sheetView topLeftCell="A13" workbookViewId="0">
      <selection activeCell="F23" sqref="F23"/>
    </sheetView>
  </sheetViews>
  <sheetFormatPr baseColWidth="10" defaultColWidth="9.140625" defaultRowHeight="15" x14ac:dyDescent="0.25"/>
  <sheetData>
    <row r="4" spans="3:6" x14ac:dyDescent="0.25">
      <c r="C4" t="s">
        <v>0</v>
      </c>
      <c r="D4" t="s">
        <v>3</v>
      </c>
      <c r="E4" t="s">
        <v>5</v>
      </c>
      <c r="F4" t="s">
        <v>1</v>
      </c>
    </row>
    <row r="5" spans="3:6" x14ac:dyDescent="0.25">
      <c r="C5">
        <v>1</v>
      </c>
      <c r="D5">
        <v>40</v>
      </c>
      <c r="E5">
        <v>9.1999999999999993</v>
      </c>
      <c r="F5">
        <v>5</v>
      </c>
    </row>
    <row r="6" spans="3:6" x14ac:dyDescent="0.25">
      <c r="C6">
        <v>2</v>
      </c>
      <c r="D6">
        <v>40</v>
      </c>
      <c r="E6">
        <v>19.7</v>
      </c>
      <c r="F6">
        <v>8</v>
      </c>
    </row>
    <row r="7" spans="3:6" x14ac:dyDescent="0.25">
      <c r="C7">
        <v>3</v>
      </c>
      <c r="D7">
        <v>40</v>
      </c>
      <c r="E7">
        <v>29.8</v>
      </c>
      <c r="F7">
        <v>6</v>
      </c>
    </row>
    <row r="8" spans="3:6" x14ac:dyDescent="0.25">
      <c r="C8">
        <v>4</v>
      </c>
      <c r="D8">
        <v>40</v>
      </c>
      <c r="E8">
        <v>39.6</v>
      </c>
      <c r="F8">
        <v>9</v>
      </c>
    </row>
    <row r="9" spans="3:6" x14ac:dyDescent="0.25">
      <c r="C9">
        <v>5</v>
      </c>
      <c r="D9">
        <v>40</v>
      </c>
      <c r="E9">
        <v>49.6</v>
      </c>
      <c r="F9">
        <v>13</v>
      </c>
    </row>
    <row r="10" spans="3:6" x14ac:dyDescent="0.25">
      <c r="C10">
        <v>6</v>
      </c>
      <c r="D10">
        <v>40</v>
      </c>
      <c r="E10">
        <v>60.2</v>
      </c>
      <c r="F10">
        <v>37</v>
      </c>
    </row>
    <row r="11" spans="3:6" x14ac:dyDescent="0.25">
      <c r="C11">
        <v>7</v>
      </c>
      <c r="D11">
        <v>40</v>
      </c>
      <c r="E11">
        <v>70.599999999999994</v>
      </c>
      <c r="F11">
        <v>107</v>
      </c>
    </row>
    <row r="12" spans="3:6" x14ac:dyDescent="0.25">
      <c r="C12">
        <v>8</v>
      </c>
      <c r="D12">
        <v>40</v>
      </c>
      <c r="E12">
        <v>80.099999999999994</v>
      </c>
      <c r="F12">
        <v>140</v>
      </c>
    </row>
    <row r="13" spans="3:6" x14ac:dyDescent="0.25">
      <c r="C13">
        <v>9</v>
      </c>
      <c r="D13">
        <v>40</v>
      </c>
      <c r="E13">
        <v>90.6</v>
      </c>
      <c r="F13">
        <v>145</v>
      </c>
    </row>
    <row r="14" spans="3:6" x14ac:dyDescent="0.25">
      <c r="C14">
        <v>10</v>
      </c>
      <c r="D14">
        <v>40</v>
      </c>
      <c r="E14">
        <v>100.3</v>
      </c>
      <c r="F14">
        <v>133</v>
      </c>
    </row>
    <row r="15" spans="3:6" x14ac:dyDescent="0.25">
      <c r="C15">
        <v>11</v>
      </c>
      <c r="D15">
        <v>40</v>
      </c>
      <c r="E15">
        <v>110</v>
      </c>
      <c r="F15">
        <v>90</v>
      </c>
    </row>
    <row r="16" spans="3:6" x14ac:dyDescent="0.25">
      <c r="C16">
        <v>12</v>
      </c>
      <c r="D16">
        <v>40</v>
      </c>
      <c r="E16">
        <v>120.1</v>
      </c>
      <c r="F16">
        <v>61</v>
      </c>
    </row>
    <row r="17" spans="3:6" x14ac:dyDescent="0.25">
      <c r="C17">
        <v>13</v>
      </c>
      <c r="D17">
        <v>40</v>
      </c>
      <c r="E17">
        <v>130.80000000000001</v>
      </c>
      <c r="F17">
        <v>41</v>
      </c>
    </row>
    <row r="18" spans="3:6" x14ac:dyDescent="0.25">
      <c r="C18">
        <v>14</v>
      </c>
      <c r="D18">
        <v>40</v>
      </c>
      <c r="E18">
        <v>140.5</v>
      </c>
      <c r="F18">
        <v>17</v>
      </c>
    </row>
    <row r="19" spans="3:6" x14ac:dyDescent="0.25">
      <c r="C19">
        <v>15</v>
      </c>
      <c r="D19">
        <v>40</v>
      </c>
      <c r="E19">
        <v>150.19999999999999</v>
      </c>
      <c r="F19">
        <v>16</v>
      </c>
    </row>
    <row r="20" spans="3:6" x14ac:dyDescent="0.25">
      <c r="C20">
        <v>16</v>
      </c>
      <c r="D20">
        <v>40</v>
      </c>
      <c r="E20">
        <v>160.19999999999999</v>
      </c>
      <c r="F20">
        <v>54</v>
      </c>
    </row>
    <row r="21" spans="3:6" x14ac:dyDescent="0.25">
      <c r="C21">
        <v>17</v>
      </c>
      <c r="D21">
        <v>40</v>
      </c>
      <c r="E21">
        <v>169.3</v>
      </c>
      <c r="F21">
        <v>15</v>
      </c>
    </row>
    <row r="22" spans="3:6" x14ac:dyDescent="0.25">
      <c r="C22">
        <v>18</v>
      </c>
      <c r="D22">
        <v>40</v>
      </c>
      <c r="E22">
        <v>155.1</v>
      </c>
      <c r="F22">
        <v>36</v>
      </c>
    </row>
    <row r="23" spans="3:6" x14ac:dyDescent="0.25">
      <c r="C23">
        <v>19</v>
      </c>
      <c r="D23">
        <v>40</v>
      </c>
      <c r="E23">
        <v>155.5</v>
      </c>
      <c r="F23">
        <v>34</v>
      </c>
    </row>
    <row r="24" spans="3:6" x14ac:dyDescent="0.25">
      <c r="C24">
        <v>20</v>
      </c>
      <c r="D24">
        <v>40</v>
      </c>
      <c r="E24">
        <v>156.1</v>
      </c>
      <c r="F24">
        <v>67</v>
      </c>
    </row>
    <row r="25" spans="3:6" x14ac:dyDescent="0.25">
      <c r="C25">
        <v>21</v>
      </c>
      <c r="D25">
        <v>40</v>
      </c>
      <c r="E25">
        <v>156.5</v>
      </c>
      <c r="F25">
        <v>58</v>
      </c>
    </row>
    <row r="26" spans="3:6" x14ac:dyDescent="0.25">
      <c r="C26">
        <v>22</v>
      </c>
      <c r="D26">
        <v>40</v>
      </c>
      <c r="E26">
        <v>157</v>
      </c>
      <c r="F26">
        <v>93</v>
      </c>
    </row>
    <row r="27" spans="3:6" x14ac:dyDescent="0.25">
      <c r="C27">
        <v>23</v>
      </c>
      <c r="D27">
        <v>40</v>
      </c>
      <c r="E27">
        <v>157.6</v>
      </c>
      <c r="F27">
        <v>127</v>
      </c>
    </row>
    <row r="28" spans="3:6" x14ac:dyDescent="0.25">
      <c r="E28">
        <v>158.1</v>
      </c>
      <c r="F28">
        <v>201</v>
      </c>
    </row>
    <row r="29" spans="3:6" x14ac:dyDescent="0.25">
      <c r="E29">
        <v>158.4</v>
      </c>
      <c r="F29">
        <v>204</v>
      </c>
    </row>
    <row r="30" spans="3:6" x14ac:dyDescent="0.25">
      <c r="E30">
        <v>158.9</v>
      </c>
      <c r="F30">
        <v>209</v>
      </c>
    </row>
    <row r="31" spans="3:6" x14ac:dyDescent="0.25">
      <c r="E31">
        <v>159.6</v>
      </c>
      <c r="F31">
        <v>113</v>
      </c>
    </row>
    <row r="32" spans="3:6" x14ac:dyDescent="0.25">
      <c r="E32">
        <v>160</v>
      </c>
      <c r="F32">
        <v>63</v>
      </c>
    </row>
    <row r="33" spans="5:6" x14ac:dyDescent="0.25">
      <c r="E33">
        <v>160.5</v>
      </c>
      <c r="F33">
        <v>63</v>
      </c>
    </row>
    <row r="34" spans="5:6" x14ac:dyDescent="0.25">
      <c r="E34">
        <v>161</v>
      </c>
      <c r="F34">
        <v>61</v>
      </c>
    </row>
    <row r="35" spans="5:6" x14ac:dyDescent="0.25">
      <c r="E35">
        <v>161.5</v>
      </c>
      <c r="F35">
        <v>91</v>
      </c>
    </row>
    <row r="36" spans="5:6" x14ac:dyDescent="0.25">
      <c r="E36">
        <v>162.19999999999999</v>
      </c>
      <c r="F36">
        <v>89</v>
      </c>
    </row>
    <row r="37" spans="5:6" x14ac:dyDescent="0.25">
      <c r="E37">
        <v>162.69999999999999</v>
      </c>
      <c r="F37">
        <v>83</v>
      </c>
    </row>
    <row r="38" spans="5:6" x14ac:dyDescent="0.25">
      <c r="E38">
        <v>163.1</v>
      </c>
      <c r="F38">
        <v>60</v>
      </c>
    </row>
    <row r="39" spans="5:6" x14ac:dyDescent="0.25">
      <c r="E39">
        <v>163.6</v>
      </c>
      <c r="F39">
        <v>53</v>
      </c>
    </row>
    <row r="40" spans="5:6" x14ac:dyDescent="0.25">
      <c r="E40">
        <v>164.1</v>
      </c>
      <c r="F40">
        <v>28</v>
      </c>
    </row>
    <row r="41" spans="5:6" x14ac:dyDescent="0.25">
      <c r="E41">
        <v>164.6</v>
      </c>
      <c r="F41"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28"/>
  <sheetViews>
    <sheetView topLeftCell="A4" workbookViewId="0">
      <selection activeCell="D25" sqref="D25"/>
    </sheetView>
  </sheetViews>
  <sheetFormatPr baseColWidth="10" defaultColWidth="9.140625" defaultRowHeight="15" x14ac:dyDescent="0.25"/>
  <sheetData>
    <row r="4" spans="3:6" x14ac:dyDescent="0.25">
      <c r="C4" t="s">
        <v>0</v>
      </c>
      <c r="D4" t="s">
        <v>3</v>
      </c>
      <c r="E4" t="s">
        <v>5</v>
      </c>
      <c r="F4" t="s">
        <v>1</v>
      </c>
    </row>
    <row r="5" spans="3:6" x14ac:dyDescent="0.25">
      <c r="D5">
        <v>100</v>
      </c>
      <c r="E5">
        <v>150.1</v>
      </c>
      <c r="F5">
        <v>32</v>
      </c>
    </row>
    <row r="6" spans="3:6" x14ac:dyDescent="0.25">
      <c r="D6">
        <v>100</v>
      </c>
      <c r="E6">
        <v>150.6</v>
      </c>
      <c r="F6">
        <v>24</v>
      </c>
    </row>
    <row r="7" spans="3:6" x14ac:dyDescent="0.25">
      <c r="D7">
        <v>100</v>
      </c>
      <c r="E7">
        <v>151.1</v>
      </c>
      <c r="F7">
        <v>17</v>
      </c>
    </row>
    <row r="8" spans="3:6" x14ac:dyDescent="0.25">
      <c r="D8">
        <v>100</v>
      </c>
      <c r="E8">
        <v>151.6</v>
      </c>
      <c r="F8">
        <v>27</v>
      </c>
    </row>
    <row r="9" spans="3:6" x14ac:dyDescent="0.25">
      <c r="D9">
        <v>100</v>
      </c>
      <c r="E9">
        <v>152.1</v>
      </c>
      <c r="F9">
        <v>18</v>
      </c>
    </row>
    <row r="10" spans="3:6" x14ac:dyDescent="0.25">
      <c r="D10">
        <v>100</v>
      </c>
      <c r="E10">
        <v>152.4</v>
      </c>
      <c r="F10">
        <v>20</v>
      </c>
    </row>
    <row r="11" spans="3:6" x14ac:dyDescent="0.25">
      <c r="D11">
        <v>100</v>
      </c>
      <c r="E11">
        <v>152.9</v>
      </c>
    </row>
    <row r="12" spans="3:6" x14ac:dyDescent="0.25">
      <c r="D12">
        <v>100</v>
      </c>
      <c r="E12">
        <v>155</v>
      </c>
      <c r="F12">
        <v>42</v>
      </c>
    </row>
    <row r="13" spans="3:6" x14ac:dyDescent="0.25">
      <c r="D13">
        <v>100</v>
      </c>
      <c r="E13">
        <v>155.4</v>
      </c>
      <c r="F13">
        <v>41</v>
      </c>
    </row>
    <row r="14" spans="3:6" x14ac:dyDescent="0.25">
      <c r="D14">
        <v>100</v>
      </c>
      <c r="E14">
        <v>156.19999999999999</v>
      </c>
      <c r="F14">
        <v>65</v>
      </c>
    </row>
    <row r="15" spans="3:6" x14ac:dyDescent="0.25">
      <c r="D15">
        <v>100</v>
      </c>
      <c r="E15">
        <v>156.69999999999999</v>
      </c>
      <c r="F15">
        <v>78</v>
      </c>
    </row>
    <row r="16" spans="3:6" x14ac:dyDescent="0.25">
      <c r="D16">
        <v>100</v>
      </c>
      <c r="E16">
        <v>157.19999999999999</v>
      </c>
      <c r="F16">
        <v>131</v>
      </c>
    </row>
    <row r="17" spans="4:6" x14ac:dyDescent="0.25">
      <c r="D17">
        <v>100</v>
      </c>
      <c r="E17">
        <v>157.5</v>
      </c>
      <c r="F17">
        <v>173</v>
      </c>
    </row>
    <row r="18" spans="4:6" x14ac:dyDescent="0.25">
      <c r="D18">
        <v>100</v>
      </c>
      <c r="E18">
        <v>158</v>
      </c>
      <c r="F18">
        <v>192</v>
      </c>
    </row>
    <row r="19" spans="4:6" x14ac:dyDescent="0.25">
      <c r="D19">
        <v>100</v>
      </c>
      <c r="E19">
        <v>158.6</v>
      </c>
      <c r="F19">
        <v>174</v>
      </c>
    </row>
    <row r="20" spans="4:6" x14ac:dyDescent="0.25">
      <c r="D20">
        <v>100</v>
      </c>
      <c r="E20">
        <v>159.19999999999999</v>
      </c>
      <c r="F20">
        <v>76</v>
      </c>
    </row>
    <row r="21" spans="4:6" x14ac:dyDescent="0.25">
      <c r="D21">
        <v>100</v>
      </c>
      <c r="E21">
        <v>159.6</v>
      </c>
      <c r="F21">
        <v>49</v>
      </c>
    </row>
    <row r="22" spans="4:6" x14ac:dyDescent="0.25">
      <c r="D22">
        <v>100</v>
      </c>
      <c r="E22">
        <v>160</v>
      </c>
      <c r="F22">
        <v>45</v>
      </c>
    </row>
    <row r="23" spans="4:6" x14ac:dyDescent="0.25">
      <c r="D23">
        <v>100</v>
      </c>
      <c r="E23">
        <v>160.30000000000001</v>
      </c>
      <c r="F23">
        <v>55</v>
      </c>
    </row>
    <row r="24" spans="4:6" x14ac:dyDescent="0.25">
      <c r="D24">
        <v>100</v>
      </c>
      <c r="E24">
        <v>161</v>
      </c>
      <c r="F24">
        <v>69</v>
      </c>
    </row>
    <row r="25" spans="4:6" x14ac:dyDescent="0.25">
      <c r="D25">
        <v>100</v>
      </c>
      <c r="E25">
        <v>161.5</v>
      </c>
      <c r="F25">
        <v>87</v>
      </c>
    </row>
    <row r="26" spans="4:6" x14ac:dyDescent="0.25">
      <c r="D26">
        <v>100</v>
      </c>
      <c r="E26">
        <v>162</v>
      </c>
      <c r="F26">
        <v>99</v>
      </c>
    </row>
    <row r="27" spans="4:6" x14ac:dyDescent="0.25">
      <c r="D27">
        <v>100</v>
      </c>
      <c r="E27">
        <v>162.5</v>
      </c>
      <c r="F27">
        <v>84</v>
      </c>
    </row>
    <row r="28" spans="4:6" x14ac:dyDescent="0.25">
      <c r="D28">
        <v>100</v>
      </c>
      <c r="E28">
        <v>163.19999999999999</v>
      </c>
      <c r="F28">
        <v>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F25"/>
  <sheetViews>
    <sheetView tabSelected="1" topLeftCell="T1" zoomScale="85" zoomScaleNormal="85" workbookViewId="0">
      <selection activeCell="U5" sqref="U5:U25"/>
    </sheetView>
  </sheetViews>
  <sheetFormatPr baseColWidth="10" defaultRowHeight="15" x14ac:dyDescent="0.25"/>
  <cols>
    <col min="20" max="20" width="12" bestFit="1" customWidth="1"/>
    <col min="27" max="27" width="12.7109375" bestFit="1" customWidth="1"/>
  </cols>
  <sheetData>
    <row r="4" spans="3:32" x14ac:dyDescent="0.25">
      <c r="C4" t="s">
        <v>0</v>
      </c>
      <c r="D4" t="s">
        <v>3</v>
      </c>
      <c r="E4" t="s">
        <v>19</v>
      </c>
      <c r="F4" t="s">
        <v>20</v>
      </c>
      <c r="G4" t="s">
        <v>21</v>
      </c>
      <c r="H4" t="s">
        <v>22</v>
      </c>
      <c r="I4" t="s">
        <v>1</v>
      </c>
      <c r="J4" t="s">
        <v>10</v>
      </c>
      <c r="K4" t="s">
        <v>14</v>
      </c>
      <c r="L4" t="s">
        <v>13</v>
      </c>
      <c r="M4" t="s">
        <v>37</v>
      </c>
      <c r="N4" t="s">
        <v>38</v>
      </c>
      <c r="O4" t="s">
        <v>17</v>
      </c>
      <c r="P4" t="s">
        <v>18</v>
      </c>
      <c r="Q4" t="s">
        <v>23</v>
      </c>
      <c r="R4" t="s">
        <v>24</v>
      </c>
      <c r="S4" t="s">
        <v>25</v>
      </c>
      <c r="T4" t="s">
        <v>26</v>
      </c>
      <c r="U4" t="s">
        <v>27</v>
      </c>
      <c r="V4" t="s">
        <v>28</v>
      </c>
      <c r="W4" t="s">
        <v>29</v>
      </c>
      <c r="X4" t="s">
        <v>30</v>
      </c>
      <c r="Y4" t="s">
        <v>31</v>
      </c>
      <c r="Z4" t="s">
        <v>32</v>
      </c>
      <c r="AA4" t="s">
        <v>33</v>
      </c>
      <c r="AB4" t="s">
        <v>35</v>
      </c>
      <c r="AC4" t="s">
        <v>34</v>
      </c>
      <c r="AD4" t="s">
        <v>39</v>
      </c>
      <c r="AE4" t="s">
        <v>36</v>
      </c>
      <c r="AF4" t="s">
        <v>40</v>
      </c>
    </row>
    <row r="5" spans="3:32" x14ac:dyDescent="0.25">
      <c r="C5">
        <v>1</v>
      </c>
      <c r="D5">
        <v>40</v>
      </c>
      <c r="E5">
        <v>10</v>
      </c>
      <c r="F5">
        <v>0.1</v>
      </c>
      <c r="G5">
        <v>7.03</v>
      </c>
      <c r="H5">
        <v>0.09</v>
      </c>
      <c r="I5">
        <v>60</v>
      </c>
      <c r="J5">
        <f>SQRT(I5)</f>
        <v>7.745966692414834</v>
      </c>
      <c r="K5">
        <f>Stuff!$I$6</f>
        <v>51.8</v>
      </c>
      <c r="L5">
        <f>Stuff!$J$6</f>
        <v>3.2186953878862163</v>
      </c>
      <c r="M5">
        <f>MAX(0,I5-K5)</f>
        <v>8.2000000000000028</v>
      </c>
      <c r="N5">
        <f>SQRT(J5^2+L5^2)</f>
        <v>8.3880867902043086</v>
      </c>
      <c r="O5">
        <f>E5-G5</f>
        <v>2.9699999999999998</v>
      </c>
      <c r="P5">
        <f>SQRT(F5^2+H5^2)</f>
        <v>0.13453624047073712</v>
      </c>
      <c r="Q5">
        <f>O5*0.013</f>
        <v>3.8609999999999992E-2</v>
      </c>
      <c r="R5">
        <f>P5*0.013</f>
        <v>1.7489711261195824E-3</v>
      </c>
      <c r="S5">
        <f>SQRT(Q5^2+1)</f>
        <v>1.0007450884715847</v>
      </c>
      <c r="T5">
        <f>Q5/S5*R5</f>
        <v>6.7477498473273256E-5</v>
      </c>
      <c r="U5">
        <f>SQRT(M5/Q5/S5)</f>
        <v>14.567844320588996</v>
      </c>
      <c r="V5">
        <f>IF(U5=0,0,U5*SQRT((0.5*N5/M5)^2+(0.5*R5/Q5)^2+(0.5*T5/S5)^2))</f>
        <v>7.4582984656836562</v>
      </c>
      <c r="W5">
        <f>Q5/S5</f>
        <v>3.8581253552758543E-2</v>
      </c>
      <c r="X5">
        <f>W5*SQRT((R5/Q5)^2+(T5/S5)^2)</f>
        <v>1.7476708942556617E-3</v>
      </c>
      <c r="Y5">
        <f>1/137*82/W5</f>
        <v>15.513755797667855</v>
      </c>
      <c r="Z5">
        <f>Y5*X5/W5</f>
        <v>0.70274905482524364</v>
      </c>
      <c r="AA5">
        <f>2*PI()*Y5/(1-EXP(-2*PI()*Y5))</f>
        <v>97.475802487078795</v>
      </c>
      <c r="AB5">
        <f>(2*PI()*(1-EXP(-2*PI()*Y5))-2*PI()^2*Y5*EXP(-2*PI()*Y5))/(1-EXP(-2*PI()*Y5))^2*Z5</f>
        <v>4.4155025359123119</v>
      </c>
      <c r="AC5">
        <f>U5/SQRT(AA5)</f>
        <v>1.4755260528096863</v>
      </c>
      <c r="AD5">
        <f>IF(AC5=0,0,AC5*SQRT((V5/U5)^2+(0.5*AB5/AA5)^2))</f>
        <v>0.7561638609094623</v>
      </c>
      <c r="AE5">
        <f>AC5/SQRT(O5)</f>
        <v>0.85618705524891137</v>
      </c>
      <c r="AF5">
        <f>IF(AE5=0,0,AE5*SQRT((AD5/AC5)^2+(0.5*P5/O5)^2))</f>
        <v>0.43919908985651807</v>
      </c>
    </row>
    <row r="6" spans="3:32" x14ac:dyDescent="0.25">
      <c r="C6">
        <v>2</v>
      </c>
      <c r="D6">
        <v>40</v>
      </c>
      <c r="E6">
        <v>18</v>
      </c>
      <c r="F6">
        <v>0.1</v>
      </c>
      <c r="G6">
        <v>7.03</v>
      </c>
      <c r="H6">
        <v>0.09</v>
      </c>
      <c r="I6">
        <v>45</v>
      </c>
      <c r="J6">
        <f t="shared" ref="J6:J25" si="0">SQRT(I6)</f>
        <v>6.7082039324993694</v>
      </c>
      <c r="K6">
        <f>Stuff!$I$6</f>
        <v>51.8</v>
      </c>
      <c r="L6">
        <f>Stuff!$J$6</f>
        <v>3.2186953878862163</v>
      </c>
      <c r="M6">
        <f t="shared" ref="M6:M25" si="1">MAX(0,I6-K6)</f>
        <v>0</v>
      </c>
      <c r="N6">
        <f t="shared" ref="N6:N25" si="2">SQRT(J6^2+L6^2)</f>
        <v>7.4404300950953104</v>
      </c>
      <c r="O6">
        <f t="shared" ref="O6:O25" si="3">E6-G6</f>
        <v>10.969999999999999</v>
      </c>
      <c r="P6">
        <f t="shared" ref="P6:P25" si="4">SQRT(F6^2+H6^2)</f>
        <v>0.13453624047073712</v>
      </c>
      <c r="Q6">
        <f t="shared" ref="Q6:Q25" si="5">O6*0.013</f>
        <v>0.14260999999999999</v>
      </c>
      <c r="R6">
        <f t="shared" ref="R6:R25" si="6">P6*0.013</f>
        <v>1.7489711261195824E-3</v>
      </c>
      <c r="S6">
        <f t="shared" ref="S6:S25" si="7">SQRT(Q6^2+1)</f>
        <v>1.0101176229033924</v>
      </c>
      <c r="T6">
        <f t="shared" ref="T6:T25" si="8">Q6/S6*R6</f>
        <v>2.4692250351894735E-4</v>
      </c>
      <c r="U6">
        <f t="shared" ref="U6:U25" si="9">SQRT(M6/Q6/S6)</f>
        <v>0</v>
      </c>
      <c r="V6">
        <f t="shared" ref="V6:V25" si="10">IF(U6=0,0,U6*SQRT((0.5*N6/M6)^2+(0.5*R6/Q6)^2+(0.5*T6/S6)^2))</f>
        <v>0</v>
      </c>
      <c r="W6">
        <f t="shared" ref="W6:W25" si="11">Q6/S6</f>
        <v>0.14118157803256068</v>
      </c>
      <c r="X6">
        <f t="shared" ref="X6:X25" si="12">W6*SQRT((R6/Q6)^2+(T6/S6)^2)</f>
        <v>1.7317968520880712E-3</v>
      </c>
      <c r="Y6">
        <f t="shared" ref="Y6:Y24" si="13">1/137*82/W6</f>
        <v>4.2395059916907867</v>
      </c>
      <c r="Z6">
        <f t="shared" ref="Z6:Z25" si="14">Y6*X6/W6</f>
        <v>5.2003690801113903E-2</v>
      </c>
      <c r="AA6">
        <f t="shared" ref="AA6:AA25" si="15">2*PI()*Y6/(1-EXP(-2*PI()*Y6))</f>
        <v>26.637601756763306</v>
      </c>
      <c r="AB6">
        <f t="shared" ref="AB6:AB25" si="16">(2*PI()*(1-EXP(-2*PI()*Y6))-2*PI()^2*Y6*EXP(-2*PI()*Y6))/(1-EXP(-2*PI()*Y6))^2*Z6</f>
        <v>0.32674882594979932</v>
      </c>
      <c r="AC6">
        <f t="shared" ref="AC6:AC25" si="17">U6/SQRT(AA6)</f>
        <v>0</v>
      </c>
      <c r="AD6">
        <f t="shared" ref="AD6:AD25" si="18">IF(AC6=0,0,AC6*SQRT((V6/U6)^2+(0.5*AB6/AA6)^2))</f>
        <v>0</v>
      </c>
      <c r="AE6">
        <f t="shared" ref="AE6:AE25" si="19">AC6/SQRT(O6)</f>
        <v>0</v>
      </c>
      <c r="AF6">
        <f t="shared" ref="AF6:AF25" si="20">IF(AE6=0,0,AE6*SQRT((AD6/AC6)^2+(0.5*P6/O6)^2))</f>
        <v>0</v>
      </c>
    </row>
    <row r="7" spans="3:32" x14ac:dyDescent="0.25">
      <c r="C7">
        <v>3</v>
      </c>
      <c r="D7">
        <v>40</v>
      </c>
      <c r="E7">
        <v>26</v>
      </c>
      <c r="F7">
        <v>0.1</v>
      </c>
      <c r="G7">
        <v>7.03</v>
      </c>
      <c r="H7">
        <v>0.09</v>
      </c>
      <c r="I7">
        <v>50</v>
      </c>
      <c r="J7">
        <f t="shared" si="0"/>
        <v>7.0710678118654755</v>
      </c>
      <c r="K7">
        <f>Stuff!$I$6</f>
        <v>51.8</v>
      </c>
      <c r="L7">
        <f>Stuff!$J$6</f>
        <v>3.2186953878862163</v>
      </c>
      <c r="M7">
        <f t="shared" si="1"/>
        <v>0</v>
      </c>
      <c r="N7">
        <f t="shared" si="2"/>
        <v>7.7691698398220135</v>
      </c>
      <c r="O7">
        <f t="shared" si="3"/>
        <v>18.97</v>
      </c>
      <c r="P7">
        <f t="shared" si="4"/>
        <v>0.13453624047073712</v>
      </c>
      <c r="Q7">
        <f t="shared" si="5"/>
        <v>0.24660999999999997</v>
      </c>
      <c r="R7">
        <f t="shared" si="6"/>
        <v>1.7489711261195824E-3</v>
      </c>
      <c r="S7">
        <f t="shared" si="7"/>
        <v>1.0299594613867091</v>
      </c>
      <c r="T7">
        <f t="shared" si="8"/>
        <v>4.1876771424735604E-4</v>
      </c>
      <c r="U7">
        <f t="shared" si="9"/>
        <v>0</v>
      </c>
      <c r="V7">
        <f t="shared" si="10"/>
        <v>0</v>
      </c>
      <c r="W7">
        <f t="shared" si="11"/>
        <v>0.23943660818258908</v>
      </c>
      <c r="X7">
        <f t="shared" si="12"/>
        <v>1.7008853453829649E-3</v>
      </c>
      <c r="Y7">
        <f t="shared" si="13"/>
        <v>2.4997854360222473</v>
      </c>
      <c r="Z7">
        <f t="shared" si="14"/>
        <v>1.775772070530518E-2</v>
      </c>
      <c r="AA7">
        <f t="shared" si="15"/>
        <v>15.706617492924121</v>
      </c>
      <c r="AB7">
        <f t="shared" si="16"/>
        <v>0.1115749344337746</v>
      </c>
      <c r="AC7">
        <f t="shared" si="17"/>
        <v>0</v>
      </c>
      <c r="AD7">
        <f t="shared" si="18"/>
        <v>0</v>
      </c>
      <c r="AE7">
        <f t="shared" si="19"/>
        <v>0</v>
      </c>
      <c r="AF7">
        <f t="shared" si="20"/>
        <v>0</v>
      </c>
    </row>
    <row r="8" spans="3:32" x14ac:dyDescent="0.25">
      <c r="C8">
        <v>4</v>
      </c>
      <c r="D8">
        <v>40</v>
      </c>
      <c r="E8">
        <v>32.1</v>
      </c>
      <c r="F8">
        <v>0.1</v>
      </c>
      <c r="G8">
        <v>7.03</v>
      </c>
      <c r="H8">
        <v>0.09</v>
      </c>
      <c r="I8">
        <v>44</v>
      </c>
      <c r="J8">
        <f t="shared" si="0"/>
        <v>6.6332495807107996</v>
      </c>
      <c r="K8">
        <f>Stuff!$I$6</f>
        <v>51.8</v>
      </c>
      <c r="L8">
        <f>Stuff!$J$6</f>
        <v>3.2186953878862163</v>
      </c>
      <c r="M8">
        <f t="shared" si="1"/>
        <v>0</v>
      </c>
      <c r="N8">
        <f t="shared" si="2"/>
        <v>7.3729234364667047</v>
      </c>
      <c r="O8">
        <f t="shared" si="3"/>
        <v>25.07</v>
      </c>
      <c r="P8">
        <f t="shared" si="4"/>
        <v>0.13453624047073712</v>
      </c>
      <c r="Q8">
        <f t="shared" si="5"/>
        <v>0.32590999999999998</v>
      </c>
      <c r="R8">
        <f t="shared" si="6"/>
        <v>1.7489711261195824E-3</v>
      </c>
      <c r="S8">
        <f t="shared" si="7"/>
        <v>1.0517686666277903</v>
      </c>
      <c r="T8">
        <f t="shared" si="8"/>
        <v>5.4195109418994755E-4</v>
      </c>
      <c r="U8">
        <f t="shared" si="9"/>
        <v>0</v>
      </c>
      <c r="V8">
        <f t="shared" si="10"/>
        <v>0</v>
      </c>
      <c r="W8">
        <f t="shared" si="11"/>
        <v>0.30986851989510356</v>
      </c>
      <c r="X8">
        <f t="shared" si="12"/>
        <v>1.6705336920078511E-3</v>
      </c>
      <c r="Y8">
        <f t="shared" si="13"/>
        <v>1.9315939101784807</v>
      </c>
      <c r="Z8">
        <f t="shared" si="14"/>
        <v>1.0413425369323319E-2</v>
      </c>
      <c r="AA8">
        <f t="shared" si="15"/>
        <v>12.136627527160673</v>
      </c>
      <c r="AB8">
        <f t="shared" si="16"/>
        <v>6.54277038287924E-2</v>
      </c>
      <c r="AC8">
        <f t="shared" si="17"/>
        <v>0</v>
      </c>
      <c r="AD8">
        <f t="shared" si="18"/>
        <v>0</v>
      </c>
      <c r="AE8">
        <f t="shared" si="19"/>
        <v>0</v>
      </c>
      <c r="AF8">
        <f t="shared" si="20"/>
        <v>0</v>
      </c>
    </row>
    <row r="9" spans="3:32" x14ac:dyDescent="0.25">
      <c r="C9">
        <v>5</v>
      </c>
      <c r="D9">
        <v>40</v>
      </c>
      <c r="E9">
        <v>40.1</v>
      </c>
      <c r="F9">
        <v>0.1</v>
      </c>
      <c r="G9">
        <v>7.03</v>
      </c>
      <c r="H9">
        <v>0.09</v>
      </c>
      <c r="I9">
        <v>36</v>
      </c>
      <c r="J9">
        <f t="shared" si="0"/>
        <v>6</v>
      </c>
      <c r="K9">
        <f>Stuff!$I$6</f>
        <v>51.8</v>
      </c>
      <c r="L9">
        <f>Stuff!$J$6</f>
        <v>3.2186953878862163</v>
      </c>
      <c r="M9">
        <f t="shared" si="1"/>
        <v>0</v>
      </c>
      <c r="N9">
        <f t="shared" si="2"/>
        <v>6.8088178122196803</v>
      </c>
      <c r="O9">
        <f t="shared" si="3"/>
        <v>33.07</v>
      </c>
      <c r="P9">
        <f t="shared" si="4"/>
        <v>0.13453624047073712</v>
      </c>
      <c r="Q9">
        <f t="shared" si="5"/>
        <v>0.42990999999999996</v>
      </c>
      <c r="R9">
        <f t="shared" si="6"/>
        <v>1.7489711261195824E-3</v>
      </c>
      <c r="S9">
        <f t="shared" si="7"/>
        <v>1.0884955710061479</v>
      </c>
      <c r="T9">
        <f t="shared" si="8"/>
        <v>6.9077008382776672E-4</v>
      </c>
      <c r="U9">
        <f t="shared" si="9"/>
        <v>0</v>
      </c>
      <c r="V9">
        <f t="shared" si="10"/>
        <v>0</v>
      </c>
      <c r="W9">
        <f t="shared" si="11"/>
        <v>0.39495796900911029</v>
      </c>
      <c r="X9">
        <f t="shared" si="12"/>
        <v>1.6262100812251892E-3</v>
      </c>
      <c r="Y9">
        <f t="shared" si="13"/>
        <v>1.5154527644727562</v>
      </c>
      <c r="Z9">
        <f t="shared" si="14"/>
        <v>6.2397641181645138E-3</v>
      </c>
      <c r="AA9">
        <f t="shared" si="15"/>
        <v>9.5225679054042853</v>
      </c>
      <c r="AB9">
        <f t="shared" si="16"/>
        <v>3.9194794317599875E-2</v>
      </c>
      <c r="AC9">
        <f t="shared" si="17"/>
        <v>0</v>
      </c>
      <c r="AD9">
        <f t="shared" si="18"/>
        <v>0</v>
      </c>
      <c r="AE9">
        <f t="shared" si="19"/>
        <v>0</v>
      </c>
      <c r="AF9">
        <f t="shared" si="20"/>
        <v>0</v>
      </c>
    </row>
    <row r="10" spans="3:32" x14ac:dyDescent="0.25">
      <c r="C10">
        <v>6</v>
      </c>
      <c r="D10">
        <v>40</v>
      </c>
      <c r="E10">
        <v>48.1</v>
      </c>
      <c r="F10">
        <v>0.1</v>
      </c>
      <c r="G10">
        <v>7.03</v>
      </c>
      <c r="H10">
        <v>0.09</v>
      </c>
      <c r="I10">
        <v>47</v>
      </c>
      <c r="J10">
        <f t="shared" si="0"/>
        <v>6.8556546004010439</v>
      </c>
      <c r="K10">
        <f>Stuff!$I$6</f>
        <v>51.8</v>
      </c>
      <c r="L10">
        <f>Stuff!$J$6</f>
        <v>3.2186953878862163</v>
      </c>
      <c r="M10">
        <f t="shared" si="1"/>
        <v>0</v>
      </c>
      <c r="N10">
        <f t="shared" si="2"/>
        <v>7.5736384915045951</v>
      </c>
      <c r="O10">
        <f t="shared" si="3"/>
        <v>41.07</v>
      </c>
      <c r="P10">
        <f t="shared" si="4"/>
        <v>0.13453624047073712</v>
      </c>
      <c r="Q10">
        <f t="shared" si="5"/>
        <v>0.53391</v>
      </c>
      <c r="R10">
        <f t="shared" si="6"/>
        <v>1.7489711261195824E-3</v>
      </c>
      <c r="S10">
        <f t="shared" si="7"/>
        <v>1.1336048200762028</v>
      </c>
      <c r="T10">
        <f t="shared" si="8"/>
        <v>8.2373782945253818E-4</v>
      </c>
      <c r="U10">
        <f t="shared" si="9"/>
        <v>0</v>
      </c>
      <c r="V10">
        <f t="shared" si="10"/>
        <v>0</v>
      </c>
      <c r="W10">
        <f t="shared" si="11"/>
        <v>0.47098423590339861</v>
      </c>
      <c r="X10">
        <f t="shared" si="12"/>
        <v>1.5803435661419876E-3</v>
      </c>
      <c r="Y10">
        <f t="shared" si="13"/>
        <v>1.2708284064695643</v>
      </c>
      <c r="Z10">
        <f t="shared" si="14"/>
        <v>4.2641458943576465E-3</v>
      </c>
      <c r="AA10">
        <f t="shared" si="15"/>
        <v>7.9875708059258619</v>
      </c>
      <c r="AB10">
        <f t="shared" si="16"/>
        <v>2.6765091068655045E-2</v>
      </c>
      <c r="AC10">
        <f t="shared" si="17"/>
        <v>0</v>
      </c>
      <c r="AD10">
        <f t="shared" si="18"/>
        <v>0</v>
      </c>
      <c r="AE10">
        <f t="shared" si="19"/>
        <v>0</v>
      </c>
      <c r="AF10">
        <f t="shared" si="20"/>
        <v>0</v>
      </c>
    </row>
    <row r="11" spans="3:32" x14ac:dyDescent="0.25">
      <c r="C11">
        <v>7</v>
      </c>
      <c r="D11">
        <v>40</v>
      </c>
      <c r="E11">
        <v>56.2</v>
      </c>
      <c r="F11">
        <v>0.1</v>
      </c>
      <c r="G11">
        <v>7.03</v>
      </c>
      <c r="H11">
        <v>0.09</v>
      </c>
      <c r="I11">
        <v>54</v>
      </c>
      <c r="J11">
        <f t="shared" si="0"/>
        <v>7.3484692283495345</v>
      </c>
      <c r="K11">
        <f>Stuff!$I$6</f>
        <v>51.8</v>
      </c>
      <c r="L11">
        <f>Stuff!$J$6</f>
        <v>3.2186953878862163</v>
      </c>
      <c r="M11">
        <f t="shared" si="1"/>
        <v>2.2000000000000028</v>
      </c>
      <c r="N11">
        <f t="shared" si="2"/>
        <v>8.0224684480526314</v>
      </c>
      <c r="O11">
        <f t="shared" si="3"/>
        <v>49.17</v>
      </c>
      <c r="P11">
        <f t="shared" si="4"/>
        <v>0.13453624047073712</v>
      </c>
      <c r="Q11">
        <f t="shared" si="5"/>
        <v>0.63920999999999994</v>
      </c>
      <c r="R11">
        <f t="shared" si="6"/>
        <v>1.7489711261195824E-3</v>
      </c>
      <c r="S11">
        <f t="shared" si="7"/>
        <v>1.1868401004768923</v>
      </c>
      <c r="T11">
        <f t="shared" si="8"/>
        <v>9.4196331340479916E-4</v>
      </c>
      <c r="U11">
        <f t="shared" si="9"/>
        <v>1.7029168951986273</v>
      </c>
      <c r="V11">
        <f t="shared" si="10"/>
        <v>3.104909370613544</v>
      </c>
      <c r="W11">
        <f t="shared" si="11"/>
        <v>0.53858139756413237</v>
      </c>
      <c r="X11">
        <f t="shared" si="12"/>
        <v>1.5343810432105888E-3</v>
      </c>
      <c r="Y11">
        <f t="shared" si="13"/>
        <v>1.111327180427039</v>
      </c>
      <c r="Z11">
        <f t="shared" si="14"/>
        <v>3.1660940503405953E-3</v>
      </c>
      <c r="AA11">
        <f t="shared" si="15"/>
        <v>6.9891592816076384</v>
      </c>
      <c r="AB11">
        <f t="shared" si="16"/>
        <v>1.9847069817875124E-2</v>
      </c>
      <c r="AC11">
        <f t="shared" si="17"/>
        <v>0.64414106241062696</v>
      </c>
      <c r="AD11">
        <f t="shared" si="18"/>
        <v>1.1744555666411944</v>
      </c>
      <c r="AE11">
        <f t="shared" si="19"/>
        <v>9.1860939137264522E-2</v>
      </c>
      <c r="AF11">
        <f t="shared" si="20"/>
        <v>0.16748912310118072</v>
      </c>
    </row>
    <row r="12" spans="3:32" x14ac:dyDescent="0.25">
      <c r="C12">
        <v>8</v>
      </c>
      <c r="D12">
        <v>40</v>
      </c>
      <c r="E12">
        <v>64.3</v>
      </c>
      <c r="F12">
        <v>0.1</v>
      </c>
      <c r="G12">
        <v>7.03</v>
      </c>
      <c r="H12">
        <v>0.09</v>
      </c>
      <c r="I12">
        <v>84</v>
      </c>
      <c r="J12">
        <f t="shared" si="0"/>
        <v>9.1651513899116797</v>
      </c>
      <c r="K12">
        <f>Stuff!$I$6</f>
        <v>51.8</v>
      </c>
      <c r="L12">
        <f>Stuff!$J$6</f>
        <v>3.2186953878862163</v>
      </c>
      <c r="M12">
        <f t="shared" si="1"/>
        <v>32.200000000000003</v>
      </c>
      <c r="N12">
        <f t="shared" si="2"/>
        <v>9.7139075556647132</v>
      </c>
      <c r="O12">
        <f t="shared" si="3"/>
        <v>57.269999999999996</v>
      </c>
      <c r="P12">
        <f t="shared" si="4"/>
        <v>0.13453624047073712</v>
      </c>
      <c r="Q12">
        <f t="shared" si="5"/>
        <v>0.74450999999999989</v>
      </c>
      <c r="R12">
        <f t="shared" si="6"/>
        <v>1.7489711261195824E-3</v>
      </c>
      <c r="S12">
        <f t="shared" si="7"/>
        <v>1.2467137362281686</v>
      </c>
      <c r="T12">
        <f t="shared" si="8"/>
        <v>1.0444470573066503E-3</v>
      </c>
      <c r="U12">
        <f t="shared" si="9"/>
        <v>5.8899186418737264</v>
      </c>
      <c r="V12">
        <f t="shared" si="10"/>
        <v>0.88844845446433141</v>
      </c>
      <c r="W12">
        <f t="shared" si="11"/>
        <v>0.59717798750854756</v>
      </c>
      <c r="X12">
        <f t="shared" si="12"/>
        <v>1.4894033490024635E-3</v>
      </c>
      <c r="Y12">
        <f t="shared" si="13"/>
        <v>1.00228099244337</v>
      </c>
      <c r="Z12">
        <f t="shared" si="14"/>
        <v>2.4997583601744887E-3</v>
      </c>
      <c r="AA12">
        <f t="shared" si="15"/>
        <v>6.3091314938121101</v>
      </c>
      <c r="AB12">
        <f t="shared" si="16"/>
        <v>1.5644034035773555E-2</v>
      </c>
      <c r="AC12">
        <f t="shared" si="17"/>
        <v>2.3449009704662922</v>
      </c>
      <c r="AD12">
        <f t="shared" si="18"/>
        <v>0.35372203543406455</v>
      </c>
      <c r="AE12">
        <f t="shared" si="19"/>
        <v>0.30985671678399657</v>
      </c>
      <c r="AF12">
        <f t="shared" si="20"/>
        <v>4.6742473355704639E-2</v>
      </c>
    </row>
    <row r="13" spans="3:32" x14ac:dyDescent="0.25">
      <c r="C13">
        <v>9</v>
      </c>
      <c r="D13">
        <v>40</v>
      </c>
      <c r="E13">
        <v>72.400000000000006</v>
      </c>
      <c r="F13">
        <v>0.1</v>
      </c>
      <c r="G13">
        <v>7.03</v>
      </c>
      <c r="H13">
        <v>0.09</v>
      </c>
      <c r="I13">
        <v>133</v>
      </c>
      <c r="J13">
        <f t="shared" si="0"/>
        <v>11.532562594670797</v>
      </c>
      <c r="K13">
        <f>Stuff!$I$6</f>
        <v>51.8</v>
      </c>
      <c r="L13">
        <f>Stuff!$J$6</f>
        <v>3.2186953878862163</v>
      </c>
      <c r="M13">
        <f t="shared" si="1"/>
        <v>81.2</v>
      </c>
      <c r="N13">
        <f t="shared" si="2"/>
        <v>11.973303637676613</v>
      </c>
      <c r="O13">
        <f t="shared" si="3"/>
        <v>65.37</v>
      </c>
      <c r="P13">
        <f t="shared" si="4"/>
        <v>0.13453624047073712</v>
      </c>
      <c r="Q13">
        <f t="shared" si="5"/>
        <v>0.84981000000000007</v>
      </c>
      <c r="R13">
        <f t="shared" si="6"/>
        <v>1.7489711261195824E-3</v>
      </c>
      <c r="S13">
        <f t="shared" si="7"/>
        <v>1.312317429625927</v>
      </c>
      <c r="T13">
        <f t="shared" si="8"/>
        <v>1.1325713726985604E-3</v>
      </c>
      <c r="U13">
        <f t="shared" si="9"/>
        <v>8.5329194803634003</v>
      </c>
      <c r="V13">
        <f t="shared" si="10"/>
        <v>0.62918064396333995</v>
      </c>
      <c r="W13">
        <f t="shared" si="11"/>
        <v>0.64756436271842888</v>
      </c>
      <c r="X13">
        <f t="shared" si="12"/>
        <v>1.4451699117822756E-3</v>
      </c>
      <c r="Y13">
        <f t="shared" si="13"/>
        <v>0.92429444923864046</v>
      </c>
      <c r="Z13">
        <f t="shared" si="14"/>
        <v>2.0627486695833871E-3</v>
      </c>
      <c r="AA13">
        <f t="shared" si="15"/>
        <v>5.8250168556180171</v>
      </c>
      <c r="AB13">
        <f t="shared" si="16"/>
        <v>1.2885924404303981E-2</v>
      </c>
      <c r="AC13">
        <f t="shared" si="17"/>
        <v>3.5354854501262087</v>
      </c>
      <c r="AD13">
        <f t="shared" si="18"/>
        <v>0.26072076237328135</v>
      </c>
      <c r="AE13">
        <f t="shared" si="19"/>
        <v>0.43728019882186597</v>
      </c>
      <c r="AF13">
        <f t="shared" si="20"/>
        <v>3.2249920879103507E-2</v>
      </c>
    </row>
    <row r="14" spans="3:32" x14ac:dyDescent="0.25">
      <c r="C14">
        <v>10</v>
      </c>
      <c r="D14">
        <v>40</v>
      </c>
      <c r="E14">
        <v>80</v>
      </c>
      <c r="F14">
        <v>0.1</v>
      </c>
      <c r="G14">
        <v>7.03</v>
      </c>
      <c r="H14">
        <v>0.09</v>
      </c>
      <c r="I14">
        <v>200</v>
      </c>
      <c r="J14">
        <f t="shared" si="0"/>
        <v>14.142135623730951</v>
      </c>
      <c r="K14">
        <f>Stuff!$I$6</f>
        <v>51.8</v>
      </c>
      <c r="L14">
        <f>Stuff!$J$6</f>
        <v>3.2186953878862163</v>
      </c>
      <c r="M14">
        <f t="shared" si="1"/>
        <v>148.19999999999999</v>
      </c>
      <c r="N14">
        <f t="shared" si="2"/>
        <v>14.503792607452716</v>
      </c>
      <c r="O14">
        <f t="shared" si="3"/>
        <v>72.97</v>
      </c>
      <c r="P14">
        <f t="shared" si="4"/>
        <v>0.13453624047073712</v>
      </c>
      <c r="Q14">
        <f t="shared" si="5"/>
        <v>0.94860999999999995</v>
      </c>
      <c r="R14">
        <f t="shared" si="6"/>
        <v>1.7489711261195824E-3</v>
      </c>
      <c r="S14">
        <f t="shared" si="7"/>
        <v>1.3783544290566196</v>
      </c>
      <c r="T14">
        <f t="shared" si="8"/>
        <v>1.2036755314696677E-3</v>
      </c>
      <c r="U14">
        <f t="shared" si="9"/>
        <v>10.646326955246955</v>
      </c>
      <c r="V14">
        <f t="shared" si="10"/>
        <v>0.52107173859228206</v>
      </c>
      <c r="W14">
        <f t="shared" si="11"/>
        <v>0.68821921270950059</v>
      </c>
      <c r="X14">
        <f t="shared" si="12"/>
        <v>1.4040183841757432E-3</v>
      </c>
      <c r="Y14">
        <f t="shared" si="13"/>
        <v>0.86969403778915866</v>
      </c>
      <c r="Z14">
        <f t="shared" si="14"/>
        <v>1.7742405255684545E-3</v>
      </c>
      <c r="AA14">
        <f t="shared" si="15"/>
        <v>5.4876873700589002</v>
      </c>
      <c r="AB14">
        <f t="shared" si="16"/>
        <v>1.1065209142702393E-2</v>
      </c>
      <c r="AC14">
        <f t="shared" si="17"/>
        <v>4.5446989348808868</v>
      </c>
      <c r="AD14">
        <f t="shared" si="18"/>
        <v>0.22248203924538346</v>
      </c>
      <c r="AE14">
        <f t="shared" si="19"/>
        <v>0.53202610866663913</v>
      </c>
      <c r="AF14">
        <f t="shared" si="20"/>
        <v>2.6049522821147659E-2</v>
      </c>
    </row>
    <row r="15" spans="3:32" x14ac:dyDescent="0.25">
      <c r="C15">
        <v>11</v>
      </c>
      <c r="D15">
        <v>40</v>
      </c>
      <c r="E15">
        <v>88.1</v>
      </c>
      <c r="F15">
        <v>0.1</v>
      </c>
      <c r="G15">
        <v>7.03</v>
      </c>
      <c r="H15">
        <v>0.09</v>
      </c>
      <c r="I15">
        <v>221</v>
      </c>
      <c r="J15">
        <f t="shared" si="0"/>
        <v>14.866068747318506</v>
      </c>
      <c r="K15">
        <f>Stuff!$I$6</f>
        <v>51.8</v>
      </c>
      <c r="L15">
        <f>Stuff!$J$6</f>
        <v>3.2186953878862163</v>
      </c>
      <c r="M15">
        <f t="shared" si="1"/>
        <v>169.2</v>
      </c>
      <c r="N15">
        <f t="shared" si="2"/>
        <v>15.210522673465237</v>
      </c>
      <c r="O15">
        <f t="shared" si="3"/>
        <v>81.069999999999993</v>
      </c>
      <c r="P15">
        <f t="shared" si="4"/>
        <v>0.13453624047073712</v>
      </c>
      <c r="Q15">
        <f t="shared" si="5"/>
        <v>1.0539099999999999</v>
      </c>
      <c r="R15">
        <f t="shared" si="6"/>
        <v>1.7489711261195824E-3</v>
      </c>
      <c r="S15">
        <f t="shared" si="7"/>
        <v>1.4528338817979154</v>
      </c>
      <c r="T15">
        <f t="shared" si="8"/>
        <v>1.2687329106391809E-3</v>
      </c>
      <c r="U15">
        <f t="shared" si="9"/>
        <v>10.512123074656817</v>
      </c>
      <c r="V15">
        <f t="shared" si="10"/>
        <v>0.47260541157882424</v>
      </c>
      <c r="W15">
        <f t="shared" si="11"/>
        <v>0.72541672740710172</v>
      </c>
      <c r="X15">
        <f t="shared" si="12"/>
        <v>1.3603419300152991E-3</v>
      </c>
      <c r="Y15">
        <f t="shared" si="13"/>
        <v>0.82509835157068612</v>
      </c>
      <c r="Z15">
        <f t="shared" si="14"/>
        <v>1.5472704745037019E-3</v>
      </c>
      <c r="AA15">
        <f t="shared" si="15"/>
        <v>5.2134629275728033</v>
      </c>
      <c r="AB15">
        <f t="shared" si="16"/>
        <v>9.6337550757266965E-3</v>
      </c>
      <c r="AC15">
        <f t="shared" si="17"/>
        <v>4.60391494945591</v>
      </c>
      <c r="AD15">
        <f t="shared" si="18"/>
        <v>0.2070271177961103</v>
      </c>
      <c r="AE15">
        <f t="shared" si="19"/>
        <v>0.51132521021701416</v>
      </c>
      <c r="AF15">
        <f t="shared" si="20"/>
        <v>2.2996994022148595E-2</v>
      </c>
    </row>
    <row r="16" spans="3:32" x14ac:dyDescent="0.25">
      <c r="C16">
        <v>12</v>
      </c>
      <c r="D16">
        <v>40</v>
      </c>
      <c r="E16">
        <v>96.3</v>
      </c>
      <c r="F16">
        <v>0.1</v>
      </c>
      <c r="G16">
        <v>7.03</v>
      </c>
      <c r="H16">
        <v>0.09</v>
      </c>
      <c r="I16">
        <v>217</v>
      </c>
      <c r="J16">
        <f t="shared" si="0"/>
        <v>14.730919862656235</v>
      </c>
      <c r="K16">
        <f>Stuff!$I$6</f>
        <v>51.8</v>
      </c>
      <c r="L16">
        <f>Stuff!$J$6</f>
        <v>3.2186953878862163</v>
      </c>
      <c r="M16">
        <f t="shared" si="1"/>
        <v>165.2</v>
      </c>
      <c r="N16">
        <f t="shared" si="2"/>
        <v>15.07846145997661</v>
      </c>
      <c r="O16">
        <f t="shared" si="3"/>
        <v>89.27</v>
      </c>
      <c r="P16">
        <f t="shared" si="4"/>
        <v>0.13453624047073712</v>
      </c>
      <c r="Q16">
        <f t="shared" si="5"/>
        <v>1.1605099999999999</v>
      </c>
      <c r="R16">
        <f t="shared" si="6"/>
        <v>1.7489711261195824E-3</v>
      </c>
      <c r="S16">
        <f t="shared" si="7"/>
        <v>1.5319214927991578</v>
      </c>
      <c r="T16">
        <f t="shared" si="8"/>
        <v>1.3249363568000672E-3</v>
      </c>
      <c r="U16">
        <f t="shared" si="9"/>
        <v>9.6396734749922626</v>
      </c>
      <c r="V16">
        <f t="shared" si="10"/>
        <v>0.4400053924017559</v>
      </c>
      <c r="W16">
        <f t="shared" si="11"/>
        <v>0.75755187550733605</v>
      </c>
      <c r="X16">
        <f t="shared" si="12"/>
        <v>1.3163300323049366E-3</v>
      </c>
      <c r="Y16">
        <f t="shared" si="13"/>
        <v>0.79009790000791202</v>
      </c>
      <c r="Z16">
        <f t="shared" si="14"/>
        <v>1.3728823435952353E-3</v>
      </c>
      <c r="AA16">
        <f t="shared" si="15"/>
        <v>4.9992392893774928</v>
      </c>
      <c r="AB16">
        <f t="shared" si="16"/>
        <v>8.5351130759840649E-3</v>
      </c>
      <c r="AC16">
        <f t="shared" si="17"/>
        <v>4.3113210134413986</v>
      </c>
      <c r="AD16">
        <f t="shared" si="18"/>
        <v>0.19682577528437126</v>
      </c>
      <c r="AE16">
        <f t="shared" si="19"/>
        <v>0.45630748577504232</v>
      </c>
      <c r="AF16">
        <f t="shared" si="20"/>
        <v>2.0834752896916147E-2</v>
      </c>
    </row>
    <row r="17" spans="3:32" x14ac:dyDescent="0.25">
      <c r="C17">
        <v>13</v>
      </c>
      <c r="D17">
        <v>40</v>
      </c>
      <c r="E17">
        <v>104</v>
      </c>
      <c r="F17">
        <v>0.1</v>
      </c>
      <c r="G17">
        <v>7.03</v>
      </c>
      <c r="H17">
        <v>0.09</v>
      </c>
      <c r="I17">
        <v>260</v>
      </c>
      <c r="J17">
        <f t="shared" si="0"/>
        <v>16.124515496597098</v>
      </c>
      <c r="K17">
        <f>Stuff!$I$6</f>
        <v>51.8</v>
      </c>
      <c r="L17">
        <f>Stuff!$J$6</f>
        <v>3.2186953878862163</v>
      </c>
      <c r="M17">
        <f t="shared" si="1"/>
        <v>208.2</v>
      </c>
      <c r="N17">
        <f t="shared" si="2"/>
        <v>16.442627527253663</v>
      </c>
      <c r="O17">
        <f t="shared" si="3"/>
        <v>96.97</v>
      </c>
      <c r="P17">
        <f t="shared" si="4"/>
        <v>0.13453624047073712</v>
      </c>
      <c r="Q17">
        <f t="shared" si="5"/>
        <v>1.26061</v>
      </c>
      <c r="R17">
        <f t="shared" si="6"/>
        <v>1.7489711261195824E-3</v>
      </c>
      <c r="S17">
        <f t="shared" si="7"/>
        <v>1.6090797283229941</v>
      </c>
      <c r="T17">
        <f t="shared" si="8"/>
        <v>1.3702058713992067E-3</v>
      </c>
      <c r="U17">
        <f t="shared" si="9"/>
        <v>10.131207419073251</v>
      </c>
      <c r="V17">
        <f t="shared" si="10"/>
        <v>0.40014182351312433</v>
      </c>
      <c r="W17">
        <f t="shared" si="11"/>
        <v>0.78343538720348294</v>
      </c>
      <c r="X17">
        <f t="shared" si="12"/>
        <v>1.27534321020835E-3</v>
      </c>
      <c r="Y17">
        <f t="shared" si="13"/>
        <v>0.76399426903847734</v>
      </c>
      <c r="Z17">
        <f t="shared" si="14"/>
        <v>1.2436952932829964E-3</v>
      </c>
      <c r="AA17">
        <f t="shared" si="15"/>
        <v>4.8401380300281573</v>
      </c>
      <c r="AB17">
        <f t="shared" si="16"/>
        <v>7.7223146306136621E-3</v>
      </c>
      <c r="AC17">
        <f t="shared" si="17"/>
        <v>4.6050286173785491</v>
      </c>
      <c r="AD17">
        <f t="shared" si="18"/>
        <v>0.18191714939345602</v>
      </c>
      <c r="AE17">
        <f t="shared" si="19"/>
        <v>0.46764213608512034</v>
      </c>
      <c r="AF17">
        <f t="shared" si="20"/>
        <v>1.8476593069513988E-2</v>
      </c>
    </row>
    <row r="18" spans="3:32" x14ac:dyDescent="0.25">
      <c r="C18">
        <v>14</v>
      </c>
      <c r="D18">
        <v>40</v>
      </c>
      <c r="E18">
        <v>112</v>
      </c>
      <c r="F18">
        <v>0.1</v>
      </c>
      <c r="G18">
        <v>7.03</v>
      </c>
      <c r="H18">
        <v>0.09</v>
      </c>
      <c r="I18">
        <v>202</v>
      </c>
      <c r="J18">
        <f t="shared" si="0"/>
        <v>14.212670403551895</v>
      </c>
      <c r="K18">
        <f>Stuff!$I$6</f>
        <v>51.8</v>
      </c>
      <c r="L18">
        <f>Stuff!$J$6</f>
        <v>3.2186953878862163</v>
      </c>
      <c r="M18">
        <f t="shared" si="1"/>
        <v>150.19999999999999</v>
      </c>
      <c r="N18">
        <f t="shared" si="2"/>
        <v>14.572576985557497</v>
      </c>
      <c r="O18">
        <f t="shared" si="3"/>
        <v>104.97</v>
      </c>
      <c r="P18">
        <f t="shared" si="4"/>
        <v>0.13453624047073712</v>
      </c>
      <c r="Q18">
        <f t="shared" si="5"/>
        <v>1.3646099999999999</v>
      </c>
      <c r="R18">
        <f t="shared" si="6"/>
        <v>1.7489711261195824E-3</v>
      </c>
      <c r="S18">
        <f t="shared" si="7"/>
        <v>1.6917920829995627</v>
      </c>
      <c r="T18">
        <f t="shared" si="8"/>
        <v>1.4107309712565075E-3</v>
      </c>
      <c r="U18">
        <f t="shared" si="9"/>
        <v>8.0659810515975519</v>
      </c>
      <c r="V18">
        <f t="shared" si="10"/>
        <v>0.391333975719723</v>
      </c>
      <c r="W18">
        <f t="shared" si="11"/>
        <v>0.80660620989580112</v>
      </c>
      <c r="X18">
        <f t="shared" si="12"/>
        <v>1.2333421536153872E-3</v>
      </c>
      <c r="Y18">
        <f t="shared" si="13"/>
        <v>0.74204753030939585</v>
      </c>
      <c r="Z18">
        <f t="shared" si="14"/>
        <v>1.1346286302891179E-3</v>
      </c>
      <c r="AA18">
        <f t="shared" si="15"/>
        <v>4.7068717706076511</v>
      </c>
      <c r="AB18">
        <f t="shared" si="16"/>
        <v>7.037094641265995E-3</v>
      </c>
      <c r="AC18">
        <f t="shared" si="17"/>
        <v>3.7178427248380328</v>
      </c>
      <c r="AD18">
        <f t="shared" si="18"/>
        <v>0.18039849760272886</v>
      </c>
      <c r="AE18">
        <f t="shared" si="19"/>
        <v>0.36287614179023497</v>
      </c>
      <c r="AF18">
        <f t="shared" si="20"/>
        <v>1.7609141770081362E-2</v>
      </c>
    </row>
    <row r="19" spans="3:32" x14ac:dyDescent="0.25">
      <c r="C19">
        <v>15</v>
      </c>
      <c r="D19">
        <v>40</v>
      </c>
      <c r="E19">
        <v>120</v>
      </c>
      <c r="F19">
        <v>0.1</v>
      </c>
      <c r="G19">
        <v>7.03</v>
      </c>
      <c r="H19">
        <v>0.09</v>
      </c>
      <c r="I19">
        <v>198</v>
      </c>
      <c r="J19">
        <f t="shared" si="0"/>
        <v>14.071247279470288</v>
      </c>
      <c r="K19">
        <f>Stuff!$I$6</f>
        <v>51.8</v>
      </c>
      <c r="L19">
        <f>Stuff!$J$6</f>
        <v>3.2186953878862163</v>
      </c>
      <c r="M19">
        <f t="shared" si="1"/>
        <v>146.19999999999999</v>
      </c>
      <c r="N19">
        <f t="shared" si="2"/>
        <v>14.434680460612906</v>
      </c>
      <c r="O19">
        <f t="shared" si="3"/>
        <v>112.97</v>
      </c>
      <c r="P19">
        <f t="shared" si="4"/>
        <v>0.13453624047073712</v>
      </c>
      <c r="Q19">
        <f t="shared" si="5"/>
        <v>1.46861</v>
      </c>
      <c r="R19">
        <f t="shared" si="6"/>
        <v>1.7489711261195824E-3</v>
      </c>
      <c r="S19">
        <f t="shared" si="7"/>
        <v>1.7767428998310364</v>
      </c>
      <c r="T19">
        <f t="shared" si="8"/>
        <v>1.445654565877113E-3</v>
      </c>
      <c r="U19">
        <f t="shared" si="9"/>
        <v>7.4852817399264557</v>
      </c>
      <c r="V19">
        <f t="shared" si="10"/>
        <v>0.36955943351328552</v>
      </c>
      <c r="W19">
        <f t="shared" si="11"/>
        <v>0.82657428947072809</v>
      </c>
      <c r="X19">
        <f t="shared" si="12"/>
        <v>1.192183152532823E-3</v>
      </c>
      <c r="Y19">
        <f t="shared" si="13"/>
        <v>0.7241214172880438</v>
      </c>
      <c r="Z19">
        <f t="shared" si="14"/>
        <v>1.0444135089560729E-3</v>
      </c>
      <c r="AA19">
        <f t="shared" si="15"/>
        <v>4.5983914435465527</v>
      </c>
      <c r="AB19">
        <f t="shared" si="16"/>
        <v>6.4711698409000819E-3</v>
      </c>
      <c r="AC19">
        <f t="shared" si="17"/>
        <v>3.4906409745851179</v>
      </c>
      <c r="AD19">
        <f t="shared" si="18"/>
        <v>0.17235561042017264</v>
      </c>
      <c r="AE19">
        <f t="shared" si="19"/>
        <v>0.32841547875161936</v>
      </c>
      <c r="AF19">
        <f t="shared" si="20"/>
        <v>1.6217183758442021E-2</v>
      </c>
    </row>
    <row r="20" spans="3:32" x14ac:dyDescent="0.25">
      <c r="C20">
        <v>16</v>
      </c>
      <c r="D20">
        <v>40</v>
      </c>
      <c r="E20">
        <v>128</v>
      </c>
      <c r="F20">
        <v>0.1</v>
      </c>
      <c r="G20">
        <v>7.03</v>
      </c>
      <c r="H20">
        <v>0.09</v>
      </c>
      <c r="I20">
        <v>156</v>
      </c>
      <c r="J20">
        <f t="shared" si="0"/>
        <v>12.489995996796797</v>
      </c>
      <c r="K20">
        <f>Stuff!$I$6</f>
        <v>51.8</v>
      </c>
      <c r="L20">
        <f>Stuff!$J$6</f>
        <v>3.2186953878862163</v>
      </c>
      <c r="M20">
        <f t="shared" si="1"/>
        <v>104.2</v>
      </c>
      <c r="N20">
        <f t="shared" si="2"/>
        <v>12.898061869908982</v>
      </c>
      <c r="O20">
        <f t="shared" si="3"/>
        <v>120.97</v>
      </c>
      <c r="P20">
        <f t="shared" si="4"/>
        <v>0.13453624047073712</v>
      </c>
      <c r="Q20">
        <f t="shared" si="5"/>
        <v>1.5726099999999998</v>
      </c>
      <c r="R20">
        <f t="shared" si="6"/>
        <v>1.7489711261195824E-3</v>
      </c>
      <c r="S20">
        <f t="shared" si="7"/>
        <v>1.8636260923532917</v>
      </c>
      <c r="T20">
        <f t="shared" si="8"/>
        <v>1.4758590759876029E-3</v>
      </c>
      <c r="U20">
        <f t="shared" si="9"/>
        <v>5.9627136268714187</v>
      </c>
      <c r="V20">
        <f t="shared" si="10"/>
        <v>0.36906011176193548</v>
      </c>
      <c r="W20">
        <f t="shared" si="11"/>
        <v>0.84384416297487463</v>
      </c>
      <c r="X20">
        <f t="shared" si="12"/>
        <v>1.1520926020507289E-3</v>
      </c>
      <c r="Y20">
        <f t="shared" si="13"/>
        <v>0.70930175528538064</v>
      </c>
      <c r="Z20">
        <f t="shared" si="14"/>
        <v>9.6840310182985168E-4</v>
      </c>
      <c r="AA20">
        <f t="shared" si="15"/>
        <v>4.5089825300395079</v>
      </c>
      <c r="AB20">
        <f t="shared" si="16"/>
        <v>5.9950655818653215E-3</v>
      </c>
      <c r="AC20">
        <f t="shared" si="17"/>
        <v>2.8080489588382669</v>
      </c>
      <c r="AD20">
        <f t="shared" si="18"/>
        <v>0.17381325064510153</v>
      </c>
      <c r="AE20">
        <f t="shared" si="19"/>
        <v>0.25530882989316261</v>
      </c>
      <c r="AF20">
        <f t="shared" si="20"/>
        <v>1.5803801489088328E-2</v>
      </c>
    </row>
    <row r="21" spans="3:32" x14ac:dyDescent="0.25">
      <c r="C21">
        <v>17</v>
      </c>
      <c r="D21">
        <v>40</v>
      </c>
      <c r="E21">
        <v>135.9</v>
      </c>
      <c r="F21">
        <v>0.1</v>
      </c>
      <c r="G21">
        <v>7.03</v>
      </c>
      <c r="H21">
        <v>0.09</v>
      </c>
      <c r="I21">
        <v>136</v>
      </c>
      <c r="J21">
        <f t="shared" si="0"/>
        <v>11.661903789690601</v>
      </c>
      <c r="K21">
        <f>Stuff!$I$6</f>
        <v>51.8</v>
      </c>
      <c r="L21">
        <f>Stuff!$J$6</f>
        <v>3.2186953878862163</v>
      </c>
      <c r="M21">
        <f t="shared" si="1"/>
        <v>84.2</v>
      </c>
      <c r="N21">
        <f t="shared" si="2"/>
        <v>12.097933707869291</v>
      </c>
      <c r="O21">
        <f t="shared" si="3"/>
        <v>128.87</v>
      </c>
      <c r="P21">
        <f t="shared" si="4"/>
        <v>0.13453624047073712</v>
      </c>
      <c r="Q21">
        <f t="shared" si="5"/>
        <v>1.6753100000000001</v>
      </c>
      <c r="R21">
        <f t="shared" si="6"/>
        <v>1.7489711261195824E-3</v>
      </c>
      <c r="S21">
        <f t="shared" si="7"/>
        <v>1.9510672966609841</v>
      </c>
      <c r="T21">
        <f t="shared" si="8"/>
        <v>1.5017774232154147E-3</v>
      </c>
      <c r="U21">
        <f t="shared" si="9"/>
        <v>5.0754240191118773</v>
      </c>
      <c r="V21">
        <f t="shared" si="10"/>
        <v>0.36463566014259507</v>
      </c>
      <c r="W21">
        <f t="shared" si="11"/>
        <v>0.85866335972474694</v>
      </c>
      <c r="X21">
        <f t="shared" si="12"/>
        <v>1.1137300485199026E-3</v>
      </c>
      <c r="Y21">
        <f t="shared" si="13"/>
        <v>0.69706030798527308</v>
      </c>
      <c r="Z21">
        <f t="shared" si="14"/>
        <v>9.0412267140710292E-4</v>
      </c>
      <c r="AA21">
        <f t="shared" si="15"/>
        <v>4.4353265260900256</v>
      </c>
      <c r="AB21">
        <f t="shared" si="16"/>
        <v>5.5930086703356568E-3</v>
      </c>
      <c r="AC21">
        <f t="shared" si="17"/>
        <v>2.4099583207645021</v>
      </c>
      <c r="AD21">
        <f t="shared" si="18"/>
        <v>0.17314623967916365</v>
      </c>
      <c r="AE21">
        <f t="shared" si="19"/>
        <v>0.21229199456998202</v>
      </c>
      <c r="AF21">
        <f t="shared" si="20"/>
        <v>1.5252766142148676E-2</v>
      </c>
    </row>
    <row r="22" spans="3:32" x14ac:dyDescent="0.25">
      <c r="C22">
        <v>18</v>
      </c>
      <c r="D22">
        <v>40</v>
      </c>
      <c r="E22">
        <v>143.9</v>
      </c>
      <c r="F22">
        <v>0.1</v>
      </c>
      <c r="G22">
        <v>7.03</v>
      </c>
      <c r="H22">
        <v>0.09</v>
      </c>
      <c r="I22">
        <v>110</v>
      </c>
      <c r="J22">
        <f t="shared" si="0"/>
        <v>10.488088481701515</v>
      </c>
      <c r="K22">
        <f>Stuff!$I$6</f>
        <v>51.8</v>
      </c>
      <c r="L22">
        <f>Stuff!$J$6</f>
        <v>3.2186953878862163</v>
      </c>
      <c r="M22">
        <f t="shared" si="1"/>
        <v>58.2</v>
      </c>
      <c r="N22">
        <f t="shared" si="2"/>
        <v>10.970870521521983</v>
      </c>
      <c r="O22">
        <f t="shared" si="3"/>
        <v>136.87</v>
      </c>
      <c r="P22">
        <f t="shared" si="4"/>
        <v>0.13453624047073712</v>
      </c>
      <c r="Q22">
        <f t="shared" si="5"/>
        <v>1.7793099999999999</v>
      </c>
      <c r="R22">
        <f t="shared" si="6"/>
        <v>1.7489711261195824E-3</v>
      </c>
      <c r="S22">
        <f t="shared" si="7"/>
        <v>2.0410644468267041</v>
      </c>
      <c r="T22">
        <f t="shared" si="8"/>
        <v>1.5246759205737388E-3</v>
      </c>
      <c r="U22">
        <f t="shared" si="9"/>
        <v>4.0032003283054056</v>
      </c>
      <c r="V22">
        <f t="shared" si="10"/>
        <v>0.37731558766759776</v>
      </c>
      <c r="W22">
        <f t="shared" si="11"/>
        <v>0.87175591283574583</v>
      </c>
      <c r="X22">
        <f t="shared" si="12"/>
        <v>1.0762561876238993E-3</v>
      </c>
      <c r="Y22">
        <f t="shared" si="13"/>
        <v>0.68659143823688285</v>
      </c>
      <c r="Z22">
        <f t="shared" si="14"/>
        <v>8.4765502922521426E-4</v>
      </c>
      <c r="AA22">
        <f t="shared" si="15"/>
        <v>4.3724858573615881</v>
      </c>
      <c r="AB22">
        <f t="shared" si="16"/>
        <v>5.2402926179159317E-3</v>
      </c>
      <c r="AC22">
        <f t="shared" si="17"/>
        <v>1.9144459824533346</v>
      </c>
      <c r="AD22">
        <f t="shared" si="18"/>
        <v>0.18044685510145422</v>
      </c>
      <c r="AE22">
        <f t="shared" si="19"/>
        <v>0.16363981629514124</v>
      </c>
      <c r="AF22">
        <f t="shared" si="20"/>
        <v>1.5424144586359691E-2</v>
      </c>
    </row>
    <row r="23" spans="3:32" x14ac:dyDescent="0.25">
      <c r="C23">
        <v>19</v>
      </c>
      <c r="D23">
        <v>40</v>
      </c>
      <c r="E23">
        <v>151.9</v>
      </c>
      <c r="F23">
        <v>0.1</v>
      </c>
      <c r="G23">
        <v>7.03</v>
      </c>
      <c r="H23">
        <v>0.09</v>
      </c>
      <c r="I23">
        <v>82</v>
      </c>
      <c r="J23">
        <f t="shared" si="0"/>
        <v>9.0553851381374173</v>
      </c>
      <c r="K23">
        <f>Stuff!$I$6</f>
        <v>51.8</v>
      </c>
      <c r="L23">
        <f>Stuff!$J$6</f>
        <v>3.2186953878862163</v>
      </c>
      <c r="M23">
        <f t="shared" si="1"/>
        <v>30.200000000000003</v>
      </c>
      <c r="N23">
        <f t="shared" si="2"/>
        <v>9.6104110213871721</v>
      </c>
      <c r="O23">
        <f t="shared" si="3"/>
        <v>144.87</v>
      </c>
      <c r="P23">
        <f t="shared" si="4"/>
        <v>0.13453624047073712</v>
      </c>
      <c r="Q23">
        <f t="shared" si="5"/>
        <v>1.88331</v>
      </c>
      <c r="R23">
        <f t="shared" si="6"/>
        <v>1.7489711261195824E-3</v>
      </c>
      <c r="S23">
        <f t="shared" si="7"/>
        <v>2.1323359388473477</v>
      </c>
      <c r="T23">
        <f t="shared" si="8"/>
        <v>1.5447166422157628E-3</v>
      </c>
      <c r="U23">
        <f t="shared" si="9"/>
        <v>2.742298663060196</v>
      </c>
      <c r="V23">
        <f t="shared" si="10"/>
        <v>0.43633771199783644</v>
      </c>
      <c r="W23">
        <f t="shared" si="11"/>
        <v>0.88321449059196522</v>
      </c>
      <c r="X23">
        <f t="shared" si="12"/>
        <v>1.0402514567842518E-3</v>
      </c>
      <c r="Y23">
        <f t="shared" si="13"/>
        <v>0.67768379296430714</v>
      </c>
      <c r="Z23">
        <f t="shared" si="14"/>
        <v>7.9817706840124957E-4</v>
      </c>
      <c r="AA23">
        <f t="shared" si="15"/>
        <v>4.3191302430927578</v>
      </c>
      <c r="AB23">
        <f t="shared" si="16"/>
        <v>4.9316241034064248E-3</v>
      </c>
      <c r="AC23">
        <f t="shared" si="17"/>
        <v>1.3195218975153087</v>
      </c>
      <c r="AD23">
        <f t="shared" si="18"/>
        <v>0.20995556741032845</v>
      </c>
      <c r="AE23">
        <f t="shared" si="19"/>
        <v>0.10962948442834804</v>
      </c>
      <c r="AF23">
        <f t="shared" si="20"/>
        <v>1.7443756454469335E-2</v>
      </c>
    </row>
    <row r="24" spans="3:32" x14ac:dyDescent="0.25">
      <c r="C24">
        <v>20</v>
      </c>
      <c r="D24">
        <v>40</v>
      </c>
      <c r="E24">
        <v>160.30000000000001</v>
      </c>
      <c r="F24">
        <v>0.1</v>
      </c>
      <c r="G24">
        <v>7.03</v>
      </c>
      <c r="H24">
        <v>0.09</v>
      </c>
      <c r="I24">
        <v>59</v>
      </c>
      <c r="J24">
        <f t="shared" si="0"/>
        <v>7.6811457478686078</v>
      </c>
      <c r="K24">
        <f>Stuff!$I$6</f>
        <v>51.8</v>
      </c>
      <c r="L24">
        <f>Stuff!$J$6</f>
        <v>3.2186953878862163</v>
      </c>
      <c r="M24">
        <f t="shared" si="1"/>
        <v>7.2000000000000028</v>
      </c>
      <c r="N24">
        <f t="shared" si="2"/>
        <v>8.3282651254628046</v>
      </c>
      <c r="O24">
        <f t="shared" si="3"/>
        <v>153.27000000000001</v>
      </c>
      <c r="P24">
        <f t="shared" si="4"/>
        <v>0.13453624047073712</v>
      </c>
      <c r="Q24">
        <f t="shared" si="5"/>
        <v>1.99251</v>
      </c>
      <c r="R24">
        <f t="shared" si="6"/>
        <v>1.7489711261195824E-3</v>
      </c>
      <c r="S24">
        <f t="shared" si="7"/>
        <v>2.229371234249693</v>
      </c>
      <c r="T24">
        <f t="shared" si="8"/>
        <v>1.5631503649850276E-3</v>
      </c>
      <c r="U24">
        <f t="shared" si="9"/>
        <v>1.2731359944717151</v>
      </c>
      <c r="V24">
        <f t="shared" si="10"/>
        <v>0.73632077108967475</v>
      </c>
      <c r="W24">
        <f t="shared" si="11"/>
        <v>0.89375424307499418</v>
      </c>
      <c r="X24">
        <f t="shared" si="12"/>
        <v>1.0040776066561161E-3</v>
      </c>
      <c r="Y24">
        <f t="shared" si="13"/>
        <v>0.6696920888745681</v>
      </c>
      <c r="Z24">
        <f t="shared" si="14"/>
        <v>7.523576363455529E-4</v>
      </c>
      <c r="AA24">
        <f t="shared" si="15"/>
        <v>4.2713532739295994</v>
      </c>
      <c r="AB24">
        <f t="shared" si="16"/>
        <v>4.6461165638866644E-3</v>
      </c>
      <c r="AC24">
        <f t="shared" si="17"/>
        <v>0.61601608256582474</v>
      </c>
      <c r="AD24">
        <f t="shared" si="18"/>
        <v>0.3562743017581802</v>
      </c>
      <c r="AE24">
        <f t="shared" si="19"/>
        <v>4.9758063717726529E-2</v>
      </c>
      <c r="AF24">
        <f t="shared" si="20"/>
        <v>2.8777697553522295E-2</v>
      </c>
    </row>
    <row r="25" spans="3:32" x14ac:dyDescent="0.25">
      <c r="C25">
        <v>21</v>
      </c>
      <c r="D25">
        <v>40</v>
      </c>
      <c r="E25">
        <v>169.3</v>
      </c>
      <c r="F25">
        <v>0.1</v>
      </c>
      <c r="G25">
        <v>7.03</v>
      </c>
      <c r="H25">
        <v>0.09</v>
      </c>
      <c r="I25">
        <v>49</v>
      </c>
      <c r="J25">
        <f t="shared" si="0"/>
        <v>7</v>
      </c>
      <c r="K25">
        <f>Stuff!$I$6</f>
        <v>51.8</v>
      </c>
      <c r="L25">
        <f>Stuff!$J$6</f>
        <v>3.2186953878862163</v>
      </c>
      <c r="M25">
        <f t="shared" si="1"/>
        <v>0</v>
      </c>
      <c r="N25">
        <f t="shared" si="2"/>
        <v>7.7045441137032888</v>
      </c>
      <c r="O25">
        <f t="shared" si="3"/>
        <v>162.27000000000001</v>
      </c>
      <c r="P25">
        <f t="shared" si="4"/>
        <v>0.13453624047073712</v>
      </c>
      <c r="Q25">
        <f t="shared" si="5"/>
        <v>2.1095100000000002</v>
      </c>
      <c r="R25">
        <f t="shared" si="6"/>
        <v>1.7489711261195824E-3</v>
      </c>
      <c r="S25">
        <f t="shared" si="7"/>
        <v>2.3345304538814653</v>
      </c>
      <c r="T25">
        <f t="shared" si="8"/>
        <v>1.5803914976248376E-3</v>
      </c>
      <c r="U25">
        <f t="shared" si="9"/>
        <v>0</v>
      </c>
      <c r="V25">
        <f t="shared" si="10"/>
        <v>0</v>
      </c>
      <c r="W25">
        <f t="shared" si="11"/>
        <v>0.90361211458718016</v>
      </c>
      <c r="X25">
        <f t="shared" si="12"/>
        <v>9.6718902230843442E-4</v>
      </c>
      <c r="Y25">
        <f>1/137*82/W25</f>
        <v>0.66238614591709799</v>
      </c>
      <c r="Z25">
        <f t="shared" si="14"/>
        <v>7.0899072568642507E-4</v>
      </c>
      <c r="AA25">
        <f t="shared" si="15"/>
        <v>4.2277549129465468</v>
      </c>
      <c r="AB25">
        <f t="shared" si="16"/>
        <v>4.3761986187743377E-3</v>
      </c>
      <c r="AC25">
        <f t="shared" si="17"/>
        <v>0</v>
      </c>
      <c r="AD25">
        <f t="shared" si="18"/>
        <v>0</v>
      </c>
      <c r="AE25">
        <f t="shared" si="19"/>
        <v>0</v>
      </c>
      <c r="AF25">
        <f t="shared" si="20"/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25"/>
  <sheetViews>
    <sheetView topLeftCell="C1" workbookViewId="0">
      <selection activeCell="E26" sqref="E26"/>
    </sheetView>
  </sheetViews>
  <sheetFormatPr baseColWidth="10" defaultRowHeight="15" x14ac:dyDescent="0.25"/>
  <sheetData>
    <row r="4" spans="3:6" x14ac:dyDescent="0.25">
      <c r="C4" t="s">
        <v>0</v>
      </c>
      <c r="D4" t="s">
        <v>3</v>
      </c>
      <c r="E4" t="s">
        <v>5</v>
      </c>
      <c r="F4" t="s">
        <v>1</v>
      </c>
    </row>
    <row r="5" spans="3:6" x14ac:dyDescent="0.25">
      <c r="D5">
        <v>40</v>
      </c>
      <c r="E5">
        <v>4.9000000000000004</v>
      </c>
      <c r="F5">
        <v>41</v>
      </c>
    </row>
    <row r="6" spans="3:6" x14ac:dyDescent="0.25">
      <c r="E6">
        <v>-4</v>
      </c>
      <c r="F6">
        <v>46</v>
      </c>
    </row>
    <row r="7" spans="3:6" x14ac:dyDescent="0.25">
      <c r="E7">
        <v>-12.1</v>
      </c>
      <c r="F7">
        <v>42</v>
      </c>
    </row>
    <row r="8" spans="3:6" x14ac:dyDescent="0.25">
      <c r="E8">
        <v>-20.2</v>
      </c>
      <c r="F8">
        <v>73</v>
      </c>
    </row>
    <row r="9" spans="3:6" x14ac:dyDescent="0.25">
      <c r="E9">
        <v>-28.1</v>
      </c>
      <c r="F9">
        <v>88</v>
      </c>
    </row>
    <row r="10" spans="3:6" x14ac:dyDescent="0.25">
      <c r="E10">
        <v>-36.200000000000003</v>
      </c>
      <c r="F10">
        <v>90</v>
      </c>
    </row>
    <row r="11" spans="3:6" x14ac:dyDescent="0.25">
      <c r="E11">
        <v>-44</v>
      </c>
      <c r="F11">
        <v>171</v>
      </c>
    </row>
    <row r="12" spans="3:6" x14ac:dyDescent="0.25">
      <c r="E12">
        <v>-52.1</v>
      </c>
      <c r="F12">
        <v>199</v>
      </c>
    </row>
    <row r="13" spans="3:6" x14ac:dyDescent="0.25">
      <c r="E13">
        <v>-60.2</v>
      </c>
      <c r="F13">
        <v>232</v>
      </c>
    </row>
    <row r="14" spans="3:6" x14ac:dyDescent="0.25">
      <c r="E14">
        <v>-68</v>
      </c>
      <c r="F14">
        <v>246</v>
      </c>
    </row>
    <row r="15" spans="3:6" x14ac:dyDescent="0.25">
      <c r="E15">
        <v>-76</v>
      </c>
      <c r="F15">
        <v>218</v>
      </c>
    </row>
    <row r="16" spans="3:6" x14ac:dyDescent="0.25">
      <c r="E16">
        <v>-84</v>
      </c>
      <c r="F16">
        <v>161</v>
      </c>
    </row>
    <row r="17" spans="5:6" x14ac:dyDescent="0.25">
      <c r="E17">
        <v>-92.2</v>
      </c>
      <c r="F17">
        <v>160</v>
      </c>
    </row>
    <row r="18" spans="5:6" x14ac:dyDescent="0.25">
      <c r="E18">
        <v>-100.2</v>
      </c>
      <c r="F18">
        <v>119</v>
      </c>
    </row>
    <row r="19" spans="5:6" x14ac:dyDescent="0.25">
      <c r="E19">
        <v>-108.1</v>
      </c>
      <c r="F19">
        <v>70</v>
      </c>
    </row>
    <row r="20" spans="5:6" x14ac:dyDescent="0.25">
      <c r="E20">
        <v>-116</v>
      </c>
      <c r="F20">
        <v>64</v>
      </c>
    </row>
    <row r="21" spans="5:6" x14ac:dyDescent="0.25">
      <c r="E21">
        <v>-124</v>
      </c>
      <c r="F21">
        <v>60</v>
      </c>
    </row>
    <row r="22" spans="5:6" x14ac:dyDescent="0.25">
      <c r="E22">
        <v>-131.9</v>
      </c>
      <c r="F22">
        <v>44</v>
      </c>
    </row>
    <row r="23" spans="5:6" x14ac:dyDescent="0.25">
      <c r="E23">
        <v>-140.1</v>
      </c>
      <c r="F23">
        <v>66</v>
      </c>
    </row>
    <row r="24" spans="5:6" x14ac:dyDescent="0.25">
      <c r="E24">
        <v>-148.1</v>
      </c>
      <c r="F24">
        <v>41</v>
      </c>
    </row>
    <row r="25" spans="5:6" x14ac:dyDescent="0.25">
      <c r="E25">
        <v>-155.80000000000001</v>
      </c>
      <c r="F25">
        <v>54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9"/>
  <sheetViews>
    <sheetView workbookViewId="0">
      <selection activeCell="E3" sqref="E3"/>
    </sheetView>
  </sheetViews>
  <sheetFormatPr baseColWidth="10" defaultRowHeight="15" x14ac:dyDescent="0.25"/>
  <sheetData>
    <row r="2" spans="3:5" x14ac:dyDescent="0.25">
      <c r="C2" t="s">
        <v>15</v>
      </c>
      <c r="D2">
        <f>AVERAGE(D5:D9)</f>
        <v>4.82</v>
      </c>
      <c r="E2">
        <f>AVERAGE(E5:E9)</f>
        <v>9.2199999999999989</v>
      </c>
    </row>
    <row r="3" spans="3:5" x14ac:dyDescent="0.25">
      <c r="C3" t="s">
        <v>16</v>
      </c>
      <c r="D3">
        <f>_xlfn.STDEV.S(D5:D9)</f>
        <v>4.472135954999603E-2</v>
      </c>
      <c r="E3">
        <f>_xlfn.STDEV.S(E5:E9)</f>
        <v>8.3666002653408109E-2</v>
      </c>
    </row>
    <row r="4" spans="3:5" x14ac:dyDescent="0.25">
      <c r="C4" t="s">
        <v>0</v>
      </c>
      <c r="D4" t="s">
        <v>8</v>
      </c>
      <c r="E4" t="s">
        <v>9</v>
      </c>
    </row>
    <row r="5" spans="3:5" x14ac:dyDescent="0.25">
      <c r="C5">
        <v>1</v>
      </c>
      <c r="D5">
        <v>4.9000000000000004</v>
      </c>
      <c r="E5">
        <v>9.1</v>
      </c>
    </row>
    <row r="6" spans="3:5" x14ac:dyDescent="0.25">
      <c r="C6">
        <v>2</v>
      </c>
      <c r="D6">
        <v>4.8</v>
      </c>
      <c r="E6">
        <v>9.1999999999999993</v>
      </c>
    </row>
    <row r="7" spans="3:5" x14ac:dyDescent="0.25">
      <c r="C7">
        <v>3</v>
      </c>
      <c r="D7">
        <v>4.8</v>
      </c>
      <c r="E7">
        <v>9.1999999999999993</v>
      </c>
    </row>
    <row r="8" spans="3:5" x14ac:dyDescent="0.25">
      <c r="C8">
        <v>4</v>
      </c>
      <c r="D8">
        <v>4.8</v>
      </c>
      <c r="E8">
        <v>9.3000000000000007</v>
      </c>
    </row>
    <row r="9" spans="3:5" x14ac:dyDescent="0.25">
      <c r="C9">
        <v>5</v>
      </c>
      <c r="D9">
        <v>4.8</v>
      </c>
      <c r="E9">
        <v>9.3000000000000007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Stuff</vt:lpstr>
      <vt:lpstr>grob</vt:lpstr>
      <vt:lpstr>fein</vt:lpstr>
      <vt:lpstr>ti</vt:lpstr>
      <vt:lpstr>na</vt:lpstr>
      <vt:lpstr>offset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2018-05-02T18:00:07Z</dcterms:modified>
</cp:coreProperties>
</file>