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5" i="4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5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5" i="4"/>
  <c r="E3" i="6"/>
  <c r="E2" i="6"/>
  <c r="D3" i="6"/>
  <c r="D2" i="6"/>
  <c r="S24" i="4" l="1"/>
  <c r="S22" i="4"/>
  <c r="S18" i="4"/>
  <c r="S14" i="4"/>
  <c r="S10" i="4"/>
  <c r="S6" i="4"/>
  <c r="S25" i="4"/>
  <c r="U25" i="4" s="1"/>
  <c r="S21" i="4"/>
  <c r="S17" i="4"/>
  <c r="U17" i="4" s="1"/>
  <c r="S13" i="4"/>
  <c r="S9" i="4"/>
  <c r="S20" i="4"/>
  <c r="U20" i="4" s="1"/>
  <c r="S16" i="4"/>
  <c r="U16" i="4" s="1"/>
  <c r="S12" i="4"/>
  <c r="U12" i="4" s="1"/>
  <c r="S8" i="4"/>
  <c r="U8" i="4" s="1"/>
  <c r="S5" i="4"/>
  <c r="U5" i="4" s="1"/>
  <c r="S23" i="4"/>
  <c r="S19" i="4"/>
  <c r="S15" i="4"/>
  <c r="S11" i="4"/>
  <c r="S7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5" i="4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5" i="4"/>
  <c r="M5" i="4" s="1"/>
  <c r="J6" i="1"/>
  <c r="J4" i="1"/>
  <c r="I4" i="1"/>
  <c r="I6" i="1"/>
  <c r="H6" i="1"/>
  <c r="H4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T7" i="4" l="1"/>
  <c r="U7" i="4"/>
  <c r="T23" i="4"/>
  <c r="V23" i="4" s="1"/>
  <c r="U23" i="4"/>
  <c r="T10" i="4"/>
  <c r="U10" i="4"/>
  <c r="T24" i="4"/>
  <c r="U24" i="4"/>
  <c r="V24" i="4" s="1"/>
  <c r="V7" i="4"/>
  <c r="T11" i="4"/>
  <c r="U11" i="4"/>
  <c r="V11" i="4" s="1"/>
  <c r="T21" i="4"/>
  <c r="U21" i="4"/>
  <c r="V21" i="4" s="1"/>
  <c r="T14" i="4"/>
  <c r="U14" i="4"/>
  <c r="V10" i="4"/>
  <c r="T15" i="4"/>
  <c r="V15" i="4" s="1"/>
  <c r="U15" i="4"/>
  <c r="T9" i="4"/>
  <c r="V9" i="4" s="1"/>
  <c r="U9" i="4"/>
  <c r="T18" i="4"/>
  <c r="U18" i="4"/>
  <c r="T19" i="4"/>
  <c r="U19" i="4"/>
  <c r="T13" i="4"/>
  <c r="V13" i="4" s="1"/>
  <c r="U13" i="4"/>
  <c r="T6" i="4"/>
  <c r="U6" i="4"/>
  <c r="V6" i="4" s="1"/>
  <c r="T22" i="4"/>
  <c r="U22" i="4"/>
  <c r="V22" i="4" s="1"/>
  <c r="W20" i="4"/>
  <c r="Y20" i="4" s="1"/>
  <c r="T20" i="4"/>
  <c r="V20" i="4" s="1"/>
  <c r="W8" i="4"/>
  <c r="Y8" i="4" s="1"/>
  <c r="T8" i="4"/>
  <c r="V8" i="4" s="1"/>
  <c r="W25" i="4"/>
  <c r="Y25" i="4" s="1"/>
  <c r="T25" i="4"/>
  <c r="V25" i="4" s="1"/>
  <c r="W12" i="4"/>
  <c r="Y12" i="4" s="1"/>
  <c r="T12" i="4"/>
  <c r="W16" i="4"/>
  <c r="Y16" i="4" s="1"/>
  <c r="T16" i="4"/>
  <c r="V16" i="4" s="1"/>
  <c r="W17" i="4"/>
  <c r="Y17" i="4" s="1"/>
  <c r="T17" i="4"/>
  <c r="V17" i="4" s="1"/>
  <c r="W5" i="4"/>
  <c r="Y5" i="4" s="1"/>
  <c r="T5" i="4"/>
  <c r="X5" i="4" s="1"/>
  <c r="N24" i="4"/>
  <c r="N20" i="4"/>
  <c r="N16" i="4"/>
  <c r="N12" i="4"/>
  <c r="N8" i="4"/>
  <c r="N23" i="4"/>
  <c r="N19" i="4"/>
  <c r="N15" i="4"/>
  <c r="N11" i="4"/>
  <c r="N7" i="4"/>
  <c r="N5" i="4"/>
  <c r="N22" i="4"/>
  <c r="N18" i="4"/>
  <c r="N14" i="4"/>
  <c r="N10" i="4"/>
  <c r="N6" i="4"/>
  <c r="N25" i="4"/>
  <c r="N21" i="4"/>
  <c r="N17" i="4"/>
  <c r="N13" i="4"/>
  <c r="N9" i="4"/>
  <c r="V19" i="4"/>
  <c r="V18" i="4"/>
  <c r="V14" i="4"/>
  <c r="W6" i="4"/>
  <c r="Y6" i="4" s="1"/>
  <c r="W14" i="4"/>
  <c r="Y14" i="4" s="1"/>
  <c r="X25" i="4"/>
  <c r="W7" i="4"/>
  <c r="Y7" i="4" s="1"/>
  <c r="W11" i="4"/>
  <c r="Y11" i="4" s="1"/>
  <c r="W15" i="4"/>
  <c r="Y15" i="4" s="1"/>
  <c r="W19" i="4"/>
  <c r="Y19" i="4" s="1"/>
  <c r="W23" i="4"/>
  <c r="Y23" i="4" s="1"/>
  <c r="V5" i="4"/>
  <c r="W13" i="4"/>
  <c r="Y13" i="4" s="1"/>
  <c r="W10" i="4"/>
  <c r="Y10" i="4" s="1"/>
  <c r="W22" i="4"/>
  <c r="Y22" i="4" s="1"/>
  <c r="V12" i="4"/>
  <c r="W9" i="4"/>
  <c r="Y9" i="4" s="1"/>
  <c r="W21" i="4"/>
  <c r="Y21" i="4" s="1"/>
  <c r="W18" i="4"/>
  <c r="Y18" i="4" s="1"/>
  <c r="X10" i="4"/>
  <c r="W24" i="4"/>
  <c r="Y24" i="4" s="1"/>
  <c r="X7" i="4" l="1"/>
  <c r="X20" i="4"/>
  <c r="AB23" i="4"/>
  <c r="X23" i="4"/>
  <c r="X22" i="4"/>
  <c r="X17" i="4"/>
  <c r="X14" i="4"/>
  <c r="Z14" i="4"/>
  <c r="AB14" i="4" s="1"/>
  <c r="X12" i="4"/>
  <c r="Z12" i="4" s="1"/>
  <c r="AB12" i="4" s="1"/>
  <c r="X11" i="4"/>
  <c r="X6" i="4"/>
  <c r="Z6" i="4" s="1"/>
  <c r="AB6" i="4" s="1"/>
  <c r="Z22" i="4"/>
  <c r="AB22" i="4" s="1"/>
  <c r="Z23" i="4"/>
  <c r="Z7" i="4"/>
  <c r="AB7" i="4" s="1"/>
  <c r="X8" i="4"/>
  <c r="Z8" i="4" s="1"/>
  <c r="AB8" i="4" s="1"/>
  <c r="Z25" i="4"/>
  <c r="AB25" i="4" s="1"/>
  <c r="Z20" i="4"/>
  <c r="AB20" i="4" s="1"/>
  <c r="Z10" i="4"/>
  <c r="AB10" i="4" s="1"/>
  <c r="Z17" i="4"/>
  <c r="AB17" i="4" s="1"/>
  <c r="Z5" i="4"/>
  <c r="AB5" i="4" s="1"/>
  <c r="X13" i="4"/>
  <c r="Z13" i="4" s="1"/>
  <c r="AB13" i="4" s="1"/>
  <c r="X15" i="4"/>
  <c r="Z15" i="4" s="1"/>
  <c r="AB15" i="4" s="1"/>
  <c r="X16" i="4"/>
  <c r="Z16" i="4" s="1"/>
  <c r="AB16" i="4" s="1"/>
  <c r="X19" i="4"/>
  <c r="AA23" i="4"/>
  <c r="AC23" i="4" s="1"/>
  <c r="AE23" i="4" s="1"/>
  <c r="AA11" i="4"/>
  <c r="AC11" i="4" s="1"/>
  <c r="AE11" i="4" s="1"/>
  <c r="X24" i="4"/>
  <c r="Z24" i="4" s="1"/>
  <c r="AB24" i="4" s="1"/>
  <c r="AA5" i="4"/>
  <c r="AC5" i="4" s="1"/>
  <c r="AE5" i="4" s="1"/>
  <c r="AA22" i="4"/>
  <c r="AC22" i="4" s="1"/>
  <c r="AE22" i="4" s="1"/>
  <c r="AF22" i="4" s="1"/>
  <c r="AA10" i="4"/>
  <c r="AC10" i="4" s="1"/>
  <c r="AE10" i="4" s="1"/>
  <c r="AA13" i="4"/>
  <c r="AC13" i="4" s="1"/>
  <c r="AE13" i="4" s="1"/>
  <c r="AA17" i="4"/>
  <c r="AC17" i="4" s="1"/>
  <c r="AE17" i="4" s="1"/>
  <c r="AA8" i="4"/>
  <c r="AC8" i="4" s="1"/>
  <c r="AE8" i="4" s="1"/>
  <c r="AA16" i="4"/>
  <c r="AC16" i="4" s="1"/>
  <c r="AE16" i="4" s="1"/>
  <c r="AA19" i="4"/>
  <c r="AC19" i="4" s="1"/>
  <c r="AE19" i="4" s="1"/>
  <c r="AA25" i="4"/>
  <c r="AC25" i="4" s="1"/>
  <c r="AE25" i="4" s="1"/>
  <c r="X9" i="4"/>
  <c r="Z9" i="4" s="1"/>
  <c r="AB9" i="4" s="1"/>
  <c r="AA15" i="4"/>
  <c r="AC15" i="4" s="1"/>
  <c r="AE15" i="4" s="1"/>
  <c r="AA14" i="4"/>
  <c r="AC14" i="4" s="1"/>
  <c r="AE14" i="4" s="1"/>
  <c r="AA6" i="4"/>
  <c r="AC6" i="4" s="1"/>
  <c r="AE6" i="4" s="1"/>
  <c r="AF6" i="4" s="1"/>
  <c r="X21" i="4"/>
  <c r="Z21" i="4" s="1"/>
  <c r="AB21" i="4" s="1"/>
  <c r="AA12" i="4"/>
  <c r="AC12" i="4" s="1"/>
  <c r="AE12" i="4" s="1"/>
  <c r="AA20" i="4"/>
  <c r="AC20" i="4" s="1"/>
  <c r="AE20" i="4" s="1"/>
  <c r="X18" i="4"/>
  <c r="Z18" i="4" s="1"/>
  <c r="AB18" i="4" s="1"/>
  <c r="AA7" i="4"/>
  <c r="AC7" i="4" s="1"/>
  <c r="AE7" i="4" s="1"/>
  <c r="AF7" i="4" s="1"/>
  <c r="AD15" i="4" l="1"/>
  <c r="AF15" i="4" s="1"/>
  <c r="Z11" i="4"/>
  <c r="AB11" i="4" s="1"/>
  <c r="Z19" i="4"/>
  <c r="AD25" i="4"/>
  <c r="AF25" i="4" s="1"/>
  <c r="AD7" i="4"/>
  <c r="AD6" i="4"/>
  <c r="AD16" i="4"/>
  <c r="AF16" i="4" s="1"/>
  <c r="AD17" i="4"/>
  <c r="AF17" i="4" s="1"/>
  <c r="AD10" i="4"/>
  <c r="AF10" i="4" s="1"/>
  <c r="AD8" i="4"/>
  <c r="AF8" i="4" s="1"/>
  <c r="AD13" i="4"/>
  <c r="AF13" i="4" s="1"/>
  <c r="AD12" i="4"/>
  <c r="AF12" i="4" s="1"/>
  <c r="AD11" i="4"/>
  <c r="AF11" i="4" s="1"/>
  <c r="AD22" i="4"/>
  <c r="AD14" i="4"/>
  <c r="AF14" i="4" s="1"/>
  <c r="AD20" i="4"/>
  <c r="AF20" i="4" s="1"/>
  <c r="AD23" i="4"/>
  <c r="AF23" i="4" s="1"/>
  <c r="AD5" i="4"/>
  <c r="AA9" i="4"/>
  <c r="AC9" i="4" s="1"/>
  <c r="AE9" i="4" s="1"/>
  <c r="AA24" i="4"/>
  <c r="AC24" i="4" s="1"/>
  <c r="AE24" i="4" s="1"/>
  <c r="AF24" i="4" s="1"/>
  <c r="AA18" i="4"/>
  <c r="AC18" i="4" s="1"/>
  <c r="AE18" i="4" s="1"/>
  <c r="AA21" i="4"/>
  <c r="AC21" i="4" s="1"/>
  <c r="AE21" i="4" s="1"/>
  <c r="AB19" i="4" l="1"/>
  <c r="AD19" i="4" s="1"/>
  <c r="AF19" i="4" s="1"/>
  <c r="AD18" i="4"/>
  <c r="AF18" i="4" s="1"/>
  <c r="AD24" i="4"/>
  <c r="AD21" i="4"/>
  <c r="AF21" i="4" s="1"/>
  <c r="AD9" i="4"/>
  <c r="AF9" i="4" s="1"/>
  <c r="AF5" i="4"/>
</calcChain>
</file>

<file path=xl/sharedStrings.xml><?xml version="1.0" encoding="utf-8"?>
<sst xmlns="http://schemas.openxmlformats.org/spreadsheetml/2006/main" count="56" uniqueCount="41">
  <si>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</si>
  <si>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</si>
  <si>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</si>
  <si>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</si>
  <si>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</si>
  <si>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</si>
  <si>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</si>
  <si>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</si>
  <si>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</si>
  <si>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</si>
  <si>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</si>
  <si>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N/40s</t>
  </si>
  <si>
    <t>dN/40s</t>
  </si>
  <si>
    <t>dNunten</t>
  </si>
  <si>
    <t>Nunten</t>
  </si>
  <si>
    <t>mitte</t>
  </si>
  <si>
    <t>d</t>
  </si>
  <si>
    <t>Breal</t>
  </si>
  <si>
    <t>dBreal</t>
  </si>
  <si>
    <t>UB</t>
  </si>
  <si>
    <t>dUB</t>
  </si>
  <si>
    <t>Uboffset</t>
  </si>
  <si>
    <t>dUBoffset</t>
  </si>
  <si>
    <t>eta</t>
  </si>
  <si>
    <t>deta</t>
  </si>
  <si>
    <t>eps</t>
  </si>
  <si>
    <t>deps</t>
  </si>
  <si>
    <t>ys</t>
  </si>
  <si>
    <t>dys</t>
  </si>
  <si>
    <t>beta</t>
  </si>
  <si>
    <t>dbeta</t>
  </si>
  <si>
    <t>etaz</t>
  </si>
  <si>
    <t>detaz</t>
  </si>
  <si>
    <t>fermi</t>
  </si>
  <si>
    <t>y</t>
  </si>
  <si>
    <t>dfermi</t>
  </si>
  <si>
    <t>y2</t>
  </si>
  <si>
    <t>Nreal</t>
  </si>
  <si>
    <t>dNreal</t>
  </si>
  <si>
    <t>dy</t>
  </si>
  <si>
    <t>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</si>
</sst>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59136"/>
        <c:axId val="291693696"/>
      </c:scatterChart>
      <c:valAx>
        <c:axId val="2916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693696"/>
        <c:crosses val="autoZero"/>
        <c:crossBetween val="midCat"/>
      </c:valAx>
      <c:valAx>
        <c:axId val="2916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5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35360"/>
        <c:axId val="291936896"/>
      </c:scatterChart>
      <c:valAx>
        <c:axId val="2919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936896"/>
        <c:crosses val="autoZero"/>
        <c:crossBetween val="midCat"/>
      </c:valAx>
      <c:valAx>
        <c:axId val="2919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3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024"/>
        <c:axId val="292722560"/>
      </c:scatterChart>
      <c:valAx>
        <c:axId val="2927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722560"/>
        <c:crosses val="autoZero"/>
        <c:crossBetween val="midCat"/>
      </c:valAx>
      <c:valAx>
        <c:axId val="2927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2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ti!$I$4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ti!$I$5:$I$143</c:f>
              <c:numCache>
                <c:formatCode>General</c:formatCode>
                <c:ptCount val="139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39328"/>
        <c:axId val="292638720"/>
      </c:scatterChart>
      <c:valAx>
        <c:axId val="2927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638720"/>
        <c:crosses val="autoZero"/>
        <c:crossBetween val="midCat"/>
      </c:valAx>
      <c:valAx>
        <c:axId val="2926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ti!$AC$4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1.0003951766457093</c:v>
                </c:pt>
                <c:pt idx="1">
                  <c:v>1.010543514756292</c:v>
                </c:pt>
                <c:pt idx="2">
                  <c:v>1.0313895143232745</c:v>
                </c:pt>
                <c:pt idx="3">
                  <c:v>1.0626355151678304</c:v>
                </c:pt>
                <c:pt idx="4">
                  <c:v>1.1022851394516757</c:v>
                </c:pt>
                <c:pt idx="5">
                  <c:v>1.1513580869981328</c:v>
                </c:pt>
                <c:pt idx="6">
                  <c:v>1.2057079128943295</c:v>
                </c:pt>
                <c:pt idx="7">
                  <c:v>1.2685445306555068</c:v>
                </c:pt>
                <c:pt idx="8">
                  <c:v>1.3369901473443999</c:v>
                </c:pt>
                <c:pt idx="9">
                  <c:v>1.4074388927466799</c:v>
                </c:pt>
                <c:pt idx="10">
                  <c:v>1.4836465994353236</c:v>
                </c:pt>
                <c:pt idx="11">
                  <c:v>1.5632763502388183</c:v>
                </c:pt>
                <c:pt idx="12">
                  <c:v>1.6479291085771863</c:v>
                </c:pt>
                <c:pt idx="13">
                  <c:v>1.7330490674230781</c:v>
                </c:pt>
                <c:pt idx="14">
                  <c:v>1.8192132147321267</c:v>
                </c:pt>
                <c:pt idx="15">
                  <c:v>1.907187197947805</c:v>
                </c:pt>
                <c:pt idx="16">
                  <c:v>1.9978744513146967</c:v>
                </c:pt>
                <c:pt idx="17">
                  <c:v>2.0888037685182397</c:v>
                </c:pt>
                <c:pt idx="18">
                  <c:v>2.1844483416771383</c:v>
                </c:pt>
                <c:pt idx="19">
                  <c:v>2.2788463784678421</c:v>
                </c:pt>
                <c:pt idx="20">
                  <c:v>2.3705972274378455</c:v>
                </c:pt>
              </c:numCache>
            </c:numRef>
          </c:xVal>
          <c:yVal>
            <c:numRef>
              <c:f>ti!$AC$5:$AC$25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10.858355288990694</c:v>
                </c:pt>
                <c:pt idx="4">
                  <c:v>11.326499688215192</c:v>
                </c:pt>
                <c:pt idx="5">
                  <c:v>9.7815918412779848</c:v>
                </c:pt>
                <c:pt idx="6">
                  <c:v>15.083820297834063</c:v>
                </c:pt>
                <c:pt idx="7">
                  <c:v>14.860851732390747</c:v>
                </c:pt>
                <c:pt idx="8">
                  <c:v>14.793363338056425</c:v>
                </c:pt>
                <c:pt idx="9">
                  <c:v>14.015153488066558</c:v>
                </c:pt>
                <c:pt idx="10">
                  <c:v>11.902250886015437</c:v>
                </c:pt>
                <c:pt idx="11">
                  <c:v>8.9167967428209494</c:v>
                </c:pt>
                <c:pt idx="12">
                  <c:v>8.2354560210012693</c:v>
                </c:pt>
                <c:pt idx="13">
                  <c:v>6.0624470503614747</c:v>
                </c:pt>
                <c:pt idx="14">
                  <c:v>2.9616996140072951</c:v>
                </c:pt>
                <c:pt idx="15">
                  <c:v>2.2844785384676696</c:v>
                </c:pt>
                <c:pt idx="16">
                  <c:v>1.7688959837286091</c:v>
                </c:pt>
                <c:pt idx="17">
                  <c:v>0</c:v>
                </c:pt>
                <c:pt idx="18">
                  <c:v>2.0928883641484455</c:v>
                </c:pt>
                <c:pt idx="19">
                  <c:v>0</c:v>
                </c:pt>
                <c:pt idx="20">
                  <c:v>0.74965031745003363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1.0003951766457093</c:v>
                </c:pt>
                <c:pt idx="1">
                  <c:v>1.010543514756292</c:v>
                </c:pt>
                <c:pt idx="2">
                  <c:v>1.0313895143232745</c:v>
                </c:pt>
                <c:pt idx="3">
                  <c:v>1.0626355151678304</c:v>
                </c:pt>
                <c:pt idx="4">
                  <c:v>1.1022851394516757</c:v>
                </c:pt>
                <c:pt idx="5">
                  <c:v>1.1513580869981328</c:v>
                </c:pt>
                <c:pt idx="6">
                  <c:v>1.2057079128943295</c:v>
                </c:pt>
                <c:pt idx="7">
                  <c:v>1.2685445306555068</c:v>
                </c:pt>
                <c:pt idx="8">
                  <c:v>1.3369901473443999</c:v>
                </c:pt>
                <c:pt idx="9">
                  <c:v>1.4074388927466799</c:v>
                </c:pt>
                <c:pt idx="10">
                  <c:v>1.4836465994353236</c:v>
                </c:pt>
                <c:pt idx="11">
                  <c:v>1.5632763502388183</c:v>
                </c:pt>
                <c:pt idx="12">
                  <c:v>1.6479291085771863</c:v>
                </c:pt>
                <c:pt idx="13">
                  <c:v>1.7330490674230781</c:v>
                </c:pt>
                <c:pt idx="14">
                  <c:v>1.8192132147321267</c:v>
                </c:pt>
                <c:pt idx="15">
                  <c:v>1.907187197947805</c:v>
                </c:pt>
                <c:pt idx="16">
                  <c:v>1.9978744513146967</c:v>
                </c:pt>
                <c:pt idx="17">
                  <c:v>2.0888037685182397</c:v>
                </c:pt>
                <c:pt idx="18">
                  <c:v>2.1844483416771383</c:v>
                </c:pt>
                <c:pt idx="19">
                  <c:v>2.2788463784678421</c:v>
                </c:pt>
                <c:pt idx="20">
                  <c:v>2.3705972274378455</c:v>
                </c:pt>
              </c:numCache>
            </c:numRef>
          </c:xVal>
          <c:yVal>
            <c:numRef>
              <c:f>ti!$AE$5:$AE$25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2.080847375893053</c:v>
                </c:pt>
                <c:pt idx="4">
                  <c:v>1.9109822029502435</c:v>
                </c:pt>
                <c:pt idx="5">
                  <c:v>1.4877053307926722</c:v>
                </c:pt>
                <c:pt idx="6">
                  <c:v>2.1115363666061984</c:v>
                </c:pt>
                <c:pt idx="7">
                  <c:v>1.9325901500784637</c:v>
                </c:pt>
                <c:pt idx="8">
                  <c:v>1.8042028661781988</c:v>
                </c:pt>
                <c:pt idx="9">
                  <c:v>1.6180069587757435</c:v>
                </c:pt>
                <c:pt idx="10">
                  <c:v>1.3062057207672673</c:v>
                </c:pt>
                <c:pt idx="11">
                  <c:v>0.93458024276916596</c:v>
                </c:pt>
                <c:pt idx="12">
                  <c:v>0.82673468146479323</c:v>
                </c:pt>
                <c:pt idx="13">
                  <c:v>0.58544999346394411</c:v>
                </c:pt>
                <c:pt idx="14">
                  <c:v>0.27602394359506993</c:v>
                </c:pt>
                <c:pt idx="15">
                  <c:v>0.20595937745266049</c:v>
                </c:pt>
                <c:pt idx="16">
                  <c:v>0.15453146624973457</c:v>
                </c:pt>
                <c:pt idx="17">
                  <c:v>0</c:v>
                </c:pt>
                <c:pt idx="18">
                  <c:v>0.17254224558793141</c:v>
                </c:pt>
                <c:pt idx="19">
                  <c:v>0</c:v>
                </c:pt>
                <c:pt idx="20">
                  <c:v>5.8747787839352222E-2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5984"/>
        <c:axId val="292675968"/>
      </c:scatterChart>
      <c:valAx>
        <c:axId val="2926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675968"/>
        <c:crosses val="autoZero"/>
        <c:crossBetween val="midCat"/>
      </c:valAx>
      <c:valAx>
        <c:axId val="2926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6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1.0003951766457093</c:v>
                </c:pt>
                <c:pt idx="1">
                  <c:v>1.010543514756292</c:v>
                </c:pt>
                <c:pt idx="2">
                  <c:v>1.0313895143232745</c:v>
                </c:pt>
                <c:pt idx="3">
                  <c:v>1.0626355151678304</c:v>
                </c:pt>
                <c:pt idx="4">
                  <c:v>1.1022851394516757</c:v>
                </c:pt>
                <c:pt idx="5">
                  <c:v>1.1513580869981328</c:v>
                </c:pt>
                <c:pt idx="6">
                  <c:v>1.2057079128943295</c:v>
                </c:pt>
                <c:pt idx="7">
                  <c:v>1.2685445306555068</c:v>
                </c:pt>
                <c:pt idx="8">
                  <c:v>1.3369901473443999</c:v>
                </c:pt>
                <c:pt idx="9">
                  <c:v>1.4074388927466799</c:v>
                </c:pt>
                <c:pt idx="10">
                  <c:v>1.4836465994353236</c:v>
                </c:pt>
                <c:pt idx="11">
                  <c:v>1.5632763502388183</c:v>
                </c:pt>
                <c:pt idx="12">
                  <c:v>1.6479291085771863</c:v>
                </c:pt>
                <c:pt idx="13">
                  <c:v>1.7330490674230781</c:v>
                </c:pt>
                <c:pt idx="14">
                  <c:v>1.8192132147321267</c:v>
                </c:pt>
                <c:pt idx="15">
                  <c:v>1.907187197947805</c:v>
                </c:pt>
                <c:pt idx="16">
                  <c:v>1.9978744513146967</c:v>
                </c:pt>
                <c:pt idx="17">
                  <c:v>2.0888037685182397</c:v>
                </c:pt>
                <c:pt idx="18">
                  <c:v>2.1844483416771383</c:v>
                </c:pt>
                <c:pt idx="19">
                  <c:v>2.2788463784678421</c:v>
                </c:pt>
                <c:pt idx="20">
                  <c:v>2.3705972274378455</c:v>
                </c:pt>
              </c:numCache>
            </c:numRef>
          </c:xVal>
          <c:yVal>
            <c:numRef>
              <c:f>ti!$AE$5:$AE$25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2.080847375893053</c:v>
                </c:pt>
                <c:pt idx="4">
                  <c:v>1.9109822029502435</c:v>
                </c:pt>
                <c:pt idx="5">
                  <c:v>1.4877053307926722</c:v>
                </c:pt>
                <c:pt idx="6">
                  <c:v>2.1115363666061984</c:v>
                </c:pt>
                <c:pt idx="7">
                  <c:v>1.9325901500784637</c:v>
                </c:pt>
                <c:pt idx="8">
                  <c:v>1.8042028661781988</c:v>
                </c:pt>
                <c:pt idx="9">
                  <c:v>1.6180069587757435</c:v>
                </c:pt>
                <c:pt idx="10">
                  <c:v>1.3062057207672673</c:v>
                </c:pt>
                <c:pt idx="11">
                  <c:v>0.93458024276916596</c:v>
                </c:pt>
                <c:pt idx="12">
                  <c:v>0.82673468146479323</c:v>
                </c:pt>
                <c:pt idx="13">
                  <c:v>0.58544999346394411</c:v>
                </c:pt>
                <c:pt idx="14">
                  <c:v>0.27602394359506993</c:v>
                </c:pt>
                <c:pt idx="15">
                  <c:v>0.20595937745266049</c:v>
                </c:pt>
                <c:pt idx="16">
                  <c:v>0.15453146624973457</c:v>
                </c:pt>
                <c:pt idx="17">
                  <c:v>0</c:v>
                </c:pt>
                <c:pt idx="18">
                  <c:v>0.17254224558793141</c:v>
                </c:pt>
                <c:pt idx="19">
                  <c:v>0</c:v>
                </c:pt>
                <c:pt idx="20">
                  <c:v>5.8747787839352222E-2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81216"/>
        <c:axId val="292682752"/>
      </c:scatterChart>
      <c:valAx>
        <c:axId val="292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682752"/>
        <c:crosses val="autoZero"/>
        <c:crossBetween val="midCat"/>
      </c:valAx>
      <c:valAx>
        <c:axId val="2926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ti!$T$4</c:f>
              <c:strCache>
                <c:ptCount val="1"/>
                <c:pt idx="0">
                  <c:v>deps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1.0003951766457093</c:v>
                </c:pt>
                <c:pt idx="1">
                  <c:v>1.010543514756292</c:v>
                </c:pt>
                <c:pt idx="2">
                  <c:v>1.0313895143232745</c:v>
                </c:pt>
                <c:pt idx="3">
                  <c:v>1.0626355151678304</c:v>
                </c:pt>
                <c:pt idx="4">
                  <c:v>1.1022851394516757</c:v>
                </c:pt>
                <c:pt idx="5">
                  <c:v>1.1513580869981328</c:v>
                </c:pt>
                <c:pt idx="6">
                  <c:v>1.2057079128943295</c:v>
                </c:pt>
                <c:pt idx="7">
                  <c:v>1.2685445306555068</c:v>
                </c:pt>
                <c:pt idx="8">
                  <c:v>1.3369901473443999</c:v>
                </c:pt>
                <c:pt idx="9">
                  <c:v>1.4074388927466799</c:v>
                </c:pt>
                <c:pt idx="10">
                  <c:v>1.4836465994353236</c:v>
                </c:pt>
                <c:pt idx="11">
                  <c:v>1.5632763502388183</c:v>
                </c:pt>
                <c:pt idx="12">
                  <c:v>1.6479291085771863</c:v>
                </c:pt>
                <c:pt idx="13">
                  <c:v>1.7330490674230781</c:v>
                </c:pt>
                <c:pt idx="14">
                  <c:v>1.8192132147321267</c:v>
                </c:pt>
                <c:pt idx="15">
                  <c:v>1.907187197947805</c:v>
                </c:pt>
                <c:pt idx="16">
                  <c:v>1.9978744513146967</c:v>
                </c:pt>
                <c:pt idx="17">
                  <c:v>2.0888037685182397</c:v>
                </c:pt>
                <c:pt idx="18">
                  <c:v>2.1844483416771383</c:v>
                </c:pt>
                <c:pt idx="19">
                  <c:v>2.2788463784678421</c:v>
                </c:pt>
                <c:pt idx="20">
                  <c:v>2.3705972274378455</c:v>
                </c:pt>
              </c:numCache>
            </c:numRef>
          </c:xVal>
          <c:yVal>
            <c:numRef>
              <c:f>ti!$T$5:$T$25</c:f>
              <c:numCache>
                <c:formatCode>General</c:formatCode>
                <c:ptCount val="21"/>
                <c:pt idx="0">
                  <c:v>4.9910872758112249E-5</c:v>
                </c:pt>
                <c:pt idx="1">
                  <c:v>2.5586309149129327E-4</c:v>
                </c:pt>
                <c:pt idx="2">
                  <c:v>4.3478986097428724E-4</c:v>
                </c:pt>
                <c:pt idx="3">
                  <c:v>6.0069008630214303E-4</c:v>
                </c:pt>
                <c:pt idx="4">
                  <c:v>7.4708728867245737E-4</c:v>
                </c:pt>
                <c:pt idx="5">
                  <c:v>8.8016069317752531E-4</c:v>
                </c:pt>
                <c:pt idx="6">
                  <c:v>9.9213462610965803E-4</c:v>
                </c:pt>
                <c:pt idx="7">
                  <c:v>1.0926707353438752E-3</c:v>
                </c:pt>
                <c:pt idx="8">
                  <c:v>1.1787509459430399E-3</c:v>
                </c:pt>
                <c:pt idx="9">
                  <c:v>1.2496619550390283E-3</c:v>
                </c:pt>
                <c:pt idx="10">
                  <c:v>1.3118727838324401E-3</c:v>
                </c:pt>
                <c:pt idx="11">
                  <c:v>1.3650103199064783E-3</c:v>
                </c:pt>
                <c:pt idx="12">
                  <c:v>1.4115348858513496E-3</c:v>
                </c:pt>
                <c:pt idx="13">
                  <c:v>1.450416049801287E-3</c:v>
                </c:pt>
                <c:pt idx="14">
                  <c:v>1.4835153776870441E-3</c:v>
                </c:pt>
                <c:pt idx="15">
                  <c:v>1.5121847395540922E-3</c:v>
                </c:pt>
                <c:pt idx="16">
                  <c:v>1.5374099861507025E-3</c:v>
                </c:pt>
                <c:pt idx="17">
                  <c:v>1.5591415423861729E-3</c:v>
                </c:pt>
                <c:pt idx="18">
                  <c:v>1.5788708475323739E-3</c:v>
                </c:pt>
                <c:pt idx="19">
                  <c:v>1.5957611690246537E-3</c:v>
                </c:pt>
                <c:pt idx="20">
                  <c:v>1.6101405986254167E-3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ti!$U$4</c:f>
              <c:strCache>
                <c:ptCount val="1"/>
                <c:pt idx="0">
                  <c:v>ys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1.0003951766457093</c:v>
                </c:pt>
                <c:pt idx="1">
                  <c:v>1.010543514756292</c:v>
                </c:pt>
                <c:pt idx="2">
                  <c:v>1.0313895143232745</c:v>
                </c:pt>
                <c:pt idx="3">
                  <c:v>1.0626355151678304</c:v>
                </c:pt>
                <c:pt idx="4">
                  <c:v>1.1022851394516757</c:v>
                </c:pt>
                <c:pt idx="5">
                  <c:v>1.1513580869981328</c:v>
                </c:pt>
                <c:pt idx="6">
                  <c:v>1.2057079128943295</c:v>
                </c:pt>
                <c:pt idx="7">
                  <c:v>1.2685445306555068</c:v>
                </c:pt>
                <c:pt idx="8">
                  <c:v>1.3369901473443999</c:v>
                </c:pt>
                <c:pt idx="9">
                  <c:v>1.4074388927466799</c:v>
                </c:pt>
                <c:pt idx="10">
                  <c:v>1.4836465994353236</c:v>
                </c:pt>
                <c:pt idx="11">
                  <c:v>1.5632763502388183</c:v>
                </c:pt>
                <c:pt idx="12">
                  <c:v>1.6479291085771863</c:v>
                </c:pt>
                <c:pt idx="13">
                  <c:v>1.7330490674230781</c:v>
                </c:pt>
                <c:pt idx="14">
                  <c:v>1.8192132147321267</c:v>
                </c:pt>
                <c:pt idx="15">
                  <c:v>1.907187197947805</c:v>
                </c:pt>
                <c:pt idx="16">
                  <c:v>1.9978744513146967</c:v>
                </c:pt>
                <c:pt idx="17">
                  <c:v>2.0888037685182397</c:v>
                </c:pt>
                <c:pt idx="18">
                  <c:v>2.1844483416771383</c:v>
                </c:pt>
                <c:pt idx="19">
                  <c:v>2.2788463784678421</c:v>
                </c:pt>
                <c:pt idx="20">
                  <c:v>2.3705972274378455</c:v>
                </c:pt>
              </c:numCache>
            </c:numRef>
          </c:xVal>
          <c:yVal>
            <c:numRef>
              <c:f>ti!$U$5:$U$25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7.4501493822983305</c:v>
                </c:pt>
                <c:pt idx="4">
                  <c:v>8.4155260471925697</c:v>
                </c:pt>
                <c:pt idx="5">
                  <c:v>7.6251236423302693</c:v>
                </c:pt>
                <c:pt idx="6">
                  <c:v>12.114829945263388</c:v>
                </c:pt>
                <c:pt idx="7">
                  <c:v>12.192987857507759</c:v>
                </c:pt>
                <c:pt idx="8">
                  <c:v>12.323803604747672</c:v>
                </c:pt>
                <c:pt idx="9">
                  <c:v>11.803353116586731</c:v>
                </c:pt>
                <c:pt idx="10">
                  <c:v>10.109875150507857</c:v>
                </c:pt>
                <c:pt idx="11">
                  <c:v>7.6245497639488269</c:v>
                </c:pt>
                <c:pt idx="12">
                  <c:v>7.0800431829732222</c:v>
                </c:pt>
                <c:pt idx="13">
                  <c:v>5.2340044608476921</c:v>
                </c:pt>
                <c:pt idx="14">
                  <c:v>2.5657401779135003</c:v>
                </c:pt>
                <c:pt idx="15">
                  <c:v>1.9846812935402924</c:v>
                </c:pt>
                <c:pt idx="16">
                  <c:v>1.5404602401019358</c:v>
                </c:pt>
                <c:pt idx="17">
                  <c:v>0</c:v>
                </c:pt>
                <c:pt idx="18">
                  <c:v>1.8295138419282235</c:v>
                </c:pt>
                <c:pt idx="19">
                  <c:v>0</c:v>
                </c:pt>
                <c:pt idx="20">
                  <c:v>0.65709517362918624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00256"/>
        <c:axId val="293201792"/>
      </c:scatterChart>
      <c:valAx>
        <c:axId val="2932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201792"/>
        <c:crosses val="autoZero"/>
        <c:crossBetween val="midCat"/>
      </c:valAx>
      <c:valAx>
        <c:axId val="293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0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ti!$AA$4</c:f>
              <c:strCache>
                <c:ptCount val="1"/>
                <c:pt idx="0">
                  <c:v>fermi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1.0003951766457093</c:v>
                </c:pt>
                <c:pt idx="1">
                  <c:v>1.010543514756292</c:v>
                </c:pt>
                <c:pt idx="2">
                  <c:v>1.0313895143232745</c:v>
                </c:pt>
                <c:pt idx="3">
                  <c:v>1.0626355151678304</c:v>
                </c:pt>
                <c:pt idx="4">
                  <c:v>1.1022851394516757</c:v>
                </c:pt>
                <c:pt idx="5">
                  <c:v>1.1513580869981328</c:v>
                </c:pt>
                <c:pt idx="6">
                  <c:v>1.2057079128943295</c:v>
                </c:pt>
                <c:pt idx="7">
                  <c:v>1.2685445306555068</c:v>
                </c:pt>
                <c:pt idx="8">
                  <c:v>1.3369901473443999</c:v>
                </c:pt>
                <c:pt idx="9">
                  <c:v>1.4074388927466799</c:v>
                </c:pt>
                <c:pt idx="10">
                  <c:v>1.4836465994353236</c:v>
                </c:pt>
                <c:pt idx="11">
                  <c:v>1.5632763502388183</c:v>
                </c:pt>
                <c:pt idx="12">
                  <c:v>1.6479291085771863</c:v>
                </c:pt>
                <c:pt idx="13">
                  <c:v>1.7330490674230781</c:v>
                </c:pt>
                <c:pt idx="14">
                  <c:v>1.8192132147321267</c:v>
                </c:pt>
                <c:pt idx="15">
                  <c:v>1.907187197947805</c:v>
                </c:pt>
                <c:pt idx="16">
                  <c:v>1.9978744513146967</c:v>
                </c:pt>
                <c:pt idx="17">
                  <c:v>2.0888037685182397</c:v>
                </c:pt>
                <c:pt idx="18">
                  <c:v>2.1844483416771383</c:v>
                </c:pt>
                <c:pt idx="19">
                  <c:v>2.2788463784678421</c:v>
                </c:pt>
                <c:pt idx="20">
                  <c:v>2.3705972274378455</c:v>
                </c:pt>
              </c:numCache>
            </c:numRef>
          </c:xVal>
          <c:yVal>
            <c:numRef>
              <c:f>ti!$AA$5:$AA$25</c:f>
              <c:numCache>
                <c:formatCode>General</c:formatCode>
                <c:ptCount val="21"/>
                <c:pt idx="0">
                  <c:v>1.3356414468585731E-6</c:v>
                </c:pt>
                <c:pt idx="1">
                  <c:v>0.13765817864380719</c:v>
                </c:pt>
                <c:pt idx="2">
                  <c:v>0.34001120882401276</c:v>
                </c:pt>
                <c:pt idx="3">
                  <c:v>0.47076250599523478</c:v>
                </c:pt>
                <c:pt idx="4">
                  <c:v>0.55204070562128082</c:v>
                </c:pt>
                <c:pt idx="5">
                  <c:v>0.60767966902097359</c:v>
                </c:pt>
                <c:pt idx="6">
                  <c:v>0.64507757579307323</c:v>
                </c:pt>
                <c:pt idx="7">
                  <c:v>0.67318259704431727</c:v>
                </c:pt>
                <c:pt idx="8">
                  <c:v>0.69399395771806405</c:v>
                </c:pt>
                <c:pt idx="9">
                  <c:v>0.70927570356967229</c:v>
                </c:pt>
                <c:pt idx="10">
                  <c:v>0.72149509658004651</c:v>
                </c:pt>
                <c:pt idx="11">
                  <c:v>0.73115705097237815</c:v>
                </c:pt>
                <c:pt idx="12">
                  <c:v>0.73908860836880041</c:v>
                </c:pt>
                <c:pt idx="13">
                  <c:v>0.74537060214434148</c:v>
                </c:pt>
                <c:pt idx="14">
                  <c:v>0.75048727442789132</c:v>
                </c:pt>
                <c:pt idx="15">
                  <c:v>0.75475741389993944</c:v>
                </c:pt>
                <c:pt idx="16">
                  <c:v>0.75839663124398315</c:v>
                </c:pt>
                <c:pt idx="17">
                  <c:v>0.76144710049855546</c:v>
                </c:pt>
                <c:pt idx="18">
                  <c:v>0.76415115248489496</c:v>
                </c:pt>
                <c:pt idx="19">
                  <c:v>0.7664182878509419</c:v>
                </c:pt>
                <c:pt idx="20">
                  <c:v>0.76831461792184952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0288"/>
        <c:axId val="79796864"/>
      </c:scatterChart>
      <c:valAx>
        <c:axId val="798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96864"/>
        <c:crosses val="autoZero"/>
        <c:crossBetween val="midCat"/>
      </c:valAx>
      <c:valAx>
        <c:axId val="797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2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69888"/>
        <c:axId val="293271424"/>
      </c:scatterChart>
      <c:valAx>
        <c:axId val="2932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271424"/>
        <c:crosses val="autoZero"/>
        <c:crossBetween val="midCat"/>
      </c:valAx>
      <c:valAx>
        <c:axId val="2932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6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29</xdr:row>
      <xdr:rowOff>147637</xdr:rowOff>
    </xdr:from>
    <xdr:to>
      <xdr:col>17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623887</xdr:colOff>
      <xdr:row>28</xdr:row>
      <xdr:rowOff>90487</xdr:rowOff>
    </xdr:from>
    <xdr:to>
      <xdr:col>23</xdr:col>
      <xdr:colOff>585787</xdr:colOff>
      <xdr:row>42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638735</xdr:colOff>
      <xdr:row>28</xdr:row>
      <xdr:rowOff>156882</xdr:rowOff>
    </xdr:from>
    <xdr:to>
      <xdr:col>31</xdr:col>
      <xdr:colOff>544606</xdr:colOff>
      <xdr:row>43</xdr:row>
      <xdr:rowOff>42582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409015</xdr:colOff>
      <xdr:row>48</xdr:row>
      <xdr:rowOff>101973</xdr:rowOff>
    </xdr:from>
    <xdr:to>
      <xdr:col>23</xdr:col>
      <xdr:colOff>375397</xdr:colOff>
      <xdr:row>62</xdr:row>
      <xdr:rowOff>178173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95250</xdr:colOff>
      <xdr:row>47</xdr:row>
      <xdr:rowOff>186019</xdr:rowOff>
    </xdr:from>
    <xdr:to>
      <xdr:col>29</xdr:col>
      <xdr:colOff>711574</xdr:colOff>
      <xdr:row>62</xdr:row>
      <xdr:rowOff>71719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11</v>
      </c>
      <c r="J3" t="s">
        <v>12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25"/>
  <sheetViews>
    <sheetView tabSelected="1" topLeftCell="U3" zoomScale="85" zoomScaleNormal="85" workbookViewId="0">
      <selection activeCell="N15" sqref="N15"/>
    </sheetView>
  </sheetViews>
  <sheetFormatPr baseColWidth="10" defaultRowHeight="15" x14ac:dyDescent="0.25"/>
  <cols>
    <col min="20" max="20" width="12" bestFit="1" customWidth="1"/>
    <col min="27" max="27" width="12.7109375" bestFit="1" customWidth="1"/>
    <col min="28" max="28" width="12.28515625" bestFit="1" customWidth="1"/>
  </cols>
  <sheetData>
    <row r="4" spans="3:32" x14ac:dyDescent="0.25">
      <c r="C4" t="s">
        <v>0</v>
      </c>
      <c r="D4" t="s">
        <v>3</v>
      </c>
      <c r="E4" t="s">
        <v>19</v>
      </c>
      <c r="F4" t="s">
        <v>20</v>
      </c>
      <c r="G4" t="s">
        <v>21</v>
      </c>
      <c r="H4" t="s">
        <v>22</v>
      </c>
      <c r="I4" t="s">
        <v>1</v>
      </c>
      <c r="J4" t="s">
        <v>10</v>
      </c>
      <c r="K4" t="s">
        <v>14</v>
      </c>
      <c r="L4" t="s">
        <v>13</v>
      </c>
      <c r="M4" t="s">
        <v>37</v>
      </c>
      <c r="N4" t="s">
        <v>38</v>
      </c>
      <c r="O4" t="s">
        <v>17</v>
      </c>
      <c r="P4" t="s">
        <v>18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35</v>
      </c>
      <c r="AC4" t="s">
        <v>34</v>
      </c>
      <c r="AD4" t="s">
        <v>39</v>
      </c>
      <c r="AE4" t="s">
        <v>36</v>
      </c>
      <c r="AF4" t="s">
        <v>40</v>
      </c>
    </row>
    <row r="5" spans="3:32" x14ac:dyDescent="0.25">
      <c r="C5">
        <v>1</v>
      </c>
      <c r="D5">
        <v>40</v>
      </c>
      <c r="E5">
        <v>4.9000000000000004</v>
      </c>
      <c r="F5">
        <v>0.1</v>
      </c>
      <c r="G5">
        <v>7.03</v>
      </c>
      <c r="H5">
        <v>0.09</v>
      </c>
      <c r="I5">
        <v>41</v>
      </c>
      <c r="J5">
        <f>SQRT(I5)</f>
        <v>6.4031242374328485</v>
      </c>
      <c r="K5">
        <f>Stuff!$I$6</f>
        <v>51.8</v>
      </c>
      <c r="L5">
        <f>Stuff!$J$6</f>
        <v>3.2186953878862163</v>
      </c>
      <c r="M5">
        <f>MAX(0,I5-K5)</f>
        <v>0</v>
      </c>
      <c r="N5">
        <f>SQRT(J5^2+L5^2)</f>
        <v>7.1665891468675671</v>
      </c>
      <c r="O5">
        <f>ABS(E5-G5)</f>
        <v>2.13</v>
      </c>
      <c r="P5">
        <f>SQRT(F5^2+H5^2)</f>
        <v>0.13453624047073712</v>
      </c>
      <c r="Q5">
        <f>ABS(O5*0.0132)</f>
        <v>2.8115999999999999E-2</v>
      </c>
      <c r="R5">
        <f>P5*0.0132</f>
        <v>1.7758783742137299E-3</v>
      </c>
      <c r="S5">
        <f>SQRT(Q5^2+1)</f>
        <v>1.0003951766457093</v>
      </c>
      <c r="T5">
        <f>ABS(Q5/S5*R5)</f>
        <v>4.9910872758112249E-5</v>
      </c>
      <c r="U5">
        <f t="shared" ref="U5:U24" si="0">SQRT(M5/Q5/S5)</f>
        <v>0</v>
      </c>
      <c r="V5">
        <f>IF(U5=0,0,U5*SQRT((0.5*N5/M5)^2+(0.5*R5/Q5)^2+(0.5*T5/S5)^2))</f>
        <v>0</v>
      </c>
      <c r="W5">
        <f>Q5/S5</f>
        <v>2.8104893602418177E-2</v>
      </c>
      <c r="X5">
        <f>W5*SQRT((R5/Q5)^2+(T5/S5)^2)</f>
        <v>1.7751774195570258E-3</v>
      </c>
      <c r="Y5">
        <f>-1/137*10/W5</f>
        <v>-2.5971527151999831</v>
      </c>
      <c r="Z5">
        <f>ABS(Y5*X5/W5)</f>
        <v>0.1640428503443096</v>
      </c>
      <c r="AA5">
        <f>2*PI()*Y5/(1-EXP(-2*PI()*Y5))</f>
        <v>1.3356414468585731E-6</v>
      </c>
      <c r="AB5">
        <f>ABS((2*PI()*(1-EXP(-2*PI()*Y5))-2*PI()^2*Y5*EXP(-2*PI()*Y5))/(1-EXP(-2*PI()*Y5))^2*Z5)</f>
        <v>6.0396808913788662E-7</v>
      </c>
      <c r="AC5">
        <f>U5/SQRT(AA5)</f>
        <v>0</v>
      </c>
      <c r="AD5">
        <f>IF(AC5=0,0,AC5*SQRT((V5/U5)^2+(0.5*AB5/AA5)^2))</f>
        <v>0</v>
      </c>
      <c r="AE5">
        <f t="shared" ref="AE5:AE25" si="1">AC5/SQRT(O5)</f>
        <v>0</v>
      </c>
      <c r="AF5">
        <f>IF(AE5=0,0,AE5*SQRT((AD5/AC5)^2+(0.5*P5/O5)^2))</f>
        <v>0</v>
      </c>
    </row>
    <row r="6" spans="3:32" x14ac:dyDescent="0.25">
      <c r="C6">
        <v>2</v>
      </c>
      <c r="D6">
        <v>40</v>
      </c>
      <c r="E6">
        <v>-4</v>
      </c>
      <c r="F6">
        <v>0.1</v>
      </c>
      <c r="G6">
        <v>7.03</v>
      </c>
      <c r="H6">
        <v>0.09</v>
      </c>
      <c r="I6">
        <v>46</v>
      </c>
      <c r="J6">
        <f t="shared" ref="J6:J25" si="2">SQRT(I6)</f>
        <v>6.7823299831252681</v>
      </c>
      <c r="K6">
        <f>Stuff!$I$6</f>
        <v>51.8</v>
      </c>
      <c r="L6">
        <f>Stuff!$J$6</f>
        <v>3.2186953878862163</v>
      </c>
      <c r="M6">
        <f t="shared" ref="M6:M25" si="3">MAX(0,I6-K6)</f>
        <v>0</v>
      </c>
      <c r="N6">
        <f t="shared" ref="N6:N25" si="4">SQRT(J6^2+L6^2)</f>
        <v>7.507329751649384</v>
      </c>
      <c r="O6">
        <f t="shared" ref="O6:O25" si="5">ABS(E6-G6)</f>
        <v>11.030000000000001</v>
      </c>
      <c r="P6">
        <f t="shared" ref="P6:P25" si="6">SQRT(F6^2+H6^2)</f>
        <v>0.13453624047073712</v>
      </c>
      <c r="Q6">
        <f t="shared" ref="Q6:Q25" si="7">ABS(O6*0.0132)</f>
        <v>0.145596</v>
      </c>
      <c r="R6">
        <f t="shared" ref="R6:R25" si="8">P6*0.0132</f>
        <v>1.7758783742137299E-3</v>
      </c>
      <c r="S6">
        <f t="shared" ref="S6:S25" si="9">SQRT(Q6^2+1)</f>
        <v>1.010543514756292</v>
      </c>
      <c r="T6">
        <f t="shared" ref="T6:T25" si="10">ABS(Q6/S6*R6)</f>
        <v>2.5586309149129327E-4</v>
      </c>
      <c r="U6">
        <f t="shared" si="0"/>
        <v>0</v>
      </c>
      <c r="V6">
        <f t="shared" ref="V6:V25" si="11">IF(U6=0,0,U6*SQRT((0.5*N6/M6)^2+(0.5*R6/Q6)^2+(0.5*T6/S6)^2))</f>
        <v>0</v>
      </c>
      <c r="W6">
        <f t="shared" ref="W6:W25" si="12">Q6/S6</f>
        <v>0.14407692283801624</v>
      </c>
      <c r="X6">
        <f t="shared" ref="X6:X25" si="13">W6*SQRT((R6/Q6)^2+(T6/S6)^2)</f>
        <v>1.7577283126591564E-3</v>
      </c>
      <c r="Y6">
        <f t="shared" ref="Y6:Y25" si="14">-1/137*10/W6</f>
        <v>-0.50662312389883368</v>
      </c>
      <c r="Z6">
        <f t="shared" ref="Z6:Z25" si="15">ABS(Y6*X6/W6)</f>
        <v>6.1807664349272052E-3</v>
      </c>
      <c r="AA6">
        <f t="shared" ref="AA6:AA25" si="16">2*PI()*Y6/(1-EXP(-2*PI()*Y6))</f>
        <v>0.13765817864380719</v>
      </c>
      <c r="AB6">
        <f t="shared" ref="AB6:AB25" si="17">ABS((2*PI()*(1-EXP(-2*PI()*Y6))-2*PI()^2*Y6*EXP(-2*PI()*Y6))/(1-EXP(-2*PI()*Y6))^2*Z6)</f>
        <v>1.1091437290568771E-3</v>
      </c>
      <c r="AC6">
        <f t="shared" ref="AC6:AC25" si="18">U6/SQRT(AA6)</f>
        <v>0</v>
      </c>
      <c r="AD6">
        <f t="shared" ref="AD6:AD25" si="19">IF(AC6=0,0,AC6*SQRT((V6/U6)^2+(0.5*AB6/AA6)^2))</f>
        <v>0</v>
      </c>
      <c r="AE6">
        <f t="shared" si="1"/>
        <v>0</v>
      </c>
      <c r="AF6">
        <f t="shared" ref="AF6:AF25" si="20">IF(AE6=0,0,AE6*SQRT((AD6/AC6)^2+(0.5*P6/O6)^2))</f>
        <v>0</v>
      </c>
    </row>
    <row r="7" spans="3:32" x14ac:dyDescent="0.25">
      <c r="C7">
        <v>3</v>
      </c>
      <c r="D7">
        <v>40</v>
      </c>
      <c r="E7">
        <v>-12.1</v>
      </c>
      <c r="F7">
        <v>0.1</v>
      </c>
      <c r="G7">
        <v>7.03</v>
      </c>
      <c r="H7">
        <v>0.09</v>
      </c>
      <c r="I7">
        <v>42</v>
      </c>
      <c r="J7">
        <f t="shared" si="2"/>
        <v>6.4807406984078604</v>
      </c>
      <c r="K7">
        <f>Stuff!$I$6</f>
        <v>51.8</v>
      </c>
      <c r="L7">
        <f>Stuff!$J$6</f>
        <v>3.2186953878862163</v>
      </c>
      <c r="M7">
        <f t="shared" si="3"/>
        <v>0</v>
      </c>
      <c r="N7">
        <f t="shared" si="4"/>
        <v>7.2360210060502173</v>
      </c>
      <c r="O7">
        <f t="shared" si="5"/>
        <v>19.13</v>
      </c>
      <c r="P7">
        <f t="shared" si="6"/>
        <v>0.13453624047073712</v>
      </c>
      <c r="Q7">
        <f t="shared" si="7"/>
        <v>0.25251599999999996</v>
      </c>
      <c r="R7">
        <f t="shared" si="8"/>
        <v>1.7758783742137299E-3</v>
      </c>
      <c r="S7">
        <f t="shared" si="9"/>
        <v>1.0313895143232745</v>
      </c>
      <c r="T7">
        <f t="shared" si="10"/>
        <v>4.3478986097428724E-4</v>
      </c>
      <c r="U7">
        <f t="shared" si="0"/>
        <v>0</v>
      </c>
      <c r="V7">
        <f t="shared" si="11"/>
        <v>0</v>
      </c>
      <c r="W7">
        <f t="shared" si="12"/>
        <v>0.24483087765894465</v>
      </c>
      <c r="X7">
        <f t="shared" si="13"/>
        <v>1.7249214866853161E-3</v>
      </c>
      <c r="Y7">
        <f t="shared" si="14"/>
        <v>-0.29813519204717143</v>
      </c>
      <c r="Z7">
        <f t="shared" si="15"/>
        <v>2.1004695307084409E-3</v>
      </c>
      <c r="AA7">
        <f t="shared" si="16"/>
        <v>0.34001120882401276</v>
      </c>
      <c r="AB7">
        <f t="shared" si="17"/>
        <v>2.5542014688043708E-4</v>
      </c>
      <c r="AC7">
        <f t="shared" si="18"/>
        <v>0</v>
      </c>
      <c r="AD7">
        <f t="shared" si="19"/>
        <v>0</v>
      </c>
      <c r="AE7">
        <f t="shared" si="1"/>
        <v>0</v>
      </c>
      <c r="AF7">
        <f t="shared" si="20"/>
        <v>0</v>
      </c>
    </row>
    <row r="8" spans="3:32" x14ac:dyDescent="0.25">
      <c r="C8">
        <v>4</v>
      </c>
      <c r="D8">
        <v>40</v>
      </c>
      <c r="E8">
        <v>-20.2</v>
      </c>
      <c r="F8">
        <v>0.1</v>
      </c>
      <c r="G8">
        <v>7.03</v>
      </c>
      <c r="H8">
        <v>0.09</v>
      </c>
      <c r="I8">
        <v>73</v>
      </c>
      <c r="J8">
        <f t="shared" si="2"/>
        <v>8.5440037453175304</v>
      </c>
      <c r="K8">
        <f>Stuff!$I$6</f>
        <v>51.8</v>
      </c>
      <c r="L8">
        <f>Stuff!$J$6</f>
        <v>3.2186953878862163</v>
      </c>
      <c r="M8">
        <f t="shared" si="3"/>
        <v>21.200000000000003</v>
      </c>
      <c r="N8">
        <f t="shared" si="4"/>
        <v>9.1301697684106617</v>
      </c>
      <c r="O8">
        <f t="shared" si="5"/>
        <v>27.23</v>
      </c>
      <c r="P8">
        <f t="shared" si="6"/>
        <v>0.13453624047073712</v>
      </c>
      <c r="Q8">
        <f t="shared" si="7"/>
        <v>0.35943599999999998</v>
      </c>
      <c r="R8">
        <f t="shared" si="8"/>
        <v>1.7758783742137299E-3</v>
      </c>
      <c r="S8">
        <f t="shared" si="9"/>
        <v>1.0626355151678304</v>
      </c>
      <c r="T8">
        <f t="shared" si="10"/>
        <v>6.0069008630214303E-4</v>
      </c>
      <c r="U8">
        <f t="shared" si="0"/>
        <v>7.4501493822983305</v>
      </c>
      <c r="V8">
        <f t="shared" si="11"/>
        <v>1.6043788519183229</v>
      </c>
      <c r="W8">
        <f t="shared" si="12"/>
        <v>0.33824956428567271</v>
      </c>
      <c r="X8">
        <f t="shared" si="13"/>
        <v>1.6821044762606952E-3</v>
      </c>
      <c r="Y8">
        <f t="shared" si="14"/>
        <v>-0.21579540208448028</v>
      </c>
      <c r="Z8">
        <f t="shared" si="15"/>
        <v>1.0731437675887527E-3</v>
      </c>
      <c r="AA8">
        <f t="shared" si="16"/>
        <v>0.47076250599523478</v>
      </c>
      <c r="AB8">
        <f t="shared" si="17"/>
        <v>2.0291957733812444E-4</v>
      </c>
      <c r="AC8">
        <f t="shared" si="18"/>
        <v>10.858355288990694</v>
      </c>
      <c r="AD8">
        <f t="shared" si="19"/>
        <v>2.338332216287724</v>
      </c>
      <c r="AE8">
        <f t="shared" si="1"/>
        <v>2.080847375893053</v>
      </c>
      <c r="AF8">
        <f t="shared" si="20"/>
        <v>0.44813716880652155</v>
      </c>
    </row>
    <row r="9" spans="3:32" x14ac:dyDescent="0.25">
      <c r="C9">
        <v>5</v>
      </c>
      <c r="D9">
        <v>40</v>
      </c>
      <c r="E9">
        <v>-28.1</v>
      </c>
      <c r="F9">
        <v>0.1</v>
      </c>
      <c r="G9">
        <v>7.03</v>
      </c>
      <c r="H9">
        <v>0.09</v>
      </c>
      <c r="I9">
        <v>88</v>
      </c>
      <c r="J9">
        <f t="shared" si="2"/>
        <v>9.3808315196468595</v>
      </c>
      <c r="K9">
        <f>Stuff!$I$6</f>
        <v>51.8</v>
      </c>
      <c r="L9">
        <f>Stuff!$J$6</f>
        <v>3.2186953878862163</v>
      </c>
      <c r="M9">
        <f t="shared" si="3"/>
        <v>36.200000000000003</v>
      </c>
      <c r="N9">
        <f t="shared" si="4"/>
        <v>9.9176610145739499</v>
      </c>
      <c r="O9">
        <f t="shared" si="5"/>
        <v>35.130000000000003</v>
      </c>
      <c r="P9">
        <f t="shared" si="6"/>
        <v>0.13453624047073712</v>
      </c>
      <c r="Q9">
        <f t="shared" si="7"/>
        <v>0.46371600000000002</v>
      </c>
      <c r="R9">
        <f t="shared" si="8"/>
        <v>1.7758783742137299E-3</v>
      </c>
      <c r="S9">
        <f t="shared" si="9"/>
        <v>1.1022851394516757</v>
      </c>
      <c r="T9">
        <f t="shared" si="10"/>
        <v>7.4708728867245737E-4</v>
      </c>
      <c r="U9">
        <f t="shared" si="0"/>
        <v>8.4155260471925697</v>
      </c>
      <c r="V9">
        <f t="shared" si="11"/>
        <v>1.1529108255382503</v>
      </c>
      <c r="W9">
        <f t="shared" si="12"/>
        <v>0.42068606697417005</v>
      </c>
      <c r="X9">
        <f t="shared" si="13"/>
        <v>1.6361237523294303E-3</v>
      </c>
      <c r="Y9">
        <f t="shared" si="14"/>
        <v>-0.17350871935202153</v>
      </c>
      <c r="Z9">
        <f t="shared" si="15"/>
        <v>6.74806605814054E-4</v>
      </c>
      <c r="AA9">
        <f t="shared" si="16"/>
        <v>0.55204070562128082</v>
      </c>
      <c r="AB9">
        <f t="shared" si="17"/>
        <v>3.8406550659312525E-4</v>
      </c>
      <c r="AC9">
        <f t="shared" si="18"/>
        <v>11.326499688215192</v>
      </c>
      <c r="AD9">
        <f t="shared" si="19"/>
        <v>1.5517135980227141</v>
      </c>
      <c r="AE9">
        <f t="shared" si="1"/>
        <v>1.9109822029502435</v>
      </c>
      <c r="AF9">
        <f t="shared" si="20"/>
        <v>0.26182728859130633</v>
      </c>
    </row>
    <row r="10" spans="3:32" x14ac:dyDescent="0.25">
      <c r="C10">
        <v>6</v>
      </c>
      <c r="D10">
        <v>40</v>
      </c>
      <c r="E10">
        <v>-36.200000000000003</v>
      </c>
      <c r="F10">
        <v>0.1</v>
      </c>
      <c r="G10">
        <v>7.03</v>
      </c>
      <c r="H10">
        <v>0.09</v>
      </c>
      <c r="I10">
        <v>90</v>
      </c>
      <c r="J10">
        <f t="shared" si="2"/>
        <v>9.4868329805051381</v>
      </c>
      <c r="K10">
        <f>Stuff!$I$6</f>
        <v>51.8</v>
      </c>
      <c r="L10">
        <f>Stuff!$J$6</f>
        <v>3.2186953878862163</v>
      </c>
      <c r="M10">
        <f t="shared" si="3"/>
        <v>38.200000000000003</v>
      </c>
      <c r="N10">
        <f t="shared" si="4"/>
        <v>10.017983829094554</v>
      </c>
      <c r="O10">
        <f t="shared" si="5"/>
        <v>43.230000000000004</v>
      </c>
      <c r="P10">
        <f t="shared" si="6"/>
        <v>0.13453624047073712</v>
      </c>
      <c r="Q10">
        <f t="shared" si="7"/>
        <v>0.57063600000000003</v>
      </c>
      <c r="R10">
        <f t="shared" si="8"/>
        <v>1.7758783742137299E-3</v>
      </c>
      <c r="S10">
        <f t="shared" si="9"/>
        <v>1.1513580869981328</v>
      </c>
      <c r="T10">
        <f t="shared" si="10"/>
        <v>8.8016069317752531E-4</v>
      </c>
      <c r="U10">
        <f t="shared" si="0"/>
        <v>7.6251236423302693</v>
      </c>
      <c r="V10">
        <f t="shared" si="11"/>
        <v>0.9999223598964827</v>
      </c>
      <c r="W10">
        <f t="shared" si="12"/>
        <v>0.49561991742098688</v>
      </c>
      <c r="X10">
        <f t="shared" si="13"/>
        <v>1.5882727407708476E-3</v>
      </c>
      <c r="Y10">
        <f t="shared" si="14"/>
        <v>-0.14727555968644804</v>
      </c>
      <c r="Z10">
        <f t="shared" si="15"/>
        <v>4.7196197854386385E-4</v>
      </c>
      <c r="AA10">
        <f t="shared" si="16"/>
        <v>0.60767966902097359</v>
      </c>
      <c r="AB10">
        <f t="shared" si="17"/>
        <v>4.546753102432975E-4</v>
      </c>
      <c r="AC10">
        <f t="shared" si="18"/>
        <v>9.7815918412779848</v>
      </c>
      <c r="AD10">
        <f t="shared" si="19"/>
        <v>1.2827165378253556</v>
      </c>
      <c r="AE10">
        <f t="shared" si="1"/>
        <v>1.4877053307926722</v>
      </c>
      <c r="AF10">
        <f t="shared" si="20"/>
        <v>0.19510511203572969</v>
      </c>
    </row>
    <row r="11" spans="3:32" x14ac:dyDescent="0.25">
      <c r="C11">
        <v>7</v>
      </c>
      <c r="D11">
        <v>40</v>
      </c>
      <c r="E11">
        <v>-44</v>
      </c>
      <c r="F11">
        <v>0.1</v>
      </c>
      <c r="G11">
        <v>7.03</v>
      </c>
      <c r="H11">
        <v>0.09</v>
      </c>
      <c r="I11">
        <v>171</v>
      </c>
      <c r="J11">
        <f t="shared" si="2"/>
        <v>13.076696830622021</v>
      </c>
      <c r="K11">
        <f>Stuff!$I$6</f>
        <v>51.8</v>
      </c>
      <c r="L11">
        <f>Stuff!$J$6</f>
        <v>3.2186953878862163</v>
      </c>
      <c r="M11">
        <f t="shared" si="3"/>
        <v>119.2</v>
      </c>
      <c r="N11">
        <f t="shared" si="4"/>
        <v>13.466996695625941</v>
      </c>
      <c r="O11">
        <f t="shared" si="5"/>
        <v>51.03</v>
      </c>
      <c r="P11">
        <f t="shared" si="6"/>
        <v>0.13453624047073712</v>
      </c>
      <c r="Q11">
        <f t="shared" si="7"/>
        <v>0.67359599999999997</v>
      </c>
      <c r="R11">
        <f t="shared" si="8"/>
        <v>1.7758783742137299E-3</v>
      </c>
      <c r="S11">
        <f t="shared" si="9"/>
        <v>1.2057079128943295</v>
      </c>
      <c r="T11">
        <f t="shared" si="10"/>
        <v>9.9213462610965803E-4</v>
      </c>
      <c r="U11">
        <f t="shared" si="0"/>
        <v>12.114829945263388</v>
      </c>
      <c r="V11">
        <f t="shared" si="11"/>
        <v>0.68456005364172534</v>
      </c>
      <c r="W11">
        <f t="shared" si="12"/>
        <v>0.55867262111850735</v>
      </c>
      <c r="X11">
        <f t="shared" si="13"/>
        <v>1.5429672871891335E-3</v>
      </c>
      <c r="Y11">
        <f t="shared" si="14"/>
        <v>-0.13065379968645996</v>
      </c>
      <c r="Z11">
        <f t="shared" si="15"/>
        <v>3.6084556722962578E-4</v>
      </c>
      <c r="AA11">
        <f t="shared" si="16"/>
        <v>0.64507757579307323</v>
      </c>
      <c r="AB11">
        <f t="shared" si="17"/>
        <v>4.7568872060011299E-4</v>
      </c>
      <c r="AC11">
        <f t="shared" si="18"/>
        <v>15.083820297834063</v>
      </c>
      <c r="AD11">
        <f t="shared" si="19"/>
        <v>0.85234383776332867</v>
      </c>
      <c r="AE11">
        <f t="shared" si="1"/>
        <v>2.1115363666061984</v>
      </c>
      <c r="AF11">
        <f t="shared" si="20"/>
        <v>0.11934938388826141</v>
      </c>
    </row>
    <row r="12" spans="3:32" x14ac:dyDescent="0.25">
      <c r="C12">
        <v>8</v>
      </c>
      <c r="D12">
        <v>40</v>
      </c>
      <c r="E12">
        <v>-52.1</v>
      </c>
      <c r="F12">
        <v>0.1</v>
      </c>
      <c r="G12">
        <v>7.03</v>
      </c>
      <c r="H12">
        <v>0.09</v>
      </c>
      <c r="I12">
        <v>199</v>
      </c>
      <c r="J12">
        <f t="shared" si="2"/>
        <v>14.106735979665885</v>
      </c>
      <c r="K12">
        <f>Stuff!$I$6</f>
        <v>51.8</v>
      </c>
      <c r="L12">
        <f>Stuff!$J$6</f>
        <v>3.2186953878862163</v>
      </c>
      <c r="M12">
        <f t="shared" si="3"/>
        <v>147.19999999999999</v>
      </c>
      <c r="N12">
        <f t="shared" si="4"/>
        <v>14.469277798148738</v>
      </c>
      <c r="O12">
        <f t="shared" si="5"/>
        <v>59.13</v>
      </c>
      <c r="P12">
        <f t="shared" si="6"/>
        <v>0.13453624047073712</v>
      </c>
      <c r="Q12">
        <f t="shared" si="7"/>
        <v>0.78051599999999999</v>
      </c>
      <c r="R12">
        <f t="shared" si="8"/>
        <v>1.7758783742137299E-3</v>
      </c>
      <c r="S12">
        <f t="shared" si="9"/>
        <v>1.2685445306555068</v>
      </c>
      <c r="T12">
        <f t="shared" si="10"/>
        <v>1.0926707353438752E-3</v>
      </c>
      <c r="U12">
        <f t="shared" si="0"/>
        <v>12.192987857507759</v>
      </c>
      <c r="V12">
        <f t="shared" si="11"/>
        <v>0.59944889855086969</v>
      </c>
      <c r="W12">
        <f t="shared" si="12"/>
        <v>0.61528466769446144</v>
      </c>
      <c r="X12">
        <f t="shared" si="13"/>
        <v>1.4968946963146395E-3</v>
      </c>
      <c r="Y12">
        <f t="shared" si="14"/>
        <v>-0.11863240636799643</v>
      </c>
      <c r="Z12">
        <f t="shared" si="15"/>
        <v>2.8861473270365944E-4</v>
      </c>
      <c r="AA12">
        <f t="shared" si="16"/>
        <v>0.67318259704431727</v>
      </c>
      <c r="AB12">
        <f t="shared" si="17"/>
        <v>4.7611733190108167E-4</v>
      </c>
      <c r="AC12">
        <f t="shared" si="18"/>
        <v>14.860851732390747</v>
      </c>
      <c r="AD12">
        <f t="shared" si="19"/>
        <v>0.73062909251878327</v>
      </c>
      <c r="AE12">
        <f t="shared" si="1"/>
        <v>1.9325901500784637</v>
      </c>
      <c r="AF12">
        <f t="shared" si="20"/>
        <v>9.5040618948918507E-2</v>
      </c>
    </row>
    <row r="13" spans="3:32" x14ac:dyDescent="0.25">
      <c r="C13">
        <v>9</v>
      </c>
      <c r="D13">
        <v>40</v>
      </c>
      <c r="E13">
        <v>-60.2</v>
      </c>
      <c r="F13">
        <v>0.1</v>
      </c>
      <c r="G13">
        <v>7.03</v>
      </c>
      <c r="H13">
        <v>0.09</v>
      </c>
      <c r="I13">
        <v>232</v>
      </c>
      <c r="J13">
        <f t="shared" si="2"/>
        <v>15.231546211727817</v>
      </c>
      <c r="K13">
        <f>Stuff!$I$6</f>
        <v>51.8</v>
      </c>
      <c r="L13">
        <f>Stuff!$J$6</f>
        <v>3.2186953878862163</v>
      </c>
      <c r="M13">
        <f t="shared" si="3"/>
        <v>180.2</v>
      </c>
      <c r="N13">
        <f t="shared" si="4"/>
        <v>15.5679157243351</v>
      </c>
      <c r="O13">
        <f t="shared" si="5"/>
        <v>67.23</v>
      </c>
      <c r="P13">
        <f t="shared" si="6"/>
        <v>0.13453624047073712</v>
      </c>
      <c r="Q13">
        <f t="shared" si="7"/>
        <v>0.887436</v>
      </c>
      <c r="R13">
        <f t="shared" si="8"/>
        <v>1.7758783742137299E-3</v>
      </c>
      <c r="S13">
        <f t="shared" si="9"/>
        <v>1.3369901473443999</v>
      </c>
      <c r="T13">
        <f t="shared" si="10"/>
        <v>1.1787509459430399E-3</v>
      </c>
      <c r="U13">
        <f t="shared" si="0"/>
        <v>12.323803604747672</v>
      </c>
      <c r="V13">
        <f t="shared" si="11"/>
        <v>0.53251216845133353</v>
      </c>
      <c r="W13">
        <f t="shared" si="12"/>
        <v>0.66375657424452383</v>
      </c>
      <c r="X13">
        <f t="shared" si="13"/>
        <v>1.4514636302250764E-3</v>
      </c>
      <c r="Y13">
        <f t="shared" si="14"/>
        <v>-0.10996908138048353</v>
      </c>
      <c r="Z13">
        <f t="shared" si="15"/>
        <v>2.4047388495504661E-4</v>
      </c>
      <c r="AA13">
        <f t="shared" si="16"/>
        <v>0.69399395771806405</v>
      </c>
      <c r="AB13">
        <f t="shared" si="17"/>
        <v>4.6669525630978925E-4</v>
      </c>
      <c r="AC13">
        <f t="shared" si="18"/>
        <v>14.793363338056425</v>
      </c>
      <c r="AD13">
        <f t="shared" si="19"/>
        <v>0.63924132037940651</v>
      </c>
      <c r="AE13">
        <f t="shared" si="1"/>
        <v>1.8042028661781988</v>
      </c>
      <c r="AF13">
        <f t="shared" si="20"/>
        <v>7.798295346510889E-2</v>
      </c>
    </row>
    <row r="14" spans="3:32" x14ac:dyDescent="0.25">
      <c r="C14">
        <v>10</v>
      </c>
      <c r="D14">
        <v>40</v>
      </c>
      <c r="E14">
        <v>-68</v>
      </c>
      <c r="F14">
        <v>0.1</v>
      </c>
      <c r="G14">
        <v>7.03</v>
      </c>
      <c r="H14">
        <v>0.09</v>
      </c>
      <c r="I14">
        <v>246</v>
      </c>
      <c r="J14">
        <f t="shared" si="2"/>
        <v>15.684387141358123</v>
      </c>
      <c r="K14">
        <f>Stuff!$I$6</f>
        <v>51.8</v>
      </c>
      <c r="L14">
        <f>Stuff!$J$6</f>
        <v>3.2186953878862163</v>
      </c>
      <c r="M14">
        <f t="shared" si="3"/>
        <v>194.2</v>
      </c>
      <c r="N14">
        <f t="shared" si="4"/>
        <v>16.011246047700347</v>
      </c>
      <c r="O14">
        <f t="shared" si="5"/>
        <v>75.03</v>
      </c>
      <c r="P14">
        <f t="shared" si="6"/>
        <v>0.13453624047073712</v>
      </c>
      <c r="Q14">
        <f t="shared" si="7"/>
        <v>0.99039600000000005</v>
      </c>
      <c r="R14">
        <f t="shared" si="8"/>
        <v>1.7758783742137299E-3</v>
      </c>
      <c r="S14">
        <f t="shared" si="9"/>
        <v>1.4074388927466799</v>
      </c>
      <c r="T14">
        <f t="shared" si="10"/>
        <v>1.2496619550390283E-3</v>
      </c>
      <c r="U14">
        <f t="shared" si="0"/>
        <v>11.803353116586731</v>
      </c>
      <c r="V14">
        <f t="shared" si="11"/>
        <v>0.48671997086275159</v>
      </c>
      <c r="W14">
        <f t="shared" si="12"/>
        <v>0.70368667876386304</v>
      </c>
      <c r="X14">
        <f t="shared" si="13"/>
        <v>1.4080008492240053E-3</v>
      </c>
      <c r="Y14">
        <f t="shared" si="14"/>
        <v>-0.10372897900831408</v>
      </c>
      <c r="Z14">
        <f t="shared" si="15"/>
        <v>2.0755045525290607E-4</v>
      </c>
      <c r="AA14">
        <f t="shared" si="16"/>
        <v>0.70927570356967229</v>
      </c>
      <c r="AB14">
        <f t="shared" si="17"/>
        <v>4.5341214906498685E-4</v>
      </c>
      <c r="AC14">
        <f t="shared" si="18"/>
        <v>14.015153488066558</v>
      </c>
      <c r="AD14">
        <f t="shared" si="19"/>
        <v>0.57794255176649145</v>
      </c>
      <c r="AE14">
        <f t="shared" si="1"/>
        <v>1.6180069587757435</v>
      </c>
      <c r="AF14">
        <f t="shared" si="20"/>
        <v>6.6737481990531103E-2</v>
      </c>
    </row>
    <row r="15" spans="3:32" x14ac:dyDescent="0.25">
      <c r="C15">
        <v>11</v>
      </c>
      <c r="D15">
        <v>40</v>
      </c>
      <c r="E15">
        <v>-76</v>
      </c>
      <c r="F15">
        <v>0.1</v>
      </c>
      <c r="G15">
        <v>7.03</v>
      </c>
      <c r="H15">
        <v>0.09</v>
      </c>
      <c r="I15">
        <v>218</v>
      </c>
      <c r="J15">
        <f t="shared" si="2"/>
        <v>14.7648230602334</v>
      </c>
      <c r="K15">
        <f>Stuff!$I$6</f>
        <v>51.8</v>
      </c>
      <c r="L15">
        <f>Stuff!$J$6</f>
        <v>3.2186953878862163</v>
      </c>
      <c r="M15">
        <f t="shared" si="3"/>
        <v>166.2</v>
      </c>
      <c r="N15">
        <f t="shared" si="4"/>
        <v>15.111584959890871</v>
      </c>
      <c r="O15">
        <f t="shared" si="5"/>
        <v>83.03</v>
      </c>
      <c r="P15">
        <f t="shared" si="6"/>
        <v>0.13453624047073712</v>
      </c>
      <c r="Q15">
        <f t="shared" si="7"/>
        <v>1.095996</v>
      </c>
      <c r="R15">
        <f t="shared" si="8"/>
        <v>1.7758783742137299E-3</v>
      </c>
      <c r="S15">
        <f t="shared" si="9"/>
        <v>1.4836465994353236</v>
      </c>
      <c r="T15">
        <f t="shared" si="10"/>
        <v>1.3118727838324401E-3</v>
      </c>
      <c r="U15">
        <f t="shared" si="0"/>
        <v>10.109875150507857</v>
      </c>
      <c r="V15">
        <f t="shared" si="11"/>
        <v>0.45971034124003735</v>
      </c>
      <c r="W15">
        <f t="shared" si="12"/>
        <v>0.73871769760880823</v>
      </c>
      <c r="X15">
        <f t="shared" si="13"/>
        <v>1.3635950400086388E-3</v>
      </c>
      <c r="Y15">
        <f t="shared" si="14"/>
        <v>-9.8810006808014314E-2</v>
      </c>
      <c r="Z15">
        <f t="shared" si="15"/>
        <v>1.8239286214851013E-4</v>
      </c>
      <c r="AA15">
        <f t="shared" si="16"/>
        <v>0.72149509658004651</v>
      </c>
      <c r="AB15">
        <f t="shared" si="17"/>
        <v>4.3793929839250513E-4</v>
      </c>
      <c r="AC15">
        <f t="shared" si="18"/>
        <v>11.902250886015437</v>
      </c>
      <c r="AD15">
        <f t="shared" si="19"/>
        <v>0.5412242591047528</v>
      </c>
      <c r="AE15">
        <f t="shared" si="1"/>
        <v>1.3062057207672673</v>
      </c>
      <c r="AF15">
        <f t="shared" si="20"/>
        <v>5.9405773414348294E-2</v>
      </c>
    </row>
    <row r="16" spans="3:32" x14ac:dyDescent="0.25">
      <c r="C16">
        <v>12</v>
      </c>
      <c r="D16">
        <v>40</v>
      </c>
      <c r="E16">
        <v>-84</v>
      </c>
      <c r="F16">
        <v>0.1</v>
      </c>
      <c r="G16">
        <v>7.03</v>
      </c>
      <c r="H16">
        <v>0.09</v>
      </c>
      <c r="I16">
        <v>161</v>
      </c>
      <c r="J16">
        <f t="shared" si="2"/>
        <v>12.68857754044952</v>
      </c>
      <c r="K16">
        <f>Stuff!$I$6</f>
        <v>51.8</v>
      </c>
      <c r="L16">
        <f>Stuff!$J$6</f>
        <v>3.2186953878862163</v>
      </c>
      <c r="M16">
        <f t="shared" si="3"/>
        <v>109.2</v>
      </c>
      <c r="N16">
        <f t="shared" si="4"/>
        <v>13.090454537562858</v>
      </c>
      <c r="O16">
        <f t="shared" si="5"/>
        <v>91.03</v>
      </c>
      <c r="P16">
        <f t="shared" si="6"/>
        <v>0.13453624047073712</v>
      </c>
      <c r="Q16">
        <f t="shared" si="7"/>
        <v>1.2015960000000001</v>
      </c>
      <c r="R16">
        <f t="shared" si="8"/>
        <v>1.7758783742137299E-3</v>
      </c>
      <c r="S16">
        <f t="shared" si="9"/>
        <v>1.5632763502388183</v>
      </c>
      <c r="T16">
        <f t="shared" si="10"/>
        <v>1.3650103199064783E-3</v>
      </c>
      <c r="U16">
        <f t="shared" si="0"/>
        <v>7.6245497639488269</v>
      </c>
      <c r="V16">
        <f t="shared" si="11"/>
        <v>0.45704695407070722</v>
      </c>
      <c r="W16">
        <f t="shared" si="12"/>
        <v>0.76863953057080081</v>
      </c>
      <c r="X16">
        <f t="shared" si="13"/>
        <v>1.3194468506410137E-3</v>
      </c>
      <c r="Y16">
        <f t="shared" si="14"/>
        <v>-9.4963500869805331E-2</v>
      </c>
      <c r="Z16">
        <f t="shared" si="15"/>
        <v>1.6301437431335476E-4</v>
      </c>
      <c r="AA16">
        <f t="shared" si="16"/>
        <v>0.73115705097237815</v>
      </c>
      <c r="AB16">
        <f t="shared" si="17"/>
        <v>4.218215637066731E-4</v>
      </c>
      <c r="AC16">
        <f t="shared" si="18"/>
        <v>8.9167967428209494</v>
      </c>
      <c r="AD16">
        <f t="shared" si="19"/>
        <v>0.53451575559311904</v>
      </c>
      <c r="AE16">
        <f t="shared" si="1"/>
        <v>0.93458024276916596</v>
      </c>
      <c r="AF16">
        <f t="shared" si="20"/>
        <v>5.6027498968439594E-2</v>
      </c>
    </row>
    <row r="17" spans="3:32" x14ac:dyDescent="0.25">
      <c r="C17">
        <v>13</v>
      </c>
      <c r="D17">
        <v>40</v>
      </c>
      <c r="E17">
        <v>-92.2</v>
      </c>
      <c r="F17">
        <v>0.1</v>
      </c>
      <c r="G17">
        <v>7.03</v>
      </c>
      <c r="H17">
        <v>0.09</v>
      </c>
      <c r="I17">
        <v>160</v>
      </c>
      <c r="J17">
        <f t="shared" si="2"/>
        <v>12.649110640673518</v>
      </c>
      <c r="K17">
        <f>Stuff!$I$6</f>
        <v>51.8</v>
      </c>
      <c r="L17">
        <f>Stuff!$J$6</f>
        <v>3.2186953878862163</v>
      </c>
      <c r="M17">
        <f t="shared" si="3"/>
        <v>108.2</v>
      </c>
      <c r="N17">
        <f t="shared" si="4"/>
        <v>13.052202879207787</v>
      </c>
      <c r="O17">
        <f t="shared" si="5"/>
        <v>99.23</v>
      </c>
      <c r="P17">
        <f t="shared" si="6"/>
        <v>0.13453624047073712</v>
      </c>
      <c r="Q17">
        <f t="shared" si="7"/>
        <v>1.309836</v>
      </c>
      <c r="R17">
        <f t="shared" si="8"/>
        <v>1.7758783742137299E-3</v>
      </c>
      <c r="S17">
        <f t="shared" si="9"/>
        <v>1.6479291085771863</v>
      </c>
      <c r="T17">
        <f t="shared" si="10"/>
        <v>1.4115348858513496E-3</v>
      </c>
      <c r="U17">
        <f t="shared" si="0"/>
        <v>7.0800431829732222</v>
      </c>
      <c r="V17">
        <f t="shared" si="11"/>
        <v>0.42707174671599873</v>
      </c>
      <c r="W17">
        <f t="shared" si="12"/>
        <v>0.794837589300735</v>
      </c>
      <c r="X17">
        <f t="shared" si="13"/>
        <v>1.2746871754042734E-3</v>
      </c>
      <c r="Y17">
        <f t="shared" si="14"/>
        <v>-9.1833478577860089E-2</v>
      </c>
      <c r="Z17">
        <f t="shared" si="15"/>
        <v>1.4727405823741291E-4</v>
      </c>
      <c r="AA17">
        <f t="shared" si="16"/>
        <v>0.73908860836880041</v>
      </c>
      <c r="AB17">
        <f t="shared" si="17"/>
        <v>4.0530995856533905E-4</v>
      </c>
      <c r="AC17">
        <f t="shared" si="18"/>
        <v>8.2354560210012693</v>
      </c>
      <c r="AD17">
        <f t="shared" si="19"/>
        <v>0.49677195942174412</v>
      </c>
      <c r="AE17">
        <f t="shared" si="1"/>
        <v>0.82673468146479323</v>
      </c>
      <c r="AF17">
        <f t="shared" si="20"/>
        <v>4.9872713886293905E-2</v>
      </c>
    </row>
    <row r="18" spans="3:32" x14ac:dyDescent="0.25">
      <c r="C18">
        <v>14</v>
      </c>
      <c r="D18">
        <v>40</v>
      </c>
      <c r="E18">
        <v>-100.2</v>
      </c>
      <c r="F18">
        <v>0.1</v>
      </c>
      <c r="G18">
        <v>7.03</v>
      </c>
      <c r="H18">
        <v>0.09</v>
      </c>
      <c r="I18">
        <v>119</v>
      </c>
      <c r="J18">
        <f t="shared" si="2"/>
        <v>10.908712114635714</v>
      </c>
      <c r="K18">
        <f>Stuff!$I$6</f>
        <v>51.8</v>
      </c>
      <c r="L18">
        <f>Stuff!$J$6</f>
        <v>3.2186953878862163</v>
      </c>
      <c r="M18">
        <f t="shared" si="3"/>
        <v>67.2</v>
      </c>
      <c r="N18">
        <f t="shared" si="4"/>
        <v>11.373653766490344</v>
      </c>
      <c r="O18">
        <f t="shared" si="5"/>
        <v>107.23</v>
      </c>
      <c r="P18">
        <f t="shared" si="6"/>
        <v>0.13453624047073712</v>
      </c>
      <c r="Q18">
        <f t="shared" si="7"/>
        <v>1.4154360000000001</v>
      </c>
      <c r="R18">
        <f t="shared" si="8"/>
        <v>1.7758783742137299E-3</v>
      </c>
      <c r="S18">
        <f t="shared" si="9"/>
        <v>1.7330490674230781</v>
      </c>
      <c r="T18">
        <f t="shared" si="10"/>
        <v>1.450416049801287E-3</v>
      </c>
      <c r="U18">
        <f t="shared" si="0"/>
        <v>5.2340044608476921</v>
      </c>
      <c r="V18">
        <f t="shared" si="11"/>
        <v>0.44294730607422922</v>
      </c>
      <c r="W18">
        <f t="shared" si="12"/>
        <v>0.81673163593957199</v>
      </c>
      <c r="X18">
        <f t="shared" si="13"/>
        <v>1.2317703320185614E-3</v>
      </c>
      <c r="Y18">
        <f t="shared" si="14"/>
        <v>-8.9371707324592431E-2</v>
      </c>
      <c r="Z18">
        <f t="shared" si="15"/>
        <v>1.3478774760284157E-4</v>
      </c>
      <c r="AA18">
        <f t="shared" si="16"/>
        <v>0.74537060214434148</v>
      </c>
      <c r="AB18">
        <f t="shared" si="17"/>
        <v>3.8956731206878727E-4</v>
      </c>
      <c r="AC18">
        <f t="shared" si="18"/>
        <v>6.0624470503614747</v>
      </c>
      <c r="AD18">
        <f t="shared" si="19"/>
        <v>0.51305982097001335</v>
      </c>
      <c r="AE18">
        <f t="shared" si="1"/>
        <v>0.58544999346394411</v>
      </c>
      <c r="AF18">
        <f t="shared" si="20"/>
        <v>4.9547504250327362E-2</v>
      </c>
    </row>
    <row r="19" spans="3:32" x14ac:dyDescent="0.25">
      <c r="C19">
        <v>15</v>
      </c>
      <c r="D19">
        <v>40</v>
      </c>
      <c r="E19">
        <v>-108.1</v>
      </c>
      <c r="F19">
        <v>0.1</v>
      </c>
      <c r="G19">
        <v>7.03</v>
      </c>
      <c r="H19">
        <v>0.09</v>
      </c>
      <c r="I19">
        <v>70</v>
      </c>
      <c r="J19">
        <f t="shared" si="2"/>
        <v>8.3666002653407556</v>
      </c>
      <c r="K19">
        <f>Stuff!$I$6</f>
        <v>51.8</v>
      </c>
      <c r="L19">
        <f>Stuff!$J$6</f>
        <v>3.2186953878862163</v>
      </c>
      <c r="M19">
        <f t="shared" si="3"/>
        <v>18.200000000000003</v>
      </c>
      <c r="N19">
        <f t="shared" si="4"/>
        <v>8.964373932405989</v>
      </c>
      <c r="O19">
        <f t="shared" si="5"/>
        <v>115.13</v>
      </c>
      <c r="P19">
        <f t="shared" si="6"/>
        <v>0.13453624047073712</v>
      </c>
      <c r="Q19">
        <f t="shared" si="7"/>
        <v>1.5197159999999998</v>
      </c>
      <c r="R19">
        <f t="shared" si="8"/>
        <v>1.7758783742137299E-3</v>
      </c>
      <c r="S19">
        <f t="shared" si="9"/>
        <v>1.8192132147321267</v>
      </c>
      <c r="T19">
        <f t="shared" si="10"/>
        <v>1.4835153776870441E-3</v>
      </c>
      <c r="U19">
        <f t="shared" si="0"/>
        <v>2.5657401779135003</v>
      </c>
      <c r="V19">
        <f t="shared" si="11"/>
        <v>0.6318777643092135</v>
      </c>
      <c r="W19">
        <f t="shared" si="12"/>
        <v>0.83536992128972254</v>
      </c>
      <c r="X19">
        <f t="shared" si="13"/>
        <v>1.1903724570511425E-3</v>
      </c>
      <c r="Y19">
        <f t="shared" si="14"/>
        <v>-8.7377698034942428E-2</v>
      </c>
      <c r="Z19">
        <f t="shared" si="15"/>
        <v>1.2451011516041147E-4</v>
      </c>
      <c r="AA19">
        <f t="shared" si="16"/>
        <v>0.75048727442789132</v>
      </c>
      <c r="AB19">
        <f t="shared" si="17"/>
        <v>3.7456486366746938E-4</v>
      </c>
      <c r="AC19">
        <f t="shared" si="18"/>
        <v>2.9616996140072951</v>
      </c>
      <c r="AD19">
        <f t="shared" si="19"/>
        <v>0.72939306462695386</v>
      </c>
      <c r="AE19">
        <f t="shared" si="1"/>
        <v>0.27602394359506993</v>
      </c>
      <c r="AF19">
        <f t="shared" si="20"/>
        <v>6.7978033889408762E-2</v>
      </c>
    </row>
    <row r="20" spans="3:32" x14ac:dyDescent="0.25">
      <c r="C20">
        <v>16</v>
      </c>
      <c r="D20">
        <v>40</v>
      </c>
      <c r="E20">
        <v>-116</v>
      </c>
      <c r="F20">
        <v>0.1</v>
      </c>
      <c r="G20">
        <v>7.03</v>
      </c>
      <c r="H20">
        <v>0.09</v>
      </c>
      <c r="I20">
        <v>64</v>
      </c>
      <c r="J20">
        <f t="shared" si="2"/>
        <v>8</v>
      </c>
      <c r="K20">
        <f>Stuff!$I$6</f>
        <v>51.8</v>
      </c>
      <c r="L20">
        <f>Stuff!$J$6</f>
        <v>3.2186953878862163</v>
      </c>
      <c r="M20">
        <f t="shared" si="3"/>
        <v>12.200000000000003</v>
      </c>
      <c r="N20">
        <f t="shared" si="4"/>
        <v>8.6232244549240402</v>
      </c>
      <c r="O20">
        <f t="shared" si="5"/>
        <v>123.03</v>
      </c>
      <c r="P20">
        <f t="shared" si="6"/>
        <v>0.13453624047073712</v>
      </c>
      <c r="Q20">
        <f t="shared" si="7"/>
        <v>1.623996</v>
      </c>
      <c r="R20">
        <f t="shared" si="8"/>
        <v>1.7758783742137299E-3</v>
      </c>
      <c r="S20">
        <f t="shared" si="9"/>
        <v>1.907187197947805</v>
      </c>
      <c r="T20">
        <f t="shared" si="10"/>
        <v>1.5121847395540922E-3</v>
      </c>
      <c r="U20">
        <f t="shared" si="0"/>
        <v>1.9846812935402924</v>
      </c>
      <c r="V20">
        <f t="shared" si="11"/>
        <v>0.70140916046671831</v>
      </c>
      <c r="W20">
        <f t="shared" si="12"/>
        <v>0.85151368557185791</v>
      </c>
      <c r="X20">
        <f t="shared" si="13"/>
        <v>1.1501629882102321E-3</v>
      </c>
      <c r="Y20">
        <f t="shared" si="14"/>
        <v>-8.5721112844952929E-2</v>
      </c>
      <c r="Z20">
        <f t="shared" si="15"/>
        <v>1.1578586812288813E-4</v>
      </c>
      <c r="AA20">
        <f t="shared" si="16"/>
        <v>0.75475741389993944</v>
      </c>
      <c r="AB20">
        <f t="shared" si="17"/>
        <v>3.6020019921562899E-4</v>
      </c>
      <c r="AC20">
        <f t="shared" si="18"/>
        <v>2.2844785384676696</v>
      </c>
      <c r="AD20">
        <f t="shared" si="19"/>
        <v>0.80736113361263739</v>
      </c>
      <c r="AE20">
        <f t="shared" si="1"/>
        <v>0.20595937745266049</v>
      </c>
      <c r="AF20">
        <f t="shared" si="20"/>
        <v>7.2788512852641304E-2</v>
      </c>
    </row>
    <row r="21" spans="3:32" x14ac:dyDescent="0.25">
      <c r="C21">
        <v>17</v>
      </c>
      <c r="D21">
        <v>40</v>
      </c>
      <c r="E21">
        <v>-124</v>
      </c>
      <c r="F21">
        <v>0.1</v>
      </c>
      <c r="G21">
        <v>7.03</v>
      </c>
      <c r="H21">
        <v>0.09</v>
      </c>
      <c r="I21">
        <v>60</v>
      </c>
      <c r="J21">
        <f t="shared" si="2"/>
        <v>7.745966692414834</v>
      </c>
      <c r="K21">
        <f>Stuff!$I$6</f>
        <v>51.8</v>
      </c>
      <c r="L21">
        <f>Stuff!$J$6</f>
        <v>3.2186953878862163</v>
      </c>
      <c r="M21">
        <f t="shared" si="3"/>
        <v>8.2000000000000028</v>
      </c>
      <c r="N21">
        <f t="shared" si="4"/>
        <v>8.3880867902043086</v>
      </c>
      <c r="O21">
        <f t="shared" si="5"/>
        <v>131.03</v>
      </c>
      <c r="P21">
        <f t="shared" si="6"/>
        <v>0.13453624047073712</v>
      </c>
      <c r="Q21">
        <f t="shared" si="7"/>
        <v>1.7295959999999999</v>
      </c>
      <c r="R21">
        <f t="shared" si="8"/>
        <v>1.7758783742137299E-3</v>
      </c>
      <c r="S21">
        <f t="shared" si="9"/>
        <v>1.9978744513146967</v>
      </c>
      <c r="T21">
        <f t="shared" si="10"/>
        <v>1.5374099861507025E-3</v>
      </c>
      <c r="U21">
        <f t="shared" si="0"/>
        <v>1.5404602401019358</v>
      </c>
      <c r="V21">
        <f t="shared" si="11"/>
        <v>0.7878978265937594</v>
      </c>
      <c r="W21">
        <f t="shared" si="12"/>
        <v>0.86571806294526832</v>
      </c>
      <c r="X21">
        <f t="shared" si="13"/>
        <v>1.1108210447483523E-3</v>
      </c>
      <c r="Y21">
        <f t="shared" si="14"/>
        <v>-8.4314632966762629E-2</v>
      </c>
      <c r="Z21">
        <f t="shared" si="15"/>
        <v>1.0818587793013893E-4</v>
      </c>
      <c r="AA21">
        <f t="shared" si="16"/>
        <v>0.75839663124398315</v>
      </c>
      <c r="AB21">
        <f t="shared" si="17"/>
        <v>3.4635043726353375E-4</v>
      </c>
      <c r="AC21">
        <f t="shared" si="18"/>
        <v>1.7688959837286091</v>
      </c>
      <c r="AD21">
        <f t="shared" si="19"/>
        <v>0.90473574303451076</v>
      </c>
      <c r="AE21">
        <f t="shared" si="1"/>
        <v>0.15453146624973457</v>
      </c>
      <c r="AF21">
        <f t="shared" si="20"/>
        <v>7.9038119060676704E-2</v>
      </c>
    </row>
    <row r="22" spans="3:32" x14ac:dyDescent="0.25">
      <c r="C22">
        <v>18</v>
      </c>
      <c r="D22">
        <v>40</v>
      </c>
      <c r="E22">
        <v>-131.9</v>
      </c>
      <c r="F22">
        <v>0.1</v>
      </c>
      <c r="G22">
        <v>7.03</v>
      </c>
      <c r="H22">
        <v>0.09</v>
      </c>
      <c r="I22">
        <v>44</v>
      </c>
      <c r="J22">
        <f t="shared" si="2"/>
        <v>6.6332495807107996</v>
      </c>
      <c r="K22">
        <f>Stuff!$I$6</f>
        <v>51.8</v>
      </c>
      <c r="L22">
        <f>Stuff!$J$6</f>
        <v>3.2186953878862163</v>
      </c>
      <c r="M22">
        <f t="shared" si="3"/>
        <v>0</v>
      </c>
      <c r="N22">
        <f t="shared" si="4"/>
        <v>7.3729234364667047</v>
      </c>
      <c r="O22">
        <f t="shared" si="5"/>
        <v>138.93</v>
      </c>
      <c r="P22">
        <f t="shared" si="6"/>
        <v>0.13453624047073712</v>
      </c>
      <c r="Q22">
        <f t="shared" si="7"/>
        <v>1.8338760000000001</v>
      </c>
      <c r="R22">
        <f t="shared" si="8"/>
        <v>1.7758783742137299E-3</v>
      </c>
      <c r="S22">
        <f t="shared" si="9"/>
        <v>2.0888037685182397</v>
      </c>
      <c r="T22">
        <f t="shared" si="10"/>
        <v>1.5591415423861729E-3</v>
      </c>
      <c r="U22">
        <f t="shared" si="0"/>
        <v>0</v>
      </c>
      <c r="V22">
        <f t="shared" si="11"/>
        <v>0</v>
      </c>
      <c r="W22">
        <f t="shared" si="12"/>
        <v>0.87795513759577293</v>
      </c>
      <c r="X22">
        <f t="shared" si="13"/>
        <v>1.0734427824384651E-3</v>
      </c>
      <c r="Y22">
        <f t="shared" si="14"/>
        <v>-8.3139442557182475E-2</v>
      </c>
      <c r="Z22">
        <f t="shared" si="15"/>
        <v>1.0165147480469004E-4</v>
      </c>
      <c r="AA22">
        <f t="shared" si="16"/>
        <v>0.76144710049855546</v>
      </c>
      <c r="AB22">
        <f t="shared" si="17"/>
        <v>3.3337565543888384E-4</v>
      </c>
      <c r="AC22">
        <f t="shared" si="18"/>
        <v>0</v>
      </c>
      <c r="AD22">
        <f t="shared" si="19"/>
        <v>0</v>
      </c>
      <c r="AE22">
        <f t="shared" si="1"/>
        <v>0</v>
      </c>
      <c r="AF22">
        <f t="shared" si="20"/>
        <v>0</v>
      </c>
    </row>
    <row r="23" spans="3:32" x14ac:dyDescent="0.25">
      <c r="C23">
        <v>19</v>
      </c>
      <c r="D23">
        <v>40</v>
      </c>
      <c r="E23">
        <v>-140.1</v>
      </c>
      <c r="F23">
        <v>0.1</v>
      </c>
      <c r="G23">
        <v>7.03</v>
      </c>
      <c r="H23">
        <v>0.09</v>
      </c>
      <c r="I23">
        <v>66</v>
      </c>
      <c r="J23">
        <f t="shared" si="2"/>
        <v>8.1240384046359608</v>
      </c>
      <c r="K23">
        <f>Stuff!$I$6</f>
        <v>51.8</v>
      </c>
      <c r="L23">
        <f>Stuff!$J$6</f>
        <v>3.2186953878862163</v>
      </c>
      <c r="M23">
        <f t="shared" si="3"/>
        <v>14.200000000000003</v>
      </c>
      <c r="N23">
        <f t="shared" si="4"/>
        <v>8.7384209099813912</v>
      </c>
      <c r="O23">
        <f t="shared" si="5"/>
        <v>147.13</v>
      </c>
      <c r="P23">
        <f t="shared" si="6"/>
        <v>0.13453624047073712</v>
      </c>
      <c r="Q23">
        <f t="shared" si="7"/>
        <v>1.942116</v>
      </c>
      <c r="R23">
        <f t="shared" si="8"/>
        <v>1.7758783742137299E-3</v>
      </c>
      <c r="S23">
        <f t="shared" si="9"/>
        <v>2.1844483416771383</v>
      </c>
      <c r="T23">
        <f t="shared" si="10"/>
        <v>1.5788708475323739E-3</v>
      </c>
      <c r="U23">
        <f t="shared" si="0"/>
        <v>1.8295138419282235</v>
      </c>
      <c r="V23">
        <f t="shared" si="11"/>
        <v>0.56292572843819011</v>
      </c>
      <c r="W23">
        <f t="shared" si="12"/>
        <v>0.88906474140236036</v>
      </c>
      <c r="X23">
        <f t="shared" si="13"/>
        <v>1.0362629201803202E-3</v>
      </c>
      <c r="Y23">
        <f t="shared" si="14"/>
        <v>-8.2100546035367969E-2</v>
      </c>
      <c r="Z23">
        <f t="shared" si="15"/>
        <v>9.5693539087842353E-5</v>
      </c>
      <c r="AA23">
        <f t="shared" si="16"/>
        <v>0.76415115248489496</v>
      </c>
      <c r="AB23">
        <f t="shared" si="17"/>
        <v>3.2063865125039415E-4</v>
      </c>
      <c r="AC23">
        <f t="shared" si="18"/>
        <v>2.0928883641484455</v>
      </c>
      <c r="AD23">
        <f t="shared" si="19"/>
        <v>0.64396396124533495</v>
      </c>
      <c r="AE23">
        <f t="shared" si="1"/>
        <v>0.17254224558793141</v>
      </c>
      <c r="AF23">
        <f t="shared" si="20"/>
        <v>5.3089841062162954E-2</v>
      </c>
    </row>
    <row r="24" spans="3:32" x14ac:dyDescent="0.25">
      <c r="C24">
        <v>20</v>
      </c>
      <c r="D24">
        <v>40</v>
      </c>
      <c r="E24">
        <v>-148.1</v>
      </c>
      <c r="F24">
        <v>0.1</v>
      </c>
      <c r="G24">
        <v>7.03</v>
      </c>
      <c r="H24">
        <v>0.09</v>
      </c>
      <c r="I24">
        <v>41</v>
      </c>
      <c r="J24">
        <f t="shared" si="2"/>
        <v>6.4031242374328485</v>
      </c>
      <c r="K24">
        <f>Stuff!$I$6</f>
        <v>51.8</v>
      </c>
      <c r="L24">
        <f>Stuff!$J$6</f>
        <v>3.2186953878862163</v>
      </c>
      <c r="M24">
        <f t="shared" si="3"/>
        <v>0</v>
      </c>
      <c r="N24">
        <f t="shared" si="4"/>
        <v>7.1665891468675671</v>
      </c>
      <c r="O24">
        <f t="shared" si="5"/>
        <v>155.13</v>
      </c>
      <c r="P24">
        <f t="shared" si="6"/>
        <v>0.13453624047073712</v>
      </c>
      <c r="Q24">
        <f t="shared" si="7"/>
        <v>2.0477159999999999</v>
      </c>
      <c r="R24">
        <f t="shared" si="8"/>
        <v>1.7758783742137299E-3</v>
      </c>
      <c r="S24">
        <f t="shared" si="9"/>
        <v>2.2788463784678421</v>
      </c>
      <c r="T24">
        <f t="shared" si="10"/>
        <v>1.5957611690246537E-3</v>
      </c>
      <c r="U24">
        <f t="shared" si="0"/>
        <v>0</v>
      </c>
      <c r="V24">
        <f t="shared" si="11"/>
        <v>0</v>
      </c>
      <c r="W24">
        <f t="shared" si="12"/>
        <v>0.8985757088973938</v>
      </c>
      <c r="X24">
        <f t="shared" si="13"/>
        <v>1.0016073155806886E-3</v>
      </c>
      <c r="Y24">
        <f t="shared" si="14"/>
        <v>-8.1231553454180747E-2</v>
      </c>
      <c r="Z24">
        <f t="shared" si="15"/>
        <v>9.0545646171013663E-5</v>
      </c>
      <c r="AA24">
        <f t="shared" si="16"/>
        <v>0.7664182878509419</v>
      </c>
      <c r="AB24">
        <f t="shared" si="17"/>
        <v>3.0890886670538735E-4</v>
      </c>
      <c r="AC24">
        <f t="shared" si="18"/>
        <v>0</v>
      </c>
      <c r="AD24">
        <f t="shared" si="19"/>
        <v>0</v>
      </c>
      <c r="AE24">
        <f t="shared" si="1"/>
        <v>0</v>
      </c>
      <c r="AF24">
        <f t="shared" si="20"/>
        <v>0</v>
      </c>
    </row>
    <row r="25" spans="3:32" x14ac:dyDescent="0.25">
      <c r="C25">
        <v>21</v>
      </c>
      <c r="D25">
        <v>40</v>
      </c>
      <c r="E25">
        <v>-155.80000000000001</v>
      </c>
      <c r="F25">
        <v>0.1</v>
      </c>
      <c r="G25">
        <v>7.03</v>
      </c>
      <c r="H25">
        <v>0.09</v>
      </c>
      <c r="I25">
        <v>54</v>
      </c>
      <c r="J25">
        <f t="shared" si="2"/>
        <v>7.3484692283495345</v>
      </c>
      <c r="K25">
        <f>Stuff!$I$6</f>
        <v>51.8</v>
      </c>
      <c r="L25">
        <f>Stuff!$J$6</f>
        <v>3.2186953878862163</v>
      </c>
      <c r="M25">
        <f t="shared" si="3"/>
        <v>2.2000000000000028</v>
      </c>
      <c r="N25">
        <f t="shared" si="4"/>
        <v>8.0224684480526314</v>
      </c>
      <c r="O25">
        <f t="shared" si="5"/>
        <v>162.83000000000001</v>
      </c>
      <c r="P25">
        <f t="shared" si="6"/>
        <v>0.13453624047073712</v>
      </c>
      <c r="Q25">
        <f t="shared" si="7"/>
        <v>2.149356</v>
      </c>
      <c r="R25">
        <f t="shared" si="8"/>
        <v>1.7758783742137299E-3</v>
      </c>
      <c r="S25">
        <f t="shared" si="9"/>
        <v>2.3705972274378455</v>
      </c>
      <c r="T25">
        <f t="shared" si="10"/>
        <v>1.6101405986254167E-3</v>
      </c>
      <c r="U25">
        <f>SQRT(M25/Q25/S25)</f>
        <v>0.65709517362918624</v>
      </c>
      <c r="V25">
        <f t="shared" si="11"/>
        <v>1.1980739828556888</v>
      </c>
      <c r="W25">
        <f t="shared" si="12"/>
        <v>0.90667278908574267</v>
      </c>
      <c r="X25">
        <f t="shared" si="13"/>
        <v>9.6975793465938777E-4</v>
      </c>
      <c r="Y25">
        <f t="shared" si="14"/>
        <v>-8.0506111585779805E-2</v>
      </c>
      <c r="Z25">
        <f t="shared" si="15"/>
        <v>8.610762497638047E-5</v>
      </c>
      <c r="AA25">
        <f t="shared" si="16"/>
        <v>0.76831461792184952</v>
      </c>
      <c r="AB25">
        <f t="shared" si="17"/>
        <v>2.9824218967123564E-4</v>
      </c>
      <c r="AC25">
        <f t="shared" si="18"/>
        <v>0.74965031745003363</v>
      </c>
      <c r="AD25">
        <f t="shared" si="19"/>
        <v>1.3668287071788341</v>
      </c>
      <c r="AE25">
        <f t="shared" si="1"/>
        <v>5.8747787839352222E-2</v>
      </c>
      <c r="AF25">
        <f t="shared" si="20"/>
        <v>0.1071141612217141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7" workbookViewId="0">
      <selection activeCell="F5" sqref="F5:F25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E3" sqref="E3"/>
    </sheetView>
  </sheetViews>
  <sheetFormatPr baseColWidth="10" defaultRowHeight="15" x14ac:dyDescent="0.25"/>
  <sheetData>
    <row r="2" spans="3:5" x14ac:dyDescent="0.25">
      <c r="C2" t="s">
        <v>15</v>
      </c>
      <c r="D2">
        <f>AVERAGE(D5:D9)</f>
        <v>4.82</v>
      </c>
      <c r="E2">
        <f>AVERAGE(E5:E9)</f>
        <v>9.2199999999999989</v>
      </c>
    </row>
    <row r="3" spans="3:5" x14ac:dyDescent="0.25">
      <c r="C3" t="s">
        <v>16</v>
      </c>
      <c r="D3">
        <f>_xlfn.STDEV.S(D5:D9)</f>
        <v>4.472135954999603E-2</v>
      </c>
      <c r="E3">
        <f>_xlfn.STDEV.S(E5:E9)</f>
        <v>8.3666002653408109E-2</v>
      </c>
    </row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2018-05-02T18:12:33Z</dcterms:modified>
</cp:coreProperties>
</file>