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tuff" sheetId="1" r:id="rId1"/>
    <sheet name="grob" sheetId="2" r:id="rId2"/>
    <sheet name="fein" sheetId="3" r:id="rId3"/>
    <sheet name="ti" sheetId="4" r:id="rId4"/>
    <sheet name="na" sheetId="5" r:id="rId5"/>
    <sheet name="offset" sheetId="6" r:id="rId6"/>
  </sheets>
  <calcPr calcId="145621"/>
</workbook>
</file>

<file path=xl/calcChain.xml><?xml version="1.0" encoding="utf-8"?>
<calcChain xmlns="http://schemas.openxmlformats.org/spreadsheetml/2006/main">
  <c r="Y6" i="4" l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5" i="4"/>
  <c r="O6" i="4"/>
  <c r="O7" i="4"/>
  <c r="O8" i="4"/>
  <c r="O9" i="4"/>
  <c r="Q9" i="4" s="1"/>
  <c r="O10" i="4"/>
  <c r="O11" i="4"/>
  <c r="O12" i="4"/>
  <c r="O13" i="4"/>
  <c r="Q13" i="4" s="1"/>
  <c r="O14" i="4"/>
  <c r="O15" i="4"/>
  <c r="O16" i="4"/>
  <c r="O17" i="4"/>
  <c r="Q17" i="4" s="1"/>
  <c r="O18" i="4"/>
  <c r="O19" i="4"/>
  <c r="O20" i="4"/>
  <c r="O21" i="4"/>
  <c r="Q21" i="4" s="1"/>
  <c r="O22" i="4"/>
  <c r="O23" i="4"/>
  <c r="O24" i="4"/>
  <c r="O25" i="4"/>
  <c r="Q25" i="4" s="1"/>
  <c r="O5" i="4"/>
  <c r="Q5" i="4" s="1"/>
  <c r="Q6" i="4"/>
  <c r="Q7" i="4"/>
  <c r="Q8" i="4"/>
  <c r="Q10" i="4"/>
  <c r="Q11" i="4"/>
  <c r="Q12" i="4"/>
  <c r="Q14" i="4"/>
  <c r="Q15" i="4"/>
  <c r="Q16" i="4"/>
  <c r="Q18" i="4"/>
  <c r="Q19" i="4"/>
  <c r="Q20" i="4"/>
  <c r="Q22" i="4"/>
  <c r="Q23" i="4"/>
  <c r="Q24" i="4"/>
  <c r="P6" i="4" l="1"/>
  <c r="R6" i="4" s="1"/>
  <c r="P7" i="4"/>
  <c r="R7" i="4" s="1"/>
  <c r="P8" i="4"/>
  <c r="R8" i="4" s="1"/>
  <c r="P9" i="4"/>
  <c r="R9" i="4" s="1"/>
  <c r="P10" i="4"/>
  <c r="R10" i="4" s="1"/>
  <c r="P11" i="4"/>
  <c r="R11" i="4" s="1"/>
  <c r="P12" i="4"/>
  <c r="R12" i="4" s="1"/>
  <c r="P13" i="4"/>
  <c r="R13" i="4" s="1"/>
  <c r="P14" i="4"/>
  <c r="R14" i="4" s="1"/>
  <c r="P15" i="4"/>
  <c r="R15" i="4" s="1"/>
  <c r="P16" i="4"/>
  <c r="R16" i="4" s="1"/>
  <c r="P17" i="4"/>
  <c r="R17" i="4" s="1"/>
  <c r="P18" i="4"/>
  <c r="R18" i="4" s="1"/>
  <c r="P19" i="4"/>
  <c r="R19" i="4" s="1"/>
  <c r="P20" i="4"/>
  <c r="R20" i="4" s="1"/>
  <c r="P21" i="4"/>
  <c r="R21" i="4" s="1"/>
  <c r="P22" i="4"/>
  <c r="R22" i="4" s="1"/>
  <c r="P23" i="4"/>
  <c r="R23" i="4" s="1"/>
  <c r="P24" i="4"/>
  <c r="R24" i="4" s="1"/>
  <c r="P25" i="4"/>
  <c r="R25" i="4" s="1"/>
  <c r="P5" i="4"/>
  <c r="R5" i="4" s="1"/>
  <c r="E3" i="6"/>
  <c r="E2" i="6"/>
  <c r="D3" i="6"/>
  <c r="D2" i="6"/>
  <c r="S24" i="4" l="1"/>
  <c r="T24" i="4" s="1"/>
  <c r="S22" i="4"/>
  <c r="T22" i="4" s="1"/>
  <c r="S18" i="4"/>
  <c r="T18" i="4" s="1"/>
  <c r="S14" i="4"/>
  <c r="T14" i="4" s="1"/>
  <c r="S10" i="4"/>
  <c r="T10" i="4" s="1"/>
  <c r="S6" i="4"/>
  <c r="T6" i="4" s="1"/>
  <c r="S25" i="4"/>
  <c r="S21" i="4"/>
  <c r="T21" i="4" s="1"/>
  <c r="S17" i="4"/>
  <c r="S13" i="4"/>
  <c r="T13" i="4" s="1"/>
  <c r="S9" i="4"/>
  <c r="T9" i="4" s="1"/>
  <c r="S20" i="4"/>
  <c r="S16" i="4"/>
  <c r="S12" i="4"/>
  <c r="S8" i="4"/>
  <c r="S5" i="4"/>
  <c r="S23" i="4"/>
  <c r="T23" i="4" s="1"/>
  <c r="S19" i="4"/>
  <c r="T19" i="4" s="1"/>
  <c r="S15" i="4"/>
  <c r="T15" i="4" s="1"/>
  <c r="S11" i="4"/>
  <c r="T11" i="4" s="1"/>
  <c r="S7" i="4"/>
  <c r="T7" i="4" s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5" i="4"/>
  <c r="K6" i="4"/>
  <c r="M6" i="4" s="1"/>
  <c r="U6" i="4" s="1"/>
  <c r="V6" i="4" s="1"/>
  <c r="K7" i="4"/>
  <c r="M7" i="4" s="1"/>
  <c r="U7" i="4" s="1"/>
  <c r="V7" i="4" s="1"/>
  <c r="K8" i="4"/>
  <c r="M8" i="4" s="1"/>
  <c r="U8" i="4" s="1"/>
  <c r="K9" i="4"/>
  <c r="M9" i="4" s="1"/>
  <c r="U9" i="4" s="1"/>
  <c r="V9" i="4" s="1"/>
  <c r="K10" i="4"/>
  <c r="M10" i="4" s="1"/>
  <c r="U10" i="4" s="1"/>
  <c r="V10" i="4" s="1"/>
  <c r="K11" i="4"/>
  <c r="M11" i="4" s="1"/>
  <c r="U11" i="4" s="1"/>
  <c r="V11" i="4" s="1"/>
  <c r="K12" i="4"/>
  <c r="M12" i="4" s="1"/>
  <c r="U12" i="4" s="1"/>
  <c r="K13" i="4"/>
  <c r="M13" i="4" s="1"/>
  <c r="U13" i="4" s="1"/>
  <c r="V13" i="4" s="1"/>
  <c r="K14" i="4"/>
  <c r="M14" i="4" s="1"/>
  <c r="U14" i="4" s="1"/>
  <c r="K15" i="4"/>
  <c r="M15" i="4" s="1"/>
  <c r="U15" i="4" s="1"/>
  <c r="V15" i="4" s="1"/>
  <c r="K16" i="4"/>
  <c r="M16" i="4" s="1"/>
  <c r="U16" i="4" s="1"/>
  <c r="K17" i="4"/>
  <c r="M17" i="4" s="1"/>
  <c r="U17" i="4" s="1"/>
  <c r="K18" i="4"/>
  <c r="M18" i="4" s="1"/>
  <c r="U18" i="4" s="1"/>
  <c r="K19" i="4"/>
  <c r="M19" i="4" s="1"/>
  <c r="U19" i="4" s="1"/>
  <c r="K20" i="4"/>
  <c r="M20" i="4" s="1"/>
  <c r="U20" i="4" s="1"/>
  <c r="K21" i="4"/>
  <c r="M21" i="4" s="1"/>
  <c r="U21" i="4" s="1"/>
  <c r="K22" i="4"/>
  <c r="M22" i="4" s="1"/>
  <c r="U22" i="4" s="1"/>
  <c r="V22" i="4" s="1"/>
  <c r="K23" i="4"/>
  <c r="M23" i="4" s="1"/>
  <c r="U23" i="4" s="1"/>
  <c r="K24" i="4"/>
  <c r="M24" i="4" s="1"/>
  <c r="U24" i="4" s="1"/>
  <c r="V24" i="4" s="1"/>
  <c r="K25" i="4"/>
  <c r="M25" i="4" s="1"/>
  <c r="U25" i="4" s="1"/>
  <c r="K5" i="4"/>
  <c r="M5" i="4" s="1"/>
  <c r="U5" i="4" s="1"/>
  <c r="J6" i="1"/>
  <c r="J4" i="1"/>
  <c r="I4" i="1"/>
  <c r="I6" i="1"/>
  <c r="H6" i="1"/>
  <c r="H4" i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5" i="4"/>
  <c r="V21" i="4" l="1"/>
  <c r="W20" i="4"/>
  <c r="T20" i="4"/>
  <c r="V20" i="4" s="1"/>
  <c r="W8" i="4"/>
  <c r="T8" i="4"/>
  <c r="V8" i="4" s="1"/>
  <c r="W25" i="4"/>
  <c r="T25" i="4"/>
  <c r="V25" i="4" s="1"/>
  <c r="W12" i="4"/>
  <c r="T12" i="4"/>
  <c r="W16" i="4"/>
  <c r="T16" i="4"/>
  <c r="V16" i="4" s="1"/>
  <c r="W17" i="4"/>
  <c r="T17" i="4"/>
  <c r="V17" i="4" s="1"/>
  <c r="W5" i="4"/>
  <c r="T5" i="4"/>
  <c r="N24" i="4"/>
  <c r="N20" i="4"/>
  <c r="N16" i="4"/>
  <c r="N12" i="4"/>
  <c r="N8" i="4"/>
  <c r="N23" i="4"/>
  <c r="N19" i="4"/>
  <c r="N15" i="4"/>
  <c r="N11" i="4"/>
  <c r="N7" i="4"/>
  <c r="N5" i="4"/>
  <c r="N22" i="4"/>
  <c r="N18" i="4"/>
  <c r="N14" i="4"/>
  <c r="N10" i="4"/>
  <c r="N6" i="4"/>
  <c r="N25" i="4"/>
  <c r="N21" i="4"/>
  <c r="N17" i="4"/>
  <c r="N13" i="4"/>
  <c r="N9" i="4"/>
  <c r="V23" i="4"/>
  <c r="V19" i="4"/>
  <c r="V18" i="4"/>
  <c r="V14" i="4"/>
  <c r="W6" i="4"/>
  <c r="W14" i="4"/>
  <c r="X25" i="4"/>
  <c r="W7" i="4"/>
  <c r="W11" i="4"/>
  <c r="W15" i="4"/>
  <c r="W19" i="4"/>
  <c r="W23" i="4"/>
  <c r="V5" i="4"/>
  <c r="W13" i="4"/>
  <c r="W10" i="4"/>
  <c r="W22" i="4"/>
  <c r="V12" i="4"/>
  <c r="X20" i="4"/>
  <c r="X7" i="4"/>
  <c r="W9" i="4"/>
  <c r="X17" i="4"/>
  <c r="W21" i="4"/>
  <c r="W18" i="4"/>
  <c r="X10" i="4"/>
  <c r="X22" i="4"/>
  <c r="X5" i="4"/>
  <c r="W24" i="4"/>
  <c r="X23" i="4"/>
  <c r="Z15" i="4" l="1"/>
  <c r="X14" i="4"/>
  <c r="Z14" i="4"/>
  <c r="X12" i="4"/>
  <c r="Z12" i="4"/>
  <c r="Z6" i="4"/>
  <c r="X11" i="4"/>
  <c r="X6" i="4"/>
  <c r="Z22" i="4"/>
  <c r="Z23" i="4"/>
  <c r="AB23" i="4" s="1"/>
  <c r="Z7" i="4"/>
  <c r="X8" i="4"/>
  <c r="Z8" i="4" s="1"/>
  <c r="AB8" i="4" s="1"/>
  <c r="Z25" i="4"/>
  <c r="Z20" i="4"/>
  <c r="Z10" i="4"/>
  <c r="Z17" i="4"/>
  <c r="AB17" i="4" s="1"/>
  <c r="Z5" i="4"/>
  <c r="X13" i="4"/>
  <c r="Z13" i="4" s="1"/>
  <c r="X15" i="4"/>
  <c r="X16" i="4"/>
  <c r="Z16" i="4" s="1"/>
  <c r="X19" i="4"/>
  <c r="AA23" i="4"/>
  <c r="AC23" i="4" s="1"/>
  <c r="AE23" i="4" s="1"/>
  <c r="AA11" i="4"/>
  <c r="AC11" i="4" s="1"/>
  <c r="AE11" i="4" s="1"/>
  <c r="X24" i="4"/>
  <c r="Z24" i="4" s="1"/>
  <c r="AB5" i="4"/>
  <c r="AA5" i="4"/>
  <c r="AC5" i="4" s="1"/>
  <c r="AE5" i="4" s="1"/>
  <c r="AB22" i="4"/>
  <c r="AA22" i="4"/>
  <c r="AC22" i="4" s="1"/>
  <c r="AE22" i="4" s="1"/>
  <c r="AF22" i="4" s="1"/>
  <c r="AB10" i="4"/>
  <c r="AA10" i="4"/>
  <c r="AC10" i="4" s="1"/>
  <c r="AE10" i="4" s="1"/>
  <c r="AA13" i="4"/>
  <c r="AC13" i="4" s="1"/>
  <c r="AE13" i="4" s="1"/>
  <c r="AA17" i="4"/>
  <c r="AC17" i="4" s="1"/>
  <c r="AE17" i="4" s="1"/>
  <c r="AA8" i="4"/>
  <c r="AC8" i="4" s="1"/>
  <c r="AE8" i="4" s="1"/>
  <c r="AA16" i="4"/>
  <c r="AC16" i="4" s="1"/>
  <c r="AE16" i="4" s="1"/>
  <c r="AA19" i="4"/>
  <c r="AC19" i="4" s="1"/>
  <c r="AE19" i="4" s="1"/>
  <c r="AA25" i="4"/>
  <c r="AC25" i="4" s="1"/>
  <c r="AE25" i="4" s="1"/>
  <c r="AB25" i="4"/>
  <c r="X9" i="4"/>
  <c r="Z9" i="4" s="1"/>
  <c r="AA15" i="4"/>
  <c r="AC15" i="4" s="1"/>
  <c r="AE15" i="4" s="1"/>
  <c r="AB14" i="4"/>
  <c r="AA14" i="4"/>
  <c r="AC14" i="4" s="1"/>
  <c r="AE14" i="4" s="1"/>
  <c r="AB6" i="4"/>
  <c r="AA6" i="4"/>
  <c r="AC6" i="4" s="1"/>
  <c r="AE6" i="4" s="1"/>
  <c r="AF6" i="4" s="1"/>
  <c r="X21" i="4"/>
  <c r="Z21" i="4" s="1"/>
  <c r="AA12" i="4"/>
  <c r="AC12" i="4" s="1"/>
  <c r="AE12" i="4" s="1"/>
  <c r="AB12" i="4"/>
  <c r="AA20" i="4"/>
  <c r="AC20" i="4" s="1"/>
  <c r="AE20" i="4" s="1"/>
  <c r="AB20" i="4"/>
  <c r="X18" i="4"/>
  <c r="Z18" i="4" s="1"/>
  <c r="AA7" i="4"/>
  <c r="AC7" i="4" s="1"/>
  <c r="AE7" i="4" s="1"/>
  <c r="AF7" i="4" s="1"/>
  <c r="AB7" i="4"/>
  <c r="AB15" i="4" l="1"/>
  <c r="AD15" i="4" s="1"/>
  <c r="AF15" i="4" s="1"/>
  <c r="AB13" i="4"/>
  <c r="Z11" i="4"/>
  <c r="AB11" i="4" s="1"/>
  <c r="Z19" i="4"/>
  <c r="AB19" i="4" s="1"/>
  <c r="AD19" i="4" s="1"/>
  <c r="AF19" i="4" s="1"/>
  <c r="AB16" i="4"/>
  <c r="AD25" i="4"/>
  <c r="AF25" i="4" s="1"/>
  <c r="AD7" i="4"/>
  <c r="AD6" i="4"/>
  <c r="AD16" i="4"/>
  <c r="AF16" i="4" s="1"/>
  <c r="AD17" i="4"/>
  <c r="AF17" i="4" s="1"/>
  <c r="AD10" i="4"/>
  <c r="AF10" i="4" s="1"/>
  <c r="AD8" i="4"/>
  <c r="AF8" i="4" s="1"/>
  <c r="AD13" i="4"/>
  <c r="AF13" i="4" s="1"/>
  <c r="AD12" i="4"/>
  <c r="AF12" i="4" s="1"/>
  <c r="AD11" i="4"/>
  <c r="AF11" i="4" s="1"/>
  <c r="AD22" i="4"/>
  <c r="AD14" i="4"/>
  <c r="AF14" i="4" s="1"/>
  <c r="AD20" i="4"/>
  <c r="AF20" i="4" s="1"/>
  <c r="AD23" i="4"/>
  <c r="AF23" i="4" s="1"/>
  <c r="AD5" i="4"/>
  <c r="AA9" i="4"/>
  <c r="AC9" i="4" s="1"/>
  <c r="AE9" i="4" s="1"/>
  <c r="AB9" i="4"/>
  <c r="AA24" i="4"/>
  <c r="AC24" i="4" s="1"/>
  <c r="AE24" i="4" s="1"/>
  <c r="AF24" i="4" s="1"/>
  <c r="AB24" i="4"/>
  <c r="AB18" i="4"/>
  <c r="AA18" i="4"/>
  <c r="AC18" i="4" s="1"/>
  <c r="AE18" i="4" s="1"/>
  <c r="AA21" i="4"/>
  <c r="AC21" i="4" s="1"/>
  <c r="AE21" i="4" s="1"/>
  <c r="AB21" i="4"/>
  <c r="AF18" i="4" l="1"/>
  <c r="AF9" i="4"/>
  <c r="AD18" i="4"/>
  <c r="AD24" i="4"/>
  <c r="AD21" i="4"/>
  <c r="AF21" i="4" s="1"/>
  <c r="AD9" i="4"/>
  <c r="AF5" i="4"/>
</calcChain>
</file>

<file path=xl/sharedStrings.xml><?xml version="1.0" encoding="utf-8"?>
<sst xmlns="http://schemas.openxmlformats.org/spreadsheetml/2006/main" count="56" uniqueCount="41">
  <si>
    <t>n</t>
  </si>
  <si>
    <t>N</t>
  </si>
  <si>
    <t>untergrund</t>
  </si>
  <si>
    <t>t</t>
  </si>
  <si>
    <t>U</t>
  </si>
  <si>
    <t>B</t>
  </si>
  <si>
    <t>deltab</t>
  </si>
  <si>
    <t>untergrund2</t>
  </si>
  <si>
    <t>Bnegativ</t>
  </si>
  <si>
    <t>Bpositiv</t>
  </si>
  <si>
    <t>dN</t>
  </si>
  <si>
    <t>N/40s</t>
  </si>
  <si>
    <t>dN/40s</t>
  </si>
  <si>
    <t>dNunten</t>
  </si>
  <si>
    <t>Nunten</t>
  </si>
  <si>
    <t>mitte</t>
  </si>
  <si>
    <t>d</t>
  </si>
  <si>
    <t>Breal</t>
  </si>
  <si>
    <t>dBreal</t>
  </si>
  <si>
    <t>UB</t>
  </si>
  <si>
    <t>dUB</t>
  </si>
  <si>
    <t>Uboffset</t>
  </si>
  <si>
    <t>dUBoffset</t>
  </si>
  <si>
    <t>eta</t>
  </si>
  <si>
    <t>deta</t>
  </si>
  <si>
    <t>eps</t>
  </si>
  <si>
    <t>deps</t>
  </si>
  <si>
    <t>ys</t>
  </si>
  <si>
    <t>dys</t>
  </si>
  <si>
    <t>beta</t>
  </si>
  <si>
    <t>dbeta</t>
  </si>
  <si>
    <t>etaz</t>
  </si>
  <si>
    <t>detaz</t>
  </si>
  <si>
    <t>fermi</t>
  </si>
  <si>
    <t>y</t>
  </si>
  <si>
    <t>dfermi</t>
  </si>
  <si>
    <t>y2</t>
  </si>
  <si>
    <t>Nreal</t>
  </si>
  <si>
    <t>dNreal</t>
  </si>
  <si>
    <t>dy</t>
  </si>
  <si>
    <t>dy2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</si>
</sst>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grob!$F$4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grob!$E$5:$E$100</c:f>
              <c:numCache>
                <c:formatCode>General</c:formatCode>
                <c:ptCount val="96"/>
                <c:pt idx="0">
                  <c:v>9.1999999999999993</c:v>
                </c:pt>
                <c:pt idx="1">
                  <c:v>19.7</c:v>
                </c:pt>
                <c:pt idx="2">
                  <c:v>29.8</c:v>
                </c:pt>
                <c:pt idx="3">
                  <c:v>39.6</c:v>
                </c:pt>
                <c:pt idx="4">
                  <c:v>49.6</c:v>
                </c:pt>
                <c:pt idx="5">
                  <c:v>60.2</c:v>
                </c:pt>
                <c:pt idx="6">
                  <c:v>70.599999999999994</c:v>
                </c:pt>
                <c:pt idx="7">
                  <c:v>80.099999999999994</c:v>
                </c:pt>
                <c:pt idx="8">
                  <c:v>90.6</c:v>
                </c:pt>
                <c:pt idx="9">
                  <c:v>100.3</c:v>
                </c:pt>
                <c:pt idx="10">
                  <c:v>110</c:v>
                </c:pt>
                <c:pt idx="11">
                  <c:v>120.1</c:v>
                </c:pt>
                <c:pt idx="12">
                  <c:v>130.80000000000001</c:v>
                </c:pt>
                <c:pt idx="13">
                  <c:v>140.5</c:v>
                </c:pt>
                <c:pt idx="14">
                  <c:v>150.19999999999999</c:v>
                </c:pt>
                <c:pt idx="15">
                  <c:v>160.19999999999999</c:v>
                </c:pt>
                <c:pt idx="16">
                  <c:v>169.3</c:v>
                </c:pt>
                <c:pt idx="17">
                  <c:v>155.1</c:v>
                </c:pt>
                <c:pt idx="18">
                  <c:v>155.5</c:v>
                </c:pt>
                <c:pt idx="19">
                  <c:v>156.1</c:v>
                </c:pt>
                <c:pt idx="20">
                  <c:v>156.5</c:v>
                </c:pt>
                <c:pt idx="21">
                  <c:v>157</c:v>
                </c:pt>
                <c:pt idx="22">
                  <c:v>157.6</c:v>
                </c:pt>
                <c:pt idx="23">
                  <c:v>158.1</c:v>
                </c:pt>
                <c:pt idx="24">
                  <c:v>158.4</c:v>
                </c:pt>
                <c:pt idx="25">
                  <c:v>158.9</c:v>
                </c:pt>
                <c:pt idx="26">
                  <c:v>159.6</c:v>
                </c:pt>
                <c:pt idx="27">
                  <c:v>160</c:v>
                </c:pt>
                <c:pt idx="28">
                  <c:v>160.5</c:v>
                </c:pt>
                <c:pt idx="29">
                  <c:v>161</c:v>
                </c:pt>
                <c:pt idx="30">
                  <c:v>161.5</c:v>
                </c:pt>
                <c:pt idx="31">
                  <c:v>162.19999999999999</c:v>
                </c:pt>
                <c:pt idx="32">
                  <c:v>162.69999999999999</c:v>
                </c:pt>
                <c:pt idx="33">
                  <c:v>163.1</c:v>
                </c:pt>
                <c:pt idx="34">
                  <c:v>163.6</c:v>
                </c:pt>
                <c:pt idx="35">
                  <c:v>164.1</c:v>
                </c:pt>
                <c:pt idx="36">
                  <c:v>164.6</c:v>
                </c:pt>
              </c:numCache>
            </c:numRef>
          </c:xVal>
          <c:yVal>
            <c:numRef>
              <c:f>grob!$F$5:$F$100</c:f>
              <c:numCache>
                <c:formatCode>General</c:formatCode>
                <c:ptCount val="9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37</c:v>
                </c:pt>
                <c:pt idx="6">
                  <c:v>107</c:v>
                </c:pt>
                <c:pt idx="7">
                  <c:v>140</c:v>
                </c:pt>
                <c:pt idx="8">
                  <c:v>145</c:v>
                </c:pt>
                <c:pt idx="9">
                  <c:v>133</c:v>
                </c:pt>
                <c:pt idx="10">
                  <c:v>90</c:v>
                </c:pt>
                <c:pt idx="11">
                  <c:v>61</c:v>
                </c:pt>
                <c:pt idx="12">
                  <c:v>41</c:v>
                </c:pt>
                <c:pt idx="13">
                  <c:v>17</c:v>
                </c:pt>
                <c:pt idx="14">
                  <c:v>16</c:v>
                </c:pt>
                <c:pt idx="15">
                  <c:v>54</c:v>
                </c:pt>
                <c:pt idx="16">
                  <c:v>15</c:v>
                </c:pt>
                <c:pt idx="17">
                  <c:v>36</c:v>
                </c:pt>
                <c:pt idx="18">
                  <c:v>34</c:v>
                </c:pt>
                <c:pt idx="19">
                  <c:v>67</c:v>
                </c:pt>
                <c:pt idx="20">
                  <c:v>58</c:v>
                </c:pt>
                <c:pt idx="21">
                  <c:v>93</c:v>
                </c:pt>
                <c:pt idx="22">
                  <c:v>127</c:v>
                </c:pt>
                <c:pt idx="23">
                  <c:v>201</c:v>
                </c:pt>
                <c:pt idx="24">
                  <c:v>204</c:v>
                </c:pt>
                <c:pt idx="25">
                  <c:v>209</c:v>
                </c:pt>
                <c:pt idx="26">
                  <c:v>113</c:v>
                </c:pt>
                <c:pt idx="27">
                  <c:v>63</c:v>
                </c:pt>
                <c:pt idx="28">
                  <c:v>63</c:v>
                </c:pt>
                <c:pt idx="29">
                  <c:v>61</c:v>
                </c:pt>
                <c:pt idx="30">
                  <c:v>91</c:v>
                </c:pt>
                <c:pt idx="31">
                  <c:v>89</c:v>
                </c:pt>
                <c:pt idx="32">
                  <c:v>83</c:v>
                </c:pt>
                <c:pt idx="33">
                  <c:v>60</c:v>
                </c:pt>
                <c:pt idx="34">
                  <c:v>53</c:v>
                </c:pt>
                <c:pt idx="35">
                  <c:v>28</c:v>
                </c:pt>
                <c:pt idx="36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0272"/>
        <c:axId val="171892096"/>
      </c:scatterChart>
      <c:valAx>
        <c:axId val="823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92096"/>
        <c:crosses val="autoZero"/>
        <c:crossBetween val="midCat"/>
      </c:valAx>
      <c:valAx>
        <c:axId val="1718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1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grob!$E$22:$E$41</c:f>
              <c:numCache>
                <c:formatCode>General</c:formatCode>
                <c:ptCount val="20"/>
                <c:pt idx="0">
                  <c:v>155.1</c:v>
                </c:pt>
                <c:pt idx="1">
                  <c:v>155.5</c:v>
                </c:pt>
                <c:pt idx="2">
                  <c:v>156.1</c:v>
                </c:pt>
                <c:pt idx="3">
                  <c:v>156.5</c:v>
                </c:pt>
                <c:pt idx="4">
                  <c:v>157</c:v>
                </c:pt>
                <c:pt idx="5">
                  <c:v>157.6</c:v>
                </c:pt>
                <c:pt idx="6">
                  <c:v>158.1</c:v>
                </c:pt>
                <c:pt idx="7">
                  <c:v>158.4</c:v>
                </c:pt>
                <c:pt idx="8">
                  <c:v>158.9</c:v>
                </c:pt>
                <c:pt idx="9">
                  <c:v>159.6</c:v>
                </c:pt>
                <c:pt idx="10">
                  <c:v>160</c:v>
                </c:pt>
                <c:pt idx="11">
                  <c:v>160.5</c:v>
                </c:pt>
                <c:pt idx="12">
                  <c:v>161</c:v>
                </c:pt>
                <c:pt idx="13">
                  <c:v>161.5</c:v>
                </c:pt>
                <c:pt idx="14">
                  <c:v>162.19999999999999</c:v>
                </c:pt>
                <c:pt idx="15">
                  <c:v>162.69999999999999</c:v>
                </c:pt>
                <c:pt idx="16">
                  <c:v>163.1</c:v>
                </c:pt>
                <c:pt idx="17">
                  <c:v>163.6</c:v>
                </c:pt>
                <c:pt idx="18">
                  <c:v>164.1</c:v>
                </c:pt>
                <c:pt idx="19">
                  <c:v>164.6</c:v>
                </c:pt>
              </c:numCache>
            </c:numRef>
          </c:xVal>
          <c:yVal>
            <c:numRef>
              <c:f>grob!$F$22:$F$41</c:f>
              <c:numCache>
                <c:formatCode>General</c:formatCode>
                <c:ptCount val="20"/>
                <c:pt idx="0">
                  <c:v>36</c:v>
                </c:pt>
                <c:pt idx="1">
                  <c:v>34</c:v>
                </c:pt>
                <c:pt idx="2">
                  <c:v>67</c:v>
                </c:pt>
                <c:pt idx="3">
                  <c:v>58</c:v>
                </c:pt>
                <c:pt idx="4">
                  <c:v>93</c:v>
                </c:pt>
                <c:pt idx="5">
                  <c:v>127</c:v>
                </c:pt>
                <c:pt idx="6">
                  <c:v>201</c:v>
                </c:pt>
                <c:pt idx="7">
                  <c:v>204</c:v>
                </c:pt>
                <c:pt idx="8">
                  <c:v>209</c:v>
                </c:pt>
                <c:pt idx="9">
                  <c:v>113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91</c:v>
                </c:pt>
                <c:pt idx="14">
                  <c:v>89</c:v>
                </c:pt>
                <c:pt idx="15">
                  <c:v>83</c:v>
                </c:pt>
                <c:pt idx="16">
                  <c:v>60</c:v>
                </c:pt>
                <c:pt idx="17">
                  <c:v>53</c:v>
                </c:pt>
                <c:pt idx="18">
                  <c:v>28</c:v>
                </c:pt>
                <c:pt idx="19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4992"/>
        <c:axId val="202886528"/>
      </c:scatterChart>
      <c:valAx>
        <c:axId val="202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86528"/>
        <c:crosses val="autoZero"/>
        <c:crossBetween val="midCat"/>
      </c:valAx>
      <c:valAx>
        <c:axId val="2028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8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fein!$F$4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fein!$E$5:$E$54</c:f>
              <c:numCache>
                <c:formatCode>General</c:formatCode>
                <c:ptCount val="50"/>
                <c:pt idx="0">
                  <c:v>150.1</c:v>
                </c:pt>
                <c:pt idx="1">
                  <c:v>150.6</c:v>
                </c:pt>
                <c:pt idx="2">
                  <c:v>151.1</c:v>
                </c:pt>
                <c:pt idx="3">
                  <c:v>151.6</c:v>
                </c:pt>
                <c:pt idx="4">
                  <c:v>152.1</c:v>
                </c:pt>
                <c:pt idx="5">
                  <c:v>152.4</c:v>
                </c:pt>
                <c:pt idx="6">
                  <c:v>152.9</c:v>
                </c:pt>
                <c:pt idx="7">
                  <c:v>155</c:v>
                </c:pt>
                <c:pt idx="8">
                  <c:v>155.4</c:v>
                </c:pt>
                <c:pt idx="9">
                  <c:v>156.19999999999999</c:v>
                </c:pt>
                <c:pt idx="10">
                  <c:v>156.69999999999999</c:v>
                </c:pt>
                <c:pt idx="11">
                  <c:v>157.19999999999999</c:v>
                </c:pt>
                <c:pt idx="12">
                  <c:v>157.5</c:v>
                </c:pt>
                <c:pt idx="13">
                  <c:v>158</c:v>
                </c:pt>
                <c:pt idx="14">
                  <c:v>158.6</c:v>
                </c:pt>
                <c:pt idx="15">
                  <c:v>159.19999999999999</c:v>
                </c:pt>
                <c:pt idx="16">
                  <c:v>159.6</c:v>
                </c:pt>
                <c:pt idx="17">
                  <c:v>160</c:v>
                </c:pt>
                <c:pt idx="18">
                  <c:v>160.30000000000001</c:v>
                </c:pt>
                <c:pt idx="19">
                  <c:v>161</c:v>
                </c:pt>
                <c:pt idx="20">
                  <c:v>161.5</c:v>
                </c:pt>
                <c:pt idx="21">
                  <c:v>162</c:v>
                </c:pt>
                <c:pt idx="22">
                  <c:v>162.5</c:v>
                </c:pt>
                <c:pt idx="23">
                  <c:v>163.19999999999999</c:v>
                </c:pt>
              </c:numCache>
            </c:numRef>
          </c:xVal>
          <c:yVal>
            <c:numRef>
              <c:f>fein!$F$5:$F$54</c:f>
              <c:numCache>
                <c:formatCode>General</c:formatCode>
                <c:ptCount val="50"/>
                <c:pt idx="0">
                  <c:v>32</c:v>
                </c:pt>
                <c:pt idx="1">
                  <c:v>24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20</c:v>
                </c:pt>
                <c:pt idx="7">
                  <c:v>42</c:v>
                </c:pt>
                <c:pt idx="8">
                  <c:v>41</c:v>
                </c:pt>
                <c:pt idx="9">
                  <c:v>65</c:v>
                </c:pt>
                <c:pt idx="10">
                  <c:v>78</c:v>
                </c:pt>
                <c:pt idx="11">
                  <c:v>131</c:v>
                </c:pt>
                <c:pt idx="12">
                  <c:v>173</c:v>
                </c:pt>
                <c:pt idx="13">
                  <c:v>192</c:v>
                </c:pt>
                <c:pt idx="14">
                  <c:v>174</c:v>
                </c:pt>
                <c:pt idx="15">
                  <c:v>76</c:v>
                </c:pt>
                <c:pt idx="16">
                  <c:v>49</c:v>
                </c:pt>
                <c:pt idx="17">
                  <c:v>45</c:v>
                </c:pt>
                <c:pt idx="18">
                  <c:v>55</c:v>
                </c:pt>
                <c:pt idx="19">
                  <c:v>69</c:v>
                </c:pt>
                <c:pt idx="20">
                  <c:v>87</c:v>
                </c:pt>
                <c:pt idx="21">
                  <c:v>99</c:v>
                </c:pt>
                <c:pt idx="22">
                  <c:v>84</c:v>
                </c:pt>
                <c:pt idx="23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6464"/>
        <c:axId val="206768384"/>
      </c:scatterChart>
      <c:valAx>
        <c:axId val="2067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68384"/>
        <c:crosses val="autoZero"/>
        <c:crossBetween val="midCat"/>
      </c:valAx>
      <c:valAx>
        <c:axId val="2067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ti!$I$4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ti!$E$5:$E$143</c:f>
              <c:numCache>
                <c:formatCode>General</c:formatCode>
                <c:ptCount val="139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ti!$I$5:$I$143</c:f>
              <c:numCache>
                <c:formatCode>General</c:formatCode>
                <c:ptCount val="139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9712"/>
        <c:axId val="206821632"/>
      </c:scatterChart>
      <c:valAx>
        <c:axId val="2068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21632"/>
        <c:crosses val="autoZero"/>
        <c:crossBetween val="midCat"/>
      </c:valAx>
      <c:valAx>
        <c:axId val="2068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1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ti!$AC$4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1.0003832945926276</c:v>
                </c:pt>
                <c:pt idx="1">
                  <c:v>1.0102280396524341</c:v>
                </c:pt>
                <c:pt idx="2">
                  <c:v>1.0304594684411417</c:v>
                </c:pt>
                <c:pt idx="3">
                  <c:v>1.0608057881158077</c:v>
                </c:pt>
                <c:pt idx="4">
                  <c:v>1.0993478776529293</c:v>
                </c:pt>
                <c:pt idx="5">
                  <c:v>1.1470975373088375</c:v>
                </c:pt>
                <c:pt idx="6">
                  <c:v>1.2000359545030308</c:v>
                </c:pt>
                <c:pt idx="7">
                  <c:v>1.2613026266919449</c:v>
                </c:pt>
                <c:pt idx="8">
                  <c:v>1.3281033544494947</c:v>
                </c:pt>
                <c:pt idx="9">
                  <c:v>1.3969200593090501</c:v>
                </c:pt>
                <c:pt idx="10">
                  <c:v>1.4714220237919506</c:v>
                </c:pt>
                <c:pt idx="11">
                  <c:v>1.5493262703833561</c:v>
                </c:pt>
                <c:pt idx="12">
                  <c:v>1.6321991913060121</c:v>
                </c:pt>
                <c:pt idx="13">
                  <c:v>1.715578071700615</c:v>
                </c:pt>
                <c:pt idx="14">
                  <c:v>1.8000224876650845</c:v>
                </c:pt>
                <c:pt idx="15">
                  <c:v>1.8862789751518727</c:v>
                </c:pt>
                <c:pt idx="16">
                  <c:v>1.9752309971494473</c:v>
                </c:pt>
                <c:pt idx="17">
                  <c:v>2.064451764537016</c:v>
                </c:pt>
                <c:pt idx="18">
                  <c:v>2.1583287599668406</c:v>
                </c:pt>
                <c:pt idx="19">
                  <c:v>2.2510083420769456</c:v>
                </c:pt>
                <c:pt idx="20">
                  <c:v>2.3411108269580061</c:v>
                </c:pt>
              </c:numCache>
            </c:numRef>
          </c:xVal>
          <c:yVal>
            <c:numRef>
              <c:f>ti!$AC$5:$AC$25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271.22565300092486</c:v>
                </c:pt>
                <c:pt idx="4">
                  <c:v>287.69775326749533</c:v>
                </c:pt>
                <c:pt idx="5">
                  <c:v>253.67960153072519</c:v>
                </c:pt>
                <c:pt idx="6">
                  <c:v>400.064914977017</c:v>
                </c:pt>
                <c:pt idx="7">
                  <c:v>404.1033448423081</c:v>
                </c:pt>
                <c:pt idx="8">
                  <c:v>412.83561794188722</c:v>
                </c:pt>
                <c:pt idx="9">
                  <c:v>401.18805398286935</c:v>
                </c:pt>
                <c:pt idx="10">
                  <c:v>349.73588385855419</c:v>
                </c:pt>
                <c:pt idx="11">
                  <c:v>268.90632099098207</c:v>
                </c:pt>
                <c:pt idx="12">
                  <c:v>254.95979978289054</c:v>
                </c:pt>
                <c:pt idx="13">
                  <c:v>192.45116662870089</c:v>
                </c:pt>
                <c:pt idx="14">
                  <c:v>96.318735732428436</c:v>
                </c:pt>
                <c:pt idx="15">
                  <c:v>76.063917942425121</c:v>
                </c:pt>
                <c:pt idx="16">
                  <c:v>60.277185253077569</c:v>
                </c:pt>
                <c:pt idx="17">
                  <c:v>0</c:v>
                </c:pt>
                <c:pt idx="18">
                  <c:v>74.565539629592209</c:v>
                </c:pt>
                <c:pt idx="19">
                  <c:v>0</c:v>
                </c:pt>
                <c:pt idx="20">
                  <c:v>27.821183573273188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ti!$AE$4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1.0003832945926276</c:v>
                </c:pt>
                <c:pt idx="1">
                  <c:v>1.0102280396524341</c:v>
                </c:pt>
                <c:pt idx="2">
                  <c:v>1.0304594684411417</c:v>
                </c:pt>
                <c:pt idx="3">
                  <c:v>1.0608057881158077</c:v>
                </c:pt>
                <c:pt idx="4">
                  <c:v>1.0993478776529293</c:v>
                </c:pt>
                <c:pt idx="5">
                  <c:v>1.1470975373088375</c:v>
                </c:pt>
                <c:pt idx="6">
                  <c:v>1.2000359545030308</c:v>
                </c:pt>
                <c:pt idx="7">
                  <c:v>1.2613026266919449</c:v>
                </c:pt>
                <c:pt idx="8">
                  <c:v>1.3281033544494947</c:v>
                </c:pt>
                <c:pt idx="9">
                  <c:v>1.3969200593090501</c:v>
                </c:pt>
                <c:pt idx="10">
                  <c:v>1.4714220237919506</c:v>
                </c:pt>
                <c:pt idx="11">
                  <c:v>1.5493262703833561</c:v>
                </c:pt>
                <c:pt idx="12">
                  <c:v>1.6321991913060121</c:v>
                </c:pt>
                <c:pt idx="13">
                  <c:v>1.715578071700615</c:v>
                </c:pt>
                <c:pt idx="14">
                  <c:v>1.8000224876650845</c:v>
                </c:pt>
                <c:pt idx="15">
                  <c:v>1.8862789751518727</c:v>
                </c:pt>
                <c:pt idx="16">
                  <c:v>1.9752309971494473</c:v>
                </c:pt>
                <c:pt idx="17">
                  <c:v>2.064451764537016</c:v>
                </c:pt>
                <c:pt idx="18">
                  <c:v>2.1583287599668406</c:v>
                </c:pt>
                <c:pt idx="19">
                  <c:v>2.2510083420769456</c:v>
                </c:pt>
                <c:pt idx="20">
                  <c:v>2.3411108269580061</c:v>
                </c:pt>
              </c:numCache>
            </c:numRef>
          </c:xVal>
          <c:yVal>
            <c:numRef>
              <c:f>ti!$AE$5:$AE$25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51.976489376257504</c:v>
                </c:pt>
                <c:pt idx="4">
                  <c:v>48.539734380162059</c:v>
                </c:pt>
                <c:pt idx="5">
                  <c:v>38.582727804896088</c:v>
                </c:pt>
                <c:pt idx="6">
                  <c:v>56.003823984729451</c:v>
                </c:pt>
                <c:pt idx="7">
                  <c:v>52.551910073485878</c:v>
                </c:pt>
                <c:pt idx="8">
                  <c:v>50.349551223086422</c:v>
                </c:pt>
                <c:pt idx="9">
                  <c:v>46.315943929882032</c:v>
                </c:pt>
                <c:pt idx="10">
                  <c:v>38.381564682894513</c:v>
                </c:pt>
                <c:pt idx="11">
                  <c:v>28.184396482543185</c:v>
                </c:pt>
                <c:pt idx="12">
                  <c:v>25.594710034552314</c:v>
                </c:pt>
                <c:pt idx="13">
                  <c:v>18.584992711512978</c:v>
                </c:pt>
                <c:pt idx="14">
                  <c:v>8.9766960677636067</c:v>
                </c:pt>
                <c:pt idx="15">
                  <c:v>6.8576162665727045</c:v>
                </c:pt>
                <c:pt idx="16">
                  <c:v>5.2658392038014012</c:v>
                </c:pt>
                <c:pt idx="17">
                  <c:v>0</c:v>
                </c:pt>
                <c:pt idx="18">
                  <c:v>6.1473444410880136</c:v>
                </c:pt>
                <c:pt idx="19">
                  <c:v>0</c:v>
                </c:pt>
                <c:pt idx="20">
                  <c:v>2.1802605187468145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18944"/>
        <c:axId val="285495296"/>
      </c:scatterChart>
      <c:valAx>
        <c:axId val="2840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495296"/>
        <c:crosses val="autoZero"/>
        <c:crossBetween val="midCat"/>
      </c:valAx>
      <c:valAx>
        <c:axId val="2854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01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ti!$AE$4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1.0003832945926276</c:v>
                </c:pt>
                <c:pt idx="1">
                  <c:v>1.0102280396524341</c:v>
                </c:pt>
                <c:pt idx="2">
                  <c:v>1.0304594684411417</c:v>
                </c:pt>
                <c:pt idx="3">
                  <c:v>1.0608057881158077</c:v>
                </c:pt>
                <c:pt idx="4">
                  <c:v>1.0993478776529293</c:v>
                </c:pt>
                <c:pt idx="5">
                  <c:v>1.1470975373088375</c:v>
                </c:pt>
                <c:pt idx="6">
                  <c:v>1.2000359545030308</c:v>
                </c:pt>
                <c:pt idx="7">
                  <c:v>1.2613026266919449</c:v>
                </c:pt>
                <c:pt idx="8">
                  <c:v>1.3281033544494947</c:v>
                </c:pt>
                <c:pt idx="9">
                  <c:v>1.3969200593090501</c:v>
                </c:pt>
                <c:pt idx="10">
                  <c:v>1.4714220237919506</c:v>
                </c:pt>
                <c:pt idx="11">
                  <c:v>1.5493262703833561</c:v>
                </c:pt>
                <c:pt idx="12">
                  <c:v>1.6321991913060121</c:v>
                </c:pt>
                <c:pt idx="13">
                  <c:v>1.715578071700615</c:v>
                </c:pt>
                <c:pt idx="14">
                  <c:v>1.8000224876650845</c:v>
                </c:pt>
                <c:pt idx="15">
                  <c:v>1.8862789751518727</c:v>
                </c:pt>
                <c:pt idx="16">
                  <c:v>1.9752309971494473</c:v>
                </c:pt>
                <c:pt idx="17">
                  <c:v>2.064451764537016</c:v>
                </c:pt>
                <c:pt idx="18">
                  <c:v>2.1583287599668406</c:v>
                </c:pt>
                <c:pt idx="19">
                  <c:v>2.2510083420769456</c:v>
                </c:pt>
                <c:pt idx="20">
                  <c:v>2.3411108269580061</c:v>
                </c:pt>
              </c:numCache>
            </c:numRef>
          </c:xVal>
          <c:yVal>
            <c:numRef>
              <c:f>ti!$AE$5:$AE$25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51.976489376257504</c:v>
                </c:pt>
                <c:pt idx="4">
                  <c:v>48.539734380162059</c:v>
                </c:pt>
                <c:pt idx="5">
                  <c:v>38.582727804896088</c:v>
                </c:pt>
                <c:pt idx="6">
                  <c:v>56.003823984729451</c:v>
                </c:pt>
                <c:pt idx="7">
                  <c:v>52.551910073485878</c:v>
                </c:pt>
                <c:pt idx="8">
                  <c:v>50.349551223086422</c:v>
                </c:pt>
                <c:pt idx="9">
                  <c:v>46.315943929882032</c:v>
                </c:pt>
                <c:pt idx="10">
                  <c:v>38.381564682894513</c:v>
                </c:pt>
                <c:pt idx="11">
                  <c:v>28.184396482543185</c:v>
                </c:pt>
                <c:pt idx="12">
                  <c:v>25.594710034552314</c:v>
                </c:pt>
                <c:pt idx="13">
                  <c:v>18.584992711512978</c:v>
                </c:pt>
                <c:pt idx="14">
                  <c:v>8.9766960677636067</c:v>
                </c:pt>
                <c:pt idx="15">
                  <c:v>6.8576162665727045</c:v>
                </c:pt>
                <c:pt idx="16">
                  <c:v>5.2658392038014012</c:v>
                </c:pt>
                <c:pt idx="17">
                  <c:v>0</c:v>
                </c:pt>
                <c:pt idx="18">
                  <c:v>6.1473444410880136</c:v>
                </c:pt>
                <c:pt idx="19">
                  <c:v>0</c:v>
                </c:pt>
                <c:pt idx="20">
                  <c:v>2.1802605187468145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49184"/>
        <c:axId val="287950720"/>
      </c:scatterChart>
      <c:valAx>
        <c:axId val="2879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950720"/>
        <c:crosses val="autoZero"/>
        <c:crossBetween val="midCat"/>
      </c:valAx>
      <c:valAx>
        <c:axId val="2879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4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ti!$T$4</c:f>
              <c:strCache>
                <c:ptCount val="1"/>
                <c:pt idx="0">
                  <c:v>deps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1.0003832945926276</c:v>
                </c:pt>
                <c:pt idx="1">
                  <c:v>1.0102280396524341</c:v>
                </c:pt>
                <c:pt idx="2">
                  <c:v>1.0304594684411417</c:v>
                </c:pt>
                <c:pt idx="3">
                  <c:v>1.0608057881158077</c:v>
                </c:pt>
                <c:pt idx="4">
                  <c:v>1.0993478776529293</c:v>
                </c:pt>
                <c:pt idx="5">
                  <c:v>1.1470975373088375</c:v>
                </c:pt>
                <c:pt idx="6">
                  <c:v>1.2000359545030308</c:v>
                </c:pt>
                <c:pt idx="7">
                  <c:v>1.2613026266919449</c:v>
                </c:pt>
                <c:pt idx="8">
                  <c:v>1.3281033544494947</c:v>
                </c:pt>
                <c:pt idx="9">
                  <c:v>1.3969200593090501</c:v>
                </c:pt>
                <c:pt idx="10">
                  <c:v>1.4714220237919506</c:v>
                </c:pt>
                <c:pt idx="11">
                  <c:v>1.5493262703833561</c:v>
                </c:pt>
                <c:pt idx="12">
                  <c:v>1.6321991913060121</c:v>
                </c:pt>
                <c:pt idx="13">
                  <c:v>1.715578071700615</c:v>
                </c:pt>
                <c:pt idx="14">
                  <c:v>1.8000224876650845</c:v>
                </c:pt>
                <c:pt idx="15">
                  <c:v>1.8862789751518727</c:v>
                </c:pt>
                <c:pt idx="16">
                  <c:v>1.9752309971494473</c:v>
                </c:pt>
                <c:pt idx="17">
                  <c:v>2.064451764537016</c:v>
                </c:pt>
                <c:pt idx="18">
                  <c:v>2.1583287599668406</c:v>
                </c:pt>
                <c:pt idx="19">
                  <c:v>2.2510083420769456</c:v>
                </c:pt>
                <c:pt idx="20">
                  <c:v>2.3411108269580061</c:v>
                </c:pt>
              </c:numCache>
            </c:numRef>
          </c:xVal>
          <c:yVal>
            <c:numRef>
              <c:f>ti!$T$5:$T$25</c:f>
              <c:numCache>
                <c:formatCode>General</c:formatCode>
                <c:ptCount val="21"/>
                <c:pt idx="0">
                  <c:v>4.8410455016616717E-5</c:v>
                </c:pt>
                <c:pt idx="1">
                  <c:v>2.4824590085676968E-4</c:v>
                </c:pt>
                <c:pt idx="2">
                  <c:v>4.2209484475179307E-4</c:v>
                </c:pt>
                <c:pt idx="3">
                  <c:v>5.8363019496221122E-4</c:v>
                </c:pt>
                <c:pt idx="4">
                  <c:v>7.2655584262629408E-4</c:v>
                </c:pt>
                <c:pt idx="5">
                  <c:v>8.5686199403225906E-4</c:v>
                </c:pt>
                <c:pt idx="6">
                  <c:v>9.6684599407437135E-4</c:v>
                </c:pt>
                <c:pt idx="7">
                  <c:v>1.0658953580893605E-3</c:v>
                </c:pt>
                <c:pt idx="8">
                  <c:v>1.1509520470647852E-3</c:v>
                </c:pt>
                <c:pt idx="9">
                  <c:v>1.2212072805007702E-3</c:v>
                </c:pt>
                <c:pt idx="10">
                  <c:v>1.282991496183519E-3</c:v>
                </c:pt>
                <c:pt idx="11">
                  <c:v>1.3358806214694432E-3</c:v>
                </c:pt>
                <c:pt idx="12">
                  <c:v>1.3822793657787113E-3</c:v>
                </c:pt>
                <c:pt idx="13">
                  <c:v>1.4211234687108428E-3</c:v>
                </c:pt>
                <c:pt idx="14">
                  <c:v>1.4542416068076176E-3</c:v>
                </c:pt>
                <c:pt idx="15">
                  <c:v>1.4829656515570166E-3</c:v>
                </c:pt>
                <c:pt idx="16">
                  <c:v>1.5082691243810146E-3</c:v>
                </c:pt>
                <c:pt idx="17">
                  <c:v>1.5300910950960022E-3</c:v>
                </c:pt>
                <c:pt idx="18">
                  <c:v>1.5499212377956073E-3</c:v>
                </c:pt>
                <c:pt idx="19">
                  <c:v>1.5669122652294165E-3</c:v>
                </c:pt>
                <c:pt idx="20">
                  <c:v>1.5813880092422807E-3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ti!$U$4</c:f>
              <c:strCache>
                <c:ptCount val="1"/>
                <c:pt idx="0">
                  <c:v>ys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1.0003832945926276</c:v>
                </c:pt>
                <c:pt idx="1">
                  <c:v>1.0102280396524341</c:v>
                </c:pt>
                <c:pt idx="2">
                  <c:v>1.0304594684411417</c:v>
                </c:pt>
                <c:pt idx="3">
                  <c:v>1.0608057881158077</c:v>
                </c:pt>
                <c:pt idx="4">
                  <c:v>1.0993478776529293</c:v>
                </c:pt>
                <c:pt idx="5">
                  <c:v>1.1470975373088375</c:v>
                </c:pt>
                <c:pt idx="6">
                  <c:v>1.2000359545030308</c:v>
                </c:pt>
                <c:pt idx="7">
                  <c:v>1.2613026266919449</c:v>
                </c:pt>
                <c:pt idx="8">
                  <c:v>1.3281033544494947</c:v>
                </c:pt>
                <c:pt idx="9">
                  <c:v>1.3969200593090501</c:v>
                </c:pt>
                <c:pt idx="10">
                  <c:v>1.4714220237919506</c:v>
                </c:pt>
                <c:pt idx="11">
                  <c:v>1.5493262703833561</c:v>
                </c:pt>
                <c:pt idx="12">
                  <c:v>1.6321991913060121</c:v>
                </c:pt>
                <c:pt idx="13">
                  <c:v>1.715578071700615</c:v>
                </c:pt>
                <c:pt idx="14">
                  <c:v>1.8000224876650845</c:v>
                </c:pt>
                <c:pt idx="15">
                  <c:v>1.8862789751518727</c:v>
                </c:pt>
                <c:pt idx="16">
                  <c:v>1.9752309971494473</c:v>
                </c:pt>
                <c:pt idx="17">
                  <c:v>2.064451764537016</c:v>
                </c:pt>
                <c:pt idx="18">
                  <c:v>2.1583287599668406</c:v>
                </c:pt>
                <c:pt idx="19">
                  <c:v>2.2510083420769456</c:v>
                </c:pt>
                <c:pt idx="20">
                  <c:v>2.3411108269580061</c:v>
                </c:pt>
              </c:numCache>
            </c:numRef>
          </c:xVal>
          <c:yVal>
            <c:numRef>
              <c:f>ti!$U$5:$U$25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185.04660165497506</c:v>
                </c:pt>
                <c:pt idx="4">
                  <c:v>212.88850606830263</c:v>
                </c:pt>
                <c:pt idx="5">
                  <c:v>197.14059712365022</c:v>
                </c:pt>
                <c:pt idx="6">
                  <c:v>320.5253237423081</c:v>
                </c:pt>
                <c:pt idx="7">
                  <c:v>330.89253498074896</c:v>
                </c:pt>
                <c:pt idx="8">
                  <c:v>343.34667157373082</c:v>
                </c:pt>
                <c:pt idx="9">
                  <c:v>337.39927382694674</c:v>
                </c:pt>
                <c:pt idx="10">
                  <c:v>296.71192059962965</c:v>
                </c:pt>
                <c:pt idx="11">
                  <c:v>229.69738543164669</c:v>
                </c:pt>
                <c:pt idx="12">
                  <c:v>218.9924481615412</c:v>
                </c:pt>
                <c:pt idx="13">
                  <c:v>166.02117664100692</c:v>
                </c:pt>
                <c:pt idx="14">
                  <c:v>83.383178418139906</c:v>
                </c:pt>
                <c:pt idx="15">
                  <c:v>66.040660368949574</c:v>
                </c:pt>
                <c:pt idx="16">
                  <c:v>52.463656961204862</c:v>
                </c:pt>
                <c:pt idx="17">
                  <c:v>0</c:v>
                </c:pt>
                <c:pt idx="18">
                  <c:v>65.152421056511045</c:v>
                </c:pt>
                <c:pt idx="19">
                  <c:v>0</c:v>
                </c:pt>
                <c:pt idx="20">
                  <c:v>24.377049148769757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2496"/>
        <c:axId val="196122880"/>
      </c:scatterChart>
      <c:valAx>
        <c:axId val="19620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122880"/>
        <c:crosses val="autoZero"/>
        <c:crossBetween val="midCat"/>
      </c:valAx>
      <c:valAx>
        <c:axId val="1961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0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na!$E$5:$E$151</c:f>
              <c:numCache>
                <c:formatCode>General</c:formatCode>
                <c:ptCount val="147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na!$F$5:$F$151</c:f>
              <c:numCache>
                <c:formatCode>General</c:formatCode>
                <c:ptCount val="147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42144"/>
        <c:axId val="289544064"/>
      </c:scatterChart>
      <c:valAx>
        <c:axId val="2895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9544064"/>
        <c:crosses val="autoZero"/>
        <c:crossBetween val="midCat"/>
      </c:valAx>
      <c:valAx>
        <c:axId val="2895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54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8</xdr:row>
      <xdr:rowOff>166687</xdr:rowOff>
    </xdr:from>
    <xdr:to>
      <xdr:col>15</xdr:col>
      <xdr:colOff>33337</xdr:colOff>
      <xdr:row>23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25</xdr:row>
      <xdr:rowOff>14287</xdr:rowOff>
    </xdr:from>
    <xdr:to>
      <xdr:col>15</xdr:col>
      <xdr:colOff>71437</xdr:colOff>
      <xdr:row>39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119062</xdr:rowOff>
    </xdr:from>
    <xdr:to>
      <xdr:col>14</xdr:col>
      <xdr:colOff>328612</xdr:colOff>
      <xdr:row>17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29</xdr:row>
      <xdr:rowOff>147637</xdr:rowOff>
    </xdr:from>
    <xdr:to>
      <xdr:col>17</xdr:col>
      <xdr:colOff>319087</xdr:colOff>
      <xdr:row>44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623887</xdr:colOff>
      <xdr:row>28</xdr:row>
      <xdr:rowOff>90487</xdr:rowOff>
    </xdr:from>
    <xdr:to>
      <xdr:col>23</xdr:col>
      <xdr:colOff>585787</xdr:colOff>
      <xdr:row>42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638735</xdr:colOff>
      <xdr:row>28</xdr:row>
      <xdr:rowOff>156882</xdr:rowOff>
    </xdr:from>
    <xdr:to>
      <xdr:col>31</xdr:col>
      <xdr:colOff>544606</xdr:colOff>
      <xdr:row>43</xdr:row>
      <xdr:rowOff>42582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409015</xdr:colOff>
      <xdr:row>48</xdr:row>
      <xdr:rowOff>101973</xdr:rowOff>
    </xdr:from>
    <xdr:to>
      <xdr:col>23</xdr:col>
      <xdr:colOff>375397</xdr:colOff>
      <xdr:row>62</xdr:row>
      <xdr:rowOff>178173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14287</xdr:rowOff>
    </xdr:from>
    <xdr:to>
      <xdr:col>12</xdr:col>
      <xdr:colOff>557212</xdr:colOff>
      <xdr:row>17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"/>
  <sheetViews>
    <sheetView workbookViewId="0">
      <selection activeCell="J6" sqref="J6"/>
    </sheetView>
  </sheetViews>
  <sheetFormatPr baseColWidth="10" defaultColWidth="9.140625" defaultRowHeight="15" x14ac:dyDescent="0.25"/>
  <cols>
    <col min="3" max="3" width="14.42578125" customWidth="1"/>
  </cols>
  <sheetData>
    <row r="3" spans="3:10" x14ac:dyDescent="0.25">
      <c r="E3" t="s">
        <v>3</v>
      </c>
      <c r="F3" t="s">
        <v>1</v>
      </c>
      <c r="G3" t="s">
        <v>4</v>
      </c>
      <c r="H3" t="s">
        <v>10</v>
      </c>
      <c r="I3" t="s">
        <v>11</v>
      </c>
      <c r="J3" t="s">
        <v>12</v>
      </c>
    </row>
    <row r="4" spans="3:10" x14ac:dyDescent="0.25">
      <c r="C4" t="s">
        <v>2</v>
      </c>
      <c r="E4">
        <v>200</v>
      </c>
      <c r="F4">
        <v>61</v>
      </c>
      <c r="G4">
        <v>-122.9</v>
      </c>
      <c r="H4">
        <f>SQRT(F4)</f>
        <v>7.810249675906654</v>
      </c>
      <c r="I4">
        <f>F4/$E$4*40</f>
        <v>12.2</v>
      </c>
      <c r="J4">
        <f>H4/$E$4*40</f>
        <v>1.5620499351813308</v>
      </c>
    </row>
    <row r="5" spans="3:10" x14ac:dyDescent="0.25">
      <c r="C5" t="s">
        <v>6</v>
      </c>
      <c r="D5">
        <v>0.1</v>
      </c>
    </row>
    <row r="6" spans="3:10" x14ac:dyDescent="0.25">
      <c r="C6" t="s">
        <v>7</v>
      </c>
      <c r="E6">
        <v>200</v>
      </c>
      <c r="F6">
        <v>259</v>
      </c>
      <c r="G6">
        <v>-157.5</v>
      </c>
      <c r="H6">
        <f>SQRT(F6)</f>
        <v>16.093476939431081</v>
      </c>
      <c r="I6">
        <f>F6/E6*40</f>
        <v>51.8</v>
      </c>
      <c r="J6">
        <f>H6/$E$4*40</f>
        <v>3.2186953878862163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1"/>
  <sheetViews>
    <sheetView topLeftCell="A13" workbookViewId="0">
      <selection activeCell="F23" sqref="F23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C5">
        <v>1</v>
      </c>
      <c r="D5">
        <v>40</v>
      </c>
      <c r="E5">
        <v>9.1999999999999993</v>
      </c>
      <c r="F5">
        <v>5</v>
      </c>
    </row>
    <row r="6" spans="3:6" x14ac:dyDescent="0.25">
      <c r="C6">
        <v>2</v>
      </c>
      <c r="D6">
        <v>40</v>
      </c>
      <c r="E6">
        <v>19.7</v>
      </c>
      <c r="F6">
        <v>8</v>
      </c>
    </row>
    <row r="7" spans="3:6" x14ac:dyDescent="0.25">
      <c r="C7">
        <v>3</v>
      </c>
      <c r="D7">
        <v>40</v>
      </c>
      <c r="E7">
        <v>29.8</v>
      </c>
      <c r="F7">
        <v>6</v>
      </c>
    </row>
    <row r="8" spans="3:6" x14ac:dyDescent="0.25">
      <c r="C8">
        <v>4</v>
      </c>
      <c r="D8">
        <v>40</v>
      </c>
      <c r="E8">
        <v>39.6</v>
      </c>
      <c r="F8">
        <v>9</v>
      </c>
    </row>
    <row r="9" spans="3:6" x14ac:dyDescent="0.25">
      <c r="C9">
        <v>5</v>
      </c>
      <c r="D9">
        <v>40</v>
      </c>
      <c r="E9">
        <v>49.6</v>
      </c>
      <c r="F9">
        <v>13</v>
      </c>
    </row>
    <row r="10" spans="3:6" x14ac:dyDescent="0.25">
      <c r="C10">
        <v>6</v>
      </c>
      <c r="D10">
        <v>40</v>
      </c>
      <c r="E10">
        <v>60.2</v>
      </c>
      <c r="F10">
        <v>37</v>
      </c>
    </row>
    <row r="11" spans="3:6" x14ac:dyDescent="0.25">
      <c r="C11">
        <v>7</v>
      </c>
      <c r="D11">
        <v>40</v>
      </c>
      <c r="E11">
        <v>70.599999999999994</v>
      </c>
      <c r="F11">
        <v>107</v>
      </c>
    </row>
    <row r="12" spans="3:6" x14ac:dyDescent="0.25">
      <c r="C12">
        <v>8</v>
      </c>
      <c r="D12">
        <v>40</v>
      </c>
      <c r="E12">
        <v>80.099999999999994</v>
      </c>
      <c r="F12">
        <v>140</v>
      </c>
    </row>
    <row r="13" spans="3:6" x14ac:dyDescent="0.25">
      <c r="C13">
        <v>9</v>
      </c>
      <c r="D13">
        <v>40</v>
      </c>
      <c r="E13">
        <v>90.6</v>
      </c>
      <c r="F13">
        <v>145</v>
      </c>
    </row>
    <row r="14" spans="3:6" x14ac:dyDescent="0.25">
      <c r="C14">
        <v>10</v>
      </c>
      <c r="D14">
        <v>40</v>
      </c>
      <c r="E14">
        <v>100.3</v>
      </c>
      <c r="F14">
        <v>133</v>
      </c>
    </row>
    <row r="15" spans="3:6" x14ac:dyDescent="0.25">
      <c r="C15">
        <v>11</v>
      </c>
      <c r="D15">
        <v>40</v>
      </c>
      <c r="E15">
        <v>110</v>
      </c>
      <c r="F15">
        <v>90</v>
      </c>
    </row>
    <row r="16" spans="3:6" x14ac:dyDescent="0.25">
      <c r="C16">
        <v>12</v>
      </c>
      <c r="D16">
        <v>40</v>
      </c>
      <c r="E16">
        <v>120.1</v>
      </c>
      <c r="F16">
        <v>61</v>
      </c>
    </row>
    <row r="17" spans="3:6" x14ac:dyDescent="0.25">
      <c r="C17">
        <v>13</v>
      </c>
      <c r="D17">
        <v>40</v>
      </c>
      <c r="E17">
        <v>130.80000000000001</v>
      </c>
      <c r="F17">
        <v>41</v>
      </c>
    </row>
    <row r="18" spans="3:6" x14ac:dyDescent="0.25">
      <c r="C18">
        <v>14</v>
      </c>
      <c r="D18">
        <v>40</v>
      </c>
      <c r="E18">
        <v>140.5</v>
      </c>
      <c r="F18">
        <v>17</v>
      </c>
    </row>
    <row r="19" spans="3:6" x14ac:dyDescent="0.25">
      <c r="C19">
        <v>15</v>
      </c>
      <c r="D19">
        <v>40</v>
      </c>
      <c r="E19">
        <v>150.19999999999999</v>
      </c>
      <c r="F19">
        <v>16</v>
      </c>
    </row>
    <row r="20" spans="3:6" x14ac:dyDescent="0.25">
      <c r="C20">
        <v>16</v>
      </c>
      <c r="D20">
        <v>40</v>
      </c>
      <c r="E20">
        <v>160.19999999999999</v>
      </c>
      <c r="F20">
        <v>54</v>
      </c>
    </row>
    <row r="21" spans="3:6" x14ac:dyDescent="0.25">
      <c r="C21">
        <v>17</v>
      </c>
      <c r="D21">
        <v>40</v>
      </c>
      <c r="E21">
        <v>169.3</v>
      </c>
      <c r="F21">
        <v>15</v>
      </c>
    </row>
    <row r="22" spans="3:6" x14ac:dyDescent="0.25">
      <c r="C22">
        <v>18</v>
      </c>
      <c r="D22">
        <v>40</v>
      </c>
      <c r="E22">
        <v>155.1</v>
      </c>
      <c r="F22">
        <v>36</v>
      </c>
    </row>
    <row r="23" spans="3:6" x14ac:dyDescent="0.25">
      <c r="C23">
        <v>19</v>
      </c>
      <c r="D23">
        <v>40</v>
      </c>
      <c r="E23">
        <v>155.5</v>
      </c>
      <c r="F23">
        <v>34</v>
      </c>
    </row>
    <row r="24" spans="3:6" x14ac:dyDescent="0.25">
      <c r="C24">
        <v>20</v>
      </c>
      <c r="D24">
        <v>40</v>
      </c>
      <c r="E24">
        <v>156.1</v>
      </c>
      <c r="F24">
        <v>67</v>
      </c>
    </row>
    <row r="25" spans="3:6" x14ac:dyDescent="0.25">
      <c r="C25">
        <v>21</v>
      </c>
      <c r="D25">
        <v>40</v>
      </c>
      <c r="E25">
        <v>156.5</v>
      </c>
      <c r="F25">
        <v>58</v>
      </c>
    </row>
    <row r="26" spans="3:6" x14ac:dyDescent="0.25">
      <c r="C26">
        <v>22</v>
      </c>
      <c r="D26">
        <v>40</v>
      </c>
      <c r="E26">
        <v>157</v>
      </c>
      <c r="F26">
        <v>93</v>
      </c>
    </row>
    <row r="27" spans="3:6" x14ac:dyDescent="0.25">
      <c r="C27">
        <v>23</v>
      </c>
      <c r="D27">
        <v>40</v>
      </c>
      <c r="E27">
        <v>157.6</v>
      </c>
      <c r="F27">
        <v>127</v>
      </c>
    </row>
    <row r="28" spans="3:6" x14ac:dyDescent="0.25">
      <c r="E28">
        <v>158.1</v>
      </c>
      <c r="F28">
        <v>201</v>
      </c>
    </row>
    <row r="29" spans="3:6" x14ac:dyDescent="0.25">
      <c r="E29">
        <v>158.4</v>
      </c>
      <c r="F29">
        <v>204</v>
      </c>
    </row>
    <row r="30" spans="3:6" x14ac:dyDescent="0.25">
      <c r="E30">
        <v>158.9</v>
      </c>
      <c r="F30">
        <v>209</v>
      </c>
    </row>
    <row r="31" spans="3:6" x14ac:dyDescent="0.25">
      <c r="E31">
        <v>159.6</v>
      </c>
      <c r="F31">
        <v>113</v>
      </c>
    </row>
    <row r="32" spans="3:6" x14ac:dyDescent="0.25">
      <c r="E32">
        <v>160</v>
      </c>
      <c r="F32">
        <v>63</v>
      </c>
    </row>
    <row r="33" spans="5:6" x14ac:dyDescent="0.25">
      <c r="E33">
        <v>160.5</v>
      </c>
      <c r="F33">
        <v>63</v>
      </c>
    </row>
    <row r="34" spans="5:6" x14ac:dyDescent="0.25">
      <c r="E34">
        <v>161</v>
      </c>
      <c r="F34">
        <v>61</v>
      </c>
    </row>
    <row r="35" spans="5:6" x14ac:dyDescent="0.25">
      <c r="E35">
        <v>161.5</v>
      </c>
      <c r="F35">
        <v>91</v>
      </c>
    </row>
    <row r="36" spans="5:6" x14ac:dyDescent="0.25">
      <c r="E36">
        <v>162.19999999999999</v>
      </c>
      <c r="F36">
        <v>89</v>
      </c>
    </row>
    <row r="37" spans="5:6" x14ac:dyDescent="0.25">
      <c r="E37">
        <v>162.69999999999999</v>
      </c>
      <c r="F37">
        <v>83</v>
      </c>
    </row>
    <row r="38" spans="5:6" x14ac:dyDescent="0.25">
      <c r="E38">
        <v>163.1</v>
      </c>
      <c r="F38">
        <v>60</v>
      </c>
    </row>
    <row r="39" spans="5:6" x14ac:dyDescent="0.25">
      <c r="E39">
        <v>163.6</v>
      </c>
      <c r="F39">
        <v>53</v>
      </c>
    </row>
    <row r="40" spans="5:6" x14ac:dyDescent="0.25">
      <c r="E40">
        <v>164.1</v>
      </c>
      <c r="F40">
        <v>28</v>
      </c>
    </row>
    <row r="41" spans="5:6" x14ac:dyDescent="0.25">
      <c r="E41">
        <v>164.6</v>
      </c>
      <c r="F4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4" workbookViewId="0">
      <selection activeCell="D25" sqref="D25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100</v>
      </c>
      <c r="E5">
        <v>150.1</v>
      </c>
      <c r="F5">
        <v>32</v>
      </c>
    </row>
    <row r="6" spans="3:6" x14ac:dyDescent="0.25">
      <c r="D6">
        <v>100</v>
      </c>
      <c r="E6">
        <v>150.6</v>
      </c>
      <c r="F6">
        <v>24</v>
      </c>
    </row>
    <row r="7" spans="3:6" x14ac:dyDescent="0.25">
      <c r="D7">
        <v>100</v>
      </c>
      <c r="E7">
        <v>151.1</v>
      </c>
      <c r="F7">
        <v>17</v>
      </c>
    </row>
    <row r="8" spans="3:6" x14ac:dyDescent="0.25">
      <c r="D8">
        <v>100</v>
      </c>
      <c r="E8">
        <v>151.6</v>
      </c>
      <c r="F8">
        <v>27</v>
      </c>
    </row>
    <row r="9" spans="3:6" x14ac:dyDescent="0.25">
      <c r="D9">
        <v>100</v>
      </c>
      <c r="E9">
        <v>152.1</v>
      </c>
      <c r="F9">
        <v>18</v>
      </c>
    </row>
    <row r="10" spans="3:6" x14ac:dyDescent="0.25">
      <c r="D10">
        <v>100</v>
      </c>
      <c r="E10">
        <v>152.4</v>
      </c>
      <c r="F10">
        <v>20</v>
      </c>
    </row>
    <row r="11" spans="3:6" x14ac:dyDescent="0.25">
      <c r="D11">
        <v>100</v>
      </c>
      <c r="E11">
        <v>152.9</v>
      </c>
    </row>
    <row r="12" spans="3:6" x14ac:dyDescent="0.25">
      <c r="D12">
        <v>100</v>
      </c>
      <c r="E12">
        <v>155</v>
      </c>
      <c r="F12">
        <v>42</v>
      </c>
    </row>
    <row r="13" spans="3:6" x14ac:dyDescent="0.25">
      <c r="D13">
        <v>100</v>
      </c>
      <c r="E13">
        <v>155.4</v>
      </c>
      <c r="F13">
        <v>41</v>
      </c>
    </row>
    <row r="14" spans="3:6" x14ac:dyDescent="0.25">
      <c r="D14">
        <v>100</v>
      </c>
      <c r="E14">
        <v>156.19999999999999</v>
      </c>
      <c r="F14">
        <v>65</v>
      </c>
    </row>
    <row r="15" spans="3:6" x14ac:dyDescent="0.25">
      <c r="D15">
        <v>100</v>
      </c>
      <c r="E15">
        <v>156.69999999999999</v>
      </c>
      <c r="F15">
        <v>78</v>
      </c>
    </row>
    <row r="16" spans="3:6" x14ac:dyDescent="0.25">
      <c r="D16">
        <v>100</v>
      </c>
      <c r="E16">
        <v>157.19999999999999</v>
      </c>
      <c r="F16">
        <v>131</v>
      </c>
    </row>
    <row r="17" spans="4:6" x14ac:dyDescent="0.25">
      <c r="D17">
        <v>100</v>
      </c>
      <c r="E17">
        <v>157.5</v>
      </c>
      <c r="F17">
        <v>173</v>
      </c>
    </row>
    <row r="18" spans="4:6" x14ac:dyDescent="0.25">
      <c r="D18">
        <v>100</v>
      </c>
      <c r="E18">
        <v>158</v>
      </c>
      <c r="F18">
        <v>192</v>
      </c>
    </row>
    <row r="19" spans="4:6" x14ac:dyDescent="0.25">
      <c r="D19">
        <v>100</v>
      </c>
      <c r="E19">
        <v>158.6</v>
      </c>
      <c r="F19">
        <v>174</v>
      </c>
    </row>
    <row r="20" spans="4:6" x14ac:dyDescent="0.25">
      <c r="D20">
        <v>100</v>
      </c>
      <c r="E20">
        <v>159.19999999999999</v>
      </c>
      <c r="F20">
        <v>76</v>
      </c>
    </row>
    <row r="21" spans="4:6" x14ac:dyDescent="0.25">
      <c r="D21">
        <v>100</v>
      </c>
      <c r="E21">
        <v>159.6</v>
      </c>
      <c r="F21">
        <v>49</v>
      </c>
    </row>
    <row r="22" spans="4:6" x14ac:dyDescent="0.25">
      <c r="D22">
        <v>100</v>
      </c>
      <c r="E22">
        <v>160</v>
      </c>
      <c r="F22">
        <v>45</v>
      </c>
    </row>
    <row r="23" spans="4:6" x14ac:dyDescent="0.25">
      <c r="D23">
        <v>100</v>
      </c>
      <c r="E23">
        <v>160.30000000000001</v>
      </c>
      <c r="F23">
        <v>55</v>
      </c>
    </row>
    <row r="24" spans="4:6" x14ac:dyDescent="0.25">
      <c r="D24">
        <v>100</v>
      </c>
      <c r="E24">
        <v>161</v>
      </c>
      <c r="F24">
        <v>69</v>
      </c>
    </row>
    <row r="25" spans="4:6" x14ac:dyDescent="0.25">
      <c r="D25">
        <v>100</v>
      </c>
      <c r="E25">
        <v>161.5</v>
      </c>
      <c r="F25">
        <v>87</v>
      </c>
    </row>
    <row r="26" spans="4:6" x14ac:dyDescent="0.25">
      <c r="D26">
        <v>100</v>
      </c>
      <c r="E26">
        <v>162</v>
      </c>
      <c r="F26">
        <v>99</v>
      </c>
    </row>
    <row r="27" spans="4:6" x14ac:dyDescent="0.25">
      <c r="D27">
        <v>100</v>
      </c>
      <c r="E27">
        <v>162.5</v>
      </c>
      <c r="F27">
        <v>84</v>
      </c>
    </row>
    <row r="28" spans="4:6" x14ac:dyDescent="0.25">
      <c r="D28">
        <v>100</v>
      </c>
      <c r="E28">
        <v>163.19999999999999</v>
      </c>
      <c r="F28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25"/>
  <sheetViews>
    <sheetView tabSelected="1" topLeftCell="Y1" zoomScale="85" zoomScaleNormal="85" workbookViewId="0">
      <selection activeCell="AB5" sqref="AB5"/>
    </sheetView>
  </sheetViews>
  <sheetFormatPr baseColWidth="10" defaultRowHeight="15" x14ac:dyDescent="0.25"/>
  <cols>
    <col min="20" max="20" width="12" bestFit="1" customWidth="1"/>
    <col min="27" max="27" width="12.7109375" bestFit="1" customWidth="1"/>
  </cols>
  <sheetData>
    <row r="4" spans="3:32" x14ac:dyDescent="0.25">
      <c r="C4" t="s">
        <v>0</v>
      </c>
      <c r="D4" t="s">
        <v>3</v>
      </c>
      <c r="E4" t="s">
        <v>19</v>
      </c>
      <c r="F4" t="s">
        <v>20</v>
      </c>
      <c r="G4" t="s">
        <v>21</v>
      </c>
      <c r="H4" t="s">
        <v>22</v>
      </c>
      <c r="I4" t="s">
        <v>1</v>
      </c>
      <c r="J4" t="s">
        <v>10</v>
      </c>
      <c r="K4" t="s">
        <v>14</v>
      </c>
      <c r="L4" t="s">
        <v>13</v>
      </c>
      <c r="M4" t="s">
        <v>37</v>
      </c>
      <c r="N4" t="s">
        <v>38</v>
      </c>
      <c r="O4" t="s">
        <v>17</v>
      </c>
      <c r="P4" t="s">
        <v>18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35</v>
      </c>
      <c r="AC4" t="s">
        <v>34</v>
      </c>
      <c r="AD4" t="s">
        <v>39</v>
      </c>
      <c r="AE4" t="s">
        <v>36</v>
      </c>
      <c r="AF4" t="s">
        <v>40</v>
      </c>
    </row>
    <row r="5" spans="3:32" x14ac:dyDescent="0.25">
      <c r="C5">
        <v>1</v>
      </c>
      <c r="D5">
        <v>40</v>
      </c>
      <c r="E5">
        <v>4.9000000000000004</v>
      </c>
      <c r="F5">
        <v>0.1</v>
      </c>
      <c r="G5">
        <v>7.03</v>
      </c>
      <c r="H5">
        <v>0.09</v>
      </c>
      <c r="I5">
        <v>41</v>
      </c>
      <c r="J5">
        <f>SQRT(I5)</f>
        <v>6.4031242374328485</v>
      </c>
      <c r="K5">
        <f>Stuff!$I$6</f>
        <v>51.8</v>
      </c>
      <c r="L5">
        <f>Stuff!$J$6</f>
        <v>3.2186953878862163</v>
      </c>
      <c r="M5">
        <f>MAX(0,I5-K5)</f>
        <v>0</v>
      </c>
      <c r="N5">
        <f>SQRT(J5^2+L5^2)</f>
        <v>7.1665891468675671</v>
      </c>
      <c r="O5">
        <f>ABS(E5-G5)</f>
        <v>2.13</v>
      </c>
      <c r="P5">
        <f>SQRT(F5^2+H5^2)</f>
        <v>0.13453624047073712</v>
      </c>
      <c r="Q5">
        <f>ABS(O5*0.013)</f>
        <v>2.7689999999999996E-2</v>
      </c>
      <c r="R5">
        <f>P5*0.013</f>
        <v>1.7489711261195824E-3</v>
      </c>
      <c r="S5">
        <f>SQRT(Q5^2+1)</f>
        <v>1.0003832945926276</v>
      </c>
      <c r="T5">
        <f>ABS(Q5/S5*R5)</f>
        <v>4.8410455016616717E-5</v>
      </c>
      <c r="U5">
        <f>SQRT(M5/Q5/R5)</f>
        <v>0</v>
      </c>
      <c r="V5">
        <f>IF(U5=0,0,U5*SQRT((0.5*N5/M5)^2+(0.5*R5/Q5)^2+(0.5*T5/S5)^2))</f>
        <v>0</v>
      </c>
      <c r="W5">
        <f>Q5/S5</f>
        <v>2.7679390639240745E-2</v>
      </c>
      <c r="X5">
        <f>W5*SQRT((R5/Q5)^2+(T5/S5)^2)</f>
        <v>1.7483015249075678E-3</v>
      </c>
      <c r="Y5">
        <f>-1/137*10/W5</f>
        <v>-2.6370775889280638</v>
      </c>
      <c r="Z5">
        <f>ABS(Y5*X5/W5)</f>
        <v>0.16656460505623943</v>
      </c>
      <c r="AA5">
        <f>2*PI()*Y5/(1-EXP(-2*PI()*Y5))</f>
        <v>1.0552860393618827E-6</v>
      </c>
      <c r="AB5">
        <f>(2*PI()*(1-EXP(-2*PI()*Y5))-2*PI()^2*Y5*EXP(-2*PI()*Y5))/(1-EXP(-2*PI()*Y5))^2*Z5</f>
        <v>4.8555356935280572E-7</v>
      </c>
      <c r="AC5">
        <f>U5/SQRT(AA5)</f>
        <v>0</v>
      </c>
      <c r="AD5">
        <f>IF(AC5=0,0,AC5*SQRT((V5/U5)^2+(0.5*AB5/AA5)^2))</f>
        <v>0</v>
      </c>
      <c r="AE5">
        <f t="shared" ref="AE5:AE25" si="0">AC5/SQRT(O5)</f>
        <v>0</v>
      </c>
      <c r="AF5">
        <f>IF(AE5=0,0,AE5*SQRT((AD5/AC5)^2+(0.5*P5/O5)^2))</f>
        <v>0</v>
      </c>
    </row>
    <row r="6" spans="3:32" x14ac:dyDescent="0.25">
      <c r="C6">
        <v>2</v>
      </c>
      <c r="D6">
        <v>40</v>
      </c>
      <c r="E6">
        <v>-4</v>
      </c>
      <c r="F6">
        <v>0.1</v>
      </c>
      <c r="G6">
        <v>7.03</v>
      </c>
      <c r="H6">
        <v>0.09</v>
      </c>
      <c r="I6">
        <v>46</v>
      </c>
      <c r="J6">
        <f t="shared" ref="J6:J25" si="1">SQRT(I6)</f>
        <v>6.7823299831252681</v>
      </c>
      <c r="K6">
        <f>Stuff!$I$6</f>
        <v>51.8</v>
      </c>
      <c r="L6">
        <f>Stuff!$J$6</f>
        <v>3.2186953878862163</v>
      </c>
      <c r="M6">
        <f t="shared" ref="M6:M25" si="2">MAX(0,I6-K6)</f>
        <v>0</v>
      </c>
      <c r="N6">
        <f t="shared" ref="N6:N25" si="3">SQRT(J6^2+L6^2)</f>
        <v>7.507329751649384</v>
      </c>
      <c r="O6">
        <f t="shared" ref="O6:O25" si="4">ABS(E6-G6)</f>
        <v>11.030000000000001</v>
      </c>
      <c r="P6">
        <f t="shared" ref="P6:P25" si="5">SQRT(F6^2+H6^2)</f>
        <v>0.13453624047073712</v>
      </c>
      <c r="Q6">
        <f t="shared" ref="Q6:Q25" si="6">ABS(O6*0.013)</f>
        <v>0.14339000000000002</v>
      </c>
      <c r="R6">
        <f t="shared" ref="R6:R25" si="7">P6*0.013</f>
        <v>1.7489711261195824E-3</v>
      </c>
      <c r="S6">
        <f t="shared" ref="S6:S25" si="8">SQRT(Q6^2+1)</f>
        <v>1.0102280396524341</v>
      </c>
      <c r="T6">
        <f t="shared" ref="T6:T25" si="9">ABS(Q6/S6*R6)</f>
        <v>2.4824590085676968E-4</v>
      </c>
      <c r="U6">
        <f t="shared" ref="U6:U25" si="10">SQRT(M6/Q6/R6)</f>
        <v>0</v>
      </c>
      <c r="V6">
        <f t="shared" ref="V6:V25" si="11">IF(U6=0,0,U6*SQRT((0.5*N6/M6)^2+(0.5*R6/Q6)^2+(0.5*T6/S6)^2))</f>
        <v>0</v>
      </c>
      <c r="W6">
        <f t="shared" ref="W6:W25" si="12">Q6/S6</f>
        <v>0.141938249951301</v>
      </c>
      <c r="X6">
        <f t="shared" ref="X6:X25" si="13">W6*SQRT((R6/Q6)^2+(T6/S6)^2)</f>
        <v>1.7316149995426212E-3</v>
      </c>
      <c r="Y6">
        <f t="shared" ref="Y6:Y25" si="14">-1/137*10/W6</f>
        <v>-0.51425673315664233</v>
      </c>
      <c r="Z6">
        <f t="shared" ref="Z6:Z25" si="15">ABS(Y6*X6/W6)</f>
        <v>6.2738174738335697E-3</v>
      </c>
      <c r="AA6">
        <f t="shared" ref="AA6:AA25" si="16">2*PI()*Y6/(1-EXP(-2*PI()*Y6))</f>
        <v>0.13291931985733604</v>
      </c>
      <c r="AB6">
        <f t="shared" ref="AB6:AB25" si="17">(2*PI()*(1-EXP(-2*PI()*Y6))-2*PI()^2*Y6*EXP(-2*PI()*Y6))/(1-EXP(-2*PI()*Y6))^2*Z6</f>
        <v>1.1059943988893581E-3</v>
      </c>
      <c r="AC6">
        <f t="shared" ref="AC6:AC25" si="18">U6/SQRT(AA6)</f>
        <v>0</v>
      </c>
      <c r="AD6">
        <f t="shared" ref="AD6:AD25" si="19">IF(AC6=0,0,AC6*SQRT((V6/U6)^2+(0.5*AB6/AA6)^2))</f>
        <v>0</v>
      </c>
      <c r="AE6">
        <f t="shared" si="0"/>
        <v>0</v>
      </c>
      <c r="AF6">
        <f t="shared" ref="AF6:AF25" si="20">IF(AE6=0,0,AE6*SQRT((AD6/AC6)^2+(0.5*P6/O6)^2))</f>
        <v>0</v>
      </c>
    </row>
    <row r="7" spans="3:32" x14ac:dyDescent="0.25">
      <c r="C7">
        <v>3</v>
      </c>
      <c r="D7">
        <v>40</v>
      </c>
      <c r="E7">
        <v>-12.1</v>
      </c>
      <c r="F7">
        <v>0.1</v>
      </c>
      <c r="G7">
        <v>7.03</v>
      </c>
      <c r="H7">
        <v>0.09</v>
      </c>
      <c r="I7">
        <v>42</v>
      </c>
      <c r="J7">
        <f t="shared" si="1"/>
        <v>6.4807406984078604</v>
      </c>
      <c r="K7">
        <f>Stuff!$I$6</f>
        <v>51.8</v>
      </c>
      <c r="L7">
        <f>Stuff!$J$6</f>
        <v>3.2186953878862163</v>
      </c>
      <c r="M7">
        <f t="shared" si="2"/>
        <v>0</v>
      </c>
      <c r="N7">
        <f t="shared" si="3"/>
        <v>7.2360210060502173</v>
      </c>
      <c r="O7">
        <f t="shared" si="4"/>
        <v>19.13</v>
      </c>
      <c r="P7">
        <f t="shared" si="5"/>
        <v>0.13453624047073712</v>
      </c>
      <c r="Q7">
        <f t="shared" si="6"/>
        <v>0.24868999999999997</v>
      </c>
      <c r="R7">
        <f t="shared" si="7"/>
        <v>1.7489711261195824E-3</v>
      </c>
      <c r="S7">
        <f t="shared" si="8"/>
        <v>1.0304594684411417</v>
      </c>
      <c r="T7">
        <f t="shared" si="9"/>
        <v>4.2209484475179307E-4</v>
      </c>
      <c r="U7">
        <f t="shared" si="10"/>
        <v>0</v>
      </c>
      <c r="V7">
        <f t="shared" si="11"/>
        <v>0</v>
      </c>
      <c r="W7">
        <f t="shared" si="12"/>
        <v>0.24133894405008785</v>
      </c>
      <c r="X7">
        <f t="shared" si="13"/>
        <v>1.7001495842014535E-3</v>
      </c>
      <c r="Y7">
        <f t="shared" si="14"/>
        <v>-0.30244891066888063</v>
      </c>
      <c r="Z7">
        <f t="shared" si="15"/>
        <v>2.1306482123712297E-3</v>
      </c>
      <c r="AA7">
        <f t="shared" si="16"/>
        <v>0.33408591995662595</v>
      </c>
      <c r="AB7">
        <f t="shared" si="17"/>
        <v>2.7586605135188324E-4</v>
      </c>
      <c r="AC7">
        <f t="shared" si="18"/>
        <v>0</v>
      </c>
      <c r="AD7">
        <f t="shared" si="19"/>
        <v>0</v>
      </c>
      <c r="AE7">
        <f t="shared" si="0"/>
        <v>0</v>
      </c>
      <c r="AF7">
        <f t="shared" si="20"/>
        <v>0</v>
      </c>
    </row>
    <row r="8" spans="3:32" x14ac:dyDescent="0.25">
      <c r="C8">
        <v>4</v>
      </c>
      <c r="D8">
        <v>40</v>
      </c>
      <c r="E8">
        <v>-20.2</v>
      </c>
      <c r="F8">
        <v>0.1</v>
      </c>
      <c r="G8">
        <v>7.03</v>
      </c>
      <c r="H8">
        <v>0.09</v>
      </c>
      <c r="I8">
        <v>73</v>
      </c>
      <c r="J8">
        <f t="shared" si="1"/>
        <v>8.5440037453175304</v>
      </c>
      <c r="K8">
        <f>Stuff!$I$6</f>
        <v>51.8</v>
      </c>
      <c r="L8">
        <f>Stuff!$J$6</f>
        <v>3.2186953878862163</v>
      </c>
      <c r="M8">
        <f t="shared" si="2"/>
        <v>21.200000000000003</v>
      </c>
      <c r="N8">
        <f t="shared" si="3"/>
        <v>9.1301697684106617</v>
      </c>
      <c r="O8">
        <f t="shared" si="4"/>
        <v>27.23</v>
      </c>
      <c r="P8">
        <f t="shared" si="5"/>
        <v>0.13453624047073712</v>
      </c>
      <c r="Q8">
        <f t="shared" si="6"/>
        <v>0.35398999999999997</v>
      </c>
      <c r="R8">
        <f t="shared" si="7"/>
        <v>1.7489711261195824E-3</v>
      </c>
      <c r="S8">
        <f t="shared" si="8"/>
        <v>1.0608057881158077</v>
      </c>
      <c r="T8">
        <f t="shared" si="9"/>
        <v>5.8363019496221122E-4</v>
      </c>
      <c r="U8">
        <f t="shared" si="10"/>
        <v>185.04660165497506</v>
      </c>
      <c r="V8">
        <f t="shared" si="11"/>
        <v>39.849515170146645</v>
      </c>
      <c r="W8">
        <f t="shared" si="12"/>
        <v>0.33369915960654151</v>
      </c>
      <c r="X8">
        <f t="shared" si="13"/>
        <v>1.6589099793720421E-3</v>
      </c>
      <c r="Y8">
        <f t="shared" si="14"/>
        <v>-0.2187380418218354</v>
      </c>
      <c r="Z8">
        <f t="shared" si="15"/>
        <v>1.0874067554571946E-3</v>
      </c>
      <c r="AA8">
        <f t="shared" si="16"/>
        <v>0.4654796515988453</v>
      </c>
      <c r="AB8">
        <f t="shared" si="17"/>
        <v>-1.8529419925053658E-4</v>
      </c>
      <c r="AC8">
        <f t="shared" si="18"/>
        <v>271.22565300092486</v>
      </c>
      <c r="AD8">
        <f t="shared" si="19"/>
        <v>58.408072850381387</v>
      </c>
      <c r="AE8">
        <f t="shared" si="0"/>
        <v>51.976489376257504</v>
      </c>
      <c r="AF8">
        <f t="shared" si="20"/>
        <v>11.19380224106037</v>
      </c>
    </row>
    <row r="9" spans="3:32" x14ac:dyDescent="0.25">
      <c r="C9">
        <v>5</v>
      </c>
      <c r="D9">
        <v>40</v>
      </c>
      <c r="E9">
        <v>-28.1</v>
      </c>
      <c r="F9">
        <v>0.1</v>
      </c>
      <c r="G9">
        <v>7.03</v>
      </c>
      <c r="H9">
        <v>0.09</v>
      </c>
      <c r="I9">
        <v>88</v>
      </c>
      <c r="J9">
        <f t="shared" si="1"/>
        <v>9.3808315196468595</v>
      </c>
      <c r="K9">
        <f>Stuff!$I$6</f>
        <v>51.8</v>
      </c>
      <c r="L9">
        <f>Stuff!$J$6</f>
        <v>3.2186953878862163</v>
      </c>
      <c r="M9">
        <f t="shared" si="2"/>
        <v>36.200000000000003</v>
      </c>
      <c r="N9">
        <f t="shared" si="3"/>
        <v>9.9176610145739499</v>
      </c>
      <c r="O9">
        <f t="shared" si="4"/>
        <v>35.130000000000003</v>
      </c>
      <c r="P9">
        <f t="shared" si="5"/>
        <v>0.13453624047073712</v>
      </c>
      <c r="Q9">
        <f t="shared" si="6"/>
        <v>0.45668999999999998</v>
      </c>
      <c r="R9">
        <f t="shared" si="7"/>
        <v>1.7489711261195824E-3</v>
      </c>
      <c r="S9">
        <f t="shared" si="8"/>
        <v>1.0993478776529293</v>
      </c>
      <c r="T9">
        <f t="shared" si="9"/>
        <v>7.2655584262629408E-4</v>
      </c>
      <c r="U9">
        <f t="shared" si="10"/>
        <v>212.88850606830263</v>
      </c>
      <c r="V9">
        <f t="shared" si="11"/>
        <v>29.16531004681628</v>
      </c>
      <c r="W9">
        <f t="shared" si="12"/>
        <v>0.41541900365061674</v>
      </c>
      <c r="X9">
        <f t="shared" si="13"/>
        <v>1.6144329910864185E-3</v>
      </c>
      <c r="Y9">
        <f t="shared" si="14"/>
        <v>-0.17570862211040458</v>
      </c>
      <c r="Z9">
        <f t="shared" si="15"/>
        <v>6.8285223800678796E-4</v>
      </c>
      <c r="AA9">
        <f t="shared" si="16"/>
        <v>0.54755971402568804</v>
      </c>
      <c r="AB9">
        <f t="shared" si="17"/>
        <v>-3.7072447785845415E-4</v>
      </c>
      <c r="AC9">
        <f t="shared" si="18"/>
        <v>287.69775326749533</v>
      </c>
      <c r="AD9">
        <f t="shared" si="19"/>
        <v>39.414151310864575</v>
      </c>
      <c r="AE9">
        <f t="shared" si="0"/>
        <v>48.539734380162059</v>
      </c>
      <c r="AF9">
        <f t="shared" si="20"/>
        <v>6.6505187449850824</v>
      </c>
    </row>
    <row r="10" spans="3:32" x14ac:dyDescent="0.25">
      <c r="C10">
        <v>6</v>
      </c>
      <c r="D10">
        <v>40</v>
      </c>
      <c r="E10">
        <v>-36.200000000000003</v>
      </c>
      <c r="F10">
        <v>0.1</v>
      </c>
      <c r="G10">
        <v>7.03</v>
      </c>
      <c r="H10">
        <v>0.09</v>
      </c>
      <c r="I10">
        <v>90</v>
      </c>
      <c r="J10">
        <f t="shared" si="1"/>
        <v>9.4868329805051381</v>
      </c>
      <c r="K10">
        <f>Stuff!$I$6</f>
        <v>51.8</v>
      </c>
      <c r="L10">
        <f>Stuff!$J$6</f>
        <v>3.2186953878862163</v>
      </c>
      <c r="M10">
        <f t="shared" si="2"/>
        <v>38.200000000000003</v>
      </c>
      <c r="N10">
        <f t="shared" si="3"/>
        <v>10.017983829094554</v>
      </c>
      <c r="O10">
        <f t="shared" si="4"/>
        <v>43.230000000000004</v>
      </c>
      <c r="P10">
        <f t="shared" si="5"/>
        <v>0.13453624047073712</v>
      </c>
      <c r="Q10">
        <f t="shared" si="6"/>
        <v>0.56198999999999999</v>
      </c>
      <c r="R10">
        <f t="shared" si="7"/>
        <v>1.7489711261195824E-3</v>
      </c>
      <c r="S10">
        <f t="shared" si="8"/>
        <v>1.1470975373088375</v>
      </c>
      <c r="T10">
        <f t="shared" si="9"/>
        <v>8.5686199403225906E-4</v>
      </c>
      <c r="U10">
        <f t="shared" si="10"/>
        <v>197.14059712365022</v>
      </c>
      <c r="V10">
        <f t="shared" si="11"/>
        <v>25.852073030541277</v>
      </c>
      <c r="W10">
        <f t="shared" si="12"/>
        <v>0.48992346485065574</v>
      </c>
      <c r="X10">
        <f t="shared" si="13"/>
        <v>1.5679979029949453E-3</v>
      </c>
      <c r="Y10">
        <f t="shared" si="14"/>
        <v>-0.14898796642079085</v>
      </c>
      <c r="Z10">
        <f t="shared" si="15"/>
        <v>4.76835333842387E-4</v>
      </c>
      <c r="AA10">
        <f t="shared" si="16"/>
        <v>0.60392226563040552</v>
      </c>
      <c r="AB10">
        <f t="shared" si="17"/>
        <v>-4.4451574840352419E-4</v>
      </c>
      <c r="AC10">
        <f t="shared" si="18"/>
        <v>253.67960153072519</v>
      </c>
      <c r="AD10">
        <f t="shared" si="19"/>
        <v>33.266458087303086</v>
      </c>
      <c r="AE10">
        <f t="shared" si="0"/>
        <v>38.582727804896088</v>
      </c>
      <c r="AF10">
        <f t="shared" si="20"/>
        <v>5.0599301100881311</v>
      </c>
    </row>
    <row r="11" spans="3:32" x14ac:dyDescent="0.25">
      <c r="C11">
        <v>7</v>
      </c>
      <c r="D11">
        <v>40</v>
      </c>
      <c r="E11">
        <v>-44</v>
      </c>
      <c r="F11">
        <v>0.1</v>
      </c>
      <c r="G11">
        <v>7.03</v>
      </c>
      <c r="H11">
        <v>0.09</v>
      </c>
      <c r="I11">
        <v>171</v>
      </c>
      <c r="J11">
        <f t="shared" si="1"/>
        <v>13.076696830622021</v>
      </c>
      <c r="K11">
        <f>Stuff!$I$6</f>
        <v>51.8</v>
      </c>
      <c r="L11">
        <f>Stuff!$J$6</f>
        <v>3.2186953878862163</v>
      </c>
      <c r="M11">
        <f t="shared" si="2"/>
        <v>119.2</v>
      </c>
      <c r="N11">
        <f t="shared" si="3"/>
        <v>13.466996695625941</v>
      </c>
      <c r="O11">
        <f t="shared" si="4"/>
        <v>51.03</v>
      </c>
      <c r="P11">
        <f t="shared" si="5"/>
        <v>0.13453624047073712</v>
      </c>
      <c r="Q11">
        <f t="shared" si="6"/>
        <v>0.66339000000000004</v>
      </c>
      <c r="R11">
        <f t="shared" si="7"/>
        <v>1.7489711261195824E-3</v>
      </c>
      <c r="S11">
        <f t="shared" si="8"/>
        <v>1.2000359545030308</v>
      </c>
      <c r="T11">
        <f t="shared" si="9"/>
        <v>9.6684599407437135E-4</v>
      </c>
      <c r="U11">
        <f t="shared" si="10"/>
        <v>320.5253237423081</v>
      </c>
      <c r="V11">
        <f t="shared" si="11"/>
        <v>18.111570151167633</v>
      </c>
      <c r="W11">
        <f t="shared" si="12"/>
        <v>0.55280843670615587</v>
      </c>
      <c r="X11">
        <f t="shared" si="13"/>
        <v>1.5239680306816548E-3</v>
      </c>
      <c r="Y11">
        <f t="shared" si="14"/>
        <v>-0.13203977342467027</v>
      </c>
      <c r="Z11">
        <f t="shared" si="15"/>
        <v>3.6400383951558081E-4</v>
      </c>
      <c r="AA11">
        <f t="shared" si="16"/>
        <v>0.64189465995948625</v>
      </c>
      <c r="AB11">
        <f t="shared" si="17"/>
        <v>-4.675837274364618E-4</v>
      </c>
      <c r="AC11">
        <f t="shared" si="18"/>
        <v>400.064914977017</v>
      </c>
      <c r="AD11">
        <f t="shared" si="19"/>
        <v>22.606495513622303</v>
      </c>
      <c r="AE11">
        <f t="shared" si="0"/>
        <v>56.003823984729451</v>
      </c>
      <c r="AF11">
        <f t="shared" si="20"/>
        <v>3.1654728928020197</v>
      </c>
    </row>
    <row r="12" spans="3:32" x14ac:dyDescent="0.25">
      <c r="C12">
        <v>8</v>
      </c>
      <c r="D12">
        <v>40</v>
      </c>
      <c r="E12">
        <v>-52.1</v>
      </c>
      <c r="F12">
        <v>0.1</v>
      </c>
      <c r="G12">
        <v>7.03</v>
      </c>
      <c r="H12">
        <v>0.09</v>
      </c>
      <c r="I12">
        <v>199</v>
      </c>
      <c r="J12">
        <f t="shared" si="1"/>
        <v>14.106735979665885</v>
      </c>
      <c r="K12">
        <f>Stuff!$I$6</f>
        <v>51.8</v>
      </c>
      <c r="L12">
        <f>Stuff!$J$6</f>
        <v>3.2186953878862163</v>
      </c>
      <c r="M12">
        <f t="shared" si="2"/>
        <v>147.19999999999999</v>
      </c>
      <c r="N12">
        <f t="shared" si="3"/>
        <v>14.469277798148738</v>
      </c>
      <c r="O12">
        <f t="shared" si="4"/>
        <v>59.13</v>
      </c>
      <c r="P12">
        <f t="shared" si="5"/>
        <v>0.13453624047073712</v>
      </c>
      <c r="Q12">
        <f t="shared" si="6"/>
        <v>0.76868999999999998</v>
      </c>
      <c r="R12">
        <f t="shared" si="7"/>
        <v>1.7489711261195824E-3</v>
      </c>
      <c r="S12">
        <f t="shared" si="8"/>
        <v>1.2613026266919449</v>
      </c>
      <c r="T12">
        <f t="shared" si="9"/>
        <v>1.0658953580893605E-3</v>
      </c>
      <c r="U12">
        <f t="shared" si="10"/>
        <v>330.89253498074896</v>
      </c>
      <c r="V12">
        <f t="shared" si="11"/>
        <v>16.267783001664444</v>
      </c>
      <c r="W12">
        <f t="shared" si="12"/>
        <v>0.60944136936911453</v>
      </c>
      <c r="X12">
        <f t="shared" si="13"/>
        <v>1.4791945381405372E-3</v>
      </c>
      <c r="Y12">
        <f t="shared" si="14"/>
        <v>-0.11976984891177975</v>
      </c>
      <c r="Z12">
        <f t="shared" si="15"/>
        <v>2.9069721100098375E-4</v>
      </c>
      <c r="AA12">
        <f t="shared" si="16"/>
        <v>0.67048497258101303</v>
      </c>
      <c r="AB12">
        <f t="shared" si="17"/>
        <v>-4.6947484472176904E-4</v>
      </c>
      <c r="AC12">
        <f t="shared" si="18"/>
        <v>404.1033448423081</v>
      </c>
      <c r="AD12">
        <f t="shared" si="19"/>
        <v>19.867574850752419</v>
      </c>
      <c r="AE12">
        <f t="shared" si="0"/>
        <v>52.551910073485878</v>
      </c>
      <c r="AF12">
        <f t="shared" si="20"/>
        <v>2.5843846517132585</v>
      </c>
    </row>
    <row r="13" spans="3:32" x14ac:dyDescent="0.25">
      <c r="C13">
        <v>9</v>
      </c>
      <c r="D13">
        <v>40</v>
      </c>
      <c r="E13">
        <v>-60.2</v>
      </c>
      <c r="F13">
        <v>0.1</v>
      </c>
      <c r="G13">
        <v>7.03</v>
      </c>
      <c r="H13">
        <v>0.09</v>
      </c>
      <c r="I13">
        <v>232</v>
      </c>
      <c r="J13">
        <f t="shared" si="1"/>
        <v>15.231546211727817</v>
      </c>
      <c r="K13">
        <f>Stuff!$I$6</f>
        <v>51.8</v>
      </c>
      <c r="L13">
        <f>Stuff!$J$6</f>
        <v>3.2186953878862163</v>
      </c>
      <c r="M13">
        <f t="shared" si="2"/>
        <v>180.2</v>
      </c>
      <c r="N13">
        <f t="shared" si="3"/>
        <v>15.5679157243351</v>
      </c>
      <c r="O13">
        <f t="shared" si="4"/>
        <v>67.23</v>
      </c>
      <c r="P13">
        <f t="shared" si="5"/>
        <v>0.13453624047073712</v>
      </c>
      <c r="Q13">
        <f t="shared" si="6"/>
        <v>0.87399000000000004</v>
      </c>
      <c r="R13">
        <f t="shared" si="7"/>
        <v>1.7489711261195824E-3</v>
      </c>
      <c r="S13">
        <f t="shared" si="8"/>
        <v>1.3281033544494947</v>
      </c>
      <c r="T13">
        <f t="shared" si="9"/>
        <v>1.1509520470647852E-3</v>
      </c>
      <c r="U13">
        <f t="shared" si="10"/>
        <v>343.34667157373082</v>
      </c>
      <c r="V13">
        <f t="shared" si="11"/>
        <v>14.836000702011997</v>
      </c>
      <c r="W13">
        <f t="shared" si="12"/>
        <v>0.65807378399572913</v>
      </c>
      <c r="X13">
        <f t="shared" si="13"/>
        <v>1.4350771214797435E-3</v>
      </c>
      <c r="Y13">
        <f t="shared" si="14"/>
        <v>-0.11091871839465454</v>
      </c>
      <c r="Z13">
        <f t="shared" si="15"/>
        <v>2.4188308208469245E-4</v>
      </c>
      <c r="AA13">
        <f t="shared" si="16"/>
        <v>0.691689788527036</v>
      </c>
      <c r="AB13">
        <f t="shared" si="17"/>
        <v>-4.6110355218392964E-4</v>
      </c>
      <c r="AC13">
        <f t="shared" si="18"/>
        <v>412.83561794188722</v>
      </c>
      <c r="AD13">
        <f t="shared" si="19"/>
        <v>17.839146984488295</v>
      </c>
      <c r="AE13">
        <f t="shared" si="0"/>
        <v>50.349551223086422</v>
      </c>
      <c r="AF13">
        <f t="shared" si="20"/>
        <v>2.1762506998530204</v>
      </c>
    </row>
    <row r="14" spans="3:32" x14ac:dyDescent="0.25">
      <c r="C14">
        <v>10</v>
      </c>
      <c r="D14">
        <v>40</v>
      </c>
      <c r="E14">
        <v>-68</v>
      </c>
      <c r="F14">
        <v>0.1</v>
      </c>
      <c r="G14">
        <v>7.03</v>
      </c>
      <c r="H14">
        <v>0.09</v>
      </c>
      <c r="I14">
        <v>246</v>
      </c>
      <c r="J14">
        <f t="shared" si="1"/>
        <v>15.684387141358123</v>
      </c>
      <c r="K14">
        <f>Stuff!$I$6</f>
        <v>51.8</v>
      </c>
      <c r="L14">
        <f>Stuff!$J$6</f>
        <v>3.2186953878862163</v>
      </c>
      <c r="M14">
        <f t="shared" si="2"/>
        <v>194.2</v>
      </c>
      <c r="N14">
        <f t="shared" si="3"/>
        <v>16.011246047700347</v>
      </c>
      <c r="O14">
        <f t="shared" si="4"/>
        <v>75.03</v>
      </c>
      <c r="P14">
        <f t="shared" si="5"/>
        <v>0.13453624047073712</v>
      </c>
      <c r="Q14">
        <f t="shared" si="6"/>
        <v>0.97538999999999998</v>
      </c>
      <c r="R14">
        <f t="shared" si="7"/>
        <v>1.7489711261195824E-3</v>
      </c>
      <c r="S14">
        <f t="shared" si="8"/>
        <v>1.3969200593090501</v>
      </c>
      <c r="T14">
        <f t="shared" si="9"/>
        <v>1.2212072805007702E-3</v>
      </c>
      <c r="U14">
        <f t="shared" si="10"/>
        <v>337.39927382694674</v>
      </c>
      <c r="V14">
        <f t="shared" si="11"/>
        <v>13.912883230466896</v>
      </c>
      <c r="W14">
        <f t="shared" si="12"/>
        <v>0.69824324842357199</v>
      </c>
      <c r="X14">
        <f t="shared" si="13"/>
        <v>1.3928956114982417E-3</v>
      </c>
      <c r="Y14">
        <f t="shared" si="14"/>
        <v>-0.10453763913181124</v>
      </c>
      <c r="Z14">
        <f t="shared" si="15"/>
        <v>2.0853766808605936E-4</v>
      </c>
      <c r="AA14">
        <f t="shared" si="16"/>
        <v>0.70728150489749864</v>
      </c>
      <c r="AB14">
        <f t="shared" si="17"/>
        <v>-4.4859614465804487E-4</v>
      </c>
      <c r="AC14">
        <f t="shared" si="18"/>
        <v>401.18805398286935</v>
      </c>
      <c r="AD14">
        <f t="shared" si="19"/>
        <v>16.543745183584701</v>
      </c>
      <c r="AE14">
        <f t="shared" si="0"/>
        <v>46.315943929882032</v>
      </c>
      <c r="AF14">
        <f t="shared" si="20"/>
        <v>1.9103765487414646</v>
      </c>
    </row>
    <row r="15" spans="3:32" x14ac:dyDescent="0.25">
      <c r="C15">
        <v>11</v>
      </c>
      <c r="D15">
        <v>40</v>
      </c>
      <c r="E15">
        <v>-76</v>
      </c>
      <c r="F15">
        <v>0.1</v>
      </c>
      <c r="G15">
        <v>7.03</v>
      </c>
      <c r="H15">
        <v>0.09</v>
      </c>
      <c r="I15">
        <v>218</v>
      </c>
      <c r="J15">
        <f t="shared" si="1"/>
        <v>14.7648230602334</v>
      </c>
      <c r="K15">
        <f>Stuff!$I$6</f>
        <v>51.8</v>
      </c>
      <c r="L15">
        <f>Stuff!$J$6</f>
        <v>3.2186953878862163</v>
      </c>
      <c r="M15">
        <f t="shared" si="2"/>
        <v>166.2</v>
      </c>
      <c r="N15">
        <f t="shared" si="3"/>
        <v>15.111584959890871</v>
      </c>
      <c r="O15">
        <f t="shared" si="4"/>
        <v>83.03</v>
      </c>
      <c r="P15">
        <f t="shared" si="5"/>
        <v>0.13453624047073712</v>
      </c>
      <c r="Q15">
        <f t="shared" si="6"/>
        <v>1.0793900000000001</v>
      </c>
      <c r="R15">
        <f t="shared" si="7"/>
        <v>1.7489711261195824E-3</v>
      </c>
      <c r="S15">
        <f t="shared" si="8"/>
        <v>1.4714220237919506</v>
      </c>
      <c r="T15">
        <f t="shared" si="9"/>
        <v>1.282991496183519E-3</v>
      </c>
      <c r="U15">
        <f t="shared" si="10"/>
        <v>296.71192059962965</v>
      </c>
      <c r="V15">
        <f t="shared" si="11"/>
        <v>13.491893655907806</v>
      </c>
      <c r="W15">
        <f t="shared" si="12"/>
        <v>0.73356928369084862</v>
      </c>
      <c r="X15">
        <f t="shared" si="13"/>
        <v>1.3497989368768306E-3</v>
      </c>
      <c r="Y15">
        <f t="shared" si="14"/>
        <v>-9.9503485700320901E-2</v>
      </c>
      <c r="Z15">
        <f t="shared" si="15"/>
        <v>1.8309068032138978E-4</v>
      </c>
      <c r="AA15">
        <f t="shared" si="16"/>
        <v>0.71976313764106004</v>
      </c>
      <c r="AB15">
        <f t="shared" si="17"/>
        <v>-4.3376455307051799E-4</v>
      </c>
      <c r="AC15">
        <f t="shared" si="18"/>
        <v>349.73588385855419</v>
      </c>
      <c r="AD15">
        <f t="shared" si="19"/>
        <v>15.903314386307441</v>
      </c>
      <c r="AE15">
        <f t="shared" si="0"/>
        <v>38.381564682894513</v>
      </c>
      <c r="AF15">
        <f t="shared" si="20"/>
        <v>1.7455771347332034</v>
      </c>
    </row>
    <row r="16" spans="3:32" x14ac:dyDescent="0.25">
      <c r="C16">
        <v>12</v>
      </c>
      <c r="D16">
        <v>40</v>
      </c>
      <c r="E16">
        <v>-84</v>
      </c>
      <c r="F16">
        <v>0.1</v>
      </c>
      <c r="G16">
        <v>7.03</v>
      </c>
      <c r="H16">
        <v>0.09</v>
      </c>
      <c r="I16">
        <v>161</v>
      </c>
      <c r="J16">
        <f t="shared" si="1"/>
        <v>12.68857754044952</v>
      </c>
      <c r="K16">
        <f>Stuff!$I$6</f>
        <v>51.8</v>
      </c>
      <c r="L16">
        <f>Stuff!$J$6</f>
        <v>3.2186953878862163</v>
      </c>
      <c r="M16">
        <f t="shared" si="2"/>
        <v>109.2</v>
      </c>
      <c r="N16">
        <f t="shared" si="3"/>
        <v>13.090454537562858</v>
      </c>
      <c r="O16">
        <f t="shared" si="4"/>
        <v>91.03</v>
      </c>
      <c r="P16">
        <f t="shared" si="5"/>
        <v>0.13453624047073712</v>
      </c>
      <c r="Q16">
        <f t="shared" si="6"/>
        <v>1.1833899999999999</v>
      </c>
      <c r="R16">
        <f t="shared" si="7"/>
        <v>1.7489711261195824E-3</v>
      </c>
      <c r="S16">
        <f t="shared" si="8"/>
        <v>1.5493262703833561</v>
      </c>
      <c r="T16">
        <f t="shared" si="9"/>
        <v>1.3358806214694432E-3</v>
      </c>
      <c r="U16">
        <f t="shared" si="10"/>
        <v>229.69738543164669</v>
      </c>
      <c r="V16">
        <f t="shared" si="11"/>
        <v>13.768999388539422</v>
      </c>
      <c r="W16">
        <f t="shared" si="12"/>
        <v>0.7638094200178952</v>
      </c>
      <c r="X16">
        <f t="shared" si="13"/>
        <v>1.3069250374214006E-3</v>
      </c>
      <c r="Y16">
        <f t="shared" si="14"/>
        <v>-9.5564022669708454E-2</v>
      </c>
      <c r="Z16">
        <f t="shared" si="15"/>
        <v>1.6351593817842957E-4</v>
      </c>
      <c r="AA16">
        <f t="shared" si="16"/>
        <v>0.72964243091911196</v>
      </c>
      <c r="AB16">
        <f t="shared" si="17"/>
        <v>-4.181796853068889E-4</v>
      </c>
      <c r="AC16">
        <f t="shared" si="18"/>
        <v>268.90632099098207</v>
      </c>
      <c r="AD16">
        <f t="shared" si="19"/>
        <v>16.119527309744754</v>
      </c>
      <c r="AE16">
        <f t="shared" si="0"/>
        <v>28.184396482543185</v>
      </c>
      <c r="AF16">
        <f t="shared" si="20"/>
        <v>1.6896355072410416</v>
      </c>
    </row>
    <row r="17" spans="3:32" x14ac:dyDescent="0.25">
      <c r="C17">
        <v>13</v>
      </c>
      <c r="D17">
        <v>40</v>
      </c>
      <c r="E17">
        <v>-92.2</v>
      </c>
      <c r="F17">
        <v>0.1</v>
      </c>
      <c r="G17">
        <v>7.03</v>
      </c>
      <c r="H17">
        <v>0.09</v>
      </c>
      <c r="I17">
        <v>160</v>
      </c>
      <c r="J17">
        <f t="shared" si="1"/>
        <v>12.649110640673518</v>
      </c>
      <c r="K17">
        <f>Stuff!$I$6</f>
        <v>51.8</v>
      </c>
      <c r="L17">
        <f>Stuff!$J$6</f>
        <v>3.2186953878862163</v>
      </c>
      <c r="M17">
        <f t="shared" si="2"/>
        <v>108.2</v>
      </c>
      <c r="N17">
        <f t="shared" si="3"/>
        <v>13.052202879207787</v>
      </c>
      <c r="O17">
        <f t="shared" si="4"/>
        <v>99.23</v>
      </c>
      <c r="P17">
        <f t="shared" si="5"/>
        <v>0.13453624047073712</v>
      </c>
      <c r="Q17">
        <f t="shared" si="6"/>
        <v>1.28999</v>
      </c>
      <c r="R17">
        <f t="shared" si="7"/>
        <v>1.7489711261195824E-3</v>
      </c>
      <c r="S17">
        <f t="shared" si="8"/>
        <v>1.6321991913060121</v>
      </c>
      <c r="T17">
        <f t="shared" si="9"/>
        <v>1.3822793657787113E-3</v>
      </c>
      <c r="U17">
        <f t="shared" si="10"/>
        <v>218.9924481615412</v>
      </c>
      <c r="V17">
        <f t="shared" si="11"/>
        <v>13.209726553393546</v>
      </c>
      <c r="W17">
        <f t="shared" si="12"/>
        <v>0.79033858543197055</v>
      </c>
      <c r="X17">
        <f t="shared" si="13"/>
        <v>1.2634069993216848E-3</v>
      </c>
      <c r="Y17">
        <f t="shared" si="14"/>
        <v>-9.2356240825609975E-2</v>
      </c>
      <c r="Z17">
        <f t="shared" si="15"/>
        <v>1.4763738382624932E-4</v>
      </c>
      <c r="AA17">
        <f t="shared" si="16"/>
        <v>0.73775958151715082</v>
      </c>
      <c r="AB17">
        <f t="shared" si="17"/>
        <v>-4.0213037646072132E-4</v>
      </c>
      <c r="AC17">
        <f t="shared" si="18"/>
        <v>254.95979978289054</v>
      </c>
      <c r="AD17">
        <f t="shared" si="19"/>
        <v>15.379450939671088</v>
      </c>
      <c r="AE17">
        <f t="shared" si="0"/>
        <v>25.594710034552314</v>
      </c>
      <c r="AF17">
        <f t="shared" si="20"/>
        <v>1.5439980899933015</v>
      </c>
    </row>
    <row r="18" spans="3:32" x14ac:dyDescent="0.25">
      <c r="C18">
        <v>14</v>
      </c>
      <c r="D18">
        <v>40</v>
      </c>
      <c r="E18">
        <v>-100.2</v>
      </c>
      <c r="F18">
        <v>0.1</v>
      </c>
      <c r="G18">
        <v>7.03</v>
      </c>
      <c r="H18">
        <v>0.09</v>
      </c>
      <c r="I18">
        <v>119</v>
      </c>
      <c r="J18">
        <f t="shared" si="1"/>
        <v>10.908712114635714</v>
      </c>
      <c r="K18">
        <f>Stuff!$I$6</f>
        <v>51.8</v>
      </c>
      <c r="L18">
        <f>Stuff!$J$6</f>
        <v>3.2186953878862163</v>
      </c>
      <c r="M18">
        <f t="shared" si="2"/>
        <v>67.2</v>
      </c>
      <c r="N18">
        <f t="shared" si="3"/>
        <v>11.373653766490344</v>
      </c>
      <c r="O18">
        <f t="shared" si="4"/>
        <v>107.23</v>
      </c>
      <c r="P18">
        <f t="shared" si="5"/>
        <v>0.13453624047073712</v>
      </c>
      <c r="Q18">
        <f t="shared" si="6"/>
        <v>1.3939900000000001</v>
      </c>
      <c r="R18">
        <f t="shared" si="7"/>
        <v>1.7489711261195824E-3</v>
      </c>
      <c r="S18">
        <f t="shared" si="8"/>
        <v>1.715578071700615</v>
      </c>
      <c r="T18">
        <f t="shared" si="9"/>
        <v>1.4211234687108428E-3</v>
      </c>
      <c r="U18">
        <f t="shared" si="10"/>
        <v>166.02117664100692</v>
      </c>
      <c r="V18">
        <f t="shared" si="11"/>
        <v>14.050162780108879</v>
      </c>
      <c r="W18">
        <f t="shared" si="12"/>
        <v>0.81254827337479796</v>
      </c>
      <c r="X18">
        <f t="shared" si="13"/>
        <v>1.2216188945712969E-3</v>
      </c>
      <c r="Y18">
        <f t="shared" si="14"/>
        <v>-8.9831832915923518E-2</v>
      </c>
      <c r="Z18">
        <f t="shared" si="15"/>
        <v>1.3505691664111736E-4</v>
      </c>
      <c r="AA18">
        <f t="shared" si="16"/>
        <v>0.74419351088227026</v>
      </c>
      <c r="AB18">
        <f t="shared" si="17"/>
        <v>-3.867737813182309E-4</v>
      </c>
      <c r="AC18">
        <f t="shared" si="18"/>
        <v>192.45116662870089</v>
      </c>
      <c r="AD18">
        <f t="shared" si="19"/>
        <v>16.286976278212119</v>
      </c>
      <c r="AE18">
        <f t="shared" si="0"/>
        <v>18.584992711512978</v>
      </c>
      <c r="AF18">
        <f t="shared" si="20"/>
        <v>1.5728751178709868</v>
      </c>
    </row>
    <row r="19" spans="3:32" x14ac:dyDescent="0.25">
      <c r="C19">
        <v>15</v>
      </c>
      <c r="D19">
        <v>40</v>
      </c>
      <c r="E19">
        <v>-108.1</v>
      </c>
      <c r="F19">
        <v>0.1</v>
      </c>
      <c r="G19">
        <v>7.03</v>
      </c>
      <c r="H19">
        <v>0.09</v>
      </c>
      <c r="I19">
        <v>70</v>
      </c>
      <c r="J19">
        <f t="shared" si="1"/>
        <v>8.3666002653407556</v>
      </c>
      <c r="K19">
        <f>Stuff!$I$6</f>
        <v>51.8</v>
      </c>
      <c r="L19">
        <f>Stuff!$J$6</f>
        <v>3.2186953878862163</v>
      </c>
      <c r="M19">
        <f t="shared" si="2"/>
        <v>18.200000000000003</v>
      </c>
      <c r="N19">
        <f t="shared" si="3"/>
        <v>8.964373932405989</v>
      </c>
      <c r="O19">
        <f t="shared" si="4"/>
        <v>115.13</v>
      </c>
      <c r="P19">
        <f t="shared" si="5"/>
        <v>0.13453624047073712</v>
      </c>
      <c r="Q19">
        <f t="shared" si="6"/>
        <v>1.4966899999999999</v>
      </c>
      <c r="R19">
        <f t="shared" si="7"/>
        <v>1.7489711261195824E-3</v>
      </c>
      <c r="S19">
        <f t="shared" si="8"/>
        <v>1.8000224876650845</v>
      </c>
      <c r="T19">
        <f t="shared" si="9"/>
        <v>1.4542416068076176E-3</v>
      </c>
      <c r="U19">
        <f t="shared" si="10"/>
        <v>83.383178418139906</v>
      </c>
      <c r="V19">
        <f t="shared" si="11"/>
        <v>20.535195059561303</v>
      </c>
      <c r="W19">
        <f t="shared" si="12"/>
        <v>0.83148405659167335</v>
      </c>
      <c r="X19">
        <f t="shared" si="13"/>
        <v>1.1812449219512772E-3</v>
      </c>
      <c r="Y19">
        <f t="shared" si="14"/>
        <v>-8.778604971589056E-2</v>
      </c>
      <c r="Z19">
        <f t="shared" si="15"/>
        <v>1.2471294503242855E-4</v>
      </c>
      <c r="AA19">
        <f t="shared" si="16"/>
        <v>0.74943736891617474</v>
      </c>
      <c r="AB19">
        <f t="shared" si="17"/>
        <v>-3.7210048446095805E-4</v>
      </c>
      <c r="AC19">
        <f t="shared" si="18"/>
        <v>96.318735732428436</v>
      </c>
      <c r="AD19">
        <f t="shared" si="19"/>
        <v>23.720911922428972</v>
      </c>
      <c r="AE19">
        <f t="shared" si="0"/>
        <v>8.9766960677636067</v>
      </c>
      <c r="AF19">
        <f t="shared" si="20"/>
        <v>2.2107434698128703</v>
      </c>
    </row>
    <row r="20" spans="3:32" x14ac:dyDescent="0.25">
      <c r="C20">
        <v>16</v>
      </c>
      <c r="D20">
        <v>40</v>
      </c>
      <c r="E20">
        <v>-116</v>
      </c>
      <c r="F20">
        <v>0.1</v>
      </c>
      <c r="G20">
        <v>7.03</v>
      </c>
      <c r="H20">
        <v>0.09</v>
      </c>
      <c r="I20">
        <v>64</v>
      </c>
      <c r="J20">
        <f t="shared" si="1"/>
        <v>8</v>
      </c>
      <c r="K20">
        <f>Stuff!$I$6</f>
        <v>51.8</v>
      </c>
      <c r="L20">
        <f>Stuff!$J$6</f>
        <v>3.2186953878862163</v>
      </c>
      <c r="M20">
        <f t="shared" si="2"/>
        <v>12.200000000000003</v>
      </c>
      <c r="N20">
        <f t="shared" si="3"/>
        <v>8.6232244549240402</v>
      </c>
      <c r="O20">
        <f t="shared" si="4"/>
        <v>123.03</v>
      </c>
      <c r="P20">
        <f t="shared" si="5"/>
        <v>0.13453624047073712</v>
      </c>
      <c r="Q20">
        <f t="shared" si="6"/>
        <v>1.5993899999999999</v>
      </c>
      <c r="R20">
        <f t="shared" si="7"/>
        <v>1.7489711261195824E-3</v>
      </c>
      <c r="S20">
        <f t="shared" si="8"/>
        <v>1.8862789751518727</v>
      </c>
      <c r="T20">
        <f t="shared" si="9"/>
        <v>1.4829656515570166E-3</v>
      </c>
      <c r="U20">
        <f t="shared" si="10"/>
        <v>66.040660368949574</v>
      </c>
      <c r="V20">
        <f t="shared" si="11"/>
        <v>23.339527513173593</v>
      </c>
      <c r="W20">
        <f t="shared" si="12"/>
        <v>0.84790745222149644</v>
      </c>
      <c r="X20">
        <f t="shared" si="13"/>
        <v>1.1419656052459259E-3</v>
      </c>
      <c r="Y20">
        <f t="shared" si="14"/>
        <v>-8.6085693124512516E-2</v>
      </c>
      <c r="Z20">
        <f t="shared" si="15"/>
        <v>1.15940602237175E-4</v>
      </c>
      <c r="AA20">
        <f t="shared" si="16"/>
        <v>0.75381613937085656</v>
      </c>
      <c r="AB20">
        <f t="shared" si="17"/>
        <v>-3.5802112767410673E-4</v>
      </c>
      <c r="AC20">
        <f t="shared" si="18"/>
        <v>76.063917942425121</v>
      </c>
      <c r="AD20">
        <f t="shared" si="19"/>
        <v>26.881867874106472</v>
      </c>
      <c r="AE20">
        <f t="shared" si="0"/>
        <v>6.8576162665727045</v>
      </c>
      <c r="AF20">
        <f t="shared" si="20"/>
        <v>2.4235637607448441</v>
      </c>
    </row>
    <row r="21" spans="3:32" x14ac:dyDescent="0.25">
      <c r="C21">
        <v>17</v>
      </c>
      <c r="D21">
        <v>40</v>
      </c>
      <c r="E21">
        <v>-124</v>
      </c>
      <c r="F21">
        <v>0.1</v>
      </c>
      <c r="G21">
        <v>7.03</v>
      </c>
      <c r="H21">
        <v>0.09</v>
      </c>
      <c r="I21">
        <v>60</v>
      </c>
      <c r="J21">
        <f t="shared" si="1"/>
        <v>7.745966692414834</v>
      </c>
      <c r="K21">
        <f>Stuff!$I$6</f>
        <v>51.8</v>
      </c>
      <c r="L21">
        <f>Stuff!$J$6</f>
        <v>3.2186953878862163</v>
      </c>
      <c r="M21">
        <f t="shared" si="2"/>
        <v>8.2000000000000028</v>
      </c>
      <c r="N21">
        <f t="shared" si="3"/>
        <v>8.3880867902043086</v>
      </c>
      <c r="O21">
        <f t="shared" si="4"/>
        <v>131.03</v>
      </c>
      <c r="P21">
        <f t="shared" si="5"/>
        <v>0.13453624047073712</v>
      </c>
      <c r="Q21">
        <f t="shared" si="6"/>
        <v>1.70339</v>
      </c>
      <c r="R21">
        <f t="shared" si="7"/>
        <v>1.7489711261195824E-3</v>
      </c>
      <c r="S21">
        <f t="shared" si="8"/>
        <v>1.9752309971494473</v>
      </c>
      <c r="T21">
        <f t="shared" si="9"/>
        <v>1.5082691243810146E-3</v>
      </c>
      <c r="U21">
        <f t="shared" si="10"/>
        <v>52.463656961204862</v>
      </c>
      <c r="V21">
        <f t="shared" si="11"/>
        <v>26.83353976896105</v>
      </c>
      <c r="W21">
        <f t="shared" si="12"/>
        <v>0.86237508547519026</v>
      </c>
      <c r="X21">
        <f t="shared" si="13"/>
        <v>1.1034714470429098E-3</v>
      </c>
      <c r="Y21">
        <f t="shared" si="14"/>
        <v>-8.4641476730170376E-2</v>
      </c>
      <c r="Z21">
        <f t="shared" si="15"/>
        <v>1.0830490627616456E-4</v>
      </c>
      <c r="AA21">
        <f t="shared" si="16"/>
        <v>0.75754980604597089</v>
      </c>
      <c r="AB21">
        <f t="shared" si="17"/>
        <v>-3.4442203034540109E-4</v>
      </c>
      <c r="AC21">
        <f t="shared" si="18"/>
        <v>60.277185253077569</v>
      </c>
      <c r="AD21">
        <f t="shared" si="19"/>
        <v>30.829921151000896</v>
      </c>
      <c r="AE21">
        <f t="shared" si="0"/>
        <v>5.2658392038014012</v>
      </c>
      <c r="AF21">
        <f t="shared" si="20"/>
        <v>2.6933156972346439</v>
      </c>
    </row>
    <row r="22" spans="3:32" x14ac:dyDescent="0.25">
      <c r="C22">
        <v>18</v>
      </c>
      <c r="D22">
        <v>40</v>
      </c>
      <c r="E22">
        <v>-131.9</v>
      </c>
      <c r="F22">
        <v>0.1</v>
      </c>
      <c r="G22">
        <v>7.03</v>
      </c>
      <c r="H22">
        <v>0.09</v>
      </c>
      <c r="I22">
        <v>44</v>
      </c>
      <c r="J22">
        <f t="shared" si="1"/>
        <v>6.6332495807107996</v>
      </c>
      <c r="K22">
        <f>Stuff!$I$6</f>
        <v>51.8</v>
      </c>
      <c r="L22">
        <f>Stuff!$J$6</f>
        <v>3.2186953878862163</v>
      </c>
      <c r="M22">
        <f t="shared" si="2"/>
        <v>0</v>
      </c>
      <c r="N22">
        <f t="shared" si="3"/>
        <v>7.3729234364667047</v>
      </c>
      <c r="O22">
        <f t="shared" si="4"/>
        <v>138.93</v>
      </c>
      <c r="P22">
        <f t="shared" si="5"/>
        <v>0.13453624047073712</v>
      </c>
      <c r="Q22">
        <f t="shared" si="6"/>
        <v>1.80609</v>
      </c>
      <c r="R22">
        <f t="shared" si="7"/>
        <v>1.7489711261195824E-3</v>
      </c>
      <c r="S22">
        <f t="shared" si="8"/>
        <v>2.064451764537016</v>
      </c>
      <c r="T22">
        <f t="shared" si="9"/>
        <v>1.5300910950960022E-3</v>
      </c>
      <c r="U22">
        <f t="shared" si="10"/>
        <v>0</v>
      </c>
      <c r="V22">
        <f t="shared" si="11"/>
        <v>0</v>
      </c>
      <c r="W22">
        <f t="shared" si="12"/>
        <v>0.87485211862290357</v>
      </c>
      <c r="X22">
        <f t="shared" si="13"/>
        <v>1.0668420274704421E-3</v>
      </c>
      <c r="Y22">
        <f t="shared" si="14"/>
        <v>-8.3434330415549679E-2</v>
      </c>
      <c r="Z22">
        <f t="shared" si="15"/>
        <v>1.0174433864465638E-4</v>
      </c>
      <c r="AA22">
        <f t="shared" si="16"/>
        <v>0.76068082236103496</v>
      </c>
      <c r="AB22">
        <f t="shared" si="17"/>
        <v>-3.316622977494156E-4</v>
      </c>
      <c r="AC22">
        <f t="shared" si="18"/>
        <v>0</v>
      </c>
      <c r="AD22">
        <f t="shared" si="19"/>
        <v>0</v>
      </c>
      <c r="AE22">
        <f t="shared" si="0"/>
        <v>0</v>
      </c>
      <c r="AF22">
        <f t="shared" si="20"/>
        <v>0</v>
      </c>
    </row>
    <row r="23" spans="3:32" x14ac:dyDescent="0.25">
      <c r="C23">
        <v>19</v>
      </c>
      <c r="D23">
        <v>40</v>
      </c>
      <c r="E23">
        <v>-140.1</v>
      </c>
      <c r="F23">
        <v>0.1</v>
      </c>
      <c r="G23">
        <v>7.03</v>
      </c>
      <c r="H23">
        <v>0.09</v>
      </c>
      <c r="I23">
        <v>66</v>
      </c>
      <c r="J23">
        <f t="shared" si="1"/>
        <v>8.1240384046359608</v>
      </c>
      <c r="K23">
        <f>Stuff!$I$6</f>
        <v>51.8</v>
      </c>
      <c r="L23">
        <f>Stuff!$J$6</f>
        <v>3.2186953878862163</v>
      </c>
      <c r="M23">
        <f t="shared" si="2"/>
        <v>14.200000000000003</v>
      </c>
      <c r="N23">
        <f t="shared" si="3"/>
        <v>8.7384209099813912</v>
      </c>
      <c r="O23">
        <f t="shared" si="4"/>
        <v>147.13</v>
      </c>
      <c r="P23">
        <f t="shared" si="5"/>
        <v>0.13453624047073712</v>
      </c>
      <c r="Q23">
        <f t="shared" si="6"/>
        <v>1.9126899999999998</v>
      </c>
      <c r="R23">
        <f t="shared" si="7"/>
        <v>1.7489711261195824E-3</v>
      </c>
      <c r="S23">
        <f t="shared" si="8"/>
        <v>2.1583287599668406</v>
      </c>
      <c r="T23">
        <f t="shared" si="9"/>
        <v>1.5499212377956073E-3</v>
      </c>
      <c r="U23">
        <f t="shared" si="10"/>
        <v>65.152421056511045</v>
      </c>
      <c r="V23">
        <f t="shared" si="11"/>
        <v>20.046841361158094</v>
      </c>
      <c r="W23">
        <f t="shared" si="12"/>
        <v>0.88619029476741318</v>
      </c>
      <c r="X23">
        <f t="shared" si="13"/>
        <v>1.0303534932334371E-3</v>
      </c>
      <c r="Y23">
        <f t="shared" si="14"/>
        <v>-8.2366847347481328E-2</v>
      </c>
      <c r="Z23">
        <f t="shared" si="15"/>
        <v>9.5766077999507519E-5</v>
      </c>
      <c r="AA23">
        <f t="shared" si="16"/>
        <v>0.7634573613709128</v>
      </c>
      <c r="AB23">
        <f t="shared" si="17"/>
        <v>-3.1911916754596856E-4</v>
      </c>
      <c r="AC23">
        <f t="shared" si="18"/>
        <v>74.565539629592209</v>
      </c>
      <c r="AD23">
        <f t="shared" si="19"/>
        <v>22.943182533349564</v>
      </c>
      <c r="AE23">
        <f t="shared" si="0"/>
        <v>6.1473444410880136</v>
      </c>
      <c r="AF23">
        <f t="shared" si="20"/>
        <v>1.8914877034426192</v>
      </c>
    </row>
    <row r="24" spans="3:32" x14ac:dyDescent="0.25">
      <c r="C24">
        <v>20</v>
      </c>
      <c r="D24">
        <v>40</v>
      </c>
      <c r="E24">
        <v>-148.1</v>
      </c>
      <c r="F24">
        <v>0.1</v>
      </c>
      <c r="G24">
        <v>7.03</v>
      </c>
      <c r="H24">
        <v>0.09</v>
      </c>
      <c r="I24">
        <v>41</v>
      </c>
      <c r="J24">
        <f t="shared" si="1"/>
        <v>6.4031242374328485</v>
      </c>
      <c r="K24">
        <f>Stuff!$I$6</f>
        <v>51.8</v>
      </c>
      <c r="L24">
        <f>Stuff!$J$6</f>
        <v>3.2186953878862163</v>
      </c>
      <c r="M24">
        <f t="shared" si="2"/>
        <v>0</v>
      </c>
      <c r="N24">
        <f t="shared" si="3"/>
        <v>7.1665891468675671</v>
      </c>
      <c r="O24">
        <f t="shared" si="4"/>
        <v>155.13</v>
      </c>
      <c r="P24">
        <f t="shared" si="5"/>
        <v>0.13453624047073712</v>
      </c>
      <c r="Q24">
        <f t="shared" si="6"/>
        <v>2.0166899999999996</v>
      </c>
      <c r="R24">
        <f t="shared" si="7"/>
        <v>1.7489711261195824E-3</v>
      </c>
      <c r="S24">
        <f t="shared" si="8"/>
        <v>2.2510083420769456</v>
      </c>
      <c r="T24">
        <f t="shared" si="9"/>
        <v>1.5669122652294165E-3</v>
      </c>
      <c r="U24">
        <f t="shared" si="10"/>
        <v>0</v>
      </c>
      <c r="V24">
        <f t="shared" si="11"/>
        <v>0</v>
      </c>
      <c r="W24">
        <f t="shared" si="12"/>
        <v>0.89590516494454808</v>
      </c>
      <c r="X24">
        <f t="shared" si="13"/>
        <v>9.9629564741910911E-4</v>
      </c>
      <c r="Y24">
        <f t="shared" si="14"/>
        <v>-8.1473691174048402E-2</v>
      </c>
      <c r="Z24">
        <f t="shared" si="15"/>
        <v>9.0603210107508675E-5</v>
      </c>
      <c r="AA24">
        <f t="shared" si="16"/>
        <v>0.76578608257862979</v>
      </c>
      <c r="AB24">
        <f t="shared" si="17"/>
        <v>-3.0755376749438425E-4</v>
      </c>
      <c r="AC24">
        <f t="shared" si="18"/>
        <v>0</v>
      </c>
      <c r="AD24">
        <f t="shared" si="19"/>
        <v>0</v>
      </c>
      <c r="AE24">
        <f t="shared" si="0"/>
        <v>0</v>
      </c>
      <c r="AF24">
        <f t="shared" si="20"/>
        <v>0</v>
      </c>
    </row>
    <row r="25" spans="3:32" x14ac:dyDescent="0.25">
      <c r="C25">
        <v>21</v>
      </c>
      <c r="D25">
        <v>40</v>
      </c>
      <c r="E25">
        <v>-155.80000000000001</v>
      </c>
      <c r="F25">
        <v>0.1</v>
      </c>
      <c r="G25">
        <v>7.03</v>
      </c>
      <c r="H25">
        <v>0.09</v>
      </c>
      <c r="I25">
        <v>54</v>
      </c>
      <c r="J25">
        <f t="shared" si="1"/>
        <v>7.3484692283495345</v>
      </c>
      <c r="K25">
        <f>Stuff!$I$6</f>
        <v>51.8</v>
      </c>
      <c r="L25">
        <f>Stuff!$J$6</f>
        <v>3.2186953878862163</v>
      </c>
      <c r="M25">
        <f t="shared" si="2"/>
        <v>2.2000000000000028</v>
      </c>
      <c r="N25">
        <f t="shared" si="3"/>
        <v>8.0224684480526314</v>
      </c>
      <c r="O25">
        <f t="shared" si="4"/>
        <v>162.83000000000001</v>
      </c>
      <c r="P25">
        <f t="shared" si="5"/>
        <v>0.13453624047073712</v>
      </c>
      <c r="Q25">
        <f t="shared" si="6"/>
        <v>2.1167899999999999</v>
      </c>
      <c r="R25">
        <f t="shared" si="7"/>
        <v>1.7489711261195824E-3</v>
      </c>
      <c r="S25">
        <f t="shared" si="8"/>
        <v>2.3411108269580061</v>
      </c>
      <c r="T25">
        <f t="shared" si="9"/>
        <v>1.5813880092422807E-3</v>
      </c>
      <c r="U25">
        <f t="shared" si="10"/>
        <v>24.377049148769757</v>
      </c>
      <c r="V25">
        <f t="shared" si="11"/>
        <v>44.446390006316534</v>
      </c>
      <c r="W25">
        <f t="shared" si="12"/>
        <v>0.90418188478095918</v>
      </c>
      <c r="X25">
        <f t="shared" si="13"/>
        <v>9.6495732212638786E-4</v>
      </c>
      <c r="Y25">
        <f t="shared" si="14"/>
        <v>-8.0727895524703761E-2</v>
      </c>
      <c r="Z25">
        <f t="shared" si="15"/>
        <v>8.6154097087764832E-5</v>
      </c>
      <c r="AA25">
        <f t="shared" si="16"/>
        <v>0.76773450889837613</v>
      </c>
      <c r="AB25">
        <f t="shared" si="17"/>
        <v>-2.9702543387208694E-4</v>
      </c>
      <c r="AC25">
        <f t="shared" si="18"/>
        <v>27.821183573273188</v>
      </c>
      <c r="AD25">
        <f t="shared" si="19"/>
        <v>50.726040504246534</v>
      </c>
      <c r="AE25">
        <f t="shared" si="0"/>
        <v>2.1802605187468145</v>
      </c>
      <c r="AF25">
        <f t="shared" si="20"/>
        <v>3.9752437537882019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topLeftCell="C6" workbookViewId="0">
      <selection activeCell="F5" sqref="F5:F25"/>
    </sheetView>
  </sheetViews>
  <sheetFormatPr baseColWidth="10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40</v>
      </c>
      <c r="E5">
        <v>4.9000000000000004</v>
      </c>
      <c r="F5">
        <v>41</v>
      </c>
    </row>
    <row r="6" spans="3:6" x14ac:dyDescent="0.25">
      <c r="E6">
        <v>-4</v>
      </c>
      <c r="F6">
        <v>46</v>
      </c>
    </row>
    <row r="7" spans="3:6" x14ac:dyDescent="0.25">
      <c r="E7">
        <v>-12.1</v>
      </c>
      <c r="F7">
        <v>42</v>
      </c>
    </row>
    <row r="8" spans="3:6" x14ac:dyDescent="0.25">
      <c r="E8">
        <v>-20.2</v>
      </c>
      <c r="F8">
        <v>73</v>
      </c>
    </row>
    <row r="9" spans="3:6" x14ac:dyDescent="0.25">
      <c r="E9">
        <v>-28.1</v>
      </c>
      <c r="F9">
        <v>88</v>
      </c>
    </row>
    <row r="10" spans="3:6" x14ac:dyDescent="0.25">
      <c r="E10">
        <v>-36.200000000000003</v>
      </c>
      <c r="F10">
        <v>90</v>
      </c>
    </row>
    <row r="11" spans="3:6" x14ac:dyDescent="0.25">
      <c r="E11">
        <v>-44</v>
      </c>
      <c r="F11">
        <v>171</v>
      </c>
    </row>
    <row r="12" spans="3:6" x14ac:dyDescent="0.25">
      <c r="E12">
        <v>-52.1</v>
      </c>
      <c r="F12">
        <v>199</v>
      </c>
    </row>
    <row r="13" spans="3:6" x14ac:dyDescent="0.25">
      <c r="E13">
        <v>-60.2</v>
      </c>
      <c r="F13">
        <v>232</v>
      </c>
    </row>
    <row r="14" spans="3:6" x14ac:dyDescent="0.25">
      <c r="E14">
        <v>-68</v>
      </c>
      <c r="F14">
        <v>246</v>
      </c>
    </row>
    <row r="15" spans="3:6" x14ac:dyDescent="0.25">
      <c r="E15">
        <v>-76</v>
      </c>
      <c r="F15">
        <v>218</v>
      </c>
    </row>
    <row r="16" spans="3:6" x14ac:dyDescent="0.25">
      <c r="E16">
        <v>-84</v>
      </c>
      <c r="F16">
        <v>161</v>
      </c>
    </row>
    <row r="17" spans="5:6" x14ac:dyDescent="0.25">
      <c r="E17">
        <v>-92.2</v>
      </c>
      <c r="F17">
        <v>160</v>
      </c>
    </row>
    <row r="18" spans="5:6" x14ac:dyDescent="0.25">
      <c r="E18">
        <v>-100.2</v>
      </c>
      <c r="F18">
        <v>119</v>
      </c>
    </row>
    <row r="19" spans="5:6" x14ac:dyDescent="0.25">
      <c r="E19">
        <v>-108.1</v>
      </c>
      <c r="F19">
        <v>70</v>
      </c>
    </row>
    <row r="20" spans="5:6" x14ac:dyDescent="0.25">
      <c r="E20">
        <v>-116</v>
      </c>
      <c r="F20">
        <v>64</v>
      </c>
    </row>
    <row r="21" spans="5:6" x14ac:dyDescent="0.25">
      <c r="E21">
        <v>-124</v>
      </c>
      <c r="F21">
        <v>60</v>
      </c>
    </row>
    <row r="22" spans="5:6" x14ac:dyDescent="0.25">
      <c r="E22">
        <v>-131.9</v>
      </c>
      <c r="F22">
        <v>44</v>
      </c>
    </row>
    <row r="23" spans="5:6" x14ac:dyDescent="0.25">
      <c r="E23">
        <v>-140.1</v>
      </c>
      <c r="F23">
        <v>66</v>
      </c>
    </row>
    <row r="24" spans="5:6" x14ac:dyDescent="0.25">
      <c r="E24">
        <v>-148.1</v>
      </c>
      <c r="F24">
        <v>41</v>
      </c>
    </row>
    <row r="25" spans="5:6" x14ac:dyDescent="0.25">
      <c r="E25">
        <v>-155.80000000000001</v>
      </c>
      <c r="F25">
        <v>54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E3" sqref="E3"/>
    </sheetView>
  </sheetViews>
  <sheetFormatPr baseColWidth="10" defaultRowHeight="15" x14ac:dyDescent="0.25"/>
  <sheetData>
    <row r="2" spans="3:5" x14ac:dyDescent="0.25">
      <c r="C2" t="s">
        <v>15</v>
      </c>
      <c r="D2">
        <f>AVERAGE(D5:D9)</f>
        <v>4.82</v>
      </c>
      <c r="E2">
        <f>AVERAGE(E5:E9)</f>
        <v>9.2199999999999989</v>
      </c>
    </row>
    <row r="3" spans="3:5" x14ac:dyDescent="0.25">
      <c r="C3" t="s">
        <v>16</v>
      </c>
      <c r="D3">
        <f>_xlfn.STDEV.S(D5:D9)</f>
        <v>4.472135954999603E-2</v>
      </c>
      <c r="E3">
        <f>_xlfn.STDEV.S(E5:E9)</f>
        <v>8.3666002653408109E-2</v>
      </c>
    </row>
    <row r="4" spans="3:5" x14ac:dyDescent="0.25">
      <c r="C4" t="s">
        <v>0</v>
      </c>
      <c r="D4" t="s">
        <v>8</v>
      </c>
      <c r="E4" t="s">
        <v>9</v>
      </c>
    </row>
    <row r="5" spans="3:5" x14ac:dyDescent="0.25">
      <c r="C5">
        <v>1</v>
      </c>
      <c r="D5">
        <v>4.9000000000000004</v>
      </c>
      <c r="E5">
        <v>9.1</v>
      </c>
    </row>
    <row r="6" spans="3:5" x14ac:dyDescent="0.25">
      <c r="C6">
        <v>2</v>
      </c>
      <c r="D6">
        <v>4.8</v>
      </c>
      <c r="E6">
        <v>9.1999999999999993</v>
      </c>
    </row>
    <row r="7" spans="3:5" x14ac:dyDescent="0.25">
      <c r="C7">
        <v>3</v>
      </c>
      <c r="D7">
        <v>4.8</v>
      </c>
      <c r="E7">
        <v>9.1999999999999993</v>
      </c>
    </row>
    <row r="8" spans="3:5" x14ac:dyDescent="0.25">
      <c r="C8">
        <v>4</v>
      </c>
      <c r="D8">
        <v>4.8</v>
      </c>
      <c r="E8">
        <v>9.3000000000000007</v>
      </c>
    </row>
    <row r="9" spans="3:5" x14ac:dyDescent="0.25">
      <c r="C9">
        <v>5</v>
      </c>
      <c r="D9">
        <v>4.8</v>
      </c>
      <c r="E9">
        <v>9.3000000000000007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Stuff</vt:lpstr>
      <vt:lpstr>grob</vt:lpstr>
      <vt:lpstr>fein</vt:lpstr>
      <vt:lpstr>ti</vt:lpstr>
      <vt:lpstr>na</vt:lpstr>
      <vt:lpstr>offset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2018-04-29T20:46:46Z</dcterms:modified>
</cp:coreProperties>
</file>