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35" sheetId="1" r:id="rId1"/>
    <sheet name="31" sheetId="4" r:id="rId2"/>
    <sheet name="33" sheetId="5" r:id="rId3"/>
    <sheet name="37" sheetId="6" r:id="rId4"/>
    <sheet name="33i3060" sheetId="8" r:id="rId5"/>
    <sheet name="33i3070" sheetId="9" r:id="rId6"/>
    <sheet name="33i3555" sheetId="11" r:id="rId7"/>
  </sheets>
  <calcPr calcId="145621"/>
</workbook>
</file>

<file path=xl/calcChain.xml><?xml version="1.0" encoding="utf-8"?>
<calcChain xmlns="http://schemas.openxmlformats.org/spreadsheetml/2006/main">
  <c r="L31" i="5" l="1"/>
  <c r="K31" i="5"/>
  <c r="I31" i="5"/>
  <c r="H31" i="5"/>
  <c r="K11" i="11"/>
  <c r="L11" i="11" s="1"/>
  <c r="M11" i="11" s="1"/>
  <c r="J11" i="11"/>
  <c r="I11" i="11"/>
  <c r="H11" i="11"/>
  <c r="K10" i="11"/>
  <c r="L10" i="11" s="1"/>
  <c r="J10" i="11"/>
  <c r="I10" i="11"/>
  <c r="H10" i="11"/>
  <c r="L9" i="11"/>
  <c r="K9" i="11"/>
  <c r="J9" i="11"/>
  <c r="I9" i="11"/>
  <c r="H9" i="11"/>
  <c r="O9" i="11" s="1"/>
  <c r="L8" i="11"/>
  <c r="M8" i="11" s="1"/>
  <c r="K8" i="11"/>
  <c r="J8" i="11"/>
  <c r="N8" i="11" s="1"/>
  <c r="I8" i="11"/>
  <c r="H8" i="11"/>
  <c r="P8" i="11" s="1"/>
  <c r="K7" i="11"/>
  <c r="L7" i="11" s="1"/>
  <c r="M7" i="11" s="1"/>
  <c r="J7" i="11"/>
  <c r="I7" i="11"/>
  <c r="H7" i="11"/>
  <c r="K6" i="11"/>
  <c r="L6" i="11" s="1"/>
  <c r="J6" i="11"/>
  <c r="I6" i="11"/>
  <c r="H6" i="11"/>
  <c r="K5" i="11"/>
  <c r="L5" i="11" s="1"/>
  <c r="L25" i="11" s="1"/>
  <c r="J5" i="11"/>
  <c r="I5" i="11"/>
  <c r="I25" i="11" s="1"/>
  <c r="H5" i="11"/>
  <c r="H25" i="11" s="1"/>
  <c r="K11" i="9"/>
  <c r="L11" i="9" s="1"/>
  <c r="J11" i="9"/>
  <c r="I11" i="9"/>
  <c r="H11" i="9"/>
  <c r="K10" i="9"/>
  <c r="L10" i="9" s="1"/>
  <c r="J10" i="9"/>
  <c r="I10" i="9"/>
  <c r="H10" i="9"/>
  <c r="K9" i="9"/>
  <c r="L9" i="9" s="1"/>
  <c r="M9" i="9" s="1"/>
  <c r="J9" i="9"/>
  <c r="I9" i="9"/>
  <c r="H9" i="9"/>
  <c r="L8" i="9"/>
  <c r="K8" i="9"/>
  <c r="J8" i="9"/>
  <c r="I8" i="9"/>
  <c r="H8" i="9"/>
  <c r="P8" i="9" s="1"/>
  <c r="K7" i="9"/>
  <c r="L7" i="9" s="1"/>
  <c r="J7" i="9"/>
  <c r="I7" i="9"/>
  <c r="H7" i="9"/>
  <c r="P7" i="9" s="1"/>
  <c r="L6" i="9"/>
  <c r="K6" i="9"/>
  <c r="J6" i="9"/>
  <c r="N6" i="9" s="1"/>
  <c r="I6" i="9"/>
  <c r="H6" i="9"/>
  <c r="M6" i="9" s="1"/>
  <c r="K5" i="9"/>
  <c r="L5" i="9" s="1"/>
  <c r="J5" i="9"/>
  <c r="I5" i="9"/>
  <c r="I25" i="9" s="1"/>
  <c r="H5" i="9"/>
  <c r="H25" i="9" s="1"/>
  <c r="K11" i="8"/>
  <c r="L11" i="8" s="1"/>
  <c r="J11" i="8"/>
  <c r="I11" i="8"/>
  <c r="H11" i="8"/>
  <c r="L10" i="8"/>
  <c r="K10" i="8"/>
  <c r="J10" i="8"/>
  <c r="I10" i="8"/>
  <c r="H10" i="8"/>
  <c r="M10" i="8" s="1"/>
  <c r="K9" i="8"/>
  <c r="L9" i="8" s="1"/>
  <c r="M9" i="8" s="1"/>
  <c r="J9" i="8"/>
  <c r="I9" i="8"/>
  <c r="H9" i="8"/>
  <c r="O9" i="8" s="1"/>
  <c r="K8" i="8"/>
  <c r="L8" i="8" s="1"/>
  <c r="J8" i="8"/>
  <c r="I8" i="8"/>
  <c r="H8" i="8"/>
  <c r="K7" i="8"/>
  <c r="L7" i="8" s="1"/>
  <c r="J7" i="8"/>
  <c r="I7" i="8"/>
  <c r="H7" i="8"/>
  <c r="L6" i="8"/>
  <c r="K6" i="8"/>
  <c r="J6" i="8"/>
  <c r="N6" i="8" s="1"/>
  <c r="I6" i="8"/>
  <c r="H6" i="8"/>
  <c r="M6" i="8" s="1"/>
  <c r="K5" i="8"/>
  <c r="L5" i="8" s="1"/>
  <c r="J5" i="8"/>
  <c r="I5" i="8"/>
  <c r="I25" i="8" s="1"/>
  <c r="H5" i="8"/>
  <c r="H25" i="8" s="1"/>
  <c r="K11" i="6"/>
  <c r="L11" i="6" s="1"/>
  <c r="J11" i="6"/>
  <c r="I11" i="6"/>
  <c r="H11" i="6"/>
  <c r="K10" i="6"/>
  <c r="L10" i="6" s="1"/>
  <c r="M10" i="6" s="1"/>
  <c r="J10" i="6"/>
  <c r="I10" i="6"/>
  <c r="H10" i="6"/>
  <c r="K9" i="6"/>
  <c r="L9" i="6" s="1"/>
  <c r="M9" i="6" s="1"/>
  <c r="J9" i="6"/>
  <c r="I9" i="6"/>
  <c r="H9" i="6"/>
  <c r="K8" i="6"/>
  <c r="L8" i="6" s="1"/>
  <c r="J8" i="6"/>
  <c r="I8" i="6"/>
  <c r="H8" i="6"/>
  <c r="K7" i="6"/>
  <c r="L7" i="6" s="1"/>
  <c r="J7" i="6"/>
  <c r="I7" i="6"/>
  <c r="H7" i="6"/>
  <c r="K6" i="6"/>
  <c r="L6" i="6" s="1"/>
  <c r="M6" i="6" s="1"/>
  <c r="J6" i="6"/>
  <c r="I6" i="6"/>
  <c r="H6" i="6"/>
  <c r="K5" i="6"/>
  <c r="L5" i="6" s="1"/>
  <c r="J5" i="6"/>
  <c r="I5" i="6"/>
  <c r="I25" i="6" s="1"/>
  <c r="H5" i="6"/>
  <c r="H25" i="6" s="1"/>
  <c r="K11" i="5"/>
  <c r="L11" i="5" s="1"/>
  <c r="J11" i="5"/>
  <c r="I11" i="5"/>
  <c r="H11" i="5"/>
  <c r="K10" i="5"/>
  <c r="L10" i="5" s="1"/>
  <c r="J10" i="5"/>
  <c r="I10" i="5"/>
  <c r="H10" i="5"/>
  <c r="K9" i="5"/>
  <c r="L9" i="5" s="1"/>
  <c r="J9" i="5"/>
  <c r="I9" i="5"/>
  <c r="H9" i="5"/>
  <c r="P9" i="5" s="1"/>
  <c r="K8" i="5"/>
  <c r="L8" i="5" s="1"/>
  <c r="J8" i="5"/>
  <c r="I8" i="5"/>
  <c r="H8" i="5"/>
  <c r="K7" i="5"/>
  <c r="L7" i="5" s="1"/>
  <c r="J7" i="5"/>
  <c r="I7" i="5"/>
  <c r="H7" i="5"/>
  <c r="K6" i="5"/>
  <c r="L6" i="5" s="1"/>
  <c r="J6" i="5"/>
  <c r="I6" i="5"/>
  <c r="H6" i="5"/>
  <c r="K5" i="5"/>
  <c r="L5" i="5" s="1"/>
  <c r="J5" i="5"/>
  <c r="I5" i="5"/>
  <c r="I25" i="5" s="1"/>
  <c r="H5" i="5"/>
  <c r="K11" i="4"/>
  <c r="L11" i="4" s="1"/>
  <c r="J11" i="4"/>
  <c r="I11" i="4"/>
  <c r="H11" i="4"/>
  <c r="K10" i="4"/>
  <c r="L10" i="4" s="1"/>
  <c r="J10" i="4"/>
  <c r="I10" i="4"/>
  <c r="H10" i="4"/>
  <c r="K9" i="4"/>
  <c r="L9" i="4" s="1"/>
  <c r="J9" i="4"/>
  <c r="N9" i="4" s="1"/>
  <c r="I9" i="4"/>
  <c r="H9" i="4"/>
  <c r="K8" i="4"/>
  <c r="L8" i="4" s="1"/>
  <c r="J8" i="4"/>
  <c r="I8" i="4"/>
  <c r="H8" i="4"/>
  <c r="K7" i="4"/>
  <c r="L7" i="4" s="1"/>
  <c r="J7" i="4"/>
  <c r="I7" i="4"/>
  <c r="H7" i="4"/>
  <c r="K6" i="4"/>
  <c r="L6" i="4" s="1"/>
  <c r="J6" i="4"/>
  <c r="I6" i="4"/>
  <c r="H6" i="4"/>
  <c r="K5" i="4"/>
  <c r="L5" i="4" s="1"/>
  <c r="J5" i="4"/>
  <c r="N5" i="4" s="1"/>
  <c r="I5" i="4"/>
  <c r="I25" i="4" s="1"/>
  <c r="H5" i="4"/>
  <c r="I31" i="1"/>
  <c r="H31" i="1"/>
  <c r="M10" i="11" l="1"/>
  <c r="P11" i="11"/>
  <c r="N9" i="11"/>
  <c r="N5" i="11"/>
  <c r="N10" i="11"/>
  <c r="O11" i="11"/>
  <c r="P7" i="11"/>
  <c r="M6" i="11"/>
  <c r="N6" i="11"/>
  <c r="O7" i="11"/>
  <c r="P5" i="11"/>
  <c r="P25" i="11" s="1"/>
  <c r="O6" i="11"/>
  <c r="N7" i="11"/>
  <c r="P9" i="11"/>
  <c r="O10" i="11"/>
  <c r="N11" i="11"/>
  <c r="M5" i="11"/>
  <c r="P6" i="11"/>
  <c r="M9" i="11"/>
  <c r="P10" i="11"/>
  <c r="O8" i="11"/>
  <c r="O5" i="11"/>
  <c r="N7" i="9"/>
  <c r="N8" i="9"/>
  <c r="M11" i="9"/>
  <c r="N10" i="9"/>
  <c r="N11" i="9"/>
  <c r="M10" i="9"/>
  <c r="O5" i="9"/>
  <c r="L25" i="9"/>
  <c r="M5" i="9"/>
  <c r="M7" i="9"/>
  <c r="O7" i="9"/>
  <c r="N9" i="9"/>
  <c r="N5" i="9"/>
  <c r="O9" i="9"/>
  <c r="P5" i="9"/>
  <c r="O6" i="9"/>
  <c r="M8" i="9"/>
  <c r="P9" i="9"/>
  <c r="O10" i="9"/>
  <c r="P6" i="9"/>
  <c r="P10" i="9"/>
  <c r="O11" i="9"/>
  <c r="O8" i="9"/>
  <c r="P11" i="9"/>
  <c r="N7" i="8"/>
  <c r="N8" i="8"/>
  <c r="M11" i="8"/>
  <c r="N10" i="8"/>
  <c r="P7" i="8"/>
  <c r="P8" i="8"/>
  <c r="M7" i="8"/>
  <c r="O7" i="8"/>
  <c r="N9" i="8"/>
  <c r="L25" i="8"/>
  <c r="M5" i="8"/>
  <c r="N11" i="8"/>
  <c r="N5" i="8"/>
  <c r="P5" i="8"/>
  <c r="O6" i="8"/>
  <c r="M8" i="8"/>
  <c r="P9" i="8"/>
  <c r="O10" i="8"/>
  <c r="P6" i="8"/>
  <c r="P10" i="8"/>
  <c r="O11" i="8"/>
  <c r="O8" i="8"/>
  <c r="P11" i="8"/>
  <c r="O5" i="8"/>
  <c r="P6" i="6"/>
  <c r="N11" i="6"/>
  <c r="N6" i="6"/>
  <c r="P10" i="6"/>
  <c r="N10" i="6"/>
  <c r="P7" i="6"/>
  <c r="N7" i="6"/>
  <c r="M11" i="6"/>
  <c r="P8" i="6"/>
  <c r="N8" i="6"/>
  <c r="P9" i="6"/>
  <c r="L25" i="6"/>
  <c r="M5" i="6"/>
  <c r="N5" i="6"/>
  <c r="O9" i="6"/>
  <c r="P5" i="6"/>
  <c r="O6" i="6"/>
  <c r="M8" i="6"/>
  <c r="O10" i="6"/>
  <c r="O5" i="6"/>
  <c r="M7" i="6"/>
  <c r="O7" i="6"/>
  <c r="O11" i="6"/>
  <c r="O8" i="6"/>
  <c r="N9" i="6"/>
  <c r="P11" i="6"/>
  <c r="N9" i="5"/>
  <c r="M6" i="5"/>
  <c r="N10" i="5"/>
  <c r="O8" i="5"/>
  <c r="N8" i="5"/>
  <c r="P5" i="5"/>
  <c r="N5" i="5"/>
  <c r="N6" i="5"/>
  <c r="M10" i="5"/>
  <c r="M11" i="5"/>
  <c r="O11" i="5"/>
  <c r="O5" i="5"/>
  <c r="L25" i="5"/>
  <c r="M5" i="5"/>
  <c r="N7" i="5"/>
  <c r="P11" i="5"/>
  <c r="O7" i="5"/>
  <c r="M7" i="5"/>
  <c r="P7" i="5"/>
  <c r="M9" i="5"/>
  <c r="O9" i="5"/>
  <c r="N11" i="5"/>
  <c r="P8" i="5"/>
  <c r="H25" i="5"/>
  <c r="O6" i="5"/>
  <c r="M8" i="5"/>
  <c r="O10" i="5"/>
  <c r="P6" i="5"/>
  <c r="P10" i="5"/>
  <c r="M6" i="4"/>
  <c r="O9" i="4"/>
  <c r="M10" i="4"/>
  <c r="N8" i="4"/>
  <c r="N10" i="4"/>
  <c r="P8" i="4"/>
  <c r="N6" i="4"/>
  <c r="H25" i="4"/>
  <c r="M9" i="4"/>
  <c r="L25" i="4"/>
  <c r="O5" i="4"/>
  <c r="M5" i="4"/>
  <c r="N7" i="4"/>
  <c r="M11" i="4"/>
  <c r="M7" i="4"/>
  <c r="O7" i="4"/>
  <c r="P7" i="4"/>
  <c r="N11" i="4"/>
  <c r="P5" i="4"/>
  <c r="O6" i="4"/>
  <c r="M8" i="4"/>
  <c r="P9" i="4"/>
  <c r="O10" i="4"/>
  <c r="P10" i="4"/>
  <c r="O11" i="4"/>
  <c r="P6" i="4"/>
  <c r="O8" i="4"/>
  <c r="P11" i="4"/>
  <c r="N25" i="1"/>
  <c r="O25" i="1"/>
  <c r="P25" i="1"/>
  <c r="M25" i="1"/>
  <c r="K5" i="1"/>
  <c r="K6" i="1"/>
  <c r="L6" i="1" s="1"/>
  <c r="K7" i="1"/>
  <c r="K8" i="1"/>
  <c r="K9" i="1"/>
  <c r="K10" i="1"/>
  <c r="L10" i="1" s="1"/>
  <c r="K11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L11" i="1"/>
  <c r="I11" i="1"/>
  <c r="I10" i="1"/>
  <c r="L9" i="1"/>
  <c r="I9" i="1"/>
  <c r="L8" i="1"/>
  <c r="M8" i="1" s="1"/>
  <c r="I8" i="1"/>
  <c r="L7" i="1"/>
  <c r="I7" i="1"/>
  <c r="I6" i="1"/>
  <c r="L5" i="1"/>
  <c r="I5" i="1"/>
  <c r="O25" i="11" l="1"/>
  <c r="M25" i="11"/>
  <c r="F29" i="11" s="1"/>
  <c r="F31" i="11" s="1"/>
  <c r="N25" i="11"/>
  <c r="N25" i="9"/>
  <c r="M25" i="9"/>
  <c r="P25" i="9"/>
  <c r="F29" i="9" s="1"/>
  <c r="O25" i="9"/>
  <c r="N25" i="8"/>
  <c r="M25" i="8"/>
  <c r="P25" i="8"/>
  <c r="O25" i="8"/>
  <c r="N25" i="6"/>
  <c r="M25" i="6"/>
  <c r="P25" i="6"/>
  <c r="O25" i="6"/>
  <c r="M25" i="5"/>
  <c r="P25" i="5"/>
  <c r="F29" i="5" s="1"/>
  <c r="O25" i="5"/>
  <c r="N25" i="5"/>
  <c r="N25" i="4"/>
  <c r="M25" i="4"/>
  <c r="P25" i="4"/>
  <c r="O25" i="4"/>
  <c r="P11" i="1"/>
  <c r="P7" i="1"/>
  <c r="P10" i="1"/>
  <c r="N5" i="1"/>
  <c r="L25" i="1"/>
  <c r="I25" i="1"/>
  <c r="N9" i="1"/>
  <c r="M6" i="1"/>
  <c r="O6" i="1"/>
  <c r="N6" i="1"/>
  <c r="O8" i="1"/>
  <c r="N11" i="1"/>
  <c r="M11" i="1"/>
  <c r="P6" i="1"/>
  <c r="N7" i="1"/>
  <c r="M7" i="1"/>
  <c r="M10" i="1"/>
  <c r="O10" i="1"/>
  <c r="N10" i="1"/>
  <c r="P5" i="1"/>
  <c r="O5" i="1"/>
  <c r="P8" i="1"/>
  <c r="O9" i="1"/>
  <c r="P9" i="1"/>
  <c r="H25" i="1"/>
  <c r="M5" i="1"/>
  <c r="O7" i="1"/>
  <c r="N8" i="1"/>
  <c r="M9" i="1"/>
  <c r="O11" i="1"/>
  <c r="E29" i="11" l="1"/>
  <c r="E31" i="11" s="1"/>
  <c r="H31" i="11" s="1"/>
  <c r="I31" i="11"/>
  <c r="E29" i="9"/>
  <c r="E31" i="9" s="1"/>
  <c r="H31" i="9" s="1"/>
  <c r="F31" i="9"/>
  <c r="E29" i="8"/>
  <c r="E31" i="8" s="1"/>
  <c r="H31" i="8" s="1"/>
  <c r="F29" i="8"/>
  <c r="F31" i="8" s="1"/>
  <c r="E29" i="6"/>
  <c r="E31" i="6" s="1"/>
  <c r="H31" i="6" s="1"/>
  <c r="F29" i="6"/>
  <c r="F31" i="6" s="1"/>
  <c r="E29" i="5"/>
  <c r="E31" i="5" s="1"/>
  <c r="F31" i="5"/>
  <c r="E29" i="4"/>
  <c r="E31" i="4" s="1"/>
  <c r="H31" i="4" s="1"/>
  <c r="F29" i="4"/>
  <c r="F31" i="4" s="1"/>
  <c r="F29" i="1"/>
  <c r="F31" i="1" s="1"/>
  <c r="E29" i="1"/>
  <c r="E31" i="1" s="1"/>
  <c r="I31" i="9" l="1"/>
  <c r="I31" i="8"/>
  <c r="I31" i="6"/>
  <c r="I31" i="4"/>
</calcChain>
</file>

<file path=xl/sharedStrings.xml><?xml version="1.0" encoding="utf-8"?>
<sst xmlns="http://schemas.openxmlformats.org/spreadsheetml/2006/main" count="193" uniqueCount="22">
  <si>
    <t>n</t>
  </si>
  <si>
    <t>m</t>
  </si>
  <si>
    <t>h</t>
  </si>
  <si>
    <t>dh</t>
  </si>
  <si>
    <t>x</t>
  </si>
  <si>
    <t>dx</t>
  </si>
  <si>
    <t>y</t>
  </si>
  <si>
    <t>dy</t>
  </si>
  <si>
    <t>1/dy^2</t>
  </si>
  <si>
    <t>mx</t>
  </si>
  <si>
    <t>my</t>
  </si>
  <si>
    <t>mxy</t>
  </si>
  <si>
    <t>mx^2</t>
  </si>
  <si>
    <t>#####</t>
  </si>
  <si>
    <t>dm</t>
  </si>
  <si>
    <t>dn</t>
  </si>
  <si>
    <t>mass</t>
  </si>
  <si>
    <t>dmass</t>
  </si>
  <si>
    <t>hz</t>
  </si>
  <si>
    <t>dhz</t>
  </si>
  <si>
    <t>zmass</t>
  </si>
  <si>
    <t>dzmass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</si>
</sst>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'35'!$J$4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'35'!$H$5:$H$11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'35'!$J$5:$J$11</c:f>
              <c:numCache>
                <c:formatCode>General</c:formatCode>
                <c:ptCount val="7"/>
                <c:pt idx="0">
                  <c:v>40.159999999999997</c:v>
                </c:pt>
                <c:pt idx="1">
                  <c:v>41.76</c:v>
                </c:pt>
                <c:pt idx="2">
                  <c:v>42.23</c:v>
                </c:pt>
                <c:pt idx="3">
                  <c:v>42.84</c:v>
                </c:pt>
                <c:pt idx="4">
                  <c:v>43.45</c:v>
                </c:pt>
                <c:pt idx="5">
                  <c:v>43.77</c:v>
                </c:pt>
                <c:pt idx="6">
                  <c:v>45.47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81088"/>
        <c:axId val="235103360"/>
      </c:scatterChart>
      <c:valAx>
        <c:axId val="235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103360"/>
        <c:crosses val="autoZero"/>
        <c:crossBetween val="midCat"/>
      </c:valAx>
      <c:valAx>
        <c:axId val="2351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'31'!$J$4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'31'!$H$5:$H$11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'31'!$J$5:$J$11</c:f>
              <c:numCache>
                <c:formatCode>General</c:formatCode>
                <c:ptCount val="7"/>
                <c:pt idx="0">
                  <c:v>40.18</c:v>
                </c:pt>
                <c:pt idx="1">
                  <c:v>41.78</c:v>
                </c:pt>
                <c:pt idx="2">
                  <c:v>42.25</c:v>
                </c:pt>
                <c:pt idx="3">
                  <c:v>42.85</c:v>
                </c:pt>
                <c:pt idx="4">
                  <c:v>43.46</c:v>
                </c:pt>
                <c:pt idx="5">
                  <c:v>43.79</c:v>
                </c:pt>
                <c:pt idx="6">
                  <c:v>45.49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5264"/>
        <c:axId val="183436800"/>
      </c:scatterChart>
      <c:valAx>
        <c:axId val="1834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36800"/>
        <c:crosses val="autoZero"/>
        <c:crossBetween val="midCat"/>
      </c:valAx>
      <c:valAx>
        <c:axId val="183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3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'33'!$J$4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'33'!$H$5:$H$11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'33'!$J$5:$J$11</c:f>
              <c:numCache>
                <c:formatCode>General</c:formatCode>
                <c:ptCount val="7"/>
                <c:pt idx="0">
                  <c:v>40.17</c:v>
                </c:pt>
                <c:pt idx="1">
                  <c:v>41.77</c:v>
                </c:pt>
                <c:pt idx="2">
                  <c:v>42.24</c:v>
                </c:pt>
                <c:pt idx="3">
                  <c:v>42.84</c:v>
                </c:pt>
                <c:pt idx="4">
                  <c:v>43.46</c:v>
                </c:pt>
                <c:pt idx="5">
                  <c:v>43.78</c:v>
                </c:pt>
                <c:pt idx="6">
                  <c:v>45.48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98592"/>
        <c:axId val="236004480"/>
      </c:scatterChart>
      <c:valAx>
        <c:axId val="235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004480"/>
        <c:crosses val="autoZero"/>
        <c:crossBetween val="midCat"/>
      </c:valAx>
      <c:valAx>
        <c:axId val="2360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'37'!$J$4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'37'!$H$5:$H$11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'37'!$J$5:$J$11</c:f>
              <c:numCache>
                <c:formatCode>General</c:formatCode>
                <c:ptCount val="7"/>
                <c:pt idx="0">
                  <c:v>40.119999999999997</c:v>
                </c:pt>
                <c:pt idx="1">
                  <c:v>41.74</c:v>
                </c:pt>
                <c:pt idx="2">
                  <c:v>42.22</c:v>
                </c:pt>
                <c:pt idx="3">
                  <c:v>42.8</c:v>
                </c:pt>
                <c:pt idx="4">
                  <c:v>43.44</c:v>
                </c:pt>
                <c:pt idx="5">
                  <c:v>43.76</c:v>
                </c:pt>
                <c:pt idx="6">
                  <c:v>45.47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3680"/>
        <c:axId val="209225216"/>
      </c:scatterChart>
      <c:valAx>
        <c:axId val="2092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25216"/>
        <c:crosses val="autoZero"/>
        <c:crossBetween val="midCat"/>
      </c:valAx>
      <c:valAx>
        <c:axId val="2092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'33i3060'!$J$4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'33i3060'!$H$5:$H$11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'33i3060'!$J$5:$J$11</c:f>
              <c:numCache>
                <c:formatCode>General</c:formatCode>
                <c:ptCount val="7"/>
                <c:pt idx="0">
                  <c:v>39.979999999999997</c:v>
                </c:pt>
                <c:pt idx="1">
                  <c:v>41.63</c:v>
                </c:pt>
                <c:pt idx="2">
                  <c:v>42.1</c:v>
                </c:pt>
                <c:pt idx="3">
                  <c:v>42.73</c:v>
                </c:pt>
                <c:pt idx="4">
                  <c:v>43.29</c:v>
                </c:pt>
                <c:pt idx="5">
                  <c:v>43.67</c:v>
                </c:pt>
                <c:pt idx="6">
                  <c:v>45.33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4800"/>
        <c:axId val="244854784"/>
      </c:scatterChart>
      <c:valAx>
        <c:axId val="244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854784"/>
        <c:crosses val="autoZero"/>
        <c:crossBetween val="midCat"/>
      </c:valAx>
      <c:valAx>
        <c:axId val="2448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4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'33i3070'!$J$4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'33i3070'!$H$5:$H$11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'33i3070'!$J$5:$J$11</c:f>
              <c:numCache>
                <c:formatCode>General</c:formatCode>
                <c:ptCount val="7"/>
                <c:pt idx="0">
                  <c:v>39.94</c:v>
                </c:pt>
                <c:pt idx="1">
                  <c:v>41.45</c:v>
                </c:pt>
                <c:pt idx="2">
                  <c:v>42.06</c:v>
                </c:pt>
                <c:pt idx="3">
                  <c:v>42.67</c:v>
                </c:pt>
                <c:pt idx="4">
                  <c:v>43.24</c:v>
                </c:pt>
                <c:pt idx="5">
                  <c:v>43.62</c:v>
                </c:pt>
                <c:pt idx="6">
                  <c:v>45.24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4192"/>
        <c:axId val="209314176"/>
      </c:scatterChart>
      <c:valAx>
        <c:axId val="2093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14176"/>
        <c:crosses val="autoZero"/>
        <c:crossBetween val="midCat"/>
      </c:valAx>
      <c:valAx>
        <c:axId val="2093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'33i3555'!$J$4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'33i3555'!$H$5:$H$11</c:f>
              <c:numCache>
                <c:formatCode>General</c:formatCode>
                <c:ptCount val="7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85</c:v>
                </c:pt>
              </c:numCache>
            </c:numRef>
          </c:xVal>
          <c:yVal>
            <c:numRef>
              <c:f>'33i3555'!$J$5:$J$11</c:f>
              <c:numCache>
                <c:formatCode>General</c:formatCode>
                <c:ptCount val="7"/>
                <c:pt idx="0">
                  <c:v>39.22</c:v>
                </c:pt>
                <c:pt idx="1">
                  <c:v>41.58</c:v>
                </c:pt>
                <c:pt idx="2">
                  <c:v>42.15</c:v>
                </c:pt>
                <c:pt idx="3">
                  <c:v>42.75</c:v>
                </c:pt>
                <c:pt idx="4">
                  <c:v>43.36</c:v>
                </c:pt>
                <c:pt idx="5">
                  <c:v>43.67</c:v>
                </c:pt>
                <c:pt idx="6">
                  <c:v>45.43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4656"/>
        <c:axId val="180056448"/>
      </c:scatterChart>
      <c:valAx>
        <c:axId val="1800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56448"/>
        <c:crosses val="autoZero"/>
        <c:crossBetween val="midCat"/>
      </c:valAx>
      <c:valAx>
        <c:axId val="180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519112</xdr:colOff>
      <xdr:row>14</xdr:row>
      <xdr:rowOff>152400</xdr:rowOff>
    </xdr:from>
    <xdr:to>
      <xdr:col>24</xdr:col>
      <xdr:colOff>214312</xdr:colOff>
      <xdr:row>29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opLeftCell="A22" zoomScaleNormal="100" workbookViewId="0">
      <selection activeCell="B46" sqref="B46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40.159999999999997</v>
      </c>
      <c r="G5">
        <v>0.06</v>
      </c>
      <c r="H5" s="1">
        <f>D5</f>
        <v>75</v>
      </c>
      <c r="I5" s="1">
        <f>E5</f>
        <v>0</v>
      </c>
      <c r="J5" s="1">
        <f>F5</f>
        <v>40.159999999999997</v>
      </c>
      <c r="K5" s="1">
        <f>G5</f>
        <v>0.06</v>
      </c>
      <c r="L5">
        <f t="shared" ref="L5:L11" si="0">1/K5^2</f>
        <v>277.77777777777777</v>
      </c>
      <c r="M5">
        <f t="shared" ref="M5:M11" si="1">H5*L5</f>
        <v>20833.333333333332</v>
      </c>
      <c r="N5">
        <f t="shared" ref="N5:N11" si="2">J5*L5</f>
        <v>11155.555555555555</v>
      </c>
      <c r="O5">
        <f t="shared" ref="O5:O11" si="3">H5*J5*L5</f>
        <v>836666.66666666651</v>
      </c>
      <c r="P5">
        <f t="shared" ref="P5:P11" si="4">H5^2*L5</f>
        <v>1562500</v>
      </c>
    </row>
    <row r="6" spans="3:16" x14ac:dyDescent="0.25">
      <c r="C6">
        <v>2</v>
      </c>
      <c r="D6">
        <v>78</v>
      </c>
      <c r="E6">
        <v>0</v>
      </c>
      <c r="F6">
        <v>41.76</v>
      </c>
      <c r="G6">
        <v>7.0000000000000007E-2</v>
      </c>
      <c r="H6" s="1">
        <f t="shared" ref="H6:H11" si="5">D6</f>
        <v>78</v>
      </c>
      <c r="I6" s="1">
        <f t="shared" ref="I6:I11" si="6">E6</f>
        <v>0</v>
      </c>
      <c r="J6" s="1">
        <f t="shared" ref="J6:K11" si="7">F6</f>
        <v>41.76</v>
      </c>
      <c r="K6" s="1">
        <f t="shared" si="7"/>
        <v>7.0000000000000007E-2</v>
      </c>
      <c r="L6">
        <f t="shared" si="0"/>
        <v>204.08163265306121</v>
      </c>
      <c r="M6">
        <f t="shared" si="1"/>
        <v>15918.367346938774</v>
      </c>
      <c r="N6">
        <f t="shared" si="2"/>
        <v>8522.4489795918362</v>
      </c>
      <c r="O6">
        <f t="shared" si="3"/>
        <v>664751.0204081632</v>
      </c>
      <c r="P6">
        <f t="shared" si="4"/>
        <v>1241632.6530612244</v>
      </c>
    </row>
    <row r="7" spans="3:16" x14ac:dyDescent="0.25">
      <c r="C7">
        <v>3</v>
      </c>
      <c r="D7">
        <v>79</v>
      </c>
      <c r="E7">
        <v>0</v>
      </c>
      <c r="F7">
        <v>42.23</v>
      </c>
      <c r="G7">
        <v>0.06</v>
      </c>
      <c r="H7" s="1">
        <f t="shared" si="5"/>
        <v>79</v>
      </c>
      <c r="I7" s="1">
        <f t="shared" si="6"/>
        <v>0</v>
      </c>
      <c r="J7" s="1">
        <f t="shared" si="7"/>
        <v>42.23</v>
      </c>
      <c r="K7" s="1">
        <f t="shared" si="7"/>
        <v>0.06</v>
      </c>
      <c r="L7">
        <f t="shared" si="0"/>
        <v>277.77777777777777</v>
      </c>
      <c r="M7">
        <f t="shared" si="1"/>
        <v>21944.444444444445</v>
      </c>
      <c r="N7">
        <f t="shared" si="2"/>
        <v>11730.555555555555</v>
      </c>
      <c r="O7">
        <f t="shared" si="3"/>
        <v>926713.88888888876</v>
      </c>
      <c r="P7">
        <f t="shared" si="4"/>
        <v>1733611.111111111</v>
      </c>
    </row>
    <row r="8" spans="3:16" x14ac:dyDescent="0.25">
      <c r="C8">
        <v>4</v>
      </c>
      <c r="D8">
        <v>80</v>
      </c>
      <c r="E8">
        <v>0</v>
      </c>
      <c r="F8">
        <v>42.84</v>
      </c>
      <c r="G8">
        <v>7.0000000000000007E-2</v>
      </c>
      <c r="H8" s="1">
        <f t="shared" si="5"/>
        <v>80</v>
      </c>
      <c r="I8" s="1">
        <f t="shared" si="6"/>
        <v>0</v>
      </c>
      <c r="J8" s="1">
        <f t="shared" si="7"/>
        <v>42.84</v>
      </c>
      <c r="K8" s="1">
        <f t="shared" si="7"/>
        <v>7.0000000000000007E-2</v>
      </c>
      <c r="L8">
        <f t="shared" si="0"/>
        <v>204.08163265306121</v>
      </c>
      <c r="M8">
        <f t="shared" si="1"/>
        <v>16326.530612244896</v>
      </c>
      <c r="N8">
        <f t="shared" si="2"/>
        <v>8742.8571428571431</v>
      </c>
      <c r="O8">
        <f t="shared" si="3"/>
        <v>699428.57142857148</v>
      </c>
      <c r="P8">
        <f t="shared" si="4"/>
        <v>1306122.4489795917</v>
      </c>
    </row>
    <row r="9" spans="3:16" x14ac:dyDescent="0.25">
      <c r="C9">
        <v>5</v>
      </c>
      <c r="D9">
        <v>81</v>
      </c>
      <c r="E9">
        <v>0</v>
      </c>
      <c r="F9">
        <v>43.45</v>
      </c>
      <c r="G9">
        <v>7.0000000000000007E-2</v>
      </c>
      <c r="H9" s="1">
        <f t="shared" si="5"/>
        <v>81</v>
      </c>
      <c r="I9" s="1">
        <f t="shared" si="6"/>
        <v>0</v>
      </c>
      <c r="J9" s="1">
        <f t="shared" si="7"/>
        <v>43.45</v>
      </c>
      <c r="K9" s="1">
        <f t="shared" si="7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8867.3469387755104</v>
      </c>
      <c r="O9">
        <f t="shared" si="3"/>
        <v>718255.10204081633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43.77</v>
      </c>
      <c r="G10">
        <v>7.0000000000000007E-2</v>
      </c>
      <c r="H10" s="1">
        <f t="shared" si="5"/>
        <v>82</v>
      </c>
      <c r="I10" s="1">
        <f t="shared" si="6"/>
        <v>0</v>
      </c>
      <c r="J10" s="1">
        <f t="shared" si="7"/>
        <v>43.77</v>
      </c>
      <c r="K10" s="1">
        <f t="shared" si="7"/>
        <v>7.0000000000000007E-2</v>
      </c>
      <c r="L10">
        <f t="shared" si="0"/>
        <v>204.08163265306121</v>
      </c>
      <c r="M10">
        <f t="shared" si="1"/>
        <v>16734.693877551021</v>
      </c>
      <c r="N10">
        <f t="shared" si="2"/>
        <v>8932.6530612244896</v>
      </c>
      <c r="O10">
        <f t="shared" si="3"/>
        <v>732477.55102040817</v>
      </c>
      <c r="P10">
        <f t="shared" si="4"/>
        <v>1372244.8979591834</v>
      </c>
    </row>
    <row r="11" spans="3:16" x14ac:dyDescent="0.25">
      <c r="C11">
        <v>7</v>
      </c>
      <c r="D11">
        <v>85</v>
      </c>
      <c r="E11">
        <v>0</v>
      </c>
      <c r="F11">
        <v>45.47</v>
      </c>
      <c r="G11">
        <v>0.11</v>
      </c>
      <c r="H11" s="1">
        <f t="shared" si="5"/>
        <v>85</v>
      </c>
      <c r="I11" s="1">
        <f t="shared" si="6"/>
        <v>0</v>
      </c>
      <c r="J11" s="1">
        <f t="shared" si="7"/>
        <v>45.47</v>
      </c>
      <c r="K11" s="1">
        <f t="shared" si="7"/>
        <v>0.11</v>
      </c>
      <c r="L11">
        <f t="shared" si="0"/>
        <v>82.644628099173559</v>
      </c>
      <c r="M11">
        <f t="shared" si="1"/>
        <v>7024.7933884297527</v>
      </c>
      <c r="N11">
        <f t="shared" si="2"/>
        <v>3757.8512396694218</v>
      </c>
      <c r="O11">
        <f t="shared" si="3"/>
        <v>319417.35537190083</v>
      </c>
      <c r="P11">
        <f t="shared" si="4"/>
        <v>597107.43801652896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1454.5267142669741</v>
      </c>
      <c r="M25">
        <f>SUM(M5:M19)/$L$25</f>
        <v>79.278554403143715</v>
      </c>
      <c r="N25">
        <f t="shared" ref="N25:P25" si="8">SUM(N5:N19)/$L$25</f>
        <v>42.425668685176831</v>
      </c>
      <c r="O25">
        <f t="shared" si="8"/>
        <v>3367.2191151839206</v>
      </c>
      <c r="P25">
        <f t="shared" si="8"/>
        <v>6292.217290472202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0.52937403532166039</v>
      </c>
      <c r="F29">
        <f>1/SQRT(L25*(P25-M25^2))</f>
        <v>9.8209203643965411E-3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0.45766042631685622</v>
      </c>
      <c r="F31">
        <f>SQRT(P25)*F29</f>
        <v>0.77902975412963271</v>
      </c>
      <c r="H31">
        <f>(H29-E31)/E29</f>
        <v>79.929004353175642</v>
      </c>
      <c r="I31">
        <f>H31*SQRT((F29/E29)^2+(I29^2+F31^2)/(H29-E31)^2)</f>
        <v>2.0912567751393194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opLeftCell="A16" zoomScaleNormal="100" workbookViewId="0">
      <selection activeCell="H24" sqref="H24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40.18</v>
      </c>
      <c r="G5">
        <v>0.06</v>
      </c>
      <c r="H5" s="1">
        <f>D5</f>
        <v>75</v>
      </c>
      <c r="I5" s="1">
        <f>E5</f>
        <v>0</v>
      </c>
      <c r="J5" s="1">
        <f>F5</f>
        <v>40.18</v>
      </c>
      <c r="K5" s="1">
        <f>G5</f>
        <v>0.06</v>
      </c>
      <c r="L5">
        <f t="shared" ref="L5:L11" si="0">1/K5^2</f>
        <v>277.77777777777777</v>
      </c>
      <c r="M5">
        <f t="shared" ref="M5:M11" si="1">H5*L5</f>
        <v>20833.333333333332</v>
      </c>
      <c r="N5">
        <f t="shared" ref="N5:N11" si="2">J5*L5</f>
        <v>11161.111111111111</v>
      </c>
      <c r="O5">
        <f t="shared" ref="O5:O11" si="3">H5*J5*L5</f>
        <v>837083.33333333337</v>
      </c>
      <c r="P5">
        <f t="shared" ref="P5:P11" si="4">H5^2*L5</f>
        <v>1562500</v>
      </c>
    </row>
    <row r="6" spans="3:16" x14ac:dyDescent="0.25">
      <c r="C6">
        <v>2</v>
      </c>
      <c r="D6">
        <v>78</v>
      </c>
      <c r="E6">
        <v>0</v>
      </c>
      <c r="F6">
        <v>41.78</v>
      </c>
      <c r="G6">
        <v>7.0000000000000007E-2</v>
      </c>
      <c r="H6" s="1">
        <f t="shared" ref="H6:K11" si="5">D6</f>
        <v>78</v>
      </c>
      <c r="I6" s="1">
        <f t="shared" si="5"/>
        <v>0</v>
      </c>
      <c r="J6" s="1">
        <f t="shared" si="5"/>
        <v>41.78</v>
      </c>
      <c r="K6" s="1">
        <f t="shared" si="5"/>
        <v>7.0000000000000007E-2</v>
      </c>
      <c r="L6">
        <f t="shared" si="0"/>
        <v>204.08163265306121</v>
      </c>
      <c r="M6">
        <f t="shared" si="1"/>
        <v>15918.367346938774</v>
      </c>
      <c r="N6">
        <f t="shared" si="2"/>
        <v>8526.5306122448983</v>
      </c>
      <c r="O6">
        <f t="shared" si="3"/>
        <v>665069.38775510201</v>
      </c>
      <c r="P6">
        <f t="shared" si="4"/>
        <v>1241632.6530612244</v>
      </c>
    </row>
    <row r="7" spans="3:16" x14ac:dyDescent="0.25">
      <c r="C7">
        <v>3</v>
      </c>
      <c r="D7">
        <v>79</v>
      </c>
      <c r="E7">
        <v>0</v>
      </c>
      <c r="F7">
        <v>42.25</v>
      </c>
      <c r="G7">
        <v>0.06</v>
      </c>
      <c r="H7" s="1">
        <f t="shared" si="5"/>
        <v>79</v>
      </c>
      <c r="I7" s="1">
        <f t="shared" si="5"/>
        <v>0</v>
      </c>
      <c r="J7" s="1">
        <f t="shared" si="5"/>
        <v>42.25</v>
      </c>
      <c r="K7" s="1">
        <f t="shared" si="5"/>
        <v>0.06</v>
      </c>
      <c r="L7">
        <f t="shared" si="0"/>
        <v>277.77777777777777</v>
      </c>
      <c r="M7">
        <f t="shared" si="1"/>
        <v>21944.444444444445</v>
      </c>
      <c r="N7">
        <f t="shared" si="2"/>
        <v>11736.111111111111</v>
      </c>
      <c r="O7">
        <f t="shared" si="3"/>
        <v>927152.77777777775</v>
      </c>
      <c r="P7">
        <f t="shared" si="4"/>
        <v>1733611.111111111</v>
      </c>
    </row>
    <row r="8" spans="3:16" x14ac:dyDescent="0.25">
      <c r="C8">
        <v>4</v>
      </c>
      <c r="D8">
        <v>80</v>
      </c>
      <c r="E8">
        <v>0</v>
      </c>
      <c r="F8">
        <v>42.85</v>
      </c>
      <c r="G8">
        <v>0.06</v>
      </c>
      <c r="H8" s="1">
        <f t="shared" si="5"/>
        <v>80</v>
      </c>
      <c r="I8" s="1">
        <f t="shared" si="5"/>
        <v>0</v>
      </c>
      <c r="J8" s="1">
        <f t="shared" si="5"/>
        <v>42.85</v>
      </c>
      <c r="K8" s="1">
        <f t="shared" si="5"/>
        <v>0.06</v>
      </c>
      <c r="L8">
        <f t="shared" si="0"/>
        <v>277.77777777777777</v>
      </c>
      <c r="M8">
        <f t="shared" si="1"/>
        <v>22222.222222222223</v>
      </c>
      <c r="N8">
        <f t="shared" si="2"/>
        <v>11902.777777777777</v>
      </c>
      <c r="O8">
        <f t="shared" si="3"/>
        <v>952222.22222222225</v>
      </c>
      <c r="P8">
        <f t="shared" si="4"/>
        <v>1777777.7777777778</v>
      </c>
    </row>
    <row r="9" spans="3:16" x14ac:dyDescent="0.25">
      <c r="C9">
        <v>5</v>
      </c>
      <c r="D9">
        <v>81</v>
      </c>
      <c r="E9">
        <v>0</v>
      </c>
      <c r="F9">
        <v>43.46</v>
      </c>
      <c r="G9">
        <v>7.0000000000000007E-2</v>
      </c>
      <c r="H9" s="1">
        <f t="shared" si="5"/>
        <v>81</v>
      </c>
      <c r="I9" s="1">
        <f t="shared" si="5"/>
        <v>0</v>
      </c>
      <c r="J9" s="1">
        <f t="shared" si="5"/>
        <v>43.46</v>
      </c>
      <c r="K9" s="1">
        <f t="shared" si="5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8869.3877551020396</v>
      </c>
      <c r="O9">
        <f t="shared" si="3"/>
        <v>718420.40816326533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43.79</v>
      </c>
      <c r="G10">
        <v>7.0000000000000007E-2</v>
      </c>
      <c r="H10" s="1">
        <f t="shared" si="5"/>
        <v>82</v>
      </c>
      <c r="I10" s="1">
        <f t="shared" si="5"/>
        <v>0</v>
      </c>
      <c r="J10" s="1">
        <f t="shared" si="5"/>
        <v>43.79</v>
      </c>
      <c r="K10" s="1">
        <f t="shared" si="5"/>
        <v>7.0000000000000007E-2</v>
      </c>
      <c r="L10">
        <f t="shared" si="0"/>
        <v>204.08163265306121</v>
      </c>
      <c r="M10">
        <f t="shared" si="1"/>
        <v>16734.693877551021</v>
      </c>
      <c r="N10">
        <f t="shared" si="2"/>
        <v>8936.7346938775499</v>
      </c>
      <c r="O10">
        <f t="shared" si="3"/>
        <v>732812.24489795906</v>
      </c>
      <c r="P10">
        <f t="shared" si="4"/>
        <v>1372244.8979591834</v>
      </c>
    </row>
    <row r="11" spans="3:16" x14ac:dyDescent="0.25">
      <c r="C11">
        <v>7</v>
      </c>
      <c r="D11">
        <v>85</v>
      </c>
      <c r="E11">
        <v>0</v>
      </c>
      <c r="F11">
        <v>45.49</v>
      </c>
      <c r="G11">
        <v>0.11</v>
      </c>
      <c r="H11" s="1">
        <f t="shared" si="5"/>
        <v>85</v>
      </c>
      <c r="I11" s="1">
        <f t="shared" si="5"/>
        <v>0</v>
      </c>
      <c r="J11" s="1">
        <f t="shared" si="5"/>
        <v>45.49</v>
      </c>
      <c r="K11" s="1">
        <f t="shared" si="5"/>
        <v>0.11</v>
      </c>
      <c r="L11">
        <f t="shared" si="0"/>
        <v>82.644628099173559</v>
      </c>
      <c r="M11">
        <f t="shared" si="1"/>
        <v>7024.7933884297527</v>
      </c>
      <c r="N11">
        <f t="shared" si="2"/>
        <v>3759.5041322314055</v>
      </c>
      <c r="O11">
        <f t="shared" si="3"/>
        <v>319557.85123966943</v>
      </c>
      <c r="P11">
        <f t="shared" si="4"/>
        <v>597107.43801652896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1528.2228593916905</v>
      </c>
      <c r="M25">
        <f>SUM(M5:M19)/$L$25</f>
        <v>79.313344982985384</v>
      </c>
      <c r="N25">
        <f t="shared" ref="N25:P25" si="6">SUM(N5:N19)/$L$25</f>
        <v>42.462496091235174</v>
      </c>
      <c r="O25">
        <f t="shared" si="6"/>
        <v>3371.4442849259631</v>
      </c>
      <c r="P25">
        <f t="shared" si="6"/>
        <v>6297.4149422115943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0.52901754453303451</v>
      </c>
      <c r="F29">
        <f>1/SQRT(L25*(P25-M25^2))</f>
        <v>9.8036751560431675E-3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0.50434507963477415</v>
      </c>
      <c r="F31">
        <f>SQRT(P25)*F29</f>
        <v>0.77798292922553292</v>
      </c>
      <c r="H31">
        <f>(H29-E31)/E29</f>
        <v>79.894618537979227</v>
      </c>
      <c r="I31">
        <f>H31*SQRT((F29/E29)^2+(I29^2+F31^2)/(H29-E31)^2)</f>
        <v>2.0889743711288125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abSelected="1" zoomScaleNormal="100" workbookViewId="0">
      <selection activeCell="C4" sqref="C4:P11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40.17</v>
      </c>
      <c r="G5">
        <v>0.06</v>
      </c>
      <c r="H5" s="1">
        <f>D5</f>
        <v>75</v>
      </c>
      <c r="I5" s="1">
        <f>E5</f>
        <v>0</v>
      </c>
      <c r="J5" s="1">
        <f>F5</f>
        <v>40.17</v>
      </c>
      <c r="K5" s="1">
        <f>G5</f>
        <v>0.06</v>
      </c>
      <c r="L5">
        <f t="shared" ref="L5:L11" si="0">1/K5^2</f>
        <v>277.77777777777777</v>
      </c>
      <c r="M5">
        <f t="shared" ref="M5:M11" si="1">H5*L5</f>
        <v>20833.333333333332</v>
      </c>
      <c r="N5">
        <f t="shared" ref="N5:N11" si="2">J5*L5</f>
        <v>11158.333333333334</v>
      </c>
      <c r="O5">
        <f t="shared" ref="O5:O11" si="3">H5*J5*L5</f>
        <v>836875</v>
      </c>
      <c r="P5">
        <f t="shared" ref="P5:P11" si="4">H5^2*L5</f>
        <v>1562500</v>
      </c>
    </row>
    <row r="6" spans="3:16" x14ac:dyDescent="0.25">
      <c r="C6">
        <v>2</v>
      </c>
      <c r="D6">
        <v>78</v>
      </c>
      <c r="E6">
        <v>0</v>
      </c>
      <c r="F6">
        <v>41.77</v>
      </c>
      <c r="G6">
        <v>0.06</v>
      </c>
      <c r="H6" s="1">
        <f t="shared" ref="H6:K11" si="5">D6</f>
        <v>78</v>
      </c>
      <c r="I6" s="1">
        <f t="shared" si="5"/>
        <v>0</v>
      </c>
      <c r="J6" s="1">
        <f t="shared" si="5"/>
        <v>41.77</v>
      </c>
      <c r="K6" s="1">
        <f t="shared" si="5"/>
        <v>0.06</v>
      </c>
      <c r="L6">
        <f t="shared" si="0"/>
        <v>277.77777777777777</v>
      </c>
      <c r="M6">
        <f t="shared" si="1"/>
        <v>21666.666666666668</v>
      </c>
      <c r="N6">
        <f t="shared" si="2"/>
        <v>11602.777777777779</v>
      </c>
      <c r="O6">
        <f t="shared" si="3"/>
        <v>905016.66666666674</v>
      </c>
      <c r="P6">
        <f t="shared" si="4"/>
        <v>1690000</v>
      </c>
    </row>
    <row r="7" spans="3:16" x14ac:dyDescent="0.25">
      <c r="C7">
        <v>3</v>
      </c>
      <c r="D7">
        <v>79</v>
      </c>
      <c r="E7">
        <v>0</v>
      </c>
      <c r="F7">
        <v>42.24</v>
      </c>
      <c r="G7">
        <v>0.06</v>
      </c>
      <c r="H7" s="1">
        <f t="shared" si="5"/>
        <v>79</v>
      </c>
      <c r="I7" s="1">
        <f t="shared" si="5"/>
        <v>0</v>
      </c>
      <c r="J7" s="1">
        <f t="shared" si="5"/>
        <v>42.24</v>
      </c>
      <c r="K7" s="1">
        <f t="shared" si="5"/>
        <v>0.06</v>
      </c>
      <c r="L7">
        <f t="shared" si="0"/>
        <v>277.77777777777777</v>
      </c>
      <c r="M7">
        <f t="shared" si="1"/>
        <v>21944.444444444445</v>
      </c>
      <c r="N7">
        <f t="shared" si="2"/>
        <v>11733.333333333334</v>
      </c>
      <c r="O7">
        <f t="shared" si="3"/>
        <v>926933.33333333337</v>
      </c>
      <c r="P7">
        <f t="shared" si="4"/>
        <v>1733611.111111111</v>
      </c>
    </row>
    <row r="8" spans="3:16" x14ac:dyDescent="0.25">
      <c r="C8">
        <v>4</v>
      </c>
      <c r="D8">
        <v>80</v>
      </c>
      <c r="E8">
        <v>0</v>
      </c>
      <c r="F8">
        <v>42.84</v>
      </c>
      <c r="G8">
        <v>0.06</v>
      </c>
      <c r="H8" s="1">
        <f t="shared" si="5"/>
        <v>80</v>
      </c>
      <c r="I8" s="1">
        <f t="shared" si="5"/>
        <v>0</v>
      </c>
      <c r="J8" s="1">
        <f t="shared" si="5"/>
        <v>42.84</v>
      </c>
      <c r="K8" s="1">
        <f t="shared" si="5"/>
        <v>0.06</v>
      </c>
      <c r="L8">
        <f t="shared" si="0"/>
        <v>277.77777777777777</v>
      </c>
      <c r="M8">
        <f t="shared" si="1"/>
        <v>22222.222222222223</v>
      </c>
      <c r="N8">
        <f t="shared" si="2"/>
        <v>11900</v>
      </c>
      <c r="O8">
        <f t="shared" si="3"/>
        <v>952000</v>
      </c>
      <c r="P8">
        <f t="shared" si="4"/>
        <v>1777777.7777777778</v>
      </c>
    </row>
    <row r="9" spans="3:16" x14ac:dyDescent="0.25">
      <c r="C9">
        <v>5</v>
      </c>
      <c r="D9">
        <v>81</v>
      </c>
      <c r="E9">
        <v>0</v>
      </c>
      <c r="F9">
        <v>43.46</v>
      </c>
      <c r="G9">
        <v>0.08</v>
      </c>
      <c r="H9" s="1">
        <f t="shared" si="5"/>
        <v>81</v>
      </c>
      <c r="I9" s="1">
        <f t="shared" si="5"/>
        <v>0</v>
      </c>
      <c r="J9" s="1">
        <f t="shared" si="5"/>
        <v>43.46</v>
      </c>
      <c r="K9" s="1">
        <f t="shared" si="5"/>
        <v>0.08</v>
      </c>
      <c r="L9">
        <f t="shared" si="0"/>
        <v>156.25</v>
      </c>
      <c r="M9">
        <f t="shared" si="1"/>
        <v>12656.25</v>
      </c>
      <c r="N9">
        <f t="shared" si="2"/>
        <v>6790.625</v>
      </c>
      <c r="O9">
        <f t="shared" si="3"/>
        <v>550040.625</v>
      </c>
      <c r="P9">
        <f t="shared" si="4"/>
        <v>1025156.25</v>
      </c>
    </row>
    <row r="10" spans="3:16" x14ac:dyDescent="0.25">
      <c r="C10">
        <v>6</v>
      </c>
      <c r="D10">
        <v>82</v>
      </c>
      <c r="E10">
        <v>0</v>
      </c>
      <c r="F10">
        <v>43.78</v>
      </c>
      <c r="G10">
        <v>0.06</v>
      </c>
      <c r="H10" s="1">
        <f t="shared" si="5"/>
        <v>82</v>
      </c>
      <c r="I10" s="1">
        <f t="shared" si="5"/>
        <v>0</v>
      </c>
      <c r="J10" s="1">
        <f t="shared" si="5"/>
        <v>43.78</v>
      </c>
      <c r="K10" s="1">
        <f t="shared" si="5"/>
        <v>0.06</v>
      </c>
      <c r="L10">
        <f t="shared" si="0"/>
        <v>277.77777777777777</v>
      </c>
      <c r="M10">
        <f t="shared" si="1"/>
        <v>22777.777777777777</v>
      </c>
      <c r="N10">
        <f t="shared" si="2"/>
        <v>12161.111111111111</v>
      </c>
      <c r="O10">
        <f t="shared" si="3"/>
        <v>997211.11111111112</v>
      </c>
      <c r="P10">
        <f t="shared" si="4"/>
        <v>1867777.7777777778</v>
      </c>
    </row>
    <row r="11" spans="3:16" x14ac:dyDescent="0.25">
      <c r="C11">
        <v>7</v>
      </c>
      <c r="D11">
        <v>85</v>
      </c>
      <c r="E11">
        <v>0</v>
      </c>
      <c r="F11">
        <v>45.48</v>
      </c>
      <c r="G11">
        <v>0.11</v>
      </c>
      <c r="H11" s="1">
        <f t="shared" si="5"/>
        <v>85</v>
      </c>
      <c r="I11" s="1">
        <f t="shared" si="5"/>
        <v>0</v>
      </c>
      <c r="J11" s="1">
        <f t="shared" si="5"/>
        <v>45.48</v>
      </c>
      <c r="K11" s="1">
        <f t="shared" si="5"/>
        <v>0.11</v>
      </c>
      <c r="L11">
        <f t="shared" si="0"/>
        <v>82.644628099173559</v>
      </c>
      <c r="M11">
        <f t="shared" si="1"/>
        <v>7024.7933884297527</v>
      </c>
      <c r="N11">
        <f t="shared" si="2"/>
        <v>3758.6776859504134</v>
      </c>
      <c r="O11">
        <f t="shared" si="3"/>
        <v>319487.6033057851</v>
      </c>
      <c r="P11">
        <f t="shared" si="4"/>
        <v>597107.43801652896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1627.7835169880625</v>
      </c>
      <c r="M25">
        <f>SUM(M5:M19)/$L$25</f>
        <v>79.325958572058184</v>
      </c>
      <c r="N25">
        <f t="shared" ref="N25:P25" si="6">SUM(N5:N19)/$L$25</f>
        <v>42.453346848832084</v>
      </c>
      <c r="O25">
        <f t="shared" si="6"/>
        <v>3371.1880493609515</v>
      </c>
      <c r="P25">
        <f t="shared" si="6"/>
        <v>6299.3206698986323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  <c r="K28" t="s">
        <v>18</v>
      </c>
      <c r="L28" t="s">
        <v>19</v>
      </c>
    </row>
    <row r="29" spans="3:16" x14ac:dyDescent="0.25">
      <c r="E29">
        <f>(O25-M25*N25)/(P25-M25^2)</f>
        <v>0.52668458472173263</v>
      </c>
      <c r="F29">
        <f>1/SQRT(L25*(P25-M25^2))</f>
        <v>9.5663096876946845E-3</v>
      </c>
      <c r="H29">
        <v>42.77</v>
      </c>
      <c r="I29">
        <v>0.05</v>
      </c>
      <c r="K29">
        <v>48.65</v>
      </c>
      <c r="L29">
        <v>0.11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  <c r="K30" t="s">
        <v>20</v>
      </c>
      <c r="L30" t="s">
        <v>21</v>
      </c>
    </row>
    <row r="31" spans="3:16" x14ac:dyDescent="0.25">
      <c r="E31">
        <f>N25-E29*M25</f>
        <v>0.67358730065425476</v>
      </c>
      <c r="F31">
        <f>SQRT(P25)*F29</f>
        <v>0.75926135299495867</v>
      </c>
      <c r="H31">
        <f>(H29-$E31)/$E29</f>
        <v>79.927178278033097</v>
      </c>
      <c r="I31">
        <f>H31*SQRT(($F29/$E29)^2+(I29^2+$F31^2)/(H29-$E31)^2)</f>
        <v>2.0481034314852238</v>
      </c>
      <c r="K31">
        <f>(K29-$E31)/$E29</f>
        <v>91.091355416626627</v>
      </c>
      <c r="L31">
        <f>K31*SQRT(($F29/$E29)^2+(L29^2+$F31^2)/(K29-$E31)^2)</f>
        <v>2.2043626666442768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opLeftCell="A18" zoomScaleNormal="100" workbookViewId="0">
      <selection activeCell="F5" sqref="F5:G11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40.119999999999997</v>
      </c>
      <c r="G5">
        <v>0.06</v>
      </c>
      <c r="H5" s="1">
        <f>D5</f>
        <v>75</v>
      </c>
      <c r="I5" s="1">
        <f>E5</f>
        <v>0</v>
      </c>
      <c r="J5" s="1">
        <f>F5</f>
        <v>40.119999999999997</v>
      </c>
      <c r="K5" s="1">
        <f>G5</f>
        <v>0.06</v>
      </c>
      <c r="L5">
        <f t="shared" ref="L5:L11" si="0">1/K5^2</f>
        <v>277.77777777777777</v>
      </c>
      <c r="M5">
        <f t="shared" ref="M5:M11" si="1">H5*L5</f>
        <v>20833.333333333332</v>
      </c>
      <c r="N5">
        <f t="shared" ref="N5:N11" si="2">J5*L5</f>
        <v>11144.444444444443</v>
      </c>
      <c r="O5">
        <f t="shared" ref="O5:O11" si="3">H5*J5*L5</f>
        <v>835833.33333333337</v>
      </c>
      <c r="P5">
        <f t="shared" ref="P5:P11" si="4">H5^2*L5</f>
        <v>1562500</v>
      </c>
    </row>
    <row r="6" spans="3:16" x14ac:dyDescent="0.25">
      <c r="C6">
        <v>2</v>
      </c>
      <c r="D6">
        <v>78</v>
      </c>
      <c r="E6">
        <v>0</v>
      </c>
      <c r="F6">
        <v>41.74</v>
      </c>
      <c r="G6">
        <v>7.0000000000000007E-2</v>
      </c>
      <c r="H6" s="1">
        <f t="shared" ref="H6:K11" si="5">D6</f>
        <v>78</v>
      </c>
      <c r="I6" s="1">
        <f t="shared" si="5"/>
        <v>0</v>
      </c>
      <c r="J6" s="1">
        <f t="shared" si="5"/>
        <v>41.74</v>
      </c>
      <c r="K6" s="1">
        <f t="shared" si="5"/>
        <v>7.0000000000000007E-2</v>
      </c>
      <c r="L6">
        <f t="shared" si="0"/>
        <v>204.08163265306121</v>
      </c>
      <c r="M6">
        <f t="shared" si="1"/>
        <v>15918.367346938774</v>
      </c>
      <c r="N6">
        <f t="shared" si="2"/>
        <v>8518.3673469387759</v>
      </c>
      <c r="O6">
        <f t="shared" si="3"/>
        <v>664432.6530612245</v>
      </c>
      <c r="P6">
        <f t="shared" si="4"/>
        <v>1241632.6530612244</v>
      </c>
    </row>
    <row r="7" spans="3:16" x14ac:dyDescent="0.25">
      <c r="C7">
        <v>3</v>
      </c>
      <c r="D7">
        <v>79</v>
      </c>
      <c r="E7">
        <v>0</v>
      </c>
      <c r="F7">
        <v>42.22</v>
      </c>
      <c r="G7">
        <v>0.06</v>
      </c>
      <c r="H7" s="1">
        <f t="shared" si="5"/>
        <v>79</v>
      </c>
      <c r="I7" s="1">
        <f t="shared" si="5"/>
        <v>0</v>
      </c>
      <c r="J7" s="1">
        <f t="shared" si="5"/>
        <v>42.22</v>
      </c>
      <c r="K7" s="1">
        <f t="shared" si="5"/>
        <v>0.06</v>
      </c>
      <c r="L7">
        <f t="shared" si="0"/>
        <v>277.77777777777777</v>
      </c>
      <c r="M7">
        <f t="shared" si="1"/>
        <v>21944.444444444445</v>
      </c>
      <c r="N7">
        <f t="shared" si="2"/>
        <v>11727.777777777777</v>
      </c>
      <c r="O7">
        <f t="shared" si="3"/>
        <v>926494.4444444445</v>
      </c>
      <c r="P7">
        <f t="shared" si="4"/>
        <v>1733611.111111111</v>
      </c>
    </row>
    <row r="8" spans="3:16" x14ac:dyDescent="0.25">
      <c r="C8">
        <v>4</v>
      </c>
      <c r="D8">
        <v>80</v>
      </c>
      <c r="E8">
        <v>0</v>
      </c>
      <c r="F8">
        <v>42.8</v>
      </c>
      <c r="G8">
        <v>0.06</v>
      </c>
      <c r="H8" s="1">
        <f t="shared" si="5"/>
        <v>80</v>
      </c>
      <c r="I8" s="1">
        <f t="shared" si="5"/>
        <v>0</v>
      </c>
      <c r="J8" s="1">
        <f t="shared" si="5"/>
        <v>42.8</v>
      </c>
      <c r="K8" s="1">
        <f t="shared" si="5"/>
        <v>0.06</v>
      </c>
      <c r="L8">
        <f t="shared" si="0"/>
        <v>277.77777777777777</v>
      </c>
      <c r="M8">
        <f t="shared" si="1"/>
        <v>22222.222222222223</v>
      </c>
      <c r="N8">
        <f t="shared" si="2"/>
        <v>11888.888888888889</v>
      </c>
      <c r="O8">
        <f t="shared" si="3"/>
        <v>951111.11111111112</v>
      </c>
      <c r="P8">
        <f t="shared" si="4"/>
        <v>1777777.7777777778</v>
      </c>
    </row>
    <row r="9" spans="3:16" x14ac:dyDescent="0.25">
      <c r="C9">
        <v>5</v>
      </c>
      <c r="D9">
        <v>81</v>
      </c>
      <c r="E9">
        <v>0</v>
      </c>
      <c r="F9">
        <v>43.44</v>
      </c>
      <c r="G9">
        <v>7.0000000000000007E-2</v>
      </c>
      <c r="H9" s="1">
        <f t="shared" si="5"/>
        <v>81</v>
      </c>
      <c r="I9" s="1">
        <f t="shared" si="5"/>
        <v>0</v>
      </c>
      <c r="J9" s="1">
        <f t="shared" si="5"/>
        <v>43.44</v>
      </c>
      <c r="K9" s="1">
        <f t="shared" si="5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8865.3061224489775</v>
      </c>
      <c r="O9">
        <f t="shared" si="3"/>
        <v>718089.79591836722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43.76</v>
      </c>
      <c r="G10">
        <v>7.0000000000000007E-2</v>
      </c>
      <c r="H10" s="1">
        <f t="shared" si="5"/>
        <v>82</v>
      </c>
      <c r="I10" s="1">
        <f t="shared" si="5"/>
        <v>0</v>
      </c>
      <c r="J10" s="1">
        <f t="shared" si="5"/>
        <v>43.76</v>
      </c>
      <c r="K10" s="1">
        <f t="shared" si="5"/>
        <v>7.0000000000000007E-2</v>
      </c>
      <c r="L10">
        <f t="shared" si="0"/>
        <v>204.08163265306121</v>
      </c>
      <c r="M10">
        <f t="shared" si="1"/>
        <v>16734.693877551021</v>
      </c>
      <c r="N10">
        <f t="shared" si="2"/>
        <v>8930.6122448979586</v>
      </c>
      <c r="O10">
        <f t="shared" si="3"/>
        <v>732310.20408163255</v>
      </c>
      <c r="P10">
        <f t="shared" si="4"/>
        <v>1372244.8979591834</v>
      </c>
    </row>
    <row r="11" spans="3:16" x14ac:dyDescent="0.25">
      <c r="C11">
        <v>7</v>
      </c>
      <c r="D11">
        <v>85</v>
      </c>
      <c r="E11">
        <v>0</v>
      </c>
      <c r="F11">
        <v>45.47</v>
      </c>
      <c r="G11">
        <v>0.11</v>
      </c>
      <c r="H11" s="1">
        <f t="shared" si="5"/>
        <v>85</v>
      </c>
      <c r="I11" s="1">
        <f t="shared" si="5"/>
        <v>0</v>
      </c>
      <c r="J11" s="1">
        <f t="shared" si="5"/>
        <v>45.47</v>
      </c>
      <c r="K11" s="1">
        <f t="shared" si="5"/>
        <v>0.11</v>
      </c>
      <c r="L11">
        <f t="shared" si="0"/>
        <v>82.644628099173559</v>
      </c>
      <c r="M11">
        <f t="shared" si="1"/>
        <v>7024.7933884297527</v>
      </c>
      <c r="N11">
        <f t="shared" si="2"/>
        <v>3757.8512396694218</v>
      </c>
      <c r="O11">
        <f t="shared" si="3"/>
        <v>319417.35537190083</v>
      </c>
      <c r="P11">
        <f t="shared" si="4"/>
        <v>597107.43801652896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1528.2228593916905</v>
      </c>
      <c r="M25">
        <f>SUM(M5:M19)/$L$25</f>
        <v>79.313344982985384</v>
      </c>
      <c r="N25">
        <f t="shared" ref="N25:P25" si="6">SUM(N5:N19)/$L$25</f>
        <v>42.42394861890309</v>
      </c>
      <c r="O25">
        <f t="shared" si="6"/>
        <v>3368.4150617738128</v>
      </c>
      <c r="P25">
        <f t="shared" si="6"/>
        <v>6297.4149422115943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0.53314574486101718</v>
      </c>
      <c r="F29">
        <f>1/SQRT(L25*(P25-M25^2))</f>
        <v>9.8036751560431675E-3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0.13837623053052539</v>
      </c>
      <c r="F31">
        <f>SQRT(P25)*F29</f>
        <v>0.77798292922553292</v>
      </c>
      <c r="H31">
        <f>(H29-E31)/E29</f>
        <v>79.962419620516485</v>
      </c>
      <c r="I31">
        <f>H31*SQRT((F29/E29)^2+(I29^2+F31^2)/(H29-E31)^2)</f>
        <v>2.0736830773230053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opLeftCell="A13" zoomScaleNormal="100" workbookViewId="0">
      <selection activeCell="D27" sqref="D27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39.979999999999997</v>
      </c>
      <c r="G5">
        <v>0.06</v>
      </c>
      <c r="H5" s="1">
        <f>D5</f>
        <v>75</v>
      </c>
      <c r="I5" s="1">
        <f>E5</f>
        <v>0</v>
      </c>
      <c r="J5" s="1">
        <f>F5</f>
        <v>39.979999999999997</v>
      </c>
      <c r="K5" s="1">
        <f>G5</f>
        <v>0.06</v>
      </c>
      <c r="L5">
        <f t="shared" ref="L5:L11" si="0">1/K5^2</f>
        <v>277.77777777777777</v>
      </c>
      <c r="M5">
        <f t="shared" ref="M5:M11" si="1">H5*L5</f>
        <v>20833.333333333332</v>
      </c>
      <c r="N5">
        <f t="shared" ref="N5:N11" si="2">J5*L5</f>
        <v>11105.555555555555</v>
      </c>
      <c r="O5">
        <f t="shared" ref="O5:O11" si="3">H5*J5*L5</f>
        <v>832916.66666666651</v>
      </c>
      <c r="P5">
        <f t="shared" ref="P5:P11" si="4">H5^2*L5</f>
        <v>1562500</v>
      </c>
    </row>
    <row r="6" spans="3:16" x14ac:dyDescent="0.25">
      <c r="C6">
        <v>2</v>
      </c>
      <c r="D6">
        <v>78</v>
      </c>
      <c r="E6">
        <v>0</v>
      </c>
      <c r="F6">
        <v>41.63</v>
      </c>
      <c r="G6">
        <v>7.0000000000000007E-2</v>
      </c>
      <c r="H6" s="1">
        <f t="shared" ref="H6:K11" si="5">D6</f>
        <v>78</v>
      </c>
      <c r="I6" s="1">
        <f t="shared" si="5"/>
        <v>0</v>
      </c>
      <c r="J6" s="1">
        <f t="shared" si="5"/>
        <v>41.63</v>
      </c>
      <c r="K6" s="1">
        <f t="shared" si="5"/>
        <v>7.0000000000000007E-2</v>
      </c>
      <c r="L6">
        <f t="shared" si="0"/>
        <v>204.08163265306121</v>
      </c>
      <c r="M6">
        <f t="shared" si="1"/>
        <v>15918.367346938774</v>
      </c>
      <c r="N6">
        <f t="shared" si="2"/>
        <v>8495.9183673469379</v>
      </c>
      <c r="O6">
        <f t="shared" si="3"/>
        <v>662681.63265306118</v>
      </c>
      <c r="P6">
        <f t="shared" si="4"/>
        <v>1241632.6530612244</v>
      </c>
    </row>
    <row r="7" spans="3:16" x14ac:dyDescent="0.25">
      <c r="C7">
        <v>3</v>
      </c>
      <c r="D7">
        <v>79</v>
      </c>
      <c r="E7">
        <v>0</v>
      </c>
      <c r="F7">
        <v>42.1</v>
      </c>
      <c r="G7">
        <v>0.06</v>
      </c>
      <c r="H7" s="1">
        <f t="shared" si="5"/>
        <v>79</v>
      </c>
      <c r="I7" s="1">
        <f t="shared" si="5"/>
        <v>0</v>
      </c>
      <c r="J7" s="1">
        <f t="shared" si="5"/>
        <v>42.1</v>
      </c>
      <c r="K7" s="1">
        <f t="shared" si="5"/>
        <v>0.06</v>
      </c>
      <c r="L7">
        <f t="shared" si="0"/>
        <v>277.77777777777777</v>
      </c>
      <c r="M7">
        <f t="shared" si="1"/>
        <v>21944.444444444445</v>
      </c>
      <c r="N7">
        <f t="shared" si="2"/>
        <v>11694.444444444445</v>
      </c>
      <c r="O7">
        <f t="shared" si="3"/>
        <v>923861.11111111112</v>
      </c>
      <c r="P7">
        <f t="shared" si="4"/>
        <v>1733611.111111111</v>
      </c>
    </row>
    <row r="8" spans="3:16" x14ac:dyDescent="0.25">
      <c r="C8">
        <v>4</v>
      </c>
      <c r="D8">
        <v>80</v>
      </c>
      <c r="E8">
        <v>0</v>
      </c>
      <c r="F8">
        <v>42.73</v>
      </c>
      <c r="G8">
        <v>0.06</v>
      </c>
      <c r="H8" s="1">
        <f t="shared" si="5"/>
        <v>80</v>
      </c>
      <c r="I8" s="1">
        <f t="shared" si="5"/>
        <v>0</v>
      </c>
      <c r="J8" s="1">
        <f t="shared" si="5"/>
        <v>42.73</v>
      </c>
      <c r="K8" s="1">
        <f t="shared" si="5"/>
        <v>0.06</v>
      </c>
      <c r="L8">
        <f t="shared" si="0"/>
        <v>277.77777777777777</v>
      </c>
      <c r="M8">
        <f t="shared" si="1"/>
        <v>22222.222222222223</v>
      </c>
      <c r="N8">
        <f t="shared" si="2"/>
        <v>11869.444444444443</v>
      </c>
      <c r="O8">
        <f t="shared" si="3"/>
        <v>949555.55555555539</v>
      </c>
      <c r="P8">
        <f t="shared" si="4"/>
        <v>1777777.7777777778</v>
      </c>
    </row>
    <row r="9" spans="3:16" x14ac:dyDescent="0.25">
      <c r="C9">
        <v>5</v>
      </c>
      <c r="D9">
        <v>81</v>
      </c>
      <c r="E9">
        <v>0</v>
      </c>
      <c r="F9">
        <v>43.29</v>
      </c>
      <c r="G9">
        <v>7.0000000000000007E-2</v>
      </c>
      <c r="H9" s="1">
        <f t="shared" si="5"/>
        <v>81</v>
      </c>
      <c r="I9" s="1">
        <f t="shared" si="5"/>
        <v>0</v>
      </c>
      <c r="J9" s="1">
        <f t="shared" si="5"/>
        <v>43.29</v>
      </c>
      <c r="K9" s="1">
        <f t="shared" si="5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8834.6938775510189</v>
      </c>
      <c r="O9">
        <f t="shared" si="3"/>
        <v>715610.20408163255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43.67</v>
      </c>
      <c r="G10">
        <v>0.05</v>
      </c>
      <c r="H10" s="1">
        <f t="shared" si="5"/>
        <v>82</v>
      </c>
      <c r="I10" s="1">
        <f t="shared" si="5"/>
        <v>0</v>
      </c>
      <c r="J10" s="1">
        <f t="shared" si="5"/>
        <v>43.67</v>
      </c>
      <c r="K10" s="1">
        <f t="shared" si="5"/>
        <v>0.05</v>
      </c>
      <c r="L10">
        <f t="shared" si="0"/>
        <v>399.99999999999994</v>
      </c>
      <c r="M10">
        <f t="shared" si="1"/>
        <v>32799.999999999993</v>
      </c>
      <c r="N10">
        <f t="shared" si="2"/>
        <v>17468</v>
      </c>
      <c r="O10">
        <f t="shared" si="3"/>
        <v>1432375.9999999998</v>
      </c>
      <c r="P10">
        <f t="shared" si="4"/>
        <v>2689599.9999999995</v>
      </c>
    </row>
    <row r="11" spans="3:16" x14ac:dyDescent="0.25">
      <c r="C11">
        <v>7</v>
      </c>
      <c r="D11">
        <v>85</v>
      </c>
      <c r="E11">
        <v>0</v>
      </c>
      <c r="F11">
        <v>45.33</v>
      </c>
      <c r="G11">
        <v>0.05</v>
      </c>
      <c r="H11" s="1">
        <f t="shared" si="5"/>
        <v>85</v>
      </c>
      <c r="I11" s="1">
        <f t="shared" si="5"/>
        <v>0</v>
      </c>
      <c r="J11" s="1">
        <f t="shared" si="5"/>
        <v>45.33</v>
      </c>
      <c r="K11" s="1">
        <f t="shared" si="5"/>
        <v>0.05</v>
      </c>
      <c r="L11">
        <f t="shared" si="0"/>
        <v>399.99999999999994</v>
      </c>
      <c r="M11">
        <f t="shared" si="1"/>
        <v>33999.999999999993</v>
      </c>
      <c r="N11">
        <f t="shared" si="2"/>
        <v>18131.999999999996</v>
      </c>
      <c r="O11">
        <f t="shared" si="3"/>
        <v>1541219.9999999998</v>
      </c>
      <c r="P11">
        <f t="shared" si="4"/>
        <v>2889999.9999999995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2041.4965986394557</v>
      </c>
      <c r="M25">
        <f>SUM(M5:M19)/$L$25</f>
        <v>80.455181606131291</v>
      </c>
      <c r="N25">
        <f t="shared" ref="N25:P25" si="6">SUM(N5:N19)/$L$25</f>
        <v>42.909724536265685</v>
      </c>
      <c r="O25">
        <f t="shared" si="6"/>
        <v>3457.3759146951015</v>
      </c>
      <c r="P25">
        <f t="shared" si="6"/>
        <v>6482.5487059868938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0.53258937720754929</v>
      </c>
      <c r="F29">
        <f>1/SQRT(L25*(P25-M25^2))</f>
        <v>7.1759479063333983E-3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6.0149471535943633E-2</v>
      </c>
      <c r="F31">
        <f>SQRT(P25)*F29</f>
        <v>0.57776625324146325</v>
      </c>
      <c r="H31">
        <f>(H29-E31)/E29</f>
        <v>80.192832144716419</v>
      </c>
      <c r="I31">
        <f>H31*SQRT((F29/E29)^2+(I29^2+F31^2)/(H29-E31)^2)</f>
        <v>1.5339902088916886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topLeftCell="A11" zoomScaleNormal="100" workbookViewId="0">
      <selection activeCell="F5" sqref="F5:G11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39.94</v>
      </c>
      <c r="G5">
        <v>0.05</v>
      </c>
      <c r="H5" s="1">
        <f>D5</f>
        <v>75</v>
      </c>
      <c r="I5" s="1">
        <f>E5</f>
        <v>0</v>
      </c>
      <c r="J5" s="1">
        <f>F5</f>
        <v>39.94</v>
      </c>
      <c r="K5" s="1">
        <f>G5</f>
        <v>0.05</v>
      </c>
      <c r="L5">
        <f t="shared" ref="L5:L11" si="0">1/K5^2</f>
        <v>399.99999999999994</v>
      </c>
      <c r="M5">
        <f t="shared" ref="M5:M11" si="1">H5*L5</f>
        <v>29999.999999999996</v>
      </c>
      <c r="N5">
        <f t="shared" ref="N5:N11" si="2">J5*L5</f>
        <v>15975.999999999996</v>
      </c>
      <c r="O5">
        <f t="shared" ref="O5:O11" si="3">H5*J5*L5</f>
        <v>1198199.9999999998</v>
      </c>
      <c r="P5">
        <f t="shared" ref="P5:P11" si="4">H5^2*L5</f>
        <v>2249999.9999999995</v>
      </c>
    </row>
    <row r="6" spans="3:16" x14ac:dyDescent="0.25">
      <c r="C6">
        <v>2</v>
      </c>
      <c r="D6">
        <v>78</v>
      </c>
      <c r="E6">
        <v>0</v>
      </c>
      <c r="F6">
        <v>41.45</v>
      </c>
      <c r="G6">
        <v>0.05</v>
      </c>
      <c r="H6" s="1">
        <f t="shared" ref="H6:K11" si="5">D6</f>
        <v>78</v>
      </c>
      <c r="I6" s="1">
        <f t="shared" si="5"/>
        <v>0</v>
      </c>
      <c r="J6" s="1">
        <f t="shared" si="5"/>
        <v>41.45</v>
      </c>
      <c r="K6" s="1">
        <f t="shared" si="5"/>
        <v>0.05</v>
      </c>
      <c r="L6">
        <f t="shared" si="0"/>
        <v>399.99999999999994</v>
      </c>
      <c r="M6">
        <f t="shared" si="1"/>
        <v>31199.999999999996</v>
      </c>
      <c r="N6">
        <f t="shared" si="2"/>
        <v>16580</v>
      </c>
      <c r="O6">
        <f t="shared" si="3"/>
        <v>1293240</v>
      </c>
      <c r="P6">
        <f t="shared" si="4"/>
        <v>2433599.9999999995</v>
      </c>
    </row>
    <row r="7" spans="3:16" x14ac:dyDescent="0.25">
      <c r="C7">
        <v>3</v>
      </c>
      <c r="D7">
        <v>79</v>
      </c>
      <c r="E7">
        <v>0</v>
      </c>
      <c r="F7">
        <v>42.06</v>
      </c>
      <c r="G7">
        <v>7.0000000000000007E-2</v>
      </c>
      <c r="H7" s="1">
        <f t="shared" si="5"/>
        <v>79</v>
      </c>
      <c r="I7" s="1">
        <f t="shared" si="5"/>
        <v>0</v>
      </c>
      <c r="J7" s="1">
        <f t="shared" si="5"/>
        <v>42.06</v>
      </c>
      <c r="K7" s="1">
        <f t="shared" si="5"/>
        <v>7.0000000000000007E-2</v>
      </c>
      <c r="L7">
        <f t="shared" si="0"/>
        <v>204.08163265306121</v>
      </c>
      <c r="M7">
        <f t="shared" si="1"/>
        <v>16122.448979591834</v>
      </c>
      <c r="N7">
        <f t="shared" si="2"/>
        <v>8583.6734693877552</v>
      </c>
      <c r="O7">
        <f t="shared" si="3"/>
        <v>678110.20408163266</v>
      </c>
      <c r="P7">
        <f t="shared" si="4"/>
        <v>1273673.469387755</v>
      </c>
    </row>
    <row r="8" spans="3:16" x14ac:dyDescent="0.25">
      <c r="C8">
        <v>4</v>
      </c>
      <c r="D8">
        <v>80</v>
      </c>
      <c r="E8">
        <v>0</v>
      </c>
      <c r="F8">
        <v>42.67</v>
      </c>
      <c r="G8">
        <v>0.06</v>
      </c>
      <c r="H8" s="1">
        <f t="shared" si="5"/>
        <v>80</v>
      </c>
      <c r="I8" s="1">
        <f t="shared" si="5"/>
        <v>0</v>
      </c>
      <c r="J8" s="1">
        <f t="shared" si="5"/>
        <v>42.67</v>
      </c>
      <c r="K8" s="1">
        <f t="shared" si="5"/>
        <v>0.06</v>
      </c>
      <c r="L8">
        <f t="shared" si="0"/>
        <v>277.77777777777777</v>
      </c>
      <c r="M8">
        <f t="shared" si="1"/>
        <v>22222.222222222223</v>
      </c>
      <c r="N8">
        <f t="shared" si="2"/>
        <v>11852.777777777777</v>
      </c>
      <c r="O8">
        <f t="shared" si="3"/>
        <v>948222.22222222225</v>
      </c>
      <c r="P8">
        <f t="shared" si="4"/>
        <v>1777777.7777777778</v>
      </c>
    </row>
    <row r="9" spans="3:16" x14ac:dyDescent="0.25">
      <c r="C9">
        <v>5</v>
      </c>
      <c r="D9">
        <v>81</v>
      </c>
      <c r="E9">
        <v>0</v>
      </c>
      <c r="F9">
        <v>43.24</v>
      </c>
      <c r="G9">
        <v>7.0000000000000007E-2</v>
      </c>
      <c r="H9" s="1">
        <f t="shared" si="5"/>
        <v>81</v>
      </c>
      <c r="I9" s="1">
        <f t="shared" si="5"/>
        <v>0</v>
      </c>
      <c r="J9" s="1">
        <f t="shared" si="5"/>
        <v>43.24</v>
      </c>
      <c r="K9" s="1">
        <f t="shared" si="5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8824.4897959183672</v>
      </c>
      <c r="O9">
        <f t="shared" si="3"/>
        <v>714783.67346938769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43.62</v>
      </c>
      <c r="G10">
        <v>0.05</v>
      </c>
      <c r="H10" s="1">
        <f t="shared" si="5"/>
        <v>82</v>
      </c>
      <c r="I10" s="1">
        <f t="shared" si="5"/>
        <v>0</v>
      </c>
      <c r="J10" s="1">
        <f t="shared" si="5"/>
        <v>43.62</v>
      </c>
      <c r="K10" s="1">
        <f t="shared" si="5"/>
        <v>0.05</v>
      </c>
      <c r="L10">
        <f t="shared" si="0"/>
        <v>399.99999999999994</v>
      </c>
      <c r="M10">
        <f t="shared" si="1"/>
        <v>32799.999999999993</v>
      </c>
      <c r="N10">
        <f t="shared" si="2"/>
        <v>17447.999999999996</v>
      </c>
      <c r="O10">
        <f t="shared" si="3"/>
        <v>1430735.9999999998</v>
      </c>
      <c r="P10">
        <f t="shared" si="4"/>
        <v>2689599.9999999995</v>
      </c>
    </row>
    <row r="11" spans="3:16" x14ac:dyDescent="0.25">
      <c r="C11">
        <v>7</v>
      </c>
      <c r="D11">
        <v>85</v>
      </c>
      <c r="E11">
        <v>0</v>
      </c>
      <c r="F11">
        <v>45.24</v>
      </c>
      <c r="G11">
        <v>0.05</v>
      </c>
      <c r="H11" s="1">
        <f t="shared" si="5"/>
        <v>85</v>
      </c>
      <c r="I11" s="1">
        <f t="shared" si="5"/>
        <v>0</v>
      </c>
      <c r="J11" s="1">
        <f t="shared" si="5"/>
        <v>45.24</v>
      </c>
      <c r="K11" s="1">
        <f t="shared" si="5"/>
        <v>0.05</v>
      </c>
      <c r="L11">
        <f t="shared" si="0"/>
        <v>399.99999999999994</v>
      </c>
      <c r="M11">
        <f t="shared" si="1"/>
        <v>33999.999999999993</v>
      </c>
      <c r="N11">
        <f t="shared" si="2"/>
        <v>18096</v>
      </c>
      <c r="O11">
        <f t="shared" si="3"/>
        <v>1538159.9999999998</v>
      </c>
      <c r="P11">
        <f t="shared" si="4"/>
        <v>2889999.9999999995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2285.9410430838998</v>
      </c>
      <c r="M25">
        <f>SUM(M5:M19)/$L$25</f>
        <v>80.000000000000014</v>
      </c>
      <c r="N25">
        <f t="shared" ref="N25:P25" si="6">SUM(N5:N19)/$L$25</f>
        <v>42.591186390239066</v>
      </c>
      <c r="O25">
        <f t="shared" si="6"/>
        <v>3412.7967225473672</v>
      </c>
      <c r="P25">
        <f t="shared" si="6"/>
        <v>6410.3275468703505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0.53273167358237583</v>
      </c>
      <c r="F29">
        <f>1/SQRT(L25*(P25-M25^2))</f>
        <v>6.5083200289244867E-3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-2.7347496351005418E-2</v>
      </c>
      <c r="F31">
        <f>SQRT(P25)*F29</f>
        <v>0.5210855266023855</v>
      </c>
      <c r="H31">
        <f>(H29-E31)/E29</f>
        <v>80.335654173814191</v>
      </c>
      <c r="I31">
        <f>H31*SQRT((F29/E29)^2+(I29^2+F31^2)/(H29-E31)^2)</f>
        <v>1.3888163830295575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6"/>
  <sheetViews>
    <sheetView zoomScaleNormal="100" workbookViewId="0">
      <selection activeCell="F5" sqref="F5:G11"/>
    </sheetView>
  </sheetViews>
  <sheetFormatPr baseColWidth="10" defaultColWidth="9.140625" defaultRowHeight="15" x14ac:dyDescent="0.25"/>
  <sheetData>
    <row r="4" spans="3:16" x14ac:dyDescent="0.25">
      <c r="C4" t="s">
        <v>0</v>
      </c>
      <c r="D4" t="s">
        <v>1</v>
      </c>
      <c r="E4" t="s">
        <v>14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25">
      <c r="C5">
        <v>1</v>
      </c>
      <c r="D5">
        <v>75</v>
      </c>
      <c r="E5">
        <v>0</v>
      </c>
      <c r="F5">
        <v>39.22</v>
      </c>
      <c r="G5">
        <v>2.5099999999999998</v>
      </c>
      <c r="H5" s="1">
        <f>D5</f>
        <v>75</v>
      </c>
      <c r="I5" s="1">
        <f>E5</f>
        <v>0</v>
      </c>
      <c r="J5" s="1">
        <f>F5</f>
        <v>39.22</v>
      </c>
      <c r="K5" s="1">
        <f>G5</f>
        <v>2.5099999999999998</v>
      </c>
      <c r="L5">
        <f t="shared" ref="L5:L11" si="0">1/K5^2</f>
        <v>0.15872763924382155</v>
      </c>
      <c r="M5">
        <f t="shared" ref="M5:M11" si="1">H5*L5</f>
        <v>11.904572943286617</v>
      </c>
      <c r="N5">
        <f t="shared" ref="N5:N11" si="2">J5*L5</f>
        <v>6.225298011142681</v>
      </c>
      <c r="O5">
        <f t="shared" ref="O5:O11" si="3">H5*J5*L5</f>
        <v>466.8973508357011</v>
      </c>
      <c r="P5">
        <f t="shared" ref="P5:P11" si="4">H5^2*L5</f>
        <v>892.84297074649623</v>
      </c>
    </row>
    <row r="6" spans="3:16" x14ac:dyDescent="0.25">
      <c r="C6">
        <v>2</v>
      </c>
      <c r="D6">
        <v>78</v>
      </c>
      <c r="E6">
        <v>0</v>
      </c>
      <c r="F6">
        <v>41.58</v>
      </c>
      <c r="G6">
        <v>0.26</v>
      </c>
      <c r="H6" s="1">
        <f t="shared" ref="H6:K11" si="5">D6</f>
        <v>78</v>
      </c>
      <c r="I6" s="1">
        <f t="shared" si="5"/>
        <v>0</v>
      </c>
      <c r="J6" s="1">
        <f t="shared" si="5"/>
        <v>41.58</v>
      </c>
      <c r="K6" s="1">
        <f t="shared" si="5"/>
        <v>0.26</v>
      </c>
      <c r="L6">
        <f t="shared" si="0"/>
        <v>14.792899408284022</v>
      </c>
      <c r="M6">
        <f t="shared" si="1"/>
        <v>1153.8461538461538</v>
      </c>
      <c r="N6">
        <f t="shared" si="2"/>
        <v>615.08875739644964</v>
      </c>
      <c r="O6">
        <f t="shared" si="3"/>
        <v>47976.923076923071</v>
      </c>
      <c r="P6">
        <f t="shared" si="4"/>
        <v>89999.999999999985</v>
      </c>
    </row>
    <row r="7" spans="3:16" x14ac:dyDescent="0.25">
      <c r="C7">
        <v>3</v>
      </c>
      <c r="D7">
        <v>79</v>
      </c>
      <c r="E7">
        <v>0</v>
      </c>
      <c r="F7">
        <v>42.15</v>
      </c>
      <c r="G7">
        <v>0.1</v>
      </c>
      <c r="H7" s="1">
        <f t="shared" si="5"/>
        <v>79</v>
      </c>
      <c r="I7" s="1">
        <f t="shared" si="5"/>
        <v>0</v>
      </c>
      <c r="J7" s="1">
        <f t="shared" si="5"/>
        <v>42.15</v>
      </c>
      <c r="K7" s="1">
        <f t="shared" si="5"/>
        <v>0.1</v>
      </c>
      <c r="L7">
        <f t="shared" si="0"/>
        <v>99.999999999999986</v>
      </c>
      <c r="M7">
        <f t="shared" si="1"/>
        <v>7899.9999999999991</v>
      </c>
      <c r="N7">
        <f t="shared" si="2"/>
        <v>4214.9999999999991</v>
      </c>
      <c r="O7">
        <f t="shared" si="3"/>
        <v>332984.99999999994</v>
      </c>
      <c r="P7">
        <f t="shared" si="4"/>
        <v>624099.99999999988</v>
      </c>
    </row>
    <row r="8" spans="3:16" x14ac:dyDescent="0.25">
      <c r="C8">
        <v>4</v>
      </c>
      <c r="D8">
        <v>80</v>
      </c>
      <c r="E8">
        <v>0</v>
      </c>
      <c r="F8">
        <v>42.75</v>
      </c>
      <c r="G8">
        <v>7.0000000000000007E-2</v>
      </c>
      <c r="H8" s="1">
        <f t="shared" si="5"/>
        <v>80</v>
      </c>
      <c r="I8" s="1">
        <f t="shared" si="5"/>
        <v>0</v>
      </c>
      <c r="J8" s="1">
        <f t="shared" si="5"/>
        <v>42.75</v>
      </c>
      <c r="K8" s="1">
        <f t="shared" si="5"/>
        <v>7.0000000000000007E-2</v>
      </c>
      <c r="L8">
        <f t="shared" si="0"/>
        <v>204.08163265306121</v>
      </c>
      <c r="M8">
        <f t="shared" si="1"/>
        <v>16326.530612244896</v>
      </c>
      <c r="N8">
        <f t="shared" si="2"/>
        <v>8724.4897959183672</v>
      </c>
      <c r="O8">
        <f t="shared" si="3"/>
        <v>697959.18367346935</v>
      </c>
      <c r="P8">
        <f t="shared" si="4"/>
        <v>1306122.4489795917</v>
      </c>
    </row>
    <row r="9" spans="3:16" x14ac:dyDescent="0.25">
      <c r="C9">
        <v>5</v>
      </c>
      <c r="D9">
        <v>81</v>
      </c>
      <c r="E9">
        <v>0</v>
      </c>
      <c r="F9">
        <v>43.36</v>
      </c>
      <c r="G9">
        <v>7.0000000000000007E-2</v>
      </c>
      <c r="H9" s="1">
        <f t="shared" si="5"/>
        <v>81</v>
      </c>
      <c r="I9" s="1">
        <f t="shared" si="5"/>
        <v>0</v>
      </c>
      <c r="J9" s="1">
        <f t="shared" si="5"/>
        <v>43.36</v>
      </c>
      <c r="K9" s="1">
        <f t="shared" si="5"/>
        <v>7.0000000000000007E-2</v>
      </c>
      <c r="L9">
        <f t="shared" si="0"/>
        <v>204.08163265306121</v>
      </c>
      <c r="M9">
        <f t="shared" si="1"/>
        <v>16530.612244897959</v>
      </c>
      <c r="N9">
        <f t="shared" si="2"/>
        <v>8848.9795918367345</v>
      </c>
      <c r="O9">
        <f t="shared" si="3"/>
        <v>716767.34693877539</v>
      </c>
      <c r="P9">
        <f t="shared" si="4"/>
        <v>1338979.5918367347</v>
      </c>
    </row>
    <row r="10" spans="3:16" x14ac:dyDescent="0.25">
      <c r="C10">
        <v>6</v>
      </c>
      <c r="D10">
        <v>82</v>
      </c>
      <c r="E10">
        <v>0</v>
      </c>
      <c r="F10">
        <v>43.67</v>
      </c>
      <c r="G10">
        <v>0.06</v>
      </c>
      <c r="H10" s="1">
        <f t="shared" si="5"/>
        <v>82</v>
      </c>
      <c r="I10" s="1">
        <f t="shared" si="5"/>
        <v>0</v>
      </c>
      <c r="J10" s="1">
        <f t="shared" si="5"/>
        <v>43.67</v>
      </c>
      <c r="K10" s="1">
        <f t="shared" si="5"/>
        <v>0.06</v>
      </c>
      <c r="L10">
        <f t="shared" si="0"/>
        <v>277.77777777777777</v>
      </c>
      <c r="M10">
        <f t="shared" si="1"/>
        <v>22777.777777777777</v>
      </c>
      <c r="N10">
        <f t="shared" si="2"/>
        <v>12130.555555555557</v>
      </c>
      <c r="O10">
        <f t="shared" si="3"/>
        <v>994705.5555555555</v>
      </c>
      <c r="P10">
        <f t="shared" si="4"/>
        <v>1867777.7777777778</v>
      </c>
    </row>
    <row r="11" spans="3:16" x14ac:dyDescent="0.25">
      <c r="C11">
        <v>7</v>
      </c>
      <c r="D11">
        <v>85</v>
      </c>
      <c r="E11">
        <v>0</v>
      </c>
      <c r="F11">
        <v>45.43</v>
      </c>
      <c r="G11">
        <v>0.08</v>
      </c>
      <c r="H11" s="1">
        <f t="shared" si="5"/>
        <v>85</v>
      </c>
      <c r="I11" s="1">
        <f t="shared" si="5"/>
        <v>0</v>
      </c>
      <c r="J11" s="1">
        <f t="shared" si="5"/>
        <v>45.43</v>
      </c>
      <c r="K11" s="1">
        <f t="shared" si="5"/>
        <v>0.08</v>
      </c>
      <c r="L11">
        <f t="shared" si="0"/>
        <v>156.25</v>
      </c>
      <c r="M11">
        <f t="shared" si="1"/>
        <v>13281.25</v>
      </c>
      <c r="N11">
        <f t="shared" si="2"/>
        <v>7098.4375</v>
      </c>
      <c r="O11">
        <f t="shared" si="3"/>
        <v>603367.1875</v>
      </c>
      <c r="P11">
        <f t="shared" si="4"/>
        <v>1128906.25</v>
      </c>
    </row>
    <row r="12" spans="3:16" x14ac:dyDescent="0.25">
      <c r="D12" s="1"/>
      <c r="H12" s="1"/>
      <c r="I12" s="1"/>
      <c r="J12" s="1"/>
      <c r="K12" s="1"/>
    </row>
    <row r="13" spans="3:16" x14ac:dyDescent="0.25">
      <c r="D13" s="1"/>
      <c r="H13" s="1"/>
      <c r="I13" s="1"/>
      <c r="J13" s="1"/>
      <c r="K13" s="1"/>
    </row>
    <row r="14" spans="3:16" x14ac:dyDescent="0.25">
      <c r="D14" s="1"/>
      <c r="H14" s="1"/>
      <c r="I14" s="1"/>
      <c r="J14" s="1"/>
      <c r="K14" s="1"/>
    </row>
    <row r="15" spans="3:16" x14ac:dyDescent="0.25">
      <c r="D15" s="1"/>
      <c r="H15" s="1"/>
      <c r="I15" s="1"/>
      <c r="J15" s="1"/>
      <c r="K15" s="1"/>
    </row>
    <row r="16" spans="3:16" x14ac:dyDescent="0.25">
      <c r="D16" s="1"/>
      <c r="H16" s="1"/>
      <c r="I16" s="1"/>
      <c r="J16" s="1"/>
      <c r="K16" s="1"/>
    </row>
    <row r="17" spans="3:16" x14ac:dyDescent="0.25">
      <c r="D17" s="1"/>
      <c r="H17" s="1"/>
      <c r="I17" s="1"/>
      <c r="J17" s="1"/>
      <c r="K17" s="1"/>
    </row>
    <row r="18" spans="3:16" x14ac:dyDescent="0.25">
      <c r="D18" s="1"/>
      <c r="H18" s="1"/>
      <c r="I18" s="1"/>
      <c r="J18" s="1"/>
      <c r="K18" s="1"/>
    </row>
    <row r="19" spans="3:16" x14ac:dyDescent="0.25">
      <c r="D19" s="1"/>
      <c r="H19" s="1"/>
      <c r="I19" s="1"/>
      <c r="J19" s="1"/>
      <c r="K19" s="1"/>
    </row>
    <row r="20" spans="3:16" x14ac:dyDescent="0.25">
      <c r="D20" s="1"/>
      <c r="H20" s="1"/>
      <c r="I20" s="1"/>
      <c r="J20" s="1"/>
      <c r="K20" s="1"/>
    </row>
    <row r="21" spans="3:16" x14ac:dyDescent="0.25">
      <c r="D21" s="1"/>
      <c r="H21" s="1"/>
      <c r="I21" s="1"/>
      <c r="J21" s="1"/>
      <c r="K21" s="1"/>
    </row>
    <row r="22" spans="3:16" x14ac:dyDescent="0.25">
      <c r="D22" s="1"/>
      <c r="H22" s="1"/>
      <c r="I22" s="1"/>
      <c r="J22" s="1"/>
      <c r="K22" s="1"/>
    </row>
    <row r="23" spans="3:16" x14ac:dyDescent="0.25">
      <c r="D23" s="1"/>
      <c r="H23" s="1"/>
      <c r="I23" s="1"/>
      <c r="J23" s="1"/>
      <c r="K23" s="1"/>
    </row>
    <row r="24" spans="3:16" x14ac:dyDescent="0.25">
      <c r="D24" s="1"/>
      <c r="H24" s="1"/>
      <c r="I24" s="1"/>
      <c r="J24" s="1"/>
      <c r="K24" s="1"/>
    </row>
    <row r="25" spans="3:16" x14ac:dyDescent="0.25">
      <c r="C25" t="s">
        <v>13</v>
      </c>
      <c r="H25">
        <f>SUM(H5:H24)</f>
        <v>560</v>
      </c>
      <c r="I25">
        <f>SUM(I5:I13)</f>
        <v>0</v>
      </c>
      <c r="L25">
        <f>SUM(L5:L19)</f>
        <v>957.14267013142808</v>
      </c>
      <c r="M25">
        <f>SUM(M5:M19)/$L$25</f>
        <v>81.473665102614376</v>
      </c>
      <c r="N25">
        <f t="shared" ref="N25:P25" si="6">SUM(N5:N19)/$L$25</f>
        <v>43.503207826896599</v>
      </c>
      <c r="O25">
        <f t="shared" si="6"/>
        <v>3546.2091493940893</v>
      </c>
      <c r="P25">
        <f t="shared" si="6"/>
        <v>6641.412100760258</v>
      </c>
    </row>
    <row r="28" spans="3:16" x14ac:dyDescent="0.25">
      <c r="E28" t="s">
        <v>1</v>
      </c>
      <c r="F28" t="s">
        <v>14</v>
      </c>
      <c r="H28" t="s">
        <v>2</v>
      </c>
      <c r="I28" t="s">
        <v>3</v>
      </c>
    </row>
    <row r="29" spans="3:16" x14ac:dyDescent="0.25">
      <c r="E29">
        <f>(O25-M25*N25)/(P25-M25^2)</f>
        <v>0.53369033404661814</v>
      </c>
      <c r="F29">
        <f>1/SQRT(L25*(P25-M25^2))</f>
        <v>1.7392050065289922E-2</v>
      </c>
      <c r="H29">
        <v>42.77</v>
      </c>
      <c r="I29">
        <v>0.05</v>
      </c>
    </row>
    <row r="30" spans="3:16" x14ac:dyDescent="0.25">
      <c r="E30" t="s">
        <v>0</v>
      </c>
      <c r="F30" t="s">
        <v>15</v>
      </c>
      <c r="H30" t="s">
        <v>16</v>
      </c>
      <c r="I30" t="s">
        <v>17</v>
      </c>
    </row>
    <row r="31" spans="3:16" x14ac:dyDescent="0.25">
      <c r="E31">
        <f>N25-E29*M25</f>
        <v>2.1500282280037197E-2</v>
      </c>
      <c r="F31">
        <f>SQRT(P25)*F29</f>
        <v>1.4173626739092626</v>
      </c>
      <c r="H31">
        <f>(H29-E31)/E29</f>
        <v>80.099820046555052</v>
      </c>
      <c r="I31">
        <f>H31*SQRT((F29/E29)^2+(I29^2+F31^2)/(H29-E31)^2)</f>
        <v>3.725006938027644</v>
      </c>
    </row>
    <row r="56" spans="4:7" x14ac:dyDescent="0.25">
      <c r="D56" t="s">
        <v>0</v>
      </c>
      <c r="E56" t="s">
        <v>1</v>
      </c>
      <c r="F56" t="s">
        <v>2</v>
      </c>
      <c r="G56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35</vt:lpstr>
      <vt:lpstr>31</vt:lpstr>
      <vt:lpstr>33</vt:lpstr>
      <vt:lpstr>37</vt:lpstr>
      <vt:lpstr>33i3060</vt:lpstr>
      <vt:lpstr>33i3070</vt:lpstr>
      <vt:lpstr>33i3555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2018-10-28T19:09:49Z</dcterms:modified>
</cp:coreProperties>
</file>