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236_rc" sheetId="6" r:id="rId5"/>
  </sheets>
  <calcPr calcId="145621"/>
</workbook>
</file>

<file path=xl/calcChain.xml><?xml version="1.0" encoding="utf-8"?>
<calcChain xmlns="http://schemas.openxmlformats.org/spreadsheetml/2006/main">
  <c r="AL6" i="6" l="1"/>
  <c r="AL7" i="6"/>
  <c r="AL8" i="6"/>
  <c r="AL9" i="6"/>
  <c r="AL10" i="6"/>
  <c r="AL11" i="6"/>
  <c r="AL5" i="6"/>
  <c r="AK6" i="6"/>
  <c r="AK7" i="6"/>
  <c r="AK8" i="6"/>
  <c r="AK9" i="6"/>
  <c r="AK10" i="6"/>
  <c r="AK11" i="6"/>
  <c r="AK5" i="6"/>
  <c r="AJ6" i="6"/>
  <c r="AJ7" i="6"/>
  <c r="AJ8" i="6"/>
  <c r="AJ9" i="6"/>
  <c r="AJ10" i="6"/>
  <c r="AJ11" i="6"/>
  <c r="AJ5" i="6"/>
  <c r="AI6" i="6"/>
  <c r="AI7" i="6"/>
  <c r="AI8" i="6"/>
  <c r="AI9" i="6"/>
  <c r="AI10" i="6"/>
  <c r="AI11" i="6"/>
  <c r="AI5" i="6"/>
  <c r="AE10" i="6"/>
  <c r="AE11" i="6"/>
  <c r="AE12" i="6"/>
  <c r="AE13" i="6"/>
  <c r="AE14" i="6"/>
  <c r="AD10" i="6"/>
  <c r="AD11" i="6"/>
  <c r="AD12" i="6"/>
  <c r="AD13" i="6"/>
  <c r="AD14" i="6"/>
  <c r="AC11" i="6"/>
  <c r="AC12" i="6"/>
  <c r="AC13" i="6"/>
  <c r="AC14" i="6"/>
  <c r="AC10" i="6"/>
  <c r="AH6" i="6"/>
  <c r="AH7" i="6"/>
  <c r="AH8" i="6"/>
  <c r="AH9" i="6"/>
  <c r="AH10" i="6"/>
  <c r="AH11" i="6"/>
  <c r="AH5" i="6"/>
  <c r="AE6" i="6"/>
  <c r="AE7" i="6"/>
  <c r="AE8" i="6"/>
  <c r="AE9" i="6"/>
  <c r="AE5" i="6"/>
  <c r="AD6" i="6" l="1"/>
  <c r="AD7" i="6"/>
  <c r="AD8" i="6"/>
  <c r="AD9" i="6"/>
  <c r="AD5" i="6"/>
  <c r="AC6" i="6"/>
  <c r="AC7" i="6"/>
  <c r="AC8" i="6"/>
  <c r="AC9" i="6"/>
  <c r="AC5" i="6"/>
  <c r="AB6" i="6"/>
  <c r="AB7" i="6"/>
  <c r="AB8" i="6"/>
  <c r="AB9" i="6"/>
  <c r="AB5" i="6"/>
  <c r="AA6" i="6"/>
  <c r="AA7" i="6"/>
  <c r="AA8" i="6"/>
  <c r="AA9" i="6"/>
  <c r="AA5" i="6"/>
  <c r="Z6" i="6"/>
  <c r="Z7" i="6"/>
  <c r="Z8" i="6"/>
  <c r="Z9" i="6"/>
  <c r="Z5" i="6"/>
  <c r="Y10" i="6"/>
  <c r="Y11" i="6"/>
  <c r="Y12" i="6"/>
  <c r="Y13" i="6"/>
  <c r="Y14" i="6"/>
  <c r="X10" i="6"/>
  <c r="X11" i="6"/>
  <c r="X12" i="6"/>
  <c r="X13" i="6"/>
  <c r="X14" i="6"/>
  <c r="W10" i="6"/>
  <c r="W11" i="6"/>
  <c r="W12" i="6"/>
  <c r="W13" i="6"/>
  <c r="W14" i="6"/>
  <c r="V10" i="6"/>
  <c r="V11" i="6"/>
  <c r="V12" i="6"/>
  <c r="V13" i="6"/>
  <c r="V14" i="6"/>
  <c r="U10" i="6"/>
  <c r="U11" i="6"/>
  <c r="U12" i="6"/>
  <c r="U13" i="6"/>
  <c r="U14" i="6"/>
  <c r="T10" i="6"/>
  <c r="T11" i="6"/>
  <c r="T12" i="6"/>
  <c r="T13" i="6"/>
  <c r="T14" i="6"/>
  <c r="S10" i="6"/>
  <c r="S11" i="6"/>
  <c r="S12" i="6"/>
  <c r="S13" i="6"/>
  <c r="S14" i="6"/>
  <c r="R10" i="6"/>
  <c r="R11" i="6"/>
  <c r="R12" i="6"/>
  <c r="R13" i="6"/>
  <c r="R14" i="6"/>
  <c r="Q10" i="6"/>
  <c r="Q11" i="6"/>
  <c r="Q12" i="6"/>
  <c r="Q13" i="6"/>
  <c r="Q14" i="6"/>
  <c r="P10" i="6"/>
  <c r="P11" i="6"/>
  <c r="P12" i="6"/>
  <c r="P13" i="6"/>
  <c r="P14" i="6"/>
  <c r="O10" i="6"/>
  <c r="O11" i="6"/>
  <c r="O12" i="6"/>
  <c r="O13" i="6"/>
  <c r="O14" i="6"/>
  <c r="N10" i="6"/>
  <c r="N11" i="6"/>
  <c r="N12" i="6"/>
  <c r="N13" i="6"/>
  <c r="N14" i="6"/>
  <c r="M10" i="6"/>
  <c r="M11" i="6"/>
  <c r="M12" i="6"/>
  <c r="M13" i="6"/>
  <c r="M14" i="6"/>
  <c r="L10" i="6"/>
  <c r="L11" i="6"/>
  <c r="L12" i="6"/>
  <c r="L13" i="6"/>
  <c r="L14" i="6"/>
  <c r="K10" i="6"/>
  <c r="K11" i="6"/>
  <c r="K12" i="6"/>
  <c r="K13" i="6"/>
  <c r="K14" i="6"/>
  <c r="J10" i="6"/>
  <c r="J11" i="6"/>
  <c r="J12" i="6"/>
  <c r="J13" i="6"/>
  <c r="J14" i="6"/>
  <c r="X6" i="6" l="1"/>
  <c r="X7" i="6"/>
  <c r="X8" i="6"/>
  <c r="X9" i="6"/>
  <c r="Q6" i="6"/>
  <c r="Q7" i="6"/>
  <c r="Q8" i="6"/>
  <c r="Q9" i="6"/>
  <c r="W6" i="6"/>
  <c r="W7" i="6"/>
  <c r="W8" i="6"/>
  <c r="W9" i="6"/>
  <c r="V6" i="6"/>
  <c r="V7" i="6"/>
  <c r="V8" i="6"/>
  <c r="V9" i="6"/>
  <c r="T6" i="6"/>
  <c r="T7" i="6"/>
  <c r="T8" i="6"/>
  <c r="T9" i="6"/>
  <c r="I6" i="6"/>
  <c r="I5" i="6"/>
  <c r="H6" i="6"/>
  <c r="H5" i="6"/>
  <c r="Y6" i="6" l="1"/>
  <c r="Y8" i="6"/>
  <c r="Y7" i="6"/>
  <c r="Y9" i="6"/>
  <c r="S6" i="6"/>
  <c r="U6" i="6" s="1"/>
  <c r="S7" i="6"/>
  <c r="U7" i="6" s="1"/>
  <c r="S8" i="6"/>
  <c r="U8" i="6" s="1"/>
  <c r="S9" i="6"/>
  <c r="U9" i="6" s="1"/>
  <c r="R6" i="6"/>
  <c r="R7" i="6"/>
  <c r="R8" i="6"/>
  <c r="R9" i="6"/>
  <c r="O6" i="6"/>
  <c r="O7" i="6"/>
  <c r="O8" i="6"/>
  <c r="O9" i="6"/>
  <c r="N9" i="6"/>
  <c r="N8" i="6"/>
  <c r="N7" i="6"/>
  <c r="N6" i="6"/>
  <c r="K6" i="6"/>
  <c r="K7" i="6"/>
  <c r="K8" i="6"/>
  <c r="K9" i="6"/>
  <c r="J6" i="6"/>
  <c r="J7" i="6"/>
  <c r="J8" i="6"/>
  <c r="J9" i="6"/>
  <c r="K5" i="6"/>
  <c r="J5" i="6"/>
  <c r="O5" i="6" s="1"/>
  <c r="N5" i="6" l="1"/>
  <c r="M6" i="6"/>
  <c r="M7" i="6"/>
  <c r="M8" i="6"/>
  <c r="M9" i="6"/>
  <c r="M5" i="6"/>
  <c r="L5" i="6"/>
  <c r="L6" i="6"/>
  <c r="L7" i="6"/>
  <c r="L8" i="6"/>
  <c r="L9" i="6"/>
  <c r="P9" i="6" s="1"/>
  <c r="Q5" i="6" l="1"/>
  <c r="S5" i="6" s="1"/>
  <c r="V5" i="6"/>
  <c r="P8" i="6"/>
  <c r="P6" i="6"/>
  <c r="P5" i="6"/>
  <c r="R5" i="6" s="1"/>
  <c r="T5" i="6" s="1"/>
  <c r="P7" i="6"/>
  <c r="W5" i="6" l="1"/>
  <c r="X5" i="6"/>
  <c r="U5" i="6"/>
  <c r="P13" i="4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Y5" i="6" l="1"/>
  <c r="S13" i="4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<sst xmlns="http://schemas.openxmlformats.org/spreadsheetml/2006/main" count="158" uniqueCount="75">
  <si>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</si>
  <si>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</si>
  <si>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</si>
  <si>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</si>
  <si>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</si>
  <si>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</si>
  <si>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</si>
  <si>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</si>
  <si>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</si>
  <si>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</si>
  <si>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</si>
  <si>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</si>
  <si>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</si>
  <si>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</si>
  <si>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</si>
  <si>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</si>
  <si>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</si>
  <si>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</si>
  <si>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</si>
  <si>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</si>
  <si>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</si>
  <si>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</si>
  <si>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</si>
  <si>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</si>
  <si>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</si>
  <si>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</si>
  <si>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</si>
  <si>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</si>
  <si>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</si>
  <si>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</si>
  <si>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</si>
  <si>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</si>
  <si>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</si>
  <si>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</si>
  <si>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</si>
  <si>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</si>
  <si>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</si>
  <si>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</si>
  <si>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dlambda</t>
  </si>
  <si>
    <t>wg</t>
  </si>
  <si>
    <t>dwg</t>
  </si>
  <si>
    <t>beta</t>
  </si>
  <si>
    <t>dbeta</t>
  </si>
  <si>
    <t>sin(beta)</t>
  </si>
  <si>
    <t>dsin(beta)</t>
  </si>
  <si>
    <t>d</t>
  </si>
  <si>
    <t>dd</t>
  </si>
  <si>
    <t>alpha</t>
  </si>
  <si>
    <t>dalpha</t>
  </si>
  <si>
    <t>sin(alpha)</t>
  </si>
  <si>
    <t>dsin(alpha)</t>
  </si>
  <si>
    <t>dlambda/dbeta</t>
  </si>
  <si>
    <t>ddl/db</t>
  </si>
  <si>
    <t>ddlambda</t>
  </si>
  <si>
    <t>gamma</t>
  </si>
  <si>
    <t>dgamma</t>
  </si>
  <si>
    <t>g</t>
  </si>
  <si>
    <t>b</t>
  </si>
  <si>
    <t>dg</t>
  </si>
  <si>
    <t>db</t>
  </si>
  <si>
    <t>okular</t>
  </si>
  <si>
    <t>ccd</t>
  </si>
  <si>
    <t>rx</t>
  </si>
  <si>
    <t>ry</t>
  </si>
  <si>
    <t>dry</t>
  </si>
  <si>
    <t>dopp/dl</t>
  </si>
  <si>
    <t>dopp</t>
  </si>
  <si>
    <t>ddopp</t>
  </si>
  <si>
    <t>sigma</t>
  </si>
  <si>
    <t>dsigma</t>
  </si>
  <si>
    <t>sigmal</t>
  </si>
  <si>
    <t>dsigmal</t>
  </si>
  <si>
    <t>sigman</t>
  </si>
  <si>
    <t>auflös</t>
  </si>
  <si>
    <t>dauflös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</si>
</sst>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84256"/>
        <c:axId val="233218816"/>
      </c:scatterChart>
      <c:valAx>
        <c:axId val="2331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218816"/>
        <c:crosses val="autoZero"/>
        <c:crossBetween val="midCat"/>
      </c:valAx>
      <c:valAx>
        <c:axId val="23321881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3318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75744"/>
        <c:axId val="234577280"/>
      </c:scatterChart>
      <c:valAx>
        <c:axId val="234575744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34577280"/>
        <c:crosses val="autoZero"/>
        <c:crossBetween val="midCat"/>
      </c:valAx>
      <c:valAx>
        <c:axId val="23457728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34575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55104"/>
        <c:axId val="234256640"/>
      </c:scatterChart>
      <c:valAx>
        <c:axId val="234255104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34256640"/>
        <c:crosses val="autoZero"/>
        <c:crossBetween val="midCat"/>
      </c:valAx>
      <c:valAx>
        <c:axId val="23425664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3425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88256"/>
        <c:axId val="234289792"/>
      </c:scatterChart>
      <c:valAx>
        <c:axId val="234288256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34289792"/>
        <c:crosses val="autoZero"/>
        <c:crossBetween val="midCat"/>
      </c:valAx>
      <c:valAx>
        <c:axId val="23428979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34288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'236_rc'!$T$4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'236_rc'!$R$5:$R$24</c:f>
              <c:numCache>
                <c:formatCode>General</c:formatCode>
                <c:ptCount val="20"/>
                <c:pt idx="0">
                  <c:v>1.3778940589006039</c:v>
                </c:pt>
                <c:pt idx="1">
                  <c:v>1.1893666385365664</c:v>
                </c:pt>
                <c:pt idx="2">
                  <c:v>1.0662603771940942</c:v>
                </c:pt>
                <c:pt idx="3">
                  <c:v>1.0521618198523415</c:v>
                </c:pt>
                <c:pt idx="4">
                  <c:v>0.99497715615565019</c:v>
                </c:pt>
                <c:pt idx="5">
                  <c:v>1.3778940589006039</c:v>
                </c:pt>
                <c:pt idx="6">
                  <c:v>1.1893666385365664</c:v>
                </c:pt>
                <c:pt idx="7">
                  <c:v>1.0662603771940942</c:v>
                </c:pt>
                <c:pt idx="8">
                  <c:v>1.0521618198523415</c:v>
                </c:pt>
                <c:pt idx="9">
                  <c:v>0.99497715615565019</c:v>
                </c:pt>
              </c:numCache>
            </c:numRef>
          </c:xVal>
          <c:yVal>
            <c:numRef>
              <c:f>'236_rc'!$T$5:$T$24</c:f>
              <c:numCache>
                <c:formatCode>General</c:formatCode>
                <c:ptCount val="20"/>
                <c:pt idx="0">
                  <c:v>650.51409829174872</c:v>
                </c:pt>
                <c:pt idx="1">
                  <c:v>527.38759416167738</c:v>
                </c:pt>
                <c:pt idx="2">
                  <c:v>446.98738730395405</c:v>
                </c:pt>
                <c:pt idx="3">
                  <c:v>437.77967589828472</c:v>
                </c:pt>
                <c:pt idx="4">
                  <c:v>400.43260077663047</c:v>
                </c:pt>
                <c:pt idx="5">
                  <c:v>650.51409829174872</c:v>
                </c:pt>
                <c:pt idx="6">
                  <c:v>527.38759416167738</c:v>
                </c:pt>
                <c:pt idx="7">
                  <c:v>446.98738730395405</c:v>
                </c:pt>
                <c:pt idx="8">
                  <c:v>437.77967589828472</c:v>
                </c:pt>
                <c:pt idx="9">
                  <c:v>400.43260077663047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11680"/>
        <c:axId val="234313216"/>
      </c:scatterChart>
      <c:valAx>
        <c:axId val="23431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313216"/>
        <c:crosses val="autoZero"/>
        <c:crossBetween val="midCat"/>
      </c:valAx>
      <c:valAx>
        <c:axId val="2343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3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25</xdr:row>
      <xdr:rowOff>161925</xdr:rowOff>
    </xdr:from>
    <xdr:to>
      <xdr:col>29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24"/>
  <sheetViews>
    <sheetView tabSelected="1" topLeftCell="AA1" workbookViewId="0">
      <selection activeCell="AH11" sqref="AH11"/>
    </sheetView>
  </sheetViews>
  <sheetFormatPr baseColWidth="10" defaultRowHeight="15" x14ac:dyDescent="0.25"/>
  <cols>
    <col min="6" max="6" width="12" bestFit="1" customWidth="1"/>
    <col min="29" max="29" width="12" bestFit="1" customWidth="1"/>
    <col min="36" max="36" width="12" bestFit="1" customWidth="1"/>
  </cols>
  <sheetData>
    <row r="1" spans="2:38" x14ac:dyDescent="0.25">
      <c r="F1" t="s">
        <v>56</v>
      </c>
      <c r="G1" t="s">
        <v>58</v>
      </c>
      <c r="H1" t="s">
        <v>57</v>
      </c>
      <c r="I1" t="s">
        <v>59</v>
      </c>
    </row>
    <row r="2" spans="2:38" x14ac:dyDescent="0.25">
      <c r="F2">
        <v>653.096</v>
      </c>
      <c r="G2">
        <v>36.47</v>
      </c>
      <c r="H2">
        <v>-249.38300000000001</v>
      </c>
      <c r="I2">
        <v>43.15</v>
      </c>
    </row>
    <row r="4" spans="2:38" x14ac:dyDescent="0.25">
      <c r="C4" t="s">
        <v>0</v>
      </c>
      <c r="D4" t="s">
        <v>45</v>
      </c>
      <c r="E4" t="s">
        <v>46</v>
      </c>
      <c r="F4" t="s">
        <v>39</v>
      </c>
      <c r="G4" t="s">
        <v>40</v>
      </c>
      <c r="H4" t="s">
        <v>54</v>
      </c>
      <c r="I4" t="s">
        <v>55</v>
      </c>
      <c r="J4" t="s">
        <v>47</v>
      </c>
      <c r="K4" t="s">
        <v>48</v>
      </c>
      <c r="L4" t="s">
        <v>41</v>
      </c>
      <c r="M4" t="s">
        <v>42</v>
      </c>
      <c r="N4" t="s">
        <v>49</v>
      </c>
      <c r="O4" t="s">
        <v>50</v>
      </c>
      <c r="P4" t="s">
        <v>43</v>
      </c>
      <c r="Q4" t="s">
        <v>44</v>
      </c>
      <c r="R4" t="s">
        <v>1</v>
      </c>
      <c r="S4" t="s">
        <v>2</v>
      </c>
      <c r="T4" t="s">
        <v>3</v>
      </c>
      <c r="U4" t="s">
        <v>4</v>
      </c>
      <c r="V4" t="s">
        <v>51</v>
      </c>
      <c r="W4" t="s">
        <v>52</v>
      </c>
      <c r="X4" t="s">
        <v>38</v>
      </c>
      <c r="Y4" t="s">
        <v>53</v>
      </c>
      <c r="Z4" t="s">
        <v>62</v>
      </c>
      <c r="AA4" t="s">
        <v>63</v>
      </c>
      <c r="AB4" t="s">
        <v>64</v>
      </c>
      <c r="AC4" t="s">
        <v>65</v>
      </c>
      <c r="AD4" t="s">
        <v>66</v>
      </c>
      <c r="AE4" t="s">
        <v>67</v>
      </c>
      <c r="AF4" t="s">
        <v>68</v>
      </c>
      <c r="AG4" t="s">
        <v>69</v>
      </c>
      <c r="AH4" t="s">
        <v>70</v>
      </c>
      <c r="AI4" t="s">
        <v>71</v>
      </c>
      <c r="AJ4" t="s">
        <v>72</v>
      </c>
      <c r="AK4" t="s">
        <v>73</v>
      </c>
      <c r="AL4" t="s">
        <v>74</v>
      </c>
    </row>
    <row r="5" spans="2:38" x14ac:dyDescent="0.25">
      <c r="B5" t="s">
        <v>60</v>
      </c>
      <c r="C5">
        <v>3</v>
      </c>
      <c r="D5">
        <v>0.1</v>
      </c>
      <c r="E5">
        <v>0.05</v>
      </c>
      <c r="F5">
        <v>60.5</v>
      </c>
      <c r="G5">
        <v>0.5</v>
      </c>
      <c r="H5">
        <f>D5/300</f>
        <v>3.3333333333333338E-4</v>
      </c>
      <c r="I5">
        <f>H5*SQRT((E5/D5)^2+(1/30)^2)</f>
        <v>1.6703662642636569E-4</v>
      </c>
      <c r="J5">
        <f>F5*PI()/180</f>
        <v>1.0559241974565694</v>
      </c>
      <c r="K5">
        <f>G5*PI()/180</f>
        <v>8.7266462599716477E-3</v>
      </c>
      <c r="L5">
        <f>(F5-30)*PI()/180</f>
        <v>0.53232542185827048</v>
      </c>
      <c r="M5">
        <f>SQRT(2)*G5*PI()/180</f>
        <v>1.2341341494884351E-2</v>
      </c>
      <c r="N5">
        <f t="shared" ref="N5:N14" si="0">SIN(J5)</f>
        <v>0.8703556959398997</v>
      </c>
      <c r="O5">
        <f t="shared" ref="O5:O14" si="1">COS(J5)*K5</f>
        <v>4.2972062190988454E-3</v>
      </c>
      <c r="P5">
        <f>SIN(L5)</f>
        <v>0.50753836296070409</v>
      </c>
      <c r="Q5">
        <f>COS(L5)*M5</f>
        <v>1.0633659710959368E-2</v>
      </c>
      <c r="R5" s="3">
        <f>P5+N5</f>
        <v>1.3778940589006039</v>
      </c>
      <c r="S5" s="3">
        <f>SQRT(Q5*Q5+O5^2)</f>
        <v>1.1469119414233259E-2</v>
      </c>
      <c r="T5" s="3">
        <f>$F$2*R5+$H$2</f>
        <v>650.51409829174872</v>
      </c>
      <c r="U5" s="3">
        <f>SQRT(T5^2*((S5/R5)^2+($G$2/$F$2)^2)+$I$2^2)</f>
        <v>56.663977701951261</v>
      </c>
      <c r="V5">
        <f>$F$2*COS(L5)</f>
        <v>562.72655816771874</v>
      </c>
      <c r="W5">
        <f>V5*SQRT(($G$2/$F$2)^2+(P5*M5)^2)</f>
        <v>31.620681393486489</v>
      </c>
      <c r="X5">
        <f>V5*H5</f>
        <v>0.18757551938923961</v>
      </c>
      <c r="Y5">
        <f>X5*SQRT((W5/V5)^2+(I5/H5)^2)</f>
        <v>9.4585063457510499E-2</v>
      </c>
      <c r="Z5">
        <f>1/4-1/C5^2</f>
        <v>0.1388888888888889</v>
      </c>
      <c r="AA5">
        <f>1/T5</f>
        <v>1.5372456994029828E-3</v>
      </c>
      <c r="AB5">
        <f>AA5*U5/T5</f>
        <v>1.3390402492756548E-4</v>
      </c>
      <c r="AC5">
        <f>1/3/10^8*SQRT(3*1.38*10^-20/1.67*10^27)</f>
        <v>1.6596659356521332E-5</v>
      </c>
      <c r="AD5">
        <f>T5*AC5</f>
        <v>1.079636089596279E-2</v>
      </c>
      <c r="AE5">
        <f>AC5*U5</f>
        <v>9.4043273570480551E-4</v>
      </c>
      <c r="AF5">
        <v>1.6393999999999999E-2</v>
      </c>
      <c r="AG5">
        <v>5.306E-4</v>
      </c>
      <c r="AH5">
        <f>V5*AF5*PI()/180</f>
        <v>0.16101254355907946</v>
      </c>
      <c r="AI5">
        <f>AH5*SQRT((AG5/AF5)^2+(W5/V5)^2)</f>
        <v>1.0441085015344943E-2</v>
      </c>
      <c r="AJ5">
        <f>(T5*10^-9)^2/2/PI()/3*10^-8*10^8*10^9</f>
        <v>2.2449791063395099E-5</v>
      </c>
      <c r="AK5">
        <f>T5*$F$2*10^-9/0.025</f>
        <v>1.6993926221517918E-2</v>
      </c>
      <c r="AL5">
        <f>AK5*SQRT((U5/T5)^2+($G$2/$F$2)^2)</f>
        <v>1.7583443663086653E-3</v>
      </c>
    </row>
    <row r="6" spans="2:38" x14ac:dyDescent="0.25">
      <c r="C6">
        <v>4</v>
      </c>
      <c r="D6">
        <v>0.3</v>
      </c>
      <c r="E6">
        <v>0.05</v>
      </c>
      <c r="F6">
        <v>53</v>
      </c>
      <c r="G6">
        <v>0.5</v>
      </c>
      <c r="H6">
        <f t="shared" ref="H6" si="2">D6/300</f>
        <v>1E-3</v>
      </c>
      <c r="I6">
        <f>H6*SQRT((E6/D6)^2+(1/30)^2)</f>
        <v>1.6996731711975952E-4</v>
      </c>
      <c r="J6">
        <f t="shared" ref="J6:J14" si="3">F6*PI()/180</f>
        <v>0.92502450355699462</v>
      </c>
      <c r="K6">
        <f t="shared" ref="K6:K14" si="4">G6*PI()/180</f>
        <v>8.7266462599716477E-3</v>
      </c>
      <c r="L6">
        <f>(F6-30)*PI()/180</f>
        <v>0.40142572795869574</v>
      </c>
      <c r="M6">
        <f>SQRT(2)*G6*PI()/180</f>
        <v>1.2341341494884351E-2</v>
      </c>
      <c r="N6">
        <f t="shared" si="0"/>
        <v>0.79863551004729283</v>
      </c>
      <c r="O6">
        <f t="shared" si="1"/>
        <v>5.251826820984574E-3</v>
      </c>
      <c r="P6">
        <f>SIN(L6)</f>
        <v>0.39073112848927372</v>
      </c>
      <c r="Q6">
        <f t="shared" ref="Q6:Q14" si="5">COS(L6)*M6</f>
        <v>1.1360264744155042E-2</v>
      </c>
      <c r="R6" s="3">
        <f t="shared" ref="R6:R14" si="6">P6+N6</f>
        <v>1.1893666385365664</v>
      </c>
      <c r="S6" s="3">
        <f t="shared" ref="S6:S14" si="7">SQRT(Q6*Q6+O6^2)</f>
        <v>1.2515482412392458E-2</v>
      </c>
      <c r="T6" s="3">
        <f t="shared" ref="T6:T14" si="8">$F$2*R6+$H$2</f>
        <v>527.38759416167738</v>
      </c>
      <c r="U6" s="3">
        <f t="shared" ref="U6:U14" si="9">SQRT(T6^2*((S6/R6)^2+($G$2/$F$2)^2)+$I$2^2)</f>
        <v>52.536049052129556</v>
      </c>
      <c r="V6">
        <f t="shared" ref="V6:V14" si="10">$F$2*COS(L6)</f>
        <v>601.178037770375</v>
      </c>
      <c r="W6">
        <f t="shared" ref="W6:W14" si="11">V6*SQRT(($G$2/$F$2)^2+(P6*M6)^2)</f>
        <v>33.695748051384868</v>
      </c>
      <c r="X6">
        <f t="shared" ref="X6:X14" si="12">V6*H6</f>
        <v>0.60117803777037504</v>
      </c>
      <c r="Y6">
        <f>X6*SQRT((W6/V6)^2+(I6/H6)^2)</f>
        <v>0.107593132544175</v>
      </c>
      <c r="Z6">
        <f t="shared" ref="Z6:Z9" si="13">1/4-1/C6^2</f>
        <v>0.1875</v>
      </c>
      <c r="AA6">
        <f t="shared" ref="AA6:AA9" si="14">1/T6</f>
        <v>1.8961386484442734E-3</v>
      </c>
      <c r="AB6">
        <f t="shared" ref="AB6:AB9" si="15">AA6*U6/T6</f>
        <v>1.8888505180455296E-4</v>
      </c>
      <c r="AC6">
        <f t="shared" ref="AC6:AC10" si="16">1/3/10^8*SQRT(3*1.38*10^-20/1.67*10^27)</f>
        <v>1.6596659356521332E-5</v>
      </c>
      <c r="AD6">
        <f t="shared" ref="AD6:AD14" si="17">T6*AC6</f>
        <v>8.752872249156678E-3</v>
      </c>
      <c r="AE6">
        <f t="shared" ref="AE6:AE14" si="18">AC6*U6</f>
        <v>8.7192291005568968E-4</v>
      </c>
      <c r="AF6">
        <v>5.0770299999999997E-3</v>
      </c>
      <c r="AG6" s="4">
        <v>8.4450000000000006E-5</v>
      </c>
      <c r="AH6">
        <f t="shared" ref="AH6:AH11" si="19">V6*AF6*PI()/180</f>
        <v>5.3270920808476292E-2</v>
      </c>
      <c r="AI6">
        <f t="shared" ref="AI6:AI11" si="20">AH6*SQRT((AG6/AF6)^2+(W6/V6)^2)</f>
        <v>3.1145186492159424E-3</v>
      </c>
      <c r="AJ6">
        <f t="shared" ref="AJ6:AJ11" si="21">(T6*10^-9)^2/2/PI()/3*10^-8*10^8*10^9</f>
        <v>1.475566191762765E-5</v>
      </c>
      <c r="AK6">
        <f t="shared" ref="AK6:AK11" si="22">T6*$F$2*10^-9/0.025</f>
        <v>1.3777389127864593E-2</v>
      </c>
      <c r="AL6">
        <f t="shared" ref="AL6:AL11" si="23">AK6*SQRT((U6/T6)^2+($G$2/$F$2)^2)</f>
        <v>1.573373698020806E-3</v>
      </c>
    </row>
    <row r="7" spans="2:38" x14ac:dyDescent="0.25">
      <c r="C7">
        <v>5</v>
      </c>
      <c r="F7">
        <v>48.5</v>
      </c>
      <c r="G7">
        <v>0.5</v>
      </c>
      <c r="J7">
        <f t="shared" si="3"/>
        <v>0.84648468721724979</v>
      </c>
      <c r="K7">
        <f t="shared" si="4"/>
        <v>8.7266462599716477E-3</v>
      </c>
      <c r="L7">
        <f>(F7-30)*PI()/180</f>
        <v>0.32288591161895097</v>
      </c>
      <c r="M7">
        <f>SQRT(2)*G7*PI()/180</f>
        <v>1.2341341494884351E-2</v>
      </c>
      <c r="N7">
        <f t="shared" si="0"/>
        <v>0.74895572078900208</v>
      </c>
      <c r="O7">
        <f t="shared" si="1"/>
        <v>5.7824507655440983E-3</v>
      </c>
      <c r="P7">
        <f>SIN(L7)</f>
        <v>0.31730465640509214</v>
      </c>
      <c r="Q7">
        <f t="shared" si="5"/>
        <v>1.1703586076576667E-2</v>
      </c>
      <c r="R7" s="3">
        <f t="shared" si="6"/>
        <v>1.0662603771940942</v>
      </c>
      <c r="S7" s="3">
        <f t="shared" si="7"/>
        <v>1.3054143553208717E-2</v>
      </c>
      <c r="T7" s="3">
        <f t="shared" si="8"/>
        <v>446.98738730395405</v>
      </c>
      <c r="U7" s="3">
        <f t="shared" si="9"/>
        <v>50.148765295571707</v>
      </c>
      <c r="V7">
        <f t="shared" si="10"/>
        <v>619.34638592054796</v>
      </c>
      <c r="W7">
        <f t="shared" si="11"/>
        <v>34.670299265380429</v>
      </c>
      <c r="X7">
        <f t="shared" si="12"/>
        <v>0</v>
      </c>
      <c r="Y7">
        <f t="shared" ref="Y7:Y14" si="24">X7*SQRT((W7/V7)^2+(E7/F7)^2)</f>
        <v>0</v>
      </c>
      <c r="Z7">
        <f t="shared" si="13"/>
        <v>0.21</v>
      </c>
      <c r="AA7">
        <f t="shared" si="14"/>
        <v>2.2371995908689792E-3</v>
      </c>
      <c r="AB7">
        <f t="shared" si="15"/>
        <v>2.509976799983972E-4</v>
      </c>
      <c r="AC7">
        <f t="shared" si="16"/>
        <v>1.6596659356521332E-5</v>
      </c>
      <c r="AD7">
        <f t="shared" si="17"/>
        <v>7.4184974037451931E-3</v>
      </c>
      <c r="AE7">
        <f t="shared" si="18"/>
        <v>8.3230197476074242E-4</v>
      </c>
      <c r="AF7">
        <v>2.2336999999999999E-2</v>
      </c>
      <c r="AG7">
        <v>3.368E-4</v>
      </c>
      <c r="AH7">
        <f t="shared" si="19"/>
        <v>0.24145478672034631</v>
      </c>
      <c r="AI7">
        <f t="shared" si="20"/>
        <v>1.3998093285999493E-2</v>
      </c>
      <c r="AJ7">
        <f t="shared" si="21"/>
        <v>1.059959848605838E-5</v>
      </c>
      <c r="AK7">
        <f t="shared" si="22"/>
        <v>1.1677026987946528E-2</v>
      </c>
      <c r="AL7">
        <f t="shared" si="23"/>
        <v>1.4633845128357507E-3</v>
      </c>
    </row>
    <row r="8" spans="2:38" x14ac:dyDescent="0.25">
      <c r="C8">
        <v>6</v>
      </c>
      <c r="F8">
        <v>48</v>
      </c>
      <c r="G8">
        <v>0.5</v>
      </c>
      <c r="J8">
        <f t="shared" si="3"/>
        <v>0.83775804095727813</v>
      </c>
      <c r="K8">
        <f t="shared" si="4"/>
        <v>8.7266462599716477E-3</v>
      </c>
      <c r="L8">
        <f>(F8-30)*PI()/180</f>
        <v>0.31415926535897931</v>
      </c>
      <c r="M8">
        <f>SQRT(2)*G8*PI()/180</f>
        <v>1.2341341494884351E-2</v>
      </c>
      <c r="N8">
        <f t="shared" si="0"/>
        <v>0.74314482547739413</v>
      </c>
      <c r="O8">
        <f t="shared" si="1"/>
        <v>5.8392661034140907E-3</v>
      </c>
      <c r="P8">
        <f>SIN(L8)</f>
        <v>0.3090169943749474</v>
      </c>
      <c r="Q8">
        <f t="shared" si="5"/>
        <v>1.1737313248533533E-2</v>
      </c>
      <c r="R8" s="3">
        <f t="shared" si="6"/>
        <v>1.0521618198523415</v>
      </c>
      <c r="S8" s="3">
        <f t="shared" si="7"/>
        <v>1.310959766433286E-2</v>
      </c>
      <c r="T8" s="3">
        <f t="shared" si="8"/>
        <v>437.77967589828472</v>
      </c>
      <c r="U8" s="3">
        <f t="shared" si="9"/>
        <v>49.892885009993293</v>
      </c>
      <c r="V8">
        <f t="shared" si="10"/>
        <v>621.13120656629962</v>
      </c>
      <c r="W8">
        <f t="shared" si="11"/>
        <v>34.765825047407176</v>
      </c>
      <c r="X8">
        <f t="shared" si="12"/>
        <v>0</v>
      </c>
      <c r="Y8">
        <f t="shared" si="24"/>
        <v>0</v>
      </c>
      <c r="Z8">
        <f t="shared" si="13"/>
        <v>0.22222222222222221</v>
      </c>
      <c r="AA8">
        <f t="shared" si="14"/>
        <v>2.2842540553032514E-3</v>
      </c>
      <c r="AB8">
        <f t="shared" si="15"/>
        <v>2.6033192308666178E-4</v>
      </c>
      <c r="AC8">
        <f t="shared" si="16"/>
        <v>1.6596659356521332E-5</v>
      </c>
      <c r="AD8">
        <f t="shared" si="17"/>
        <v>7.2656801540921436E-3</v>
      </c>
      <c r="AE8">
        <f t="shared" si="18"/>
        <v>8.2805521682494815E-4</v>
      </c>
      <c r="AF8">
        <v>2.4323000000000001E-2</v>
      </c>
      <c r="AG8">
        <v>1.2850000000000001E-4</v>
      </c>
      <c r="AH8">
        <f t="shared" si="19"/>
        <v>0.26368040483440064</v>
      </c>
      <c r="AI8">
        <f t="shared" si="20"/>
        <v>1.4824261464254382E-2</v>
      </c>
      <c r="AJ8">
        <f t="shared" si="21"/>
        <v>1.0167403700509148E-5</v>
      </c>
      <c r="AK8">
        <f t="shared" si="22"/>
        <v>1.1436486208418648E-2</v>
      </c>
      <c r="AL8">
        <f t="shared" si="23"/>
        <v>1.4514431963801647E-3</v>
      </c>
    </row>
    <row r="9" spans="2:38" x14ac:dyDescent="0.25">
      <c r="C9">
        <v>7</v>
      </c>
      <c r="F9">
        <v>46</v>
      </c>
      <c r="G9">
        <v>0.5</v>
      </c>
      <c r="J9">
        <f t="shared" si="3"/>
        <v>0.80285145591739149</v>
      </c>
      <c r="K9">
        <f t="shared" si="4"/>
        <v>8.7266462599716477E-3</v>
      </c>
      <c r="L9">
        <f>(F9-30)*PI()/180</f>
        <v>0.27925268031909273</v>
      </c>
      <c r="M9">
        <f>SQRT(2)*G9*PI()/180</f>
        <v>1.2341341494884351E-2</v>
      </c>
      <c r="N9">
        <f t="shared" si="0"/>
        <v>0.71933980033865108</v>
      </c>
      <c r="O9">
        <f t="shared" si="1"/>
        <v>6.0620378705240089E-3</v>
      </c>
      <c r="P9">
        <f>SIN(L9)</f>
        <v>0.27563735581699916</v>
      </c>
      <c r="Q9">
        <f t="shared" si="5"/>
        <v>1.1863258855526479E-2</v>
      </c>
      <c r="R9" s="3">
        <f t="shared" si="6"/>
        <v>0.99497715615565019</v>
      </c>
      <c r="S9" s="3">
        <f t="shared" si="7"/>
        <v>1.3322357667353579E-2</v>
      </c>
      <c r="T9" s="3">
        <f t="shared" si="8"/>
        <v>400.43260077663047</v>
      </c>
      <c r="U9" s="3">
        <f t="shared" si="9"/>
        <v>48.894549177986036</v>
      </c>
      <c r="V9">
        <f t="shared" si="10"/>
        <v>627.79616857053236</v>
      </c>
      <c r="W9">
        <f t="shared" si="11"/>
        <v>35.122201346588589</v>
      </c>
      <c r="X9">
        <f t="shared" si="12"/>
        <v>0</v>
      </c>
      <c r="Y9">
        <f t="shared" si="24"/>
        <v>0</v>
      </c>
      <c r="Z9">
        <f t="shared" si="13"/>
        <v>0.22959183673469388</v>
      </c>
      <c r="AA9">
        <f t="shared" si="14"/>
        <v>2.497299166103163E-3</v>
      </c>
      <c r="AB9">
        <f t="shared" si="15"/>
        <v>3.0493100874493217E-4</v>
      </c>
      <c r="AC9">
        <f t="shared" si="16"/>
        <v>1.6596659356521332E-5</v>
      </c>
      <c r="AD9">
        <f t="shared" si="17"/>
        <v>6.6458434703356353E-3</v>
      </c>
      <c r="AE9">
        <f t="shared" si="18"/>
        <v>8.1148617709771436E-4</v>
      </c>
      <c r="AF9">
        <v>2.7550100000000001E-2</v>
      </c>
      <c r="AG9">
        <v>2.7270000000000001E-4</v>
      </c>
      <c r="AH9">
        <f t="shared" si="19"/>
        <v>0.3018694809760965</v>
      </c>
      <c r="AI9">
        <f t="shared" si="20"/>
        <v>1.715045298793998E-2</v>
      </c>
      <c r="AJ9">
        <f t="shared" si="21"/>
        <v>8.5066337070314736E-6</v>
      </c>
      <c r="AK9">
        <f t="shared" si="22"/>
        <v>1.046083719347257E-2</v>
      </c>
      <c r="AL9">
        <f t="shared" si="23"/>
        <v>1.4045504446773501E-3</v>
      </c>
    </row>
    <row r="10" spans="2:38" x14ac:dyDescent="0.25">
      <c r="B10" t="s">
        <v>61</v>
      </c>
      <c r="C10">
        <v>3</v>
      </c>
      <c r="F10">
        <v>60.5</v>
      </c>
      <c r="G10">
        <v>0.5</v>
      </c>
      <c r="H10">
        <v>5.8225929000000004E-4</v>
      </c>
      <c r="I10">
        <v>1.2423160000000001E-5</v>
      </c>
      <c r="J10">
        <f t="shared" si="3"/>
        <v>1.0559241974565694</v>
      </c>
      <c r="K10">
        <f t="shared" si="4"/>
        <v>8.7266462599716477E-3</v>
      </c>
      <c r="L10">
        <f t="shared" ref="L10:L14" si="25">(F10-30)*PI()/180</f>
        <v>0.53232542185827048</v>
      </c>
      <c r="M10">
        <f t="shared" ref="M10:M14" si="26">SQRT(2)*G10*PI()/180</f>
        <v>1.2341341494884351E-2</v>
      </c>
      <c r="N10">
        <f t="shared" si="0"/>
        <v>0.8703556959398997</v>
      </c>
      <c r="O10">
        <f t="shared" si="1"/>
        <v>4.2972062190988454E-3</v>
      </c>
      <c r="P10">
        <f t="shared" ref="P10:P14" si="27">SIN(L10)</f>
        <v>0.50753836296070409</v>
      </c>
      <c r="Q10">
        <f t="shared" si="5"/>
        <v>1.0633659710959368E-2</v>
      </c>
      <c r="R10" s="3">
        <f t="shared" si="6"/>
        <v>1.3778940589006039</v>
      </c>
      <c r="S10" s="3">
        <f t="shared" si="7"/>
        <v>1.1469119414233259E-2</v>
      </c>
      <c r="T10" s="3">
        <f t="shared" si="8"/>
        <v>650.51409829174872</v>
      </c>
      <c r="U10" s="3">
        <f t="shared" si="9"/>
        <v>56.663977701951261</v>
      </c>
      <c r="V10">
        <f t="shared" si="10"/>
        <v>562.72655816771874</v>
      </c>
      <c r="W10">
        <f t="shared" si="11"/>
        <v>31.620681393486489</v>
      </c>
      <c r="X10">
        <f t="shared" si="12"/>
        <v>0.32765276622287964</v>
      </c>
      <c r="Y10">
        <f t="shared" si="24"/>
        <v>1.8411435497487656E-2</v>
      </c>
      <c r="AC10">
        <f>1/3/10^8*SQRT(3*1.38*10^-20/2/1.67*10^27)</f>
        <v>1.1735610376039397E-5</v>
      </c>
      <c r="AD10">
        <f t="shared" si="17"/>
        <v>7.6341800016725579E-3</v>
      </c>
      <c r="AE10">
        <f t="shared" si="18"/>
        <v>6.6498636466668423E-4</v>
      </c>
      <c r="AF10">
        <v>7.8474600000000005E-3</v>
      </c>
      <c r="AG10">
        <v>5.1119999999999996E-4</v>
      </c>
      <c r="AH10">
        <f t="shared" si="19"/>
        <v>7.7073288707950091E-2</v>
      </c>
      <c r="AI10">
        <f t="shared" si="20"/>
        <v>6.6305536133897036E-3</v>
      </c>
      <c r="AJ10">
        <f t="shared" si="21"/>
        <v>2.2449791063395099E-5</v>
      </c>
      <c r="AK10">
        <f t="shared" si="22"/>
        <v>1.6993926221517918E-2</v>
      </c>
      <c r="AL10">
        <f t="shared" si="23"/>
        <v>1.7583443663086653E-3</v>
      </c>
    </row>
    <row r="11" spans="2:38" x14ac:dyDescent="0.25">
      <c r="C11">
        <v>4</v>
      </c>
      <c r="F11">
        <v>53</v>
      </c>
      <c r="G11">
        <v>0.5</v>
      </c>
      <c r="H11">
        <v>3.4152602000000001E-4</v>
      </c>
      <c r="I11">
        <v>1.290961E-5</v>
      </c>
      <c r="J11">
        <f t="shared" si="3"/>
        <v>0.92502450355699462</v>
      </c>
      <c r="K11">
        <f t="shared" si="4"/>
        <v>8.7266462599716477E-3</v>
      </c>
      <c r="L11">
        <f t="shared" si="25"/>
        <v>0.40142572795869574</v>
      </c>
      <c r="M11">
        <f t="shared" si="26"/>
        <v>1.2341341494884351E-2</v>
      </c>
      <c r="N11">
        <f t="shared" si="0"/>
        <v>0.79863551004729283</v>
      </c>
      <c r="O11">
        <f t="shared" si="1"/>
        <v>5.251826820984574E-3</v>
      </c>
      <c r="P11">
        <f t="shared" si="27"/>
        <v>0.39073112848927372</v>
      </c>
      <c r="Q11">
        <f t="shared" si="5"/>
        <v>1.1360264744155042E-2</v>
      </c>
      <c r="R11" s="3">
        <f t="shared" si="6"/>
        <v>1.1893666385365664</v>
      </c>
      <c r="S11" s="3">
        <f t="shared" si="7"/>
        <v>1.2515482412392458E-2</v>
      </c>
      <c r="T11" s="3">
        <f t="shared" si="8"/>
        <v>527.38759416167738</v>
      </c>
      <c r="U11" s="3">
        <f t="shared" si="9"/>
        <v>52.536049052129556</v>
      </c>
      <c r="V11">
        <f t="shared" si="10"/>
        <v>601.178037770375</v>
      </c>
      <c r="W11">
        <f t="shared" si="11"/>
        <v>33.695748051384868</v>
      </c>
      <c r="X11">
        <f t="shared" si="12"/>
        <v>0.20531794255112584</v>
      </c>
      <c r="Y11">
        <f t="shared" si="24"/>
        <v>1.1507974722912229E-2</v>
      </c>
      <c r="AC11">
        <f t="shared" ref="AC11:AC14" si="28">1/3/10^8*SQRT(3*1.38*10^-20/2/1.67*10^27)</f>
        <v>1.1735610376039397E-5</v>
      </c>
      <c r="AD11">
        <f t="shared" si="17"/>
        <v>6.1892153222382357E-3</v>
      </c>
      <c r="AE11">
        <f t="shared" si="18"/>
        <v>6.1654260237228636E-4</v>
      </c>
      <c r="AF11">
        <v>3.70134E-3</v>
      </c>
      <c r="AG11">
        <v>7.2809999999999997E-4</v>
      </c>
      <c r="AH11">
        <f t="shared" si="19"/>
        <v>3.8836443752596629E-2</v>
      </c>
      <c r="AI11">
        <f t="shared" si="20"/>
        <v>7.9436786094752663E-3</v>
      </c>
      <c r="AJ11">
        <f t="shared" si="21"/>
        <v>1.475566191762765E-5</v>
      </c>
      <c r="AK11">
        <f t="shared" si="22"/>
        <v>1.3777389127864593E-2</v>
      </c>
      <c r="AL11">
        <f t="shared" si="23"/>
        <v>1.573373698020806E-3</v>
      </c>
    </row>
    <row r="12" spans="2:38" x14ac:dyDescent="0.25">
      <c r="C12">
        <v>5</v>
      </c>
      <c r="F12">
        <v>48.5</v>
      </c>
      <c r="G12">
        <v>0.5</v>
      </c>
      <c r="J12">
        <f t="shared" si="3"/>
        <v>0.84648468721724979</v>
      </c>
      <c r="K12">
        <f t="shared" si="4"/>
        <v>8.7266462599716477E-3</v>
      </c>
      <c r="L12">
        <f t="shared" si="25"/>
        <v>0.32288591161895097</v>
      </c>
      <c r="M12">
        <f t="shared" si="26"/>
        <v>1.2341341494884351E-2</v>
      </c>
      <c r="N12">
        <f t="shared" si="0"/>
        <v>0.74895572078900208</v>
      </c>
      <c r="O12">
        <f t="shared" si="1"/>
        <v>5.7824507655440983E-3</v>
      </c>
      <c r="P12">
        <f t="shared" si="27"/>
        <v>0.31730465640509214</v>
      </c>
      <c r="Q12">
        <f t="shared" si="5"/>
        <v>1.1703586076576667E-2</v>
      </c>
      <c r="R12" s="3">
        <f t="shared" si="6"/>
        <v>1.0662603771940942</v>
      </c>
      <c r="S12" s="3">
        <f t="shared" si="7"/>
        <v>1.3054143553208717E-2</v>
      </c>
      <c r="T12" s="3">
        <f t="shared" si="8"/>
        <v>446.98738730395405</v>
      </c>
      <c r="U12" s="3">
        <f t="shared" si="9"/>
        <v>50.148765295571707</v>
      </c>
      <c r="V12">
        <f t="shared" si="10"/>
        <v>619.34638592054796</v>
      </c>
      <c r="W12">
        <f t="shared" si="11"/>
        <v>34.670299265380429</v>
      </c>
      <c r="X12">
        <f t="shared" si="12"/>
        <v>0</v>
      </c>
      <c r="Y12">
        <f t="shared" si="24"/>
        <v>0</v>
      </c>
      <c r="AC12">
        <f t="shared" si="28"/>
        <v>1.1735610376039397E-5</v>
      </c>
      <c r="AD12">
        <f t="shared" si="17"/>
        <v>5.2456698204030238E-3</v>
      </c>
      <c r="AE12">
        <f t="shared" si="18"/>
        <v>5.8852637034827572E-4</v>
      </c>
    </row>
    <row r="13" spans="2:38" x14ac:dyDescent="0.25">
      <c r="C13">
        <v>6</v>
      </c>
      <c r="F13">
        <v>48</v>
      </c>
      <c r="G13">
        <v>0.5</v>
      </c>
      <c r="H13">
        <v>-1.69646003E-3</v>
      </c>
      <c r="I13">
        <v>3.218058E-5</v>
      </c>
      <c r="J13">
        <f t="shared" si="3"/>
        <v>0.83775804095727813</v>
      </c>
      <c r="K13">
        <f t="shared" si="4"/>
        <v>8.7266462599716477E-3</v>
      </c>
      <c r="L13">
        <f t="shared" si="25"/>
        <v>0.31415926535897931</v>
      </c>
      <c r="M13">
        <f t="shared" si="26"/>
        <v>1.2341341494884351E-2</v>
      </c>
      <c r="N13">
        <f t="shared" si="0"/>
        <v>0.74314482547739413</v>
      </c>
      <c r="O13">
        <f t="shared" si="1"/>
        <v>5.8392661034140907E-3</v>
      </c>
      <c r="P13">
        <f t="shared" si="27"/>
        <v>0.3090169943749474</v>
      </c>
      <c r="Q13">
        <f t="shared" si="5"/>
        <v>1.1737313248533533E-2</v>
      </c>
      <c r="R13" s="3">
        <f t="shared" si="6"/>
        <v>1.0521618198523415</v>
      </c>
      <c r="S13" s="3">
        <f t="shared" si="7"/>
        <v>1.310959766433286E-2</v>
      </c>
      <c r="T13" s="3">
        <f t="shared" si="8"/>
        <v>437.77967589828472</v>
      </c>
      <c r="U13" s="3">
        <f t="shared" si="9"/>
        <v>49.892885009993293</v>
      </c>
      <c r="V13">
        <f t="shared" si="10"/>
        <v>621.13120656629962</v>
      </c>
      <c r="W13">
        <f t="shared" si="11"/>
        <v>34.765825047407176</v>
      </c>
      <c r="X13">
        <f t="shared" si="12"/>
        <v>-1.0537242653254009</v>
      </c>
      <c r="Y13">
        <f t="shared" si="24"/>
        <v>-5.8978832602899128E-2</v>
      </c>
      <c r="AC13">
        <f t="shared" si="28"/>
        <v>1.1735610376039397E-5</v>
      </c>
      <c r="AD13">
        <f t="shared" si="17"/>
        <v>5.1376117068910746E-3</v>
      </c>
      <c r="AE13">
        <f t="shared" si="18"/>
        <v>5.8552345901381774E-4</v>
      </c>
    </row>
    <row r="14" spans="2:38" x14ac:dyDescent="0.25">
      <c r="C14">
        <v>7</v>
      </c>
      <c r="F14">
        <v>46</v>
      </c>
      <c r="G14">
        <v>0.5</v>
      </c>
      <c r="J14">
        <f t="shared" si="3"/>
        <v>0.80285145591739149</v>
      </c>
      <c r="K14">
        <f t="shared" si="4"/>
        <v>8.7266462599716477E-3</v>
      </c>
      <c r="L14">
        <f t="shared" si="25"/>
        <v>0.27925268031909273</v>
      </c>
      <c r="M14">
        <f t="shared" si="26"/>
        <v>1.2341341494884351E-2</v>
      </c>
      <c r="N14">
        <f t="shared" si="0"/>
        <v>0.71933980033865108</v>
      </c>
      <c r="O14">
        <f t="shared" si="1"/>
        <v>6.0620378705240089E-3</v>
      </c>
      <c r="P14">
        <f t="shared" si="27"/>
        <v>0.27563735581699916</v>
      </c>
      <c r="Q14">
        <f t="shared" si="5"/>
        <v>1.1863258855526479E-2</v>
      </c>
      <c r="R14" s="3">
        <f t="shared" si="6"/>
        <v>0.99497715615565019</v>
      </c>
      <c r="S14" s="3">
        <f t="shared" si="7"/>
        <v>1.3322357667353579E-2</v>
      </c>
      <c r="T14" s="3">
        <f t="shared" si="8"/>
        <v>400.43260077663047</v>
      </c>
      <c r="U14" s="3">
        <f t="shared" si="9"/>
        <v>48.894549177986036</v>
      </c>
      <c r="V14">
        <f t="shared" si="10"/>
        <v>627.79616857053236</v>
      </c>
      <c r="W14">
        <f t="shared" si="11"/>
        <v>35.122201346588589</v>
      </c>
      <c r="X14">
        <f t="shared" si="12"/>
        <v>0</v>
      </c>
      <c r="Y14">
        <f t="shared" si="24"/>
        <v>0</v>
      </c>
      <c r="AC14">
        <f t="shared" si="28"/>
        <v>1.1735610376039397E-5</v>
      </c>
      <c r="AD14">
        <f t="shared" si="17"/>
        <v>4.6993209845786659E-3</v>
      </c>
      <c r="AE14">
        <f t="shared" si="18"/>
        <v>5.7380737866494149E-4</v>
      </c>
    </row>
    <row r="15" spans="2:38" x14ac:dyDescent="0.25">
      <c r="D15" s="3"/>
      <c r="R15" s="3"/>
      <c r="S15" s="3"/>
      <c r="T15" s="3"/>
      <c r="U15" s="3"/>
    </row>
    <row r="16" spans="2:38" x14ac:dyDescent="0.25">
      <c r="D16" s="3"/>
      <c r="R16" s="3"/>
      <c r="S16" s="3"/>
      <c r="T16" s="3"/>
      <c r="U16" s="3"/>
    </row>
    <row r="17" spans="4:21" x14ac:dyDescent="0.25">
      <c r="D17" s="3"/>
      <c r="R17" s="3"/>
      <c r="S17" s="3"/>
      <c r="T17" s="3"/>
      <c r="U17" s="3"/>
    </row>
    <row r="18" spans="4:21" x14ac:dyDescent="0.25">
      <c r="D18" s="3"/>
      <c r="R18" s="3"/>
      <c r="S18" s="3"/>
      <c r="T18" s="3"/>
      <c r="U18" s="3"/>
    </row>
    <row r="19" spans="4:21" x14ac:dyDescent="0.25">
      <c r="D19" s="3"/>
      <c r="R19" s="3"/>
      <c r="S19" s="3"/>
      <c r="T19" s="3"/>
      <c r="U19" s="3"/>
    </row>
    <row r="20" spans="4:21" x14ac:dyDescent="0.25">
      <c r="D20" s="3"/>
      <c r="R20" s="3"/>
      <c r="S20" s="3"/>
      <c r="T20" s="3"/>
      <c r="U20" s="3"/>
    </row>
    <row r="21" spans="4:21" x14ac:dyDescent="0.25">
      <c r="D21" s="3"/>
      <c r="R21" s="3"/>
      <c r="S21" s="3"/>
      <c r="T21" s="3"/>
      <c r="U21" s="3"/>
    </row>
    <row r="22" spans="4:21" x14ac:dyDescent="0.25">
      <c r="D22" s="3"/>
      <c r="R22" s="3"/>
      <c r="S22" s="3"/>
      <c r="T22" s="3"/>
      <c r="U22" s="3"/>
    </row>
    <row r="23" spans="4:21" x14ac:dyDescent="0.25">
      <c r="D23" s="3"/>
      <c r="R23" s="3"/>
      <c r="S23" s="3"/>
      <c r="T23" s="3"/>
      <c r="U23" s="3"/>
    </row>
    <row r="24" spans="4:21" x14ac:dyDescent="0.25">
      <c r="D24" s="3"/>
      <c r="R24" s="3"/>
      <c r="S24" s="3"/>
      <c r="T24" s="3"/>
      <c r="U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236_rc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2017-10-16T14:47:03Z</dcterms:modified>
</cp:coreProperties>
</file>