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57" firstSheet="4" activeTab="4"/>
  </bookViews>
  <sheets>
    <sheet name="232_a" sheetId="1" r:id="rId1"/>
    <sheet name="Tabelle2" sheetId="2" r:id="rId2"/>
    <sheet name="Tabelle3" sheetId="3" r:id="rId3"/>
    <sheet name="Tabelle1" sheetId="4" r:id="rId4"/>
    <sheet name="236_rc" sheetId="6" r:id="rId5"/>
  </sheets>
  <calcPr calcId="145621"/>
</workbook>
</file>

<file path=xl/calcChain.xml><?xml version="1.0" encoding="utf-8"?>
<calcChain xmlns="http://schemas.openxmlformats.org/spreadsheetml/2006/main">
  <c r="X6" i="6" l="1"/>
  <c r="X7" i="6"/>
  <c r="X8" i="6"/>
  <c r="X9" i="6"/>
  <c r="Q6" i="6"/>
  <c r="Q7" i="6"/>
  <c r="Q8" i="6"/>
  <c r="Q9" i="6"/>
  <c r="W6" i="6"/>
  <c r="W7" i="6"/>
  <c r="W8" i="6"/>
  <c r="W9" i="6"/>
  <c r="V6" i="6"/>
  <c r="V7" i="6"/>
  <c r="V8" i="6"/>
  <c r="V9" i="6"/>
  <c r="T6" i="6"/>
  <c r="T7" i="6"/>
  <c r="T8" i="6"/>
  <c r="T9" i="6"/>
  <c r="I6" i="6"/>
  <c r="I5" i="6"/>
  <c r="H6" i="6"/>
  <c r="H5" i="6"/>
  <c r="Y6" i="6" l="1"/>
  <c r="Y8" i="6"/>
  <c r="Y7" i="6"/>
  <c r="Y9" i="6"/>
  <c r="S6" i="6"/>
  <c r="U6" i="6" s="1"/>
  <c r="S7" i="6"/>
  <c r="U7" i="6" s="1"/>
  <c r="S8" i="6"/>
  <c r="U8" i="6" s="1"/>
  <c r="S9" i="6"/>
  <c r="U9" i="6" s="1"/>
  <c r="R6" i="6"/>
  <c r="R7" i="6"/>
  <c r="R8" i="6"/>
  <c r="R9" i="6"/>
  <c r="O6" i="6"/>
  <c r="O7" i="6"/>
  <c r="O8" i="6"/>
  <c r="O9" i="6"/>
  <c r="N9" i="6"/>
  <c r="N8" i="6"/>
  <c r="N7" i="6"/>
  <c r="N6" i="6"/>
  <c r="K6" i="6"/>
  <c r="K7" i="6"/>
  <c r="K8" i="6"/>
  <c r="K9" i="6"/>
  <c r="J6" i="6"/>
  <c r="J7" i="6"/>
  <c r="J8" i="6"/>
  <c r="J9" i="6"/>
  <c r="K5" i="6"/>
  <c r="J5" i="6"/>
  <c r="O5" i="6" s="1"/>
  <c r="N5" i="6" l="1"/>
  <c r="M6" i="6"/>
  <c r="M7" i="6"/>
  <c r="M8" i="6"/>
  <c r="M9" i="6"/>
  <c r="M5" i="6"/>
  <c r="L5" i="6"/>
  <c r="L6" i="6"/>
  <c r="L7" i="6"/>
  <c r="L8" i="6"/>
  <c r="L9" i="6"/>
  <c r="P9" i="6" s="1"/>
  <c r="Q5" i="6" l="1"/>
  <c r="S5" i="6" s="1"/>
  <c r="V5" i="6"/>
  <c r="P8" i="6"/>
  <c r="P6" i="6"/>
  <c r="P5" i="6"/>
  <c r="R5" i="6" s="1"/>
  <c r="T5" i="6" s="1"/>
  <c r="P7" i="6"/>
  <c r="W5" i="6" l="1"/>
  <c r="X5" i="6"/>
  <c r="U5" i="6"/>
  <c r="P13" i="4"/>
  <c r="M13" i="4"/>
  <c r="L13" i="4"/>
  <c r="O13" i="4" s="1"/>
  <c r="I13" i="4"/>
  <c r="H13" i="4"/>
  <c r="M12" i="4"/>
  <c r="P12" i="4" s="1"/>
  <c r="L12" i="4"/>
  <c r="I12" i="4"/>
  <c r="H12" i="4"/>
  <c r="P11" i="4"/>
  <c r="M11" i="4"/>
  <c r="L11" i="4"/>
  <c r="O11" i="4" s="1"/>
  <c r="I11" i="4"/>
  <c r="H11" i="4"/>
  <c r="Q11" i="4" s="1"/>
  <c r="M10" i="4"/>
  <c r="P10" i="4" s="1"/>
  <c r="L10" i="4"/>
  <c r="R10" i="4" s="1"/>
  <c r="K10" i="4"/>
  <c r="I10" i="4"/>
  <c r="H10" i="4"/>
  <c r="J10" i="4" s="1"/>
  <c r="P9" i="4"/>
  <c r="M9" i="4"/>
  <c r="L9" i="4"/>
  <c r="O9" i="4" s="1"/>
  <c r="I9" i="4"/>
  <c r="H9" i="4"/>
  <c r="M8" i="4"/>
  <c r="P8" i="4" s="1"/>
  <c r="L8" i="4"/>
  <c r="R8" i="4" s="1"/>
  <c r="I8" i="4"/>
  <c r="H8" i="4"/>
  <c r="T8" i="4" s="1"/>
  <c r="P7" i="4"/>
  <c r="M7" i="4"/>
  <c r="L7" i="4"/>
  <c r="O7" i="4" s="1"/>
  <c r="I7" i="4"/>
  <c r="H7" i="4"/>
  <c r="Q7" i="4" s="1"/>
  <c r="M6" i="4"/>
  <c r="L6" i="4"/>
  <c r="O6" i="4" s="1"/>
  <c r="I6" i="4"/>
  <c r="J6" i="4" s="1"/>
  <c r="H6" i="4"/>
  <c r="K6" i="4" s="1"/>
  <c r="P5" i="4"/>
  <c r="M5" i="4"/>
  <c r="L5" i="4"/>
  <c r="O5" i="4" s="1"/>
  <c r="I5" i="4"/>
  <c r="I15" i="4" s="1"/>
  <c r="H5" i="4"/>
  <c r="M13" i="3"/>
  <c r="L13" i="3"/>
  <c r="O13" i="3" s="1"/>
  <c r="K13" i="3"/>
  <c r="I13" i="3"/>
  <c r="J13" i="3" s="1"/>
  <c r="H13" i="3"/>
  <c r="P12" i="3"/>
  <c r="M12" i="3"/>
  <c r="L12" i="3"/>
  <c r="O12" i="3" s="1"/>
  <c r="I12" i="3"/>
  <c r="H12" i="3"/>
  <c r="M11" i="3"/>
  <c r="P11" i="3" s="1"/>
  <c r="L11" i="3"/>
  <c r="I11" i="3"/>
  <c r="K11" i="3" s="1"/>
  <c r="H11" i="3"/>
  <c r="P10" i="3"/>
  <c r="M10" i="3"/>
  <c r="L10" i="3"/>
  <c r="O10" i="3" s="1"/>
  <c r="J10" i="3"/>
  <c r="I10" i="3"/>
  <c r="H10" i="3"/>
  <c r="Q10" i="3" s="1"/>
  <c r="M9" i="3"/>
  <c r="N9" i="3" s="1"/>
  <c r="L9" i="3"/>
  <c r="O9" i="3" s="1"/>
  <c r="K9" i="3"/>
  <c r="I9" i="3"/>
  <c r="J9" i="3" s="1"/>
  <c r="H9" i="3"/>
  <c r="P8" i="3"/>
  <c r="M8" i="3"/>
  <c r="L8" i="3"/>
  <c r="O8" i="3" s="1"/>
  <c r="I8" i="3"/>
  <c r="H8" i="3"/>
  <c r="T8" i="3" s="1"/>
  <c r="M7" i="3"/>
  <c r="P7" i="3" s="1"/>
  <c r="L7" i="3"/>
  <c r="R7" i="3" s="1"/>
  <c r="I7" i="3"/>
  <c r="K7" i="3" s="1"/>
  <c r="H7" i="3"/>
  <c r="P6" i="3"/>
  <c r="M6" i="3"/>
  <c r="L6" i="3"/>
  <c r="O6" i="3" s="1"/>
  <c r="J6" i="3"/>
  <c r="I6" i="3"/>
  <c r="H6" i="3"/>
  <c r="Q6" i="3" s="1"/>
  <c r="M5" i="3"/>
  <c r="L5" i="3"/>
  <c r="O5" i="3" s="1"/>
  <c r="K5" i="3"/>
  <c r="I5" i="3"/>
  <c r="I15" i="3" s="1"/>
  <c r="H5" i="3"/>
  <c r="J5" i="3" s="1"/>
  <c r="M5" i="2"/>
  <c r="M6" i="2"/>
  <c r="M7" i="2"/>
  <c r="P7" i="2" s="1"/>
  <c r="M8" i="2"/>
  <c r="M9" i="2"/>
  <c r="P9" i="2" s="1"/>
  <c r="M10" i="2"/>
  <c r="M11" i="2"/>
  <c r="N11" i="2" s="1"/>
  <c r="M12" i="2"/>
  <c r="M13" i="2"/>
  <c r="O13" i="2" s="1"/>
  <c r="L6" i="2"/>
  <c r="L7" i="2"/>
  <c r="L8" i="2"/>
  <c r="L9" i="2"/>
  <c r="L10" i="2"/>
  <c r="L11" i="2"/>
  <c r="L12" i="2"/>
  <c r="L13" i="2"/>
  <c r="L5" i="2"/>
  <c r="I5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P13" i="2"/>
  <c r="T13" i="2" s="1"/>
  <c r="P12" i="2"/>
  <c r="R12" i="2"/>
  <c r="P11" i="2"/>
  <c r="P10" i="2"/>
  <c r="P8" i="2"/>
  <c r="O7" i="2"/>
  <c r="J7" i="2"/>
  <c r="P6" i="2"/>
  <c r="J6" i="2"/>
  <c r="P5" i="2"/>
  <c r="T15" i="1"/>
  <c r="S15" i="1"/>
  <c r="R15" i="1"/>
  <c r="Q15" i="1"/>
  <c r="P15" i="1"/>
  <c r="T13" i="1"/>
  <c r="T14" i="1"/>
  <c r="S13" i="1"/>
  <c r="S14" i="1"/>
  <c r="R13" i="1"/>
  <c r="R14" i="1"/>
  <c r="Q13" i="1"/>
  <c r="Q14" i="1"/>
  <c r="P13" i="1"/>
  <c r="P14" i="1"/>
  <c r="O13" i="1"/>
  <c r="O14" i="1"/>
  <c r="N13" i="1"/>
  <c r="N14" i="1"/>
  <c r="M5" i="1"/>
  <c r="M6" i="1"/>
  <c r="M7" i="1"/>
  <c r="M8" i="1"/>
  <c r="M9" i="1"/>
  <c r="M10" i="1"/>
  <c r="M11" i="1"/>
  <c r="M12" i="1"/>
  <c r="M13" i="1"/>
  <c r="M14" i="1"/>
  <c r="L6" i="1"/>
  <c r="L7" i="1"/>
  <c r="L8" i="1"/>
  <c r="L9" i="1"/>
  <c r="L10" i="1"/>
  <c r="L11" i="1"/>
  <c r="L12" i="1"/>
  <c r="L13" i="1"/>
  <c r="L14" i="1"/>
  <c r="K13" i="1"/>
  <c r="K14" i="1"/>
  <c r="J13" i="1"/>
  <c r="J14" i="1"/>
  <c r="L5" i="1"/>
  <c r="I5" i="1"/>
  <c r="I6" i="1"/>
  <c r="I7" i="1"/>
  <c r="I8" i="1"/>
  <c r="I9" i="1"/>
  <c r="J9" i="1" s="1"/>
  <c r="I10" i="1"/>
  <c r="I11" i="1"/>
  <c r="I12" i="1"/>
  <c r="I13" i="1"/>
  <c r="I14" i="1"/>
  <c r="H6" i="1"/>
  <c r="H7" i="1"/>
  <c r="H8" i="1"/>
  <c r="J8" i="1" s="1"/>
  <c r="H9" i="1"/>
  <c r="H10" i="1"/>
  <c r="H11" i="1"/>
  <c r="H12" i="1"/>
  <c r="J12" i="1" s="1"/>
  <c r="H13" i="1"/>
  <c r="H14" i="1"/>
  <c r="H5" i="1"/>
  <c r="J7" i="1"/>
  <c r="J11" i="1"/>
  <c r="J6" i="1"/>
  <c r="J10" i="1"/>
  <c r="Y5" i="6" l="1"/>
  <c r="S13" i="4"/>
  <c r="N11" i="4"/>
  <c r="R11" i="4"/>
  <c r="O10" i="4"/>
  <c r="S9" i="4"/>
  <c r="R7" i="4"/>
  <c r="N7" i="4"/>
  <c r="N6" i="4"/>
  <c r="S5" i="4"/>
  <c r="K8" i="4"/>
  <c r="K12" i="4"/>
  <c r="J11" i="4"/>
  <c r="J7" i="4"/>
  <c r="P15" i="4"/>
  <c r="Q10" i="4"/>
  <c r="S10" i="4"/>
  <c r="S12" i="4"/>
  <c r="Q12" i="4"/>
  <c r="R12" i="4"/>
  <c r="Q8" i="4"/>
  <c r="S8" i="4"/>
  <c r="T12" i="4"/>
  <c r="T9" i="4"/>
  <c r="T13" i="4"/>
  <c r="Q5" i="4"/>
  <c r="P6" i="4"/>
  <c r="T6" i="4" s="1"/>
  <c r="K7" i="4"/>
  <c r="S7" i="4"/>
  <c r="J8" i="4"/>
  <c r="N8" i="4"/>
  <c r="Q9" i="4"/>
  <c r="T10" i="4"/>
  <c r="K11" i="4"/>
  <c r="S11" i="4"/>
  <c r="J12" i="4"/>
  <c r="N12" i="4"/>
  <c r="Q13" i="4"/>
  <c r="H15" i="4"/>
  <c r="T5" i="4"/>
  <c r="J5" i="4"/>
  <c r="N5" i="4"/>
  <c r="R5" i="4"/>
  <c r="T7" i="4"/>
  <c r="O8" i="4"/>
  <c r="J9" i="4"/>
  <c r="N9" i="4"/>
  <c r="R9" i="4"/>
  <c r="T11" i="4"/>
  <c r="O12" i="4"/>
  <c r="J13" i="4"/>
  <c r="N13" i="4"/>
  <c r="R13" i="4"/>
  <c r="K5" i="4"/>
  <c r="K9" i="4"/>
  <c r="N10" i="4"/>
  <c r="K13" i="4"/>
  <c r="N13" i="3"/>
  <c r="S12" i="3"/>
  <c r="R10" i="3"/>
  <c r="N10" i="3"/>
  <c r="N6" i="3"/>
  <c r="R6" i="3"/>
  <c r="N5" i="3"/>
  <c r="T11" i="3"/>
  <c r="T7" i="3"/>
  <c r="Q11" i="3"/>
  <c r="S11" i="3"/>
  <c r="Q7" i="3"/>
  <c r="S7" i="3"/>
  <c r="T9" i="3"/>
  <c r="R11" i="3"/>
  <c r="T12" i="3"/>
  <c r="P5" i="3"/>
  <c r="T5" i="3"/>
  <c r="K6" i="3"/>
  <c r="S6" i="3"/>
  <c r="J7" i="3"/>
  <c r="N7" i="3"/>
  <c r="Q8" i="3"/>
  <c r="P9" i="3"/>
  <c r="K10" i="3"/>
  <c r="S10" i="3"/>
  <c r="J11" i="3"/>
  <c r="N11" i="3"/>
  <c r="Q12" i="3"/>
  <c r="P13" i="3"/>
  <c r="T13" i="3" s="1"/>
  <c r="T6" i="3"/>
  <c r="N8" i="3"/>
  <c r="O11" i="3"/>
  <c r="J12" i="3"/>
  <c r="N12" i="3"/>
  <c r="R12" i="3"/>
  <c r="H15" i="3"/>
  <c r="O7" i="3"/>
  <c r="J8" i="3"/>
  <c r="R8" i="3"/>
  <c r="T10" i="3"/>
  <c r="K8" i="3"/>
  <c r="S8" i="3"/>
  <c r="K12" i="3"/>
  <c r="O11" i="2"/>
  <c r="K8" i="2"/>
  <c r="I15" i="2"/>
  <c r="J10" i="2"/>
  <c r="J11" i="2"/>
  <c r="K12" i="2"/>
  <c r="K10" i="2"/>
  <c r="K6" i="2"/>
  <c r="T12" i="2"/>
  <c r="Q11" i="2"/>
  <c r="R10" i="2"/>
  <c r="O9" i="2"/>
  <c r="R8" i="2"/>
  <c r="T8" i="2"/>
  <c r="Q7" i="2"/>
  <c r="O6" i="2"/>
  <c r="O5" i="2"/>
  <c r="S5" i="2"/>
  <c r="R11" i="2"/>
  <c r="O10" i="2"/>
  <c r="S9" i="2"/>
  <c r="R7" i="2"/>
  <c r="N7" i="2"/>
  <c r="S6" i="2"/>
  <c r="Q6" i="2"/>
  <c r="S8" i="2"/>
  <c r="Q8" i="2"/>
  <c r="R6" i="2"/>
  <c r="S10" i="2"/>
  <c r="Q10" i="2"/>
  <c r="Q12" i="2"/>
  <c r="S12" i="2"/>
  <c r="T5" i="2"/>
  <c r="T9" i="2"/>
  <c r="Q5" i="2"/>
  <c r="T6" i="2"/>
  <c r="K7" i="2"/>
  <c r="S7" i="2"/>
  <c r="J8" i="2"/>
  <c r="N8" i="2"/>
  <c r="Q9" i="2"/>
  <c r="T10" i="2"/>
  <c r="K11" i="2"/>
  <c r="S11" i="2"/>
  <c r="J12" i="2"/>
  <c r="N12" i="2"/>
  <c r="Q13" i="2"/>
  <c r="N5" i="2"/>
  <c r="T7" i="2"/>
  <c r="O8" i="2"/>
  <c r="J9" i="2"/>
  <c r="R9" i="2"/>
  <c r="T11" i="2"/>
  <c r="O12" i="2"/>
  <c r="J13" i="2"/>
  <c r="N13" i="2"/>
  <c r="R13" i="2"/>
  <c r="H15" i="2"/>
  <c r="J5" i="2"/>
  <c r="R5" i="2"/>
  <c r="N9" i="2"/>
  <c r="K5" i="2"/>
  <c r="N6" i="2"/>
  <c r="K9" i="2"/>
  <c r="N10" i="2"/>
  <c r="K13" i="2"/>
  <c r="S13" i="2"/>
  <c r="H15" i="1"/>
  <c r="J5" i="1"/>
  <c r="P11" i="1"/>
  <c r="K10" i="1"/>
  <c r="R6" i="4" l="1"/>
  <c r="R15" i="4" s="1"/>
  <c r="Q6" i="4"/>
  <c r="Q15" i="4" s="1"/>
  <c r="F19" i="4" s="1"/>
  <c r="S6" i="4"/>
  <c r="S15" i="4" s="1"/>
  <c r="T15" i="4"/>
  <c r="P15" i="3"/>
  <c r="S5" i="3"/>
  <c r="Q5" i="3"/>
  <c r="R5" i="3"/>
  <c r="S9" i="3"/>
  <c r="R9" i="3"/>
  <c r="Q9" i="3"/>
  <c r="R13" i="3"/>
  <c r="Q13" i="3"/>
  <c r="S13" i="3"/>
  <c r="P15" i="2"/>
  <c r="N10" i="1"/>
  <c r="P10" i="1"/>
  <c r="R10" i="1" s="1"/>
  <c r="K12" i="1"/>
  <c r="K8" i="1"/>
  <c r="P9" i="1"/>
  <c r="Q9" i="1" s="1"/>
  <c r="R11" i="1"/>
  <c r="T11" i="1"/>
  <c r="K11" i="1"/>
  <c r="O11" i="1"/>
  <c r="O8" i="1"/>
  <c r="N11" i="1"/>
  <c r="P7" i="1"/>
  <c r="R7" i="1" s="1"/>
  <c r="Q11" i="1"/>
  <c r="S11" i="1"/>
  <c r="K6" i="1"/>
  <c r="N5" i="1"/>
  <c r="P5" i="1"/>
  <c r="O10" i="1"/>
  <c r="O12" i="1"/>
  <c r="O5" i="1"/>
  <c r="F21" i="4" l="1"/>
  <c r="E19" i="4"/>
  <c r="E21" i="4" s="1"/>
  <c r="S15" i="3"/>
  <c r="F19" i="3"/>
  <c r="R15" i="3"/>
  <c r="Q15" i="3"/>
  <c r="T15" i="3"/>
  <c r="T15" i="2"/>
  <c r="S15" i="2"/>
  <c r="R15" i="2"/>
  <c r="Q15" i="2"/>
  <c r="R9" i="1"/>
  <c r="Q10" i="1"/>
  <c r="T10" i="1"/>
  <c r="O9" i="1"/>
  <c r="S10" i="1"/>
  <c r="S9" i="1"/>
  <c r="Q7" i="1"/>
  <c r="S7" i="1"/>
  <c r="T7" i="1"/>
  <c r="K9" i="1"/>
  <c r="K7" i="1"/>
  <c r="N7" i="1"/>
  <c r="O7" i="1"/>
  <c r="N9" i="1"/>
  <c r="N8" i="1"/>
  <c r="P8" i="1"/>
  <c r="T9" i="1"/>
  <c r="N12" i="1"/>
  <c r="P12" i="1"/>
  <c r="N6" i="1"/>
  <c r="P6" i="1"/>
  <c r="O6" i="1"/>
  <c r="I15" i="1"/>
  <c r="K5" i="1"/>
  <c r="T5" i="1"/>
  <c r="S5" i="1"/>
  <c r="R5" i="1"/>
  <c r="Q5" i="1"/>
  <c r="E19" i="3" l="1"/>
  <c r="E21" i="3" s="1"/>
  <c r="F21" i="3"/>
  <c r="F19" i="2"/>
  <c r="F21" i="2" s="1"/>
  <c r="E19" i="2"/>
  <c r="E21" i="2" s="1"/>
  <c r="T8" i="1"/>
  <c r="S8" i="1"/>
  <c r="R8" i="1"/>
  <c r="Q8" i="1"/>
  <c r="T12" i="1"/>
  <c r="R12" i="1"/>
  <c r="S12" i="1"/>
  <c r="Q12" i="1"/>
  <c r="T6" i="1"/>
  <c r="Q6" i="1"/>
  <c r="S6" i="1"/>
  <c r="R6" i="1"/>
  <c r="F19" i="1" l="1"/>
  <c r="F21" i="1" s="1"/>
  <c r="E19" i="1"/>
  <c r="E21" i="1" s="1"/>
</calcChain>
</file>

<file path=xl/sharedStrings.xml><?xml version="1.0" encoding="utf-8"?>
<sst xmlns="http://schemas.openxmlformats.org/spreadsheetml/2006/main" count="143" uniqueCount="60">
  <si>
    <t>n</t>
  </si>
  <si>
    <t>x</t>
  </si>
  <si>
    <t>dx</t>
  </si>
  <si>
    <t>y</t>
  </si>
  <si>
    <t>dy</t>
  </si>
  <si>
    <t>dxoben</t>
  </si>
  <si>
    <t>dxunten</t>
  </si>
  <si>
    <t>dyoben</t>
  </si>
  <si>
    <t>dyunten</t>
  </si>
  <si>
    <t>1/dy^2</t>
  </si>
  <si>
    <t>mx</t>
  </si>
  <si>
    <t>my</t>
  </si>
  <si>
    <t>mxy</t>
  </si>
  <si>
    <t>mx^2</t>
  </si>
  <si>
    <t>m</t>
  </si>
  <si>
    <t>dm</t>
  </si>
  <si>
    <t>dn</t>
  </si>
  <si>
    <t>Title</t>
  </si>
  <si>
    <t>#####</t>
  </si>
  <si>
    <t>xlabel</t>
  </si>
  <si>
    <t>ylabel</t>
  </si>
  <si>
    <t>a^2/cm^2</t>
  </si>
  <si>
    <t>a*T^2/cm*s^2</t>
  </si>
  <si>
    <t>U</t>
  </si>
  <si>
    <t>dU</t>
  </si>
  <si>
    <t>I</t>
  </si>
  <si>
    <t>dI</t>
  </si>
  <si>
    <t>R</t>
  </si>
  <si>
    <t>dR</t>
  </si>
  <si>
    <t>U/V</t>
  </si>
  <si>
    <t>x'</t>
  </si>
  <si>
    <t>dx'</t>
  </si>
  <si>
    <t>bel. Pot. U</t>
  </si>
  <si>
    <t>Bel. Pot. I</t>
  </si>
  <si>
    <t>232.a</t>
  </si>
  <si>
    <t>I/A</t>
  </si>
  <si>
    <t>232.f#0Ohm</t>
  </si>
  <si>
    <t>x/Skt</t>
  </si>
  <si>
    <t>dlambda</t>
  </si>
  <si>
    <t>wg</t>
  </si>
  <si>
    <t>dwg</t>
  </si>
  <si>
    <t>beta</t>
  </si>
  <si>
    <t>dbeta</t>
  </si>
  <si>
    <t>sin(beta)</t>
  </si>
  <si>
    <t>dsin(beta)</t>
  </si>
  <si>
    <t>d</t>
  </si>
  <si>
    <t>dd</t>
  </si>
  <si>
    <t>alpha</t>
  </si>
  <si>
    <t>dalpha</t>
  </si>
  <si>
    <t>sin(alpha)</t>
  </si>
  <si>
    <t>dsin(alpha)</t>
  </si>
  <si>
    <t>dlambda/dbeta</t>
  </si>
  <si>
    <t>ddl/db</t>
  </si>
  <si>
    <t>ddlambda</t>
  </si>
  <si>
    <t>gamma</t>
  </si>
  <si>
    <t>dgamma</t>
  </si>
  <si>
    <t>g</t>
  </si>
  <si>
    <t>b</t>
  </si>
  <si>
    <t>dg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</si>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</sst>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'232_a'!$L$4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'232_a'!$H$5:$H$14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0.185</c:v>
                </c:pt>
              </c:numCache>
            </c:numRef>
          </c:xVal>
          <c:yVal>
            <c:numRef>
              <c:f>'232_a'!$L$5:$L$14</c:f>
              <c:numCache>
                <c:formatCode>#,#00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7328"/>
        <c:axId val="247302400"/>
      </c:scatterChart>
      <c:valAx>
        <c:axId val="1606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02400"/>
        <c:crosses val="autoZero"/>
        <c:crossBetween val="midCat"/>
      </c:valAx>
      <c:valAx>
        <c:axId val="24730240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6062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Tabelle2!$L$4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Tabelle2!$H$5:$H$13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Tabelle2!$L$5:$L$13</c:f>
              <c:numCache>
                <c:formatCode>#,#00</c:formatCode>
                <c:ptCount val="9"/>
                <c:pt idx="0">
                  <c:v>1.3</c:v>
                </c:pt>
                <c:pt idx="1">
                  <c:v>1.85</c:v>
                </c:pt>
                <c:pt idx="2">
                  <c:v>2.1</c:v>
                </c:pt>
                <c:pt idx="3">
                  <c:v>2.25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1712"/>
        <c:axId val="141193984"/>
      </c:scatterChart>
      <c:valAx>
        <c:axId val="141171712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141193984"/>
        <c:crosses val="autoZero"/>
        <c:crossBetween val="midCat"/>
      </c:valAx>
      <c:valAx>
        <c:axId val="14119398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4117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Tabelle3!$L$4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Tabelle3!$H$5:$H$13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Tabelle3!$L$5:$L$13</c:f>
              <c:numCache>
                <c:formatCode>#,#00</c:formatCode>
                <c:ptCount val="9"/>
                <c:pt idx="0">
                  <c:v>105</c:v>
                </c:pt>
                <c:pt idx="1">
                  <c:v>65</c:v>
                </c:pt>
                <c:pt idx="2">
                  <c:v>47.5</c:v>
                </c:pt>
                <c:pt idx="3">
                  <c:v>37.5</c:v>
                </c:pt>
                <c:pt idx="4">
                  <c:v>30</c:v>
                </c:pt>
                <c:pt idx="5">
                  <c:v>25</c:v>
                </c:pt>
                <c:pt idx="6">
                  <c:v>22.5</c:v>
                </c:pt>
                <c:pt idx="7">
                  <c:v>20</c:v>
                </c:pt>
                <c:pt idx="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744"/>
        <c:axId val="21073280"/>
      </c:scatterChart>
      <c:valAx>
        <c:axId val="21071744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1073280"/>
        <c:crosses val="autoZero"/>
        <c:crossBetween val="midCat"/>
      </c:valAx>
      <c:valAx>
        <c:axId val="2107328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107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Tabelle1!$H$5:$H$13</c:f>
              <c:numCache>
                <c:formatCode>#,#00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Tabelle1!$L$5:$L$13</c:f>
              <c:numCache>
                <c:formatCode>#,#00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2.35</c:v>
                </c:pt>
                <c:pt idx="6">
                  <c:v>2.75</c:v>
                </c:pt>
                <c:pt idx="7">
                  <c:v>3.1</c:v>
                </c:pt>
                <c:pt idx="8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2912"/>
        <c:axId val="141064448"/>
      </c:scatterChart>
      <c:valAx>
        <c:axId val="141062912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141064448"/>
        <c:crosses val="autoZero"/>
        <c:crossBetween val="midCat"/>
      </c:valAx>
      <c:valAx>
        <c:axId val="141064448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4106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'236_rc'!$T$4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'236_rc'!$R$5:$R$24</c:f>
              <c:numCache>
                <c:formatCode>General</c:formatCode>
                <c:ptCount val="20"/>
                <c:pt idx="0">
                  <c:v>1.3778940589006039</c:v>
                </c:pt>
                <c:pt idx="1">
                  <c:v>1.1893666385365664</c:v>
                </c:pt>
                <c:pt idx="2">
                  <c:v>1.0662603771940942</c:v>
                </c:pt>
                <c:pt idx="3">
                  <c:v>1.0521618198523415</c:v>
                </c:pt>
                <c:pt idx="4">
                  <c:v>0.99497715615565019</c:v>
                </c:pt>
              </c:numCache>
            </c:numRef>
          </c:xVal>
          <c:yVal>
            <c:numRef>
              <c:f>'236_rc'!$T$5:$T$24</c:f>
              <c:numCache>
                <c:formatCode>General</c:formatCode>
                <c:ptCount val="20"/>
                <c:pt idx="0">
                  <c:v>650.51409829174872</c:v>
                </c:pt>
                <c:pt idx="1">
                  <c:v>527.38759416167738</c:v>
                </c:pt>
                <c:pt idx="2">
                  <c:v>446.98738730395405</c:v>
                </c:pt>
                <c:pt idx="3">
                  <c:v>437.77967589828472</c:v>
                </c:pt>
                <c:pt idx="4">
                  <c:v>400.43260077663047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2944"/>
        <c:axId val="141132928"/>
      </c:scatterChart>
      <c:valAx>
        <c:axId val="141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32928"/>
        <c:crosses val="autoZero"/>
        <c:crossBetween val="midCat"/>
      </c:valAx>
      <c:valAx>
        <c:axId val="1411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2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25</xdr:row>
      <xdr:rowOff>161925</xdr:rowOff>
    </xdr:from>
    <xdr:to>
      <xdr:col>29</xdr:col>
      <xdr:colOff>304800</xdr:colOff>
      <xdr:row>41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34</v>
      </c>
      <c r="D2" t="s">
        <v>29</v>
      </c>
      <c r="E2" t="s">
        <v>35</v>
      </c>
    </row>
    <row r="4" spans="3:20" x14ac:dyDescent="0.25">
      <c r="C4" t="s">
        <v>0</v>
      </c>
      <c r="D4" t="s">
        <v>23</v>
      </c>
      <c r="E4" t="s">
        <v>24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2.2000000000000002</v>
      </c>
      <c r="E5">
        <v>0.05</v>
      </c>
      <c r="F5">
        <v>0.1</v>
      </c>
      <c r="G5">
        <v>2.5000000000000001E-3</v>
      </c>
      <c r="H5">
        <f>F5</f>
        <v>0.1</v>
      </c>
      <c r="I5">
        <f>G5</f>
        <v>2.5000000000000001E-3</v>
      </c>
      <c r="J5">
        <f>H5+I5</f>
        <v>0.10250000000000001</v>
      </c>
      <c r="K5">
        <f>H5-I5</f>
        <v>9.7500000000000003E-2</v>
      </c>
      <c r="L5" s="1">
        <f>D5</f>
        <v>2.2000000000000002</v>
      </c>
      <c r="M5" s="2">
        <f>E5</f>
        <v>0.05</v>
      </c>
      <c r="N5">
        <f>L5+M5</f>
        <v>2.25</v>
      </c>
      <c r="O5">
        <f>L5-M5</f>
        <v>2.1500000000000004</v>
      </c>
      <c r="P5">
        <f>1/M5^2</f>
        <v>399.99999999999994</v>
      </c>
      <c r="Q5">
        <f>H5*P5</f>
        <v>40</v>
      </c>
      <c r="R5">
        <f>L5*P5</f>
        <v>880</v>
      </c>
      <c r="S5">
        <f>H5*L5*P5</f>
        <v>88</v>
      </c>
      <c r="T5">
        <f>H5^2*P5</f>
        <v>4</v>
      </c>
    </row>
    <row r="6" spans="3:20" x14ac:dyDescent="0.25">
      <c r="C6">
        <v>2</v>
      </c>
      <c r="D6" s="1">
        <v>2.4</v>
      </c>
      <c r="E6">
        <v>0.05</v>
      </c>
      <c r="F6">
        <v>0.11</v>
      </c>
      <c r="G6">
        <v>2.5000000000000001E-3</v>
      </c>
      <c r="H6">
        <f t="shared" ref="H6:I14" si="0">F6</f>
        <v>0.11</v>
      </c>
      <c r="I6">
        <f t="shared" si="0"/>
        <v>2.5000000000000001E-3</v>
      </c>
      <c r="J6">
        <f t="shared" ref="J6:J14" si="1">H6+I6</f>
        <v>0.1125</v>
      </c>
      <c r="K6">
        <f t="shared" ref="K6:K14" si="2">H6-I6</f>
        <v>0.1075</v>
      </c>
      <c r="L6" s="1">
        <f t="shared" ref="L6:M14" si="3">D6</f>
        <v>2.4</v>
      </c>
      <c r="M6" s="2">
        <f t="shared" si="3"/>
        <v>0.05</v>
      </c>
      <c r="N6">
        <f t="shared" ref="N6:N14" si="4">L6+M6</f>
        <v>2.4499999999999997</v>
      </c>
      <c r="O6">
        <f t="shared" ref="O6:O14" si="5">L6-M6</f>
        <v>2.35</v>
      </c>
      <c r="P6">
        <f t="shared" ref="P6:P14" si="6">1/M6^2</f>
        <v>399.99999999999994</v>
      </c>
      <c r="Q6">
        <f t="shared" ref="Q6:Q14" si="7">H6*P6</f>
        <v>43.999999999999993</v>
      </c>
      <c r="R6">
        <f t="shared" ref="R6:R14" si="8">L6*P6</f>
        <v>959.99999999999977</v>
      </c>
      <c r="S6">
        <f t="shared" ref="S6:S14" si="9">H6*L6*P6</f>
        <v>105.6</v>
      </c>
      <c r="T6">
        <f t="shared" ref="T6:T14" si="10">H6^2*P6</f>
        <v>4.839999999999999</v>
      </c>
    </row>
    <row r="7" spans="3:20" x14ac:dyDescent="0.25">
      <c r="C7">
        <v>3</v>
      </c>
      <c r="D7" s="1">
        <v>2.6</v>
      </c>
      <c r="E7">
        <v>0.05</v>
      </c>
      <c r="F7">
        <v>0.12</v>
      </c>
      <c r="G7">
        <v>2.5000000000000001E-3</v>
      </c>
      <c r="H7">
        <f t="shared" si="0"/>
        <v>0.12</v>
      </c>
      <c r="I7">
        <f t="shared" si="0"/>
        <v>2.5000000000000001E-3</v>
      </c>
      <c r="J7">
        <f t="shared" si="1"/>
        <v>0.1225</v>
      </c>
      <c r="K7">
        <f t="shared" si="2"/>
        <v>0.11749999999999999</v>
      </c>
      <c r="L7" s="1">
        <f t="shared" si="3"/>
        <v>2.6</v>
      </c>
      <c r="M7" s="2">
        <f t="shared" si="3"/>
        <v>0.05</v>
      </c>
      <c r="N7">
        <f t="shared" si="4"/>
        <v>2.65</v>
      </c>
      <c r="O7">
        <f t="shared" si="5"/>
        <v>2.5500000000000003</v>
      </c>
      <c r="P7">
        <f t="shared" si="6"/>
        <v>399.99999999999994</v>
      </c>
      <c r="Q7">
        <f t="shared" si="7"/>
        <v>47.999999999999993</v>
      </c>
      <c r="R7">
        <f t="shared" si="8"/>
        <v>1040</v>
      </c>
      <c r="S7">
        <f t="shared" si="9"/>
        <v>124.79999999999998</v>
      </c>
      <c r="T7">
        <f t="shared" si="10"/>
        <v>5.7599999999999989</v>
      </c>
    </row>
    <row r="8" spans="3:20" x14ac:dyDescent="0.25">
      <c r="C8">
        <v>4</v>
      </c>
      <c r="D8" s="1">
        <v>2.8</v>
      </c>
      <c r="E8">
        <v>0.05</v>
      </c>
      <c r="F8">
        <v>0.13</v>
      </c>
      <c r="G8">
        <v>2.5000000000000001E-3</v>
      </c>
      <c r="H8">
        <f t="shared" si="0"/>
        <v>0.13</v>
      </c>
      <c r="I8">
        <f t="shared" si="0"/>
        <v>2.5000000000000001E-3</v>
      </c>
      <c r="J8">
        <f t="shared" si="1"/>
        <v>0.13250000000000001</v>
      </c>
      <c r="K8">
        <f t="shared" si="2"/>
        <v>0.1275</v>
      </c>
      <c r="L8" s="1">
        <f t="shared" si="3"/>
        <v>2.8</v>
      </c>
      <c r="M8" s="2">
        <f t="shared" si="3"/>
        <v>0.05</v>
      </c>
      <c r="N8">
        <f t="shared" si="4"/>
        <v>2.8499999999999996</v>
      </c>
      <c r="O8">
        <f t="shared" si="5"/>
        <v>2.75</v>
      </c>
      <c r="P8">
        <f t="shared" si="6"/>
        <v>399.99999999999994</v>
      </c>
      <c r="Q8">
        <f t="shared" si="7"/>
        <v>51.999999999999993</v>
      </c>
      <c r="R8">
        <f t="shared" si="8"/>
        <v>1119.9999999999998</v>
      </c>
      <c r="S8">
        <f t="shared" si="9"/>
        <v>145.59999999999997</v>
      </c>
      <c r="T8">
        <f t="shared" si="10"/>
        <v>6.76</v>
      </c>
    </row>
    <row r="9" spans="3:20" x14ac:dyDescent="0.25">
      <c r="C9">
        <v>5</v>
      </c>
      <c r="D9" s="1">
        <v>3</v>
      </c>
      <c r="E9">
        <v>0.05</v>
      </c>
      <c r="F9">
        <v>0.14000000000000001</v>
      </c>
      <c r="G9">
        <v>2.5000000000000001E-3</v>
      </c>
      <c r="H9">
        <f t="shared" si="0"/>
        <v>0.14000000000000001</v>
      </c>
      <c r="I9">
        <f t="shared" si="0"/>
        <v>2.5000000000000001E-3</v>
      </c>
      <c r="J9">
        <f t="shared" si="1"/>
        <v>0.14250000000000002</v>
      </c>
      <c r="K9">
        <f t="shared" si="2"/>
        <v>0.13750000000000001</v>
      </c>
      <c r="L9" s="1">
        <f t="shared" si="3"/>
        <v>3</v>
      </c>
      <c r="M9" s="2">
        <f t="shared" si="3"/>
        <v>0.05</v>
      </c>
      <c r="N9">
        <f t="shared" si="4"/>
        <v>3.05</v>
      </c>
      <c r="O9">
        <f t="shared" si="5"/>
        <v>2.95</v>
      </c>
      <c r="P9">
        <f t="shared" si="6"/>
        <v>399.99999999999994</v>
      </c>
      <c r="Q9">
        <f t="shared" si="7"/>
        <v>56</v>
      </c>
      <c r="R9">
        <f t="shared" si="8"/>
        <v>1199.9999999999998</v>
      </c>
      <c r="S9">
        <f t="shared" si="9"/>
        <v>168</v>
      </c>
      <c r="T9">
        <f t="shared" si="10"/>
        <v>7.84</v>
      </c>
    </row>
    <row r="10" spans="3:20" x14ac:dyDescent="0.25">
      <c r="C10">
        <v>6</v>
      </c>
      <c r="D10" s="1">
        <v>3.2</v>
      </c>
      <c r="E10">
        <v>0.05</v>
      </c>
      <c r="F10">
        <v>0.15</v>
      </c>
      <c r="G10">
        <v>2.5000000000000001E-3</v>
      </c>
      <c r="H10">
        <f t="shared" si="0"/>
        <v>0.15</v>
      </c>
      <c r="I10">
        <f t="shared" si="0"/>
        <v>2.5000000000000001E-3</v>
      </c>
      <c r="J10">
        <f t="shared" si="1"/>
        <v>0.1525</v>
      </c>
      <c r="K10">
        <f t="shared" si="2"/>
        <v>0.14749999999999999</v>
      </c>
      <c r="L10" s="1">
        <f t="shared" si="3"/>
        <v>3.2</v>
      </c>
      <c r="M10" s="2">
        <f t="shared" si="3"/>
        <v>0.05</v>
      </c>
      <c r="N10">
        <f t="shared" si="4"/>
        <v>3.25</v>
      </c>
      <c r="O10">
        <f t="shared" si="5"/>
        <v>3.1500000000000004</v>
      </c>
      <c r="P10">
        <f t="shared" si="6"/>
        <v>399.99999999999994</v>
      </c>
      <c r="Q10">
        <f t="shared" si="7"/>
        <v>59.999999999999986</v>
      </c>
      <c r="R10">
        <f t="shared" si="8"/>
        <v>1280</v>
      </c>
      <c r="S10">
        <f t="shared" si="9"/>
        <v>191.99999999999997</v>
      </c>
      <c r="T10">
        <f t="shared" si="10"/>
        <v>8.9999999999999982</v>
      </c>
    </row>
    <row r="11" spans="3:20" x14ac:dyDescent="0.25">
      <c r="C11">
        <v>7</v>
      </c>
      <c r="D11" s="1">
        <v>3.4</v>
      </c>
      <c r="E11">
        <v>0.05</v>
      </c>
      <c r="F11">
        <v>0.16</v>
      </c>
      <c r="G11">
        <v>2.5000000000000001E-3</v>
      </c>
      <c r="H11">
        <f t="shared" si="0"/>
        <v>0.16</v>
      </c>
      <c r="I11">
        <f t="shared" si="0"/>
        <v>2.5000000000000001E-3</v>
      </c>
      <c r="J11">
        <f t="shared" si="1"/>
        <v>0.16250000000000001</v>
      </c>
      <c r="K11">
        <f t="shared" si="2"/>
        <v>0.1575</v>
      </c>
      <c r="L11" s="1">
        <f t="shared" si="3"/>
        <v>3.4</v>
      </c>
      <c r="M11" s="2">
        <f t="shared" si="3"/>
        <v>0.05</v>
      </c>
      <c r="N11">
        <f t="shared" si="4"/>
        <v>3.4499999999999997</v>
      </c>
      <c r="O11">
        <f t="shared" si="5"/>
        <v>3.35</v>
      </c>
      <c r="P11">
        <f t="shared" si="6"/>
        <v>399.99999999999994</v>
      </c>
      <c r="Q11">
        <f t="shared" si="7"/>
        <v>63.999999999999993</v>
      </c>
      <c r="R11">
        <f t="shared" si="8"/>
        <v>1359.9999999999998</v>
      </c>
      <c r="S11">
        <f t="shared" si="9"/>
        <v>217.6</v>
      </c>
      <c r="T11">
        <f t="shared" si="10"/>
        <v>10.239999999999998</v>
      </c>
    </row>
    <row r="12" spans="3:20" x14ac:dyDescent="0.25">
      <c r="C12">
        <v>8</v>
      </c>
      <c r="D12" s="1">
        <v>3.6</v>
      </c>
      <c r="E12">
        <v>0.05</v>
      </c>
      <c r="F12">
        <v>0.17</v>
      </c>
      <c r="G12">
        <v>2.5000000000000001E-3</v>
      </c>
      <c r="H12">
        <f t="shared" si="0"/>
        <v>0.17</v>
      </c>
      <c r="I12">
        <f t="shared" si="0"/>
        <v>2.5000000000000001E-3</v>
      </c>
      <c r="J12">
        <f t="shared" si="1"/>
        <v>0.17250000000000001</v>
      </c>
      <c r="K12">
        <f t="shared" si="2"/>
        <v>0.16750000000000001</v>
      </c>
      <c r="L12" s="1">
        <f t="shared" si="3"/>
        <v>3.6</v>
      </c>
      <c r="M12" s="2">
        <f t="shared" si="3"/>
        <v>0.05</v>
      </c>
      <c r="N12">
        <f t="shared" si="4"/>
        <v>3.65</v>
      </c>
      <c r="O12">
        <f t="shared" si="5"/>
        <v>3.5500000000000003</v>
      </c>
      <c r="P12">
        <f t="shared" si="6"/>
        <v>399.99999999999994</v>
      </c>
      <c r="Q12">
        <f t="shared" si="7"/>
        <v>68</v>
      </c>
      <c r="R12">
        <f t="shared" si="8"/>
        <v>1439.9999999999998</v>
      </c>
      <c r="S12">
        <f t="shared" si="9"/>
        <v>244.8</v>
      </c>
      <c r="T12">
        <f t="shared" si="10"/>
        <v>11.56</v>
      </c>
    </row>
    <row r="13" spans="3:20" x14ac:dyDescent="0.25">
      <c r="C13">
        <v>9</v>
      </c>
      <c r="D13" s="1">
        <v>3.8</v>
      </c>
      <c r="E13">
        <v>0.05</v>
      </c>
      <c r="F13">
        <v>0.18</v>
      </c>
      <c r="G13">
        <v>2.5000000000000001E-3</v>
      </c>
      <c r="H13">
        <f t="shared" si="0"/>
        <v>0.18</v>
      </c>
      <c r="I13">
        <f t="shared" si="0"/>
        <v>2.5000000000000001E-3</v>
      </c>
      <c r="J13">
        <f t="shared" si="1"/>
        <v>0.1825</v>
      </c>
      <c r="K13">
        <f t="shared" si="2"/>
        <v>0.17749999999999999</v>
      </c>
      <c r="L13" s="1">
        <f t="shared" si="3"/>
        <v>3.8</v>
      </c>
      <c r="M13" s="2">
        <f t="shared" si="3"/>
        <v>0.05</v>
      </c>
      <c r="N13">
        <f>L13+M13</f>
        <v>3.8499999999999996</v>
      </c>
      <c r="O13">
        <f t="shared" si="5"/>
        <v>3.75</v>
      </c>
      <c r="P13">
        <f t="shared" si="6"/>
        <v>399.99999999999994</v>
      </c>
      <c r="Q13">
        <f t="shared" si="7"/>
        <v>71.999999999999986</v>
      </c>
      <c r="R13">
        <f t="shared" si="8"/>
        <v>1519.9999999999998</v>
      </c>
      <c r="S13">
        <f t="shared" si="9"/>
        <v>273.59999999999997</v>
      </c>
      <c r="T13">
        <f t="shared" si="10"/>
        <v>12.959999999999997</v>
      </c>
    </row>
    <row r="14" spans="3:20" x14ac:dyDescent="0.25">
      <c r="C14">
        <v>10</v>
      </c>
      <c r="D14" s="1">
        <v>4</v>
      </c>
      <c r="E14">
        <v>0.05</v>
      </c>
      <c r="F14">
        <v>0.185</v>
      </c>
      <c r="G14">
        <v>2.5000000000000001E-3</v>
      </c>
      <c r="H14">
        <f t="shared" si="0"/>
        <v>0.185</v>
      </c>
      <c r="I14">
        <f t="shared" si="0"/>
        <v>2.5000000000000001E-3</v>
      </c>
      <c r="J14">
        <f t="shared" si="1"/>
        <v>0.1875</v>
      </c>
      <c r="K14">
        <f t="shared" si="2"/>
        <v>0.1825</v>
      </c>
      <c r="L14" s="1">
        <f t="shared" si="3"/>
        <v>4</v>
      </c>
      <c r="M14" s="2">
        <f t="shared" si="3"/>
        <v>0.05</v>
      </c>
      <c r="N14">
        <f t="shared" si="4"/>
        <v>4.05</v>
      </c>
      <c r="O14">
        <f t="shared" si="5"/>
        <v>3.95</v>
      </c>
      <c r="P14">
        <f t="shared" si="6"/>
        <v>399.99999999999994</v>
      </c>
      <c r="Q14">
        <f t="shared" si="7"/>
        <v>73.999999999999986</v>
      </c>
      <c r="R14">
        <f t="shared" si="8"/>
        <v>1599.9999999999998</v>
      </c>
      <c r="S14">
        <f t="shared" si="9"/>
        <v>295.99999999999994</v>
      </c>
      <c r="T14">
        <f t="shared" si="10"/>
        <v>13.689999999999998</v>
      </c>
    </row>
    <row r="15" spans="3:20" x14ac:dyDescent="0.25">
      <c r="C15" t="s">
        <v>18</v>
      </c>
      <c r="H15">
        <f>SUM(H5:H14)</f>
        <v>1.4450000000000001</v>
      </c>
      <c r="I15">
        <f>SUM(I5:I12)</f>
        <v>0.02</v>
      </c>
      <c r="P15">
        <f>SUM(P5:P14)</f>
        <v>3999.9999999999995</v>
      </c>
      <c r="Q15">
        <f>SUM(Q5:Q14)/$P$15</f>
        <v>0.14450000000000002</v>
      </c>
      <c r="R15">
        <f>SUM(R5:R14)/$P$15</f>
        <v>3.1000000000000005</v>
      </c>
      <c r="S15">
        <f>SUM(S5:S14)/$P$15</f>
        <v>0.46400000000000002</v>
      </c>
      <c r="T15">
        <f>SUM(T5:T14)/$P$15</f>
        <v>2.1662500000000001E-2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20.517737296260794</v>
      </c>
      <c r="F19">
        <f>1/SQRT(P15*(T15-Q15^2))</f>
        <v>0.56532373346408471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0.13518696069031533</v>
      </c>
      <c r="F21">
        <f>SQRT(T15)*F19</f>
        <v>8.320539876035675E-2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5" sqref="F5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32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1.3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1.3</v>
      </c>
      <c r="M5" s="1">
        <f>G5</f>
        <v>0.05</v>
      </c>
      <c r="N5">
        <f>L5+M5</f>
        <v>1.35</v>
      </c>
      <c r="O5">
        <f>L5-M5</f>
        <v>1.25</v>
      </c>
      <c r="P5">
        <f>1/M5^2</f>
        <v>399.99999999999994</v>
      </c>
      <c r="Q5">
        <f>H5*P5</f>
        <v>5199.9999999999991</v>
      </c>
      <c r="R5">
        <f>L5*P5</f>
        <v>520</v>
      </c>
      <c r="S5">
        <f>H5*L5*P5</f>
        <v>6760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1.85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1.85</v>
      </c>
      <c r="M6" s="1">
        <f t="shared" si="3"/>
        <v>0.05</v>
      </c>
      <c r="N6">
        <f t="shared" ref="N6:N12" si="4">L6+M6</f>
        <v>1.9000000000000001</v>
      </c>
      <c r="O6">
        <f t="shared" ref="O6:O13" si="5">L6-M6</f>
        <v>1.8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739.99999999999989</v>
      </c>
      <c r="S6">
        <f t="shared" ref="S6:S13" si="9">H6*L6*P6</f>
        <v>19239.999999999996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2.1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2.1</v>
      </c>
      <c r="M7" s="1">
        <f t="shared" si="3"/>
        <v>0.05</v>
      </c>
      <c r="N7">
        <f t="shared" si="4"/>
        <v>2.15</v>
      </c>
      <c r="O7">
        <f t="shared" si="5"/>
        <v>2.0500000000000003</v>
      </c>
      <c r="P7">
        <f t="shared" si="6"/>
        <v>399.99999999999994</v>
      </c>
      <c r="Q7">
        <f t="shared" si="7"/>
        <v>15599.999999999998</v>
      </c>
      <c r="R7">
        <f t="shared" si="8"/>
        <v>839.99999999999989</v>
      </c>
      <c r="S7">
        <f t="shared" si="9"/>
        <v>32759.999999999996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2.25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2.25</v>
      </c>
      <c r="M8" s="1">
        <f t="shared" si="3"/>
        <v>0.05</v>
      </c>
      <c r="N8">
        <f t="shared" si="4"/>
        <v>2.2999999999999998</v>
      </c>
      <c r="O8">
        <f t="shared" si="5"/>
        <v>2.2000000000000002</v>
      </c>
      <c r="P8">
        <f t="shared" si="6"/>
        <v>399.99999999999994</v>
      </c>
      <c r="Q8">
        <f t="shared" si="7"/>
        <v>20799.999999999996</v>
      </c>
      <c r="R8">
        <f t="shared" si="8"/>
        <v>899.99999999999989</v>
      </c>
      <c r="S8">
        <f t="shared" si="9"/>
        <v>46799.999999999993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2.35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2.35</v>
      </c>
      <c r="M9" s="1">
        <f t="shared" si="3"/>
        <v>0.05</v>
      </c>
      <c r="N9">
        <f t="shared" si="4"/>
        <v>2.4</v>
      </c>
      <c r="O9">
        <f t="shared" si="5"/>
        <v>2.3000000000000003</v>
      </c>
      <c r="P9">
        <f t="shared" si="6"/>
        <v>399.99999999999994</v>
      </c>
      <c r="Q9">
        <f t="shared" si="7"/>
        <v>25999.999999999996</v>
      </c>
      <c r="R9">
        <f t="shared" si="8"/>
        <v>939.99999999999989</v>
      </c>
      <c r="S9">
        <f t="shared" si="9"/>
        <v>61099.999999999993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2.4500000000000002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2.4500000000000002</v>
      </c>
      <c r="M10" s="1">
        <f t="shared" si="3"/>
        <v>0.05</v>
      </c>
      <c r="N10">
        <f t="shared" si="4"/>
        <v>2.5</v>
      </c>
      <c r="O10">
        <f t="shared" si="5"/>
        <v>2.4000000000000004</v>
      </c>
      <c r="P10">
        <f t="shared" si="6"/>
        <v>399.99999999999994</v>
      </c>
      <c r="Q10">
        <f t="shared" si="7"/>
        <v>31199.999999999996</v>
      </c>
      <c r="R10">
        <f t="shared" si="8"/>
        <v>979.99999999999989</v>
      </c>
      <c r="S10">
        <f t="shared" si="9"/>
        <v>76440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2.5</v>
      </c>
      <c r="M11" s="1">
        <f t="shared" si="3"/>
        <v>0.05</v>
      </c>
      <c r="N11">
        <f t="shared" si="4"/>
        <v>2.5499999999999998</v>
      </c>
      <c r="O11">
        <f t="shared" si="5"/>
        <v>2.4500000000000002</v>
      </c>
      <c r="P11">
        <f t="shared" si="6"/>
        <v>399.99999999999994</v>
      </c>
      <c r="Q11">
        <f t="shared" si="7"/>
        <v>36399.999999999993</v>
      </c>
      <c r="R11">
        <f t="shared" si="8"/>
        <v>999.99999999999989</v>
      </c>
      <c r="S11">
        <f t="shared" si="9"/>
        <v>90999.999999999985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2.5499999999999998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2.5499999999999998</v>
      </c>
      <c r="M12" s="1">
        <f t="shared" si="3"/>
        <v>0.05</v>
      </c>
      <c r="N12">
        <f t="shared" si="4"/>
        <v>2.5999999999999996</v>
      </c>
      <c r="O12">
        <f t="shared" si="5"/>
        <v>2.5</v>
      </c>
      <c r="P12">
        <f t="shared" si="6"/>
        <v>399.99999999999994</v>
      </c>
      <c r="Q12">
        <f t="shared" si="7"/>
        <v>41599.999999999993</v>
      </c>
      <c r="R12">
        <f t="shared" si="8"/>
        <v>1019.9999999999998</v>
      </c>
      <c r="S12">
        <f t="shared" si="9"/>
        <v>106079.99999999999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2.6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2.6</v>
      </c>
      <c r="M13" s="1">
        <f t="shared" si="3"/>
        <v>0.05</v>
      </c>
      <c r="N13">
        <f>L13+M13</f>
        <v>2.65</v>
      </c>
      <c r="O13">
        <f t="shared" si="5"/>
        <v>2.5500000000000003</v>
      </c>
      <c r="P13">
        <f t="shared" si="6"/>
        <v>399.99999999999994</v>
      </c>
      <c r="Q13">
        <f t="shared" si="7"/>
        <v>46799.999999999993</v>
      </c>
      <c r="R13">
        <f t="shared" si="8"/>
        <v>1040</v>
      </c>
      <c r="S13">
        <f t="shared" si="9"/>
        <v>121679.99999999997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2.2166666666666668</v>
      </c>
      <c r="S15">
        <f>SUM(S5:S14)/$P$15</f>
        <v>156.07222222222222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1.0641025641025639E-2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1.5250000000000004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4" sqref="F4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33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105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105</v>
      </c>
      <c r="M5" s="1">
        <f>G5</f>
        <v>0.05</v>
      </c>
      <c r="N5">
        <f>L5+M5</f>
        <v>105.05</v>
      </c>
      <c r="O5">
        <f>L5-M5</f>
        <v>104.95</v>
      </c>
      <c r="P5">
        <f>1/M5^2</f>
        <v>399.99999999999994</v>
      </c>
      <c r="Q5">
        <f>H5*P5</f>
        <v>5199.9999999999991</v>
      </c>
      <c r="R5">
        <f>L5*P5</f>
        <v>41999.999999999993</v>
      </c>
      <c r="S5">
        <f>H5*L5*P5</f>
        <v>545999.99999999988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65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65</v>
      </c>
      <c r="M6" s="1">
        <f t="shared" si="3"/>
        <v>0.05</v>
      </c>
      <c r="N6">
        <f t="shared" ref="N6:N12" si="4">L6+M6</f>
        <v>65.05</v>
      </c>
      <c r="O6">
        <f t="shared" ref="O6:O13" si="5">L6-M6</f>
        <v>64.95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25999.999999999996</v>
      </c>
      <c r="S6">
        <f t="shared" ref="S6:S13" si="9">H6*L6*P6</f>
        <v>675999.99999999988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47.5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47.5</v>
      </c>
      <c r="M7" s="1">
        <f t="shared" si="3"/>
        <v>0.05</v>
      </c>
      <c r="N7">
        <f t="shared" si="4"/>
        <v>47.55</v>
      </c>
      <c r="O7">
        <f t="shared" si="5"/>
        <v>47.45</v>
      </c>
      <c r="P7">
        <f t="shared" si="6"/>
        <v>399.99999999999994</v>
      </c>
      <c r="Q7">
        <f t="shared" si="7"/>
        <v>15599.999999999998</v>
      </c>
      <c r="R7">
        <f t="shared" si="8"/>
        <v>18999.999999999996</v>
      </c>
      <c r="S7">
        <f t="shared" si="9"/>
        <v>740999.99999999988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37.5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37.5</v>
      </c>
      <c r="M8" s="1">
        <f t="shared" si="3"/>
        <v>0.05</v>
      </c>
      <c r="N8">
        <f t="shared" si="4"/>
        <v>37.549999999999997</v>
      </c>
      <c r="O8">
        <f t="shared" si="5"/>
        <v>37.450000000000003</v>
      </c>
      <c r="P8">
        <f t="shared" si="6"/>
        <v>399.99999999999994</v>
      </c>
      <c r="Q8">
        <f t="shared" si="7"/>
        <v>20799.999999999996</v>
      </c>
      <c r="R8">
        <f t="shared" si="8"/>
        <v>14999.999999999998</v>
      </c>
      <c r="S8">
        <f t="shared" si="9"/>
        <v>779999.99999999988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30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30</v>
      </c>
      <c r="M9" s="1">
        <f t="shared" si="3"/>
        <v>0.05</v>
      </c>
      <c r="N9">
        <f t="shared" si="4"/>
        <v>30.05</v>
      </c>
      <c r="O9">
        <f t="shared" si="5"/>
        <v>29.95</v>
      </c>
      <c r="P9">
        <f t="shared" si="6"/>
        <v>399.99999999999994</v>
      </c>
      <c r="Q9">
        <f t="shared" si="7"/>
        <v>25999.999999999996</v>
      </c>
      <c r="R9">
        <f t="shared" si="8"/>
        <v>11999.999999999998</v>
      </c>
      <c r="S9">
        <f t="shared" si="9"/>
        <v>779999.99999999988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25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25</v>
      </c>
      <c r="M10" s="1">
        <f t="shared" si="3"/>
        <v>0.05</v>
      </c>
      <c r="N10">
        <f t="shared" si="4"/>
        <v>25.05</v>
      </c>
      <c r="O10">
        <f t="shared" si="5"/>
        <v>24.95</v>
      </c>
      <c r="P10">
        <f t="shared" si="6"/>
        <v>399.99999999999994</v>
      </c>
      <c r="Q10">
        <f t="shared" si="7"/>
        <v>31199.999999999996</v>
      </c>
      <c r="R10">
        <f t="shared" si="8"/>
        <v>9999.9999999999982</v>
      </c>
      <c r="S10">
        <f t="shared" si="9"/>
        <v>779999.99999999988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22.5</v>
      </c>
      <c r="M11" s="1">
        <f t="shared" si="3"/>
        <v>0.05</v>
      </c>
      <c r="N11">
        <f t="shared" si="4"/>
        <v>22.55</v>
      </c>
      <c r="O11">
        <f t="shared" si="5"/>
        <v>22.45</v>
      </c>
      <c r="P11">
        <f t="shared" si="6"/>
        <v>399.99999999999994</v>
      </c>
      <c r="Q11">
        <f t="shared" si="7"/>
        <v>36399.999999999993</v>
      </c>
      <c r="R11">
        <f t="shared" si="8"/>
        <v>8999.9999999999982</v>
      </c>
      <c r="S11">
        <f t="shared" si="9"/>
        <v>818999.99999999988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20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20</v>
      </c>
      <c r="M12" s="1">
        <f t="shared" si="3"/>
        <v>0.05</v>
      </c>
      <c r="N12">
        <f t="shared" si="4"/>
        <v>20.05</v>
      </c>
      <c r="O12">
        <f t="shared" si="5"/>
        <v>19.95</v>
      </c>
      <c r="P12">
        <f t="shared" si="6"/>
        <v>399.99999999999994</v>
      </c>
      <c r="Q12">
        <f t="shared" si="7"/>
        <v>41599.999999999993</v>
      </c>
      <c r="R12">
        <f t="shared" si="8"/>
        <v>7999.9999999999991</v>
      </c>
      <c r="S12">
        <f t="shared" si="9"/>
        <v>831999.99999999988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17.5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17.5</v>
      </c>
      <c r="M13" s="1">
        <f t="shared" si="3"/>
        <v>0.05</v>
      </c>
      <c r="N13">
        <f>L13+M13</f>
        <v>17.55</v>
      </c>
      <c r="O13">
        <f t="shared" si="5"/>
        <v>17.45</v>
      </c>
      <c r="P13">
        <f t="shared" si="6"/>
        <v>399.99999999999994</v>
      </c>
      <c r="Q13">
        <f t="shared" si="7"/>
        <v>46799.999999999993</v>
      </c>
      <c r="R13">
        <f t="shared" si="8"/>
        <v>6999.9999999999991</v>
      </c>
      <c r="S13">
        <f t="shared" si="9"/>
        <v>818999.99999999988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41.111111111111107</v>
      </c>
      <c r="S15">
        <f>SUM(S5:S14)/$P$15</f>
        <v>1881.3888888888889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-0.7019230769230772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86.736111111111128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topLeftCell="A2" workbookViewId="0">
      <selection activeCell="F21" sqref="F21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36</v>
      </c>
      <c r="D2" t="s">
        <v>37</v>
      </c>
      <c r="E2" t="s">
        <v>29</v>
      </c>
    </row>
    <row r="4" spans="3:20" x14ac:dyDescent="0.25">
      <c r="C4" t="s">
        <v>0</v>
      </c>
      <c r="D4" t="s">
        <v>30</v>
      </c>
      <c r="E4" t="s">
        <v>31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10</v>
      </c>
      <c r="E5">
        <v>0</v>
      </c>
      <c r="F5">
        <v>0.4</v>
      </c>
      <c r="G5">
        <v>0.05</v>
      </c>
      <c r="H5" s="1">
        <f>D5</f>
        <v>10</v>
      </c>
      <c r="I5" s="1">
        <f>E5</f>
        <v>0</v>
      </c>
      <c r="J5">
        <f>H5+I5</f>
        <v>10</v>
      </c>
      <c r="K5">
        <f>H5-I5</f>
        <v>10</v>
      </c>
      <c r="L5" s="1">
        <f>F5</f>
        <v>0.4</v>
      </c>
      <c r="M5" s="1">
        <f>G5</f>
        <v>0.05</v>
      </c>
      <c r="N5">
        <f>L5+M5</f>
        <v>0.45</v>
      </c>
      <c r="O5">
        <f>L5-M5</f>
        <v>0.35000000000000003</v>
      </c>
      <c r="P5">
        <f>1/M5^2</f>
        <v>399.99999999999994</v>
      </c>
      <c r="Q5">
        <f>H5*P5</f>
        <v>3999.9999999999995</v>
      </c>
      <c r="R5">
        <f>L5*P5</f>
        <v>160</v>
      </c>
      <c r="S5">
        <f>H5*L5*P5</f>
        <v>1599.9999999999998</v>
      </c>
      <c r="T5">
        <f>H5^2*P5</f>
        <v>39999.999999999993</v>
      </c>
    </row>
    <row r="6" spans="3:20" x14ac:dyDescent="0.25">
      <c r="C6">
        <v>2</v>
      </c>
      <c r="D6" s="1">
        <v>20</v>
      </c>
      <c r="E6">
        <v>0</v>
      </c>
      <c r="F6">
        <v>0.8</v>
      </c>
      <c r="G6">
        <v>0.05</v>
      </c>
      <c r="H6" s="1">
        <f t="shared" ref="H6:I13" si="0">D6</f>
        <v>20</v>
      </c>
      <c r="I6" s="1">
        <f t="shared" si="0"/>
        <v>0</v>
      </c>
      <c r="J6">
        <f t="shared" ref="J6:J13" si="1">H6+I6</f>
        <v>20</v>
      </c>
      <c r="K6">
        <f t="shared" ref="K6:K13" si="2">H6-I6</f>
        <v>20</v>
      </c>
      <c r="L6" s="1">
        <f t="shared" ref="L6:M13" si="3">F6</f>
        <v>0.8</v>
      </c>
      <c r="M6" s="1">
        <f t="shared" si="3"/>
        <v>0.05</v>
      </c>
      <c r="N6">
        <f t="shared" ref="N6:N12" si="4">L6+M6</f>
        <v>0.85000000000000009</v>
      </c>
      <c r="O6">
        <f t="shared" ref="O6:O13" si="5">L6-M6</f>
        <v>0.75</v>
      </c>
      <c r="P6">
        <f t="shared" ref="P6:P13" si="6">1/M6^2</f>
        <v>399.99999999999994</v>
      </c>
      <c r="Q6">
        <f t="shared" ref="Q6:Q13" si="7">H6*P6</f>
        <v>7999.9999999999991</v>
      </c>
      <c r="R6">
        <f t="shared" ref="R6:R13" si="8">L6*P6</f>
        <v>320</v>
      </c>
      <c r="S6">
        <f t="shared" ref="S6:S13" si="9">H6*L6*P6</f>
        <v>6399.9999999999991</v>
      </c>
      <c r="T6">
        <f t="shared" ref="T6:T13" si="10">H6^2*P6</f>
        <v>159999.99999999997</v>
      </c>
    </row>
    <row r="7" spans="3:20" x14ac:dyDescent="0.25">
      <c r="C7">
        <v>3</v>
      </c>
      <c r="D7" s="1">
        <v>30</v>
      </c>
      <c r="E7">
        <v>0</v>
      </c>
      <c r="F7">
        <v>1.2</v>
      </c>
      <c r="G7">
        <v>0.05</v>
      </c>
      <c r="H7" s="1">
        <f t="shared" si="0"/>
        <v>30</v>
      </c>
      <c r="I7" s="1">
        <f t="shared" si="0"/>
        <v>0</v>
      </c>
      <c r="J7">
        <f t="shared" si="1"/>
        <v>30</v>
      </c>
      <c r="K7">
        <f t="shared" si="2"/>
        <v>30</v>
      </c>
      <c r="L7" s="1">
        <f t="shared" si="3"/>
        <v>1.2</v>
      </c>
      <c r="M7" s="1">
        <f t="shared" si="3"/>
        <v>0.05</v>
      </c>
      <c r="N7">
        <f t="shared" si="4"/>
        <v>1.25</v>
      </c>
      <c r="O7">
        <f t="shared" si="5"/>
        <v>1.1499999999999999</v>
      </c>
      <c r="P7">
        <f t="shared" si="6"/>
        <v>399.99999999999994</v>
      </c>
      <c r="Q7">
        <f t="shared" si="7"/>
        <v>11999.999999999998</v>
      </c>
      <c r="R7">
        <f t="shared" si="8"/>
        <v>479.99999999999989</v>
      </c>
      <c r="S7">
        <f t="shared" si="9"/>
        <v>14399.999999999998</v>
      </c>
      <c r="T7">
        <f t="shared" si="10"/>
        <v>359999.99999999994</v>
      </c>
    </row>
    <row r="8" spans="3:20" x14ac:dyDescent="0.25">
      <c r="C8">
        <v>4</v>
      </c>
      <c r="D8" s="1">
        <v>40</v>
      </c>
      <c r="E8">
        <v>0</v>
      </c>
      <c r="F8">
        <v>1.6</v>
      </c>
      <c r="G8">
        <v>0.05</v>
      </c>
      <c r="H8" s="1">
        <f t="shared" si="0"/>
        <v>40</v>
      </c>
      <c r="I8" s="1">
        <f t="shared" si="0"/>
        <v>0</v>
      </c>
      <c r="J8">
        <f t="shared" si="1"/>
        <v>40</v>
      </c>
      <c r="K8">
        <f t="shared" si="2"/>
        <v>40</v>
      </c>
      <c r="L8" s="1">
        <f t="shared" si="3"/>
        <v>1.6</v>
      </c>
      <c r="M8" s="1">
        <f t="shared" si="3"/>
        <v>0.05</v>
      </c>
      <c r="N8">
        <f t="shared" si="4"/>
        <v>1.6500000000000001</v>
      </c>
      <c r="O8">
        <f t="shared" si="5"/>
        <v>1.55</v>
      </c>
      <c r="P8">
        <f t="shared" si="6"/>
        <v>399.99999999999994</v>
      </c>
      <c r="Q8">
        <f t="shared" si="7"/>
        <v>15999.999999999998</v>
      </c>
      <c r="R8">
        <f t="shared" si="8"/>
        <v>640</v>
      </c>
      <c r="S8">
        <f t="shared" si="9"/>
        <v>25599.999999999996</v>
      </c>
      <c r="T8">
        <f t="shared" si="10"/>
        <v>639999.99999999988</v>
      </c>
    </row>
    <row r="9" spans="3:20" x14ac:dyDescent="0.25">
      <c r="C9">
        <v>5</v>
      </c>
      <c r="D9" s="1">
        <v>50</v>
      </c>
      <c r="E9">
        <v>0</v>
      </c>
      <c r="F9">
        <v>2</v>
      </c>
      <c r="G9">
        <v>0.05</v>
      </c>
      <c r="H9" s="1">
        <f t="shared" si="0"/>
        <v>50</v>
      </c>
      <c r="I9" s="1">
        <f t="shared" si="0"/>
        <v>0</v>
      </c>
      <c r="J9">
        <f t="shared" si="1"/>
        <v>50</v>
      </c>
      <c r="K9">
        <f t="shared" si="2"/>
        <v>50</v>
      </c>
      <c r="L9" s="1">
        <f t="shared" si="3"/>
        <v>2</v>
      </c>
      <c r="M9" s="1">
        <f t="shared" si="3"/>
        <v>0.05</v>
      </c>
      <c r="N9">
        <f t="shared" si="4"/>
        <v>2.0499999999999998</v>
      </c>
      <c r="O9">
        <f t="shared" si="5"/>
        <v>1.95</v>
      </c>
      <c r="P9">
        <f t="shared" si="6"/>
        <v>399.99999999999994</v>
      </c>
      <c r="Q9">
        <f t="shared" si="7"/>
        <v>19999.999999999996</v>
      </c>
      <c r="R9">
        <f t="shared" si="8"/>
        <v>799.99999999999989</v>
      </c>
      <c r="S9">
        <f t="shared" si="9"/>
        <v>39999.999999999993</v>
      </c>
      <c r="T9">
        <f t="shared" si="10"/>
        <v>999999.99999999988</v>
      </c>
    </row>
    <row r="10" spans="3:20" x14ac:dyDescent="0.25">
      <c r="C10">
        <v>6</v>
      </c>
      <c r="D10" s="1">
        <v>60</v>
      </c>
      <c r="E10">
        <v>0</v>
      </c>
      <c r="F10">
        <v>2.35</v>
      </c>
      <c r="G10">
        <v>0.05</v>
      </c>
      <c r="H10" s="1">
        <f t="shared" si="0"/>
        <v>60</v>
      </c>
      <c r="I10" s="1">
        <f t="shared" si="0"/>
        <v>0</v>
      </c>
      <c r="J10">
        <f t="shared" si="1"/>
        <v>60</v>
      </c>
      <c r="K10">
        <f t="shared" si="2"/>
        <v>60</v>
      </c>
      <c r="L10" s="1">
        <f t="shared" si="3"/>
        <v>2.35</v>
      </c>
      <c r="M10" s="1">
        <f t="shared" si="3"/>
        <v>0.05</v>
      </c>
      <c r="N10">
        <f t="shared" si="4"/>
        <v>2.4</v>
      </c>
      <c r="O10">
        <f t="shared" si="5"/>
        <v>2.3000000000000003</v>
      </c>
      <c r="P10">
        <f t="shared" si="6"/>
        <v>399.99999999999994</v>
      </c>
      <c r="Q10">
        <f t="shared" si="7"/>
        <v>23999.999999999996</v>
      </c>
      <c r="R10">
        <f t="shared" si="8"/>
        <v>939.99999999999989</v>
      </c>
      <c r="S10">
        <f t="shared" si="9"/>
        <v>56399.999999999993</v>
      </c>
      <c r="T10">
        <f t="shared" si="10"/>
        <v>1439999.9999999998</v>
      </c>
    </row>
    <row r="11" spans="3:20" x14ac:dyDescent="0.25">
      <c r="C11">
        <v>7</v>
      </c>
      <c r="D11" s="1">
        <v>70</v>
      </c>
      <c r="E11">
        <v>0</v>
      </c>
      <c r="F11">
        <v>2.75</v>
      </c>
      <c r="G11">
        <v>0.05</v>
      </c>
      <c r="H11" s="1">
        <f t="shared" si="0"/>
        <v>70</v>
      </c>
      <c r="I11" s="1">
        <f t="shared" si="0"/>
        <v>0</v>
      </c>
      <c r="J11">
        <f t="shared" si="1"/>
        <v>70</v>
      </c>
      <c r="K11">
        <f t="shared" si="2"/>
        <v>70</v>
      </c>
      <c r="L11" s="1">
        <f t="shared" si="3"/>
        <v>2.75</v>
      </c>
      <c r="M11" s="1">
        <f t="shared" si="3"/>
        <v>0.05</v>
      </c>
      <c r="N11">
        <f t="shared" si="4"/>
        <v>2.8</v>
      </c>
      <c r="O11">
        <f t="shared" si="5"/>
        <v>2.7</v>
      </c>
      <c r="P11">
        <f t="shared" si="6"/>
        <v>399.99999999999994</v>
      </c>
      <c r="Q11">
        <f t="shared" si="7"/>
        <v>27999.999999999996</v>
      </c>
      <c r="R11">
        <f t="shared" si="8"/>
        <v>1099.9999999999998</v>
      </c>
      <c r="S11">
        <f t="shared" si="9"/>
        <v>76999.999999999985</v>
      </c>
      <c r="T11">
        <f t="shared" si="10"/>
        <v>1959999.9999999998</v>
      </c>
    </row>
    <row r="12" spans="3:20" x14ac:dyDescent="0.25">
      <c r="C12">
        <v>8</v>
      </c>
      <c r="D12" s="1">
        <v>80</v>
      </c>
      <c r="E12">
        <v>0</v>
      </c>
      <c r="F12">
        <v>3.1</v>
      </c>
      <c r="G12">
        <v>0.05</v>
      </c>
      <c r="H12" s="1">
        <f t="shared" si="0"/>
        <v>80</v>
      </c>
      <c r="I12" s="1">
        <f t="shared" si="0"/>
        <v>0</v>
      </c>
      <c r="J12">
        <f t="shared" si="1"/>
        <v>80</v>
      </c>
      <c r="K12">
        <f t="shared" si="2"/>
        <v>80</v>
      </c>
      <c r="L12" s="1">
        <f t="shared" si="3"/>
        <v>3.1</v>
      </c>
      <c r="M12" s="1">
        <f t="shared" si="3"/>
        <v>0.05</v>
      </c>
      <c r="N12">
        <f t="shared" si="4"/>
        <v>3.15</v>
      </c>
      <c r="O12">
        <f t="shared" si="5"/>
        <v>3.0500000000000003</v>
      </c>
      <c r="P12">
        <f t="shared" si="6"/>
        <v>399.99999999999994</v>
      </c>
      <c r="Q12">
        <f t="shared" si="7"/>
        <v>31999.999999999996</v>
      </c>
      <c r="R12">
        <f t="shared" si="8"/>
        <v>1239.9999999999998</v>
      </c>
      <c r="S12">
        <f t="shared" si="9"/>
        <v>99199.999999999985</v>
      </c>
      <c r="T12">
        <f t="shared" si="10"/>
        <v>2559999.9999999995</v>
      </c>
    </row>
    <row r="13" spans="3:20" x14ac:dyDescent="0.25">
      <c r="C13">
        <v>9</v>
      </c>
      <c r="D13" s="1">
        <v>90</v>
      </c>
      <c r="E13">
        <v>0</v>
      </c>
      <c r="F13">
        <v>3.5</v>
      </c>
      <c r="G13">
        <v>0.05</v>
      </c>
      <c r="H13" s="1">
        <f t="shared" si="0"/>
        <v>90</v>
      </c>
      <c r="I13" s="1">
        <f t="shared" si="0"/>
        <v>0</v>
      </c>
      <c r="J13">
        <f t="shared" si="1"/>
        <v>90</v>
      </c>
      <c r="K13">
        <f t="shared" si="2"/>
        <v>90</v>
      </c>
      <c r="L13" s="1">
        <f t="shared" si="3"/>
        <v>3.5</v>
      </c>
      <c r="M13" s="1">
        <f t="shared" si="3"/>
        <v>0.05</v>
      </c>
      <c r="N13">
        <f>L13+M13</f>
        <v>3.55</v>
      </c>
      <c r="O13">
        <f t="shared" si="5"/>
        <v>3.45</v>
      </c>
      <c r="P13">
        <f t="shared" si="6"/>
        <v>399.99999999999994</v>
      </c>
      <c r="Q13">
        <f t="shared" si="7"/>
        <v>35999.999999999993</v>
      </c>
      <c r="R13">
        <f t="shared" si="8"/>
        <v>1399.9999999999998</v>
      </c>
      <c r="S13">
        <f t="shared" si="9"/>
        <v>125999.99999999999</v>
      </c>
      <c r="T13">
        <f t="shared" si="10"/>
        <v>3239999.9999999995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450</v>
      </c>
      <c r="I15">
        <f>SUM(I5:I12)</f>
        <v>0</v>
      </c>
      <c r="P15">
        <f>SUM(P5:P14)</f>
        <v>3599.9999999999995</v>
      </c>
      <c r="Q15">
        <f>SUM(Q5:Q14)/$P$15</f>
        <v>50</v>
      </c>
      <c r="R15">
        <f>SUM(R5:R14)/$P$15</f>
        <v>1.966666666666667</v>
      </c>
      <c r="S15">
        <f>SUM(S5:S14)/$P$15</f>
        <v>124.05555555555556</v>
      </c>
      <c r="T15">
        <f>SUM(T5:T14)/$P$15</f>
        <v>3166.6666666666665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3.858333333333331E-2</v>
      </c>
      <c r="F19">
        <f>1/SQRT(P15*(T15-Q15^2))</f>
        <v>6.4549722436790292E-4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3.7500000000001421E-2</v>
      </c>
      <c r="F21">
        <f>SQRT(T15)*F19</f>
        <v>3.6324157862838949E-2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24"/>
  <sheetViews>
    <sheetView tabSelected="1" workbookViewId="0">
      <selection activeCell="X5" sqref="X5:Y5"/>
    </sheetView>
  </sheetViews>
  <sheetFormatPr baseColWidth="10" defaultRowHeight="15" x14ac:dyDescent="0.25"/>
  <cols>
    <col min="6" max="6" width="12" bestFit="1" customWidth="1"/>
  </cols>
  <sheetData>
    <row r="1" spans="3:25" x14ac:dyDescent="0.25">
      <c r="F1" t="s">
        <v>56</v>
      </c>
      <c r="G1" t="s">
        <v>58</v>
      </c>
      <c r="H1" t="s">
        <v>57</v>
      </c>
      <c r="I1" t="s">
        <v>59</v>
      </c>
    </row>
    <row r="2" spans="3:25" x14ac:dyDescent="0.25">
      <c r="F2">
        <v>653.096</v>
      </c>
      <c r="G2">
        <v>36.47</v>
      </c>
      <c r="H2">
        <v>-249.38300000000001</v>
      </c>
      <c r="I2">
        <v>43.15</v>
      </c>
    </row>
    <row r="4" spans="3:25" x14ac:dyDescent="0.25">
      <c r="C4" t="s">
        <v>0</v>
      </c>
      <c r="D4" t="s">
        <v>45</v>
      </c>
      <c r="E4" t="s">
        <v>46</v>
      </c>
      <c r="F4" t="s">
        <v>39</v>
      </c>
      <c r="G4" t="s">
        <v>40</v>
      </c>
      <c r="H4" t="s">
        <v>54</v>
      </c>
      <c r="I4" t="s">
        <v>55</v>
      </c>
      <c r="J4" t="s">
        <v>47</v>
      </c>
      <c r="K4" t="s">
        <v>48</v>
      </c>
      <c r="L4" t="s">
        <v>41</v>
      </c>
      <c r="M4" t="s">
        <v>42</v>
      </c>
      <c r="N4" t="s">
        <v>49</v>
      </c>
      <c r="O4" t="s">
        <v>50</v>
      </c>
      <c r="P4" t="s">
        <v>43</v>
      </c>
      <c r="Q4" t="s">
        <v>44</v>
      </c>
      <c r="R4" t="s">
        <v>1</v>
      </c>
      <c r="S4" t="s">
        <v>2</v>
      </c>
      <c r="T4" t="s">
        <v>3</v>
      </c>
      <c r="U4" t="s">
        <v>4</v>
      </c>
      <c r="V4" t="s">
        <v>51</v>
      </c>
      <c r="W4" t="s">
        <v>52</v>
      </c>
      <c r="X4" t="s">
        <v>38</v>
      </c>
      <c r="Y4" t="s">
        <v>53</v>
      </c>
    </row>
    <row r="5" spans="3:25" x14ac:dyDescent="0.25">
      <c r="C5">
        <v>1</v>
      </c>
      <c r="D5">
        <v>0.1</v>
      </c>
      <c r="E5">
        <v>0.05</v>
      </c>
      <c r="F5">
        <v>60.5</v>
      </c>
      <c r="G5">
        <v>0.5</v>
      </c>
      <c r="H5">
        <f>D5/300</f>
        <v>3.3333333333333338E-4</v>
      </c>
      <c r="I5">
        <f>H5*SQRT((E5/D5)^2+(1/30)^2)</f>
        <v>1.6703662642636569E-4</v>
      </c>
      <c r="J5">
        <f>F5*PI()/180</f>
        <v>1.0559241974565694</v>
      </c>
      <c r="K5">
        <f>G5*PI()/180</f>
        <v>8.7266462599716477E-3</v>
      </c>
      <c r="L5">
        <f>(F5-30)*PI()/180</f>
        <v>0.53232542185827048</v>
      </c>
      <c r="M5">
        <f>SQRT(2)*G5*PI()/180</f>
        <v>1.2341341494884351E-2</v>
      </c>
      <c r="N5">
        <f t="shared" ref="N5:N9" si="0">SIN(J5)</f>
        <v>0.8703556959398997</v>
      </c>
      <c r="O5">
        <f t="shared" ref="O5:O9" si="1">COS(J5)*K5</f>
        <v>4.2972062190988454E-3</v>
      </c>
      <c r="P5">
        <f>SIN(L5)</f>
        <v>0.50753836296070409</v>
      </c>
      <c r="Q5">
        <f>COS(L5)*M5</f>
        <v>1.0633659710959368E-2</v>
      </c>
      <c r="R5" s="3">
        <f>P5+N5</f>
        <v>1.3778940589006039</v>
      </c>
      <c r="S5" s="3">
        <f>SQRT(Q5*Q5+O5^2)</f>
        <v>1.1469119414233259E-2</v>
      </c>
      <c r="T5" s="3">
        <f>$F$2*R5+$H$2</f>
        <v>650.51409829174872</v>
      </c>
      <c r="U5" s="3">
        <f>SQRT(T5^2*((S5/R5)^2+($G$2/$F$2)^2)+$I$2^2)</f>
        <v>56.663977701951261</v>
      </c>
      <c r="V5">
        <f>$F$2*COS(L5)</f>
        <v>562.72655816771874</v>
      </c>
      <c r="W5">
        <f>V5*SQRT(($G$2/$F$2)^2+(P5*M5)^2)</f>
        <v>31.620681393486489</v>
      </c>
      <c r="X5">
        <f>V5*H5</f>
        <v>0.18757551938923961</v>
      </c>
      <c r="Y5">
        <f>X5*SQRT((W5/V5)^2+(I5/H5)^2)</f>
        <v>9.4585063457510499E-2</v>
      </c>
    </row>
    <row r="6" spans="3:25" x14ac:dyDescent="0.25">
      <c r="C6">
        <v>2</v>
      </c>
      <c r="D6">
        <v>0.3</v>
      </c>
      <c r="E6">
        <v>0.05</v>
      </c>
      <c r="F6">
        <v>53</v>
      </c>
      <c r="G6">
        <v>0.5</v>
      </c>
      <c r="H6">
        <f t="shared" ref="H6:H9" si="2">D6/300</f>
        <v>1E-3</v>
      </c>
      <c r="I6">
        <f>H6*SQRT((E6/D6)^2+(1/30)^2)</f>
        <v>1.6996731711975952E-4</v>
      </c>
      <c r="J6">
        <f t="shared" ref="J6:J9" si="3">F6*PI()/180</f>
        <v>0.92502450355699462</v>
      </c>
      <c r="K6">
        <f t="shared" ref="K6:K9" si="4">G6*PI()/180</f>
        <v>8.7266462599716477E-3</v>
      </c>
      <c r="L6">
        <f>(F6-30)*PI()/180</f>
        <v>0.40142572795869574</v>
      </c>
      <c r="M6">
        <f>SQRT(2)*G6*PI()/180</f>
        <v>1.2341341494884351E-2</v>
      </c>
      <c r="N6">
        <f t="shared" si="0"/>
        <v>0.79863551004729283</v>
      </c>
      <c r="O6">
        <f t="shared" si="1"/>
        <v>5.251826820984574E-3</v>
      </c>
      <c r="P6">
        <f>SIN(L6)</f>
        <v>0.39073112848927372</v>
      </c>
      <c r="Q6">
        <f t="shared" ref="Q6:Q9" si="5">COS(L6)*M6</f>
        <v>1.1360264744155042E-2</v>
      </c>
      <c r="R6" s="3">
        <f t="shared" ref="R6:R9" si="6">P6+N6</f>
        <v>1.1893666385365664</v>
      </c>
      <c r="S6" s="3">
        <f t="shared" ref="S6:S9" si="7">SQRT(Q6*Q6+O6^2)</f>
        <v>1.2515482412392458E-2</v>
      </c>
      <c r="T6" s="3">
        <f t="shared" ref="T6:T9" si="8">$F$2*R6+$H$2</f>
        <v>527.38759416167738</v>
      </c>
      <c r="U6" s="3">
        <f t="shared" ref="U6:U9" si="9">SQRT(T6^2*((S6/R6)^2+($G$2/$F$2)^2)+$I$2^2)</f>
        <v>52.536049052129556</v>
      </c>
      <c r="V6">
        <f t="shared" ref="V6:V9" si="10">$F$2*COS(L6)</f>
        <v>601.178037770375</v>
      </c>
      <c r="W6">
        <f t="shared" ref="W6:W9" si="11">V6*SQRT(($G$2/$F$2)^2+(P6*M6)^2)</f>
        <v>33.695748051384868</v>
      </c>
      <c r="X6">
        <f t="shared" ref="X6:X9" si="12">V6*H6</f>
        <v>0.60117803777037504</v>
      </c>
      <c r="Y6">
        <f>X6*SQRT((W6/V6)^2+(I6/H6)^2)</f>
        <v>0.107593132544175</v>
      </c>
    </row>
    <row r="7" spans="3:25" x14ac:dyDescent="0.25">
      <c r="C7">
        <v>3</v>
      </c>
      <c r="F7">
        <v>48.5</v>
      </c>
      <c r="G7">
        <v>0.5</v>
      </c>
      <c r="J7">
        <f t="shared" si="3"/>
        <v>0.84648468721724979</v>
      </c>
      <c r="K7">
        <f t="shared" si="4"/>
        <v>8.7266462599716477E-3</v>
      </c>
      <c r="L7">
        <f>(F7-30)*PI()/180</f>
        <v>0.32288591161895097</v>
      </c>
      <c r="M7">
        <f>SQRT(2)*G7*PI()/180</f>
        <v>1.2341341494884351E-2</v>
      </c>
      <c r="N7">
        <f t="shared" si="0"/>
        <v>0.74895572078900208</v>
      </c>
      <c r="O7">
        <f t="shared" si="1"/>
        <v>5.7824507655440983E-3</v>
      </c>
      <c r="P7">
        <f>SIN(L7)</f>
        <v>0.31730465640509214</v>
      </c>
      <c r="Q7">
        <f t="shared" si="5"/>
        <v>1.1703586076576667E-2</v>
      </c>
      <c r="R7" s="3">
        <f t="shared" si="6"/>
        <v>1.0662603771940942</v>
      </c>
      <c r="S7" s="3">
        <f t="shared" si="7"/>
        <v>1.3054143553208717E-2</v>
      </c>
      <c r="T7" s="3">
        <f t="shared" si="8"/>
        <v>446.98738730395405</v>
      </c>
      <c r="U7" s="3">
        <f t="shared" si="9"/>
        <v>50.148765295571707</v>
      </c>
      <c r="V7">
        <f t="shared" si="10"/>
        <v>619.34638592054796</v>
      </c>
      <c r="W7">
        <f t="shared" si="11"/>
        <v>34.670299265380429</v>
      </c>
      <c r="X7">
        <f t="shared" si="12"/>
        <v>0</v>
      </c>
      <c r="Y7">
        <f t="shared" ref="Y6:Y9" si="13">X7*SQRT((W7/V7)^2+(E7/F7)^2)</f>
        <v>0</v>
      </c>
    </row>
    <row r="8" spans="3:25" x14ac:dyDescent="0.25">
      <c r="C8">
        <v>4</v>
      </c>
      <c r="F8">
        <v>48</v>
      </c>
      <c r="G8">
        <v>0.5</v>
      </c>
      <c r="J8">
        <f t="shared" si="3"/>
        <v>0.83775804095727813</v>
      </c>
      <c r="K8">
        <f t="shared" si="4"/>
        <v>8.7266462599716477E-3</v>
      </c>
      <c r="L8">
        <f>(F8-30)*PI()/180</f>
        <v>0.31415926535897931</v>
      </c>
      <c r="M8">
        <f>SQRT(2)*G8*PI()/180</f>
        <v>1.2341341494884351E-2</v>
      </c>
      <c r="N8">
        <f t="shared" si="0"/>
        <v>0.74314482547739413</v>
      </c>
      <c r="O8">
        <f t="shared" si="1"/>
        <v>5.8392661034140907E-3</v>
      </c>
      <c r="P8">
        <f>SIN(L8)</f>
        <v>0.3090169943749474</v>
      </c>
      <c r="Q8">
        <f t="shared" si="5"/>
        <v>1.1737313248533533E-2</v>
      </c>
      <c r="R8" s="3">
        <f t="shared" si="6"/>
        <v>1.0521618198523415</v>
      </c>
      <c r="S8" s="3">
        <f t="shared" si="7"/>
        <v>1.310959766433286E-2</v>
      </c>
      <c r="T8" s="3">
        <f t="shared" si="8"/>
        <v>437.77967589828472</v>
      </c>
      <c r="U8" s="3">
        <f t="shared" si="9"/>
        <v>49.892885009993293</v>
      </c>
      <c r="V8">
        <f t="shared" si="10"/>
        <v>621.13120656629962</v>
      </c>
      <c r="W8">
        <f t="shared" si="11"/>
        <v>34.765825047407176</v>
      </c>
      <c r="X8">
        <f t="shared" si="12"/>
        <v>0</v>
      </c>
      <c r="Y8">
        <f t="shared" si="13"/>
        <v>0</v>
      </c>
    </row>
    <row r="9" spans="3:25" x14ac:dyDescent="0.25">
      <c r="C9">
        <v>5</v>
      </c>
      <c r="F9">
        <v>46</v>
      </c>
      <c r="G9">
        <v>0.5</v>
      </c>
      <c r="J9">
        <f t="shared" si="3"/>
        <v>0.80285145591739149</v>
      </c>
      <c r="K9">
        <f t="shared" si="4"/>
        <v>8.7266462599716477E-3</v>
      </c>
      <c r="L9">
        <f>(F9-30)*PI()/180</f>
        <v>0.27925268031909273</v>
      </c>
      <c r="M9">
        <f>SQRT(2)*G9*PI()/180</f>
        <v>1.2341341494884351E-2</v>
      </c>
      <c r="N9">
        <f t="shared" si="0"/>
        <v>0.71933980033865108</v>
      </c>
      <c r="O9">
        <f t="shared" si="1"/>
        <v>6.0620378705240089E-3</v>
      </c>
      <c r="P9">
        <f>SIN(L9)</f>
        <v>0.27563735581699916</v>
      </c>
      <c r="Q9">
        <f t="shared" si="5"/>
        <v>1.1863258855526479E-2</v>
      </c>
      <c r="R9" s="3">
        <f t="shared" si="6"/>
        <v>0.99497715615565019</v>
      </c>
      <c r="S9" s="3">
        <f t="shared" si="7"/>
        <v>1.3322357667353579E-2</v>
      </c>
      <c r="T9" s="3">
        <f t="shared" si="8"/>
        <v>400.43260077663047</v>
      </c>
      <c r="U9" s="3">
        <f t="shared" si="9"/>
        <v>48.894549177986036</v>
      </c>
      <c r="V9">
        <f t="shared" si="10"/>
        <v>627.79616857053236</v>
      </c>
      <c r="W9">
        <f t="shared" si="11"/>
        <v>35.122201346588589</v>
      </c>
      <c r="X9">
        <f t="shared" si="12"/>
        <v>0</v>
      </c>
      <c r="Y9">
        <f t="shared" si="13"/>
        <v>0</v>
      </c>
    </row>
    <row r="10" spans="3:25" x14ac:dyDescent="0.25">
      <c r="R10" s="3"/>
      <c r="S10" s="3"/>
      <c r="T10" s="3"/>
      <c r="U10" s="3"/>
    </row>
    <row r="11" spans="3:25" x14ac:dyDescent="0.25">
      <c r="R11" s="3"/>
      <c r="S11" s="3"/>
      <c r="T11" s="3"/>
      <c r="U11" s="3"/>
    </row>
    <row r="12" spans="3:25" x14ac:dyDescent="0.25">
      <c r="R12" s="3"/>
      <c r="S12" s="3"/>
      <c r="T12" s="3"/>
      <c r="U12" s="3"/>
    </row>
    <row r="13" spans="3:25" x14ac:dyDescent="0.25">
      <c r="R13" s="3"/>
      <c r="S13" s="3"/>
      <c r="T13" s="3"/>
      <c r="U13" s="3"/>
    </row>
    <row r="14" spans="3:25" x14ac:dyDescent="0.25">
      <c r="R14" s="3"/>
      <c r="S14" s="3"/>
      <c r="T14" s="3"/>
      <c r="U14" s="3"/>
    </row>
    <row r="15" spans="3:25" x14ac:dyDescent="0.25">
      <c r="D15" s="3"/>
      <c r="R15" s="3"/>
      <c r="S15" s="3"/>
      <c r="T15" s="3"/>
      <c r="U15" s="3"/>
    </row>
    <row r="16" spans="3:25" x14ac:dyDescent="0.25">
      <c r="D16" s="3"/>
      <c r="R16" s="3"/>
      <c r="S16" s="3"/>
      <c r="T16" s="3"/>
      <c r="U16" s="3"/>
    </row>
    <row r="17" spans="4:21" x14ac:dyDescent="0.25">
      <c r="D17" s="3"/>
      <c r="R17" s="3"/>
      <c r="S17" s="3"/>
      <c r="T17" s="3"/>
      <c r="U17" s="3"/>
    </row>
    <row r="18" spans="4:21" x14ac:dyDescent="0.25">
      <c r="D18" s="3"/>
      <c r="R18" s="3"/>
      <c r="S18" s="3"/>
      <c r="T18" s="3"/>
      <c r="U18" s="3"/>
    </row>
    <row r="19" spans="4:21" x14ac:dyDescent="0.25">
      <c r="D19" s="3"/>
      <c r="R19" s="3"/>
      <c r="S19" s="3"/>
      <c r="T19" s="3"/>
      <c r="U19" s="3"/>
    </row>
    <row r="20" spans="4:21" x14ac:dyDescent="0.25">
      <c r="D20" s="3"/>
      <c r="R20" s="3"/>
      <c r="S20" s="3"/>
      <c r="T20" s="3"/>
      <c r="U20" s="3"/>
    </row>
    <row r="21" spans="4:21" x14ac:dyDescent="0.25">
      <c r="D21" s="3"/>
      <c r="R21" s="3"/>
      <c r="S21" s="3"/>
      <c r="T21" s="3"/>
      <c r="U21" s="3"/>
    </row>
    <row r="22" spans="4:21" x14ac:dyDescent="0.25">
      <c r="D22" s="3"/>
      <c r="R22" s="3"/>
      <c r="S22" s="3"/>
      <c r="T22" s="3"/>
      <c r="U22" s="3"/>
    </row>
    <row r="23" spans="4:21" x14ac:dyDescent="0.25">
      <c r="D23" s="3"/>
      <c r="R23" s="3"/>
      <c r="S23" s="3"/>
      <c r="T23" s="3"/>
      <c r="U23" s="3"/>
    </row>
    <row r="24" spans="4:21" x14ac:dyDescent="0.25">
      <c r="D24" s="3"/>
      <c r="R24" s="3"/>
      <c r="S24" s="3"/>
      <c r="T24" s="3"/>
      <c r="U2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232_a</vt:lpstr>
      <vt:lpstr>Tabelle2</vt:lpstr>
      <vt:lpstr>Tabelle3</vt:lpstr>
      <vt:lpstr>Tabelle1</vt:lpstr>
      <vt:lpstr>236_rc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2016-05-24T16:10:41Z</dcterms:created>
  <dcterms:modified xsi:type="dcterms:W3CDTF">2017-10-14T20:34:14Z</dcterms:modified>
</cp:coreProperties>
</file>