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Stuff" sheetId="1" r:id="rId1"/>
    <sheet name="grob" sheetId="2" r:id="rId2"/>
    <sheet name="fein" sheetId="3" r:id="rId3"/>
    <sheet name="ti" sheetId="4" r:id="rId4"/>
    <sheet name="na" sheetId="5" r:id="rId5"/>
    <sheet name="offset" sheetId="6" r:id="rId6"/>
  </sheets>
  <calcPr calcId="145621"/>
</workbook>
</file>

<file path=xl/calcChain.xml><?xml version="1.0" encoding="utf-8"?>
<calcChain xmlns="http://schemas.openxmlformats.org/spreadsheetml/2006/main">
  <c r="AB6" i="4" l="1"/>
  <c r="AB7" i="4"/>
  <c r="AB8" i="4"/>
  <c r="AB9" i="4"/>
  <c r="AB10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24" i="4"/>
  <c r="AB25" i="4"/>
  <c r="AB5" i="4"/>
  <c r="AA6" i="4"/>
  <c r="AA7" i="4"/>
  <c r="AA8" i="4"/>
  <c r="AA9" i="4"/>
  <c r="AA10" i="4"/>
  <c r="AA11" i="4"/>
  <c r="AA12" i="4"/>
  <c r="AA13" i="4"/>
  <c r="AA14" i="4"/>
  <c r="AA15" i="4"/>
  <c r="AA16" i="4"/>
  <c r="AA17" i="4"/>
  <c r="AA18" i="4"/>
  <c r="AA19" i="4"/>
  <c r="AA20" i="4"/>
  <c r="AA21" i="4"/>
  <c r="AA22" i="4"/>
  <c r="AA23" i="4"/>
  <c r="AA24" i="4"/>
  <c r="AA25" i="4"/>
  <c r="AA5" i="4"/>
  <c r="Z6" i="4"/>
  <c r="Z7" i="4"/>
  <c r="Z8" i="4"/>
  <c r="Z9" i="4"/>
  <c r="Z10" i="4"/>
  <c r="Z11" i="4"/>
  <c r="Z12" i="4"/>
  <c r="Z13" i="4"/>
  <c r="Z14" i="4"/>
  <c r="Z15" i="4"/>
  <c r="Z16" i="4"/>
  <c r="Z17" i="4"/>
  <c r="Z18" i="4"/>
  <c r="Z19" i="4"/>
  <c r="Z20" i="4"/>
  <c r="Z21" i="4"/>
  <c r="Z22" i="4"/>
  <c r="Z23" i="4"/>
  <c r="Z24" i="4"/>
  <c r="Z25" i="4"/>
  <c r="Z5" i="4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5" i="4"/>
  <c r="W6" i="4"/>
  <c r="W7" i="4"/>
  <c r="W8" i="4"/>
  <c r="W9" i="4"/>
  <c r="W10" i="4"/>
  <c r="W11" i="4"/>
  <c r="W12" i="4"/>
  <c r="W13" i="4"/>
  <c r="W14" i="4"/>
  <c r="W15" i="4"/>
  <c r="W16" i="4"/>
  <c r="W17" i="4"/>
  <c r="W18" i="4"/>
  <c r="W19" i="4"/>
  <c r="W20" i="4"/>
  <c r="W21" i="4"/>
  <c r="W22" i="4"/>
  <c r="W23" i="4"/>
  <c r="W24" i="4"/>
  <c r="W25" i="4"/>
  <c r="W5" i="4"/>
  <c r="V6" i="4"/>
  <c r="V7" i="4"/>
  <c r="V8" i="4"/>
  <c r="V9" i="4"/>
  <c r="V10" i="4"/>
  <c r="V11" i="4"/>
  <c r="V12" i="4"/>
  <c r="V13" i="4"/>
  <c r="V14" i="4"/>
  <c r="V15" i="4"/>
  <c r="V16" i="4"/>
  <c r="V17" i="4"/>
  <c r="V18" i="4"/>
  <c r="V19" i="4"/>
  <c r="V20" i="4"/>
  <c r="V21" i="4"/>
  <c r="V22" i="4"/>
  <c r="V23" i="4"/>
  <c r="V24" i="4"/>
  <c r="V25" i="4"/>
  <c r="V5" i="4"/>
  <c r="U6" i="4"/>
  <c r="U7" i="4"/>
  <c r="U8" i="4"/>
  <c r="U9" i="4"/>
  <c r="U10" i="4"/>
  <c r="U11" i="4"/>
  <c r="U12" i="4"/>
  <c r="U13" i="4"/>
  <c r="U14" i="4"/>
  <c r="U15" i="4"/>
  <c r="U16" i="4"/>
  <c r="U17" i="4"/>
  <c r="U18" i="4"/>
  <c r="U19" i="4"/>
  <c r="U20" i="4"/>
  <c r="U21" i="4"/>
  <c r="U22" i="4"/>
  <c r="U23" i="4"/>
  <c r="U24" i="4"/>
  <c r="U25" i="4"/>
  <c r="U5" i="4"/>
  <c r="T6" i="4"/>
  <c r="T7" i="4"/>
  <c r="T8" i="4"/>
  <c r="T9" i="4"/>
  <c r="T10" i="4"/>
  <c r="T11" i="4"/>
  <c r="T12" i="4"/>
  <c r="T13" i="4"/>
  <c r="T14" i="4"/>
  <c r="T15" i="4"/>
  <c r="T16" i="4"/>
  <c r="T17" i="4"/>
  <c r="T18" i="4"/>
  <c r="T19" i="4"/>
  <c r="T20" i="4"/>
  <c r="T21" i="4"/>
  <c r="T22" i="4"/>
  <c r="T23" i="4"/>
  <c r="T24" i="4"/>
  <c r="T25" i="4"/>
  <c r="T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5" i="4"/>
  <c r="O6" i="4"/>
  <c r="P6" i="4"/>
  <c r="O7" i="4"/>
  <c r="P7" i="4"/>
  <c r="O8" i="4"/>
  <c r="P8" i="4"/>
  <c r="O9" i="4"/>
  <c r="P9" i="4"/>
  <c r="O10" i="4"/>
  <c r="P10" i="4"/>
  <c r="O11" i="4"/>
  <c r="P11" i="4"/>
  <c r="O12" i="4"/>
  <c r="P12" i="4"/>
  <c r="O13" i="4"/>
  <c r="P13" i="4"/>
  <c r="O14" i="4"/>
  <c r="P14" i="4"/>
  <c r="O15" i="4"/>
  <c r="P15" i="4"/>
  <c r="O16" i="4"/>
  <c r="P16" i="4"/>
  <c r="O17" i="4"/>
  <c r="P17" i="4"/>
  <c r="O18" i="4"/>
  <c r="P18" i="4"/>
  <c r="O19" i="4"/>
  <c r="P19" i="4"/>
  <c r="O20" i="4"/>
  <c r="P20" i="4"/>
  <c r="O21" i="4"/>
  <c r="P21" i="4"/>
  <c r="O22" i="4"/>
  <c r="P22" i="4"/>
  <c r="O23" i="4"/>
  <c r="P23" i="4"/>
  <c r="O24" i="4"/>
  <c r="P24" i="4"/>
  <c r="O25" i="4"/>
  <c r="P25" i="4"/>
  <c r="P5" i="4"/>
  <c r="O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5" i="4"/>
  <c r="M6" i="4" l="1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H5" i="4"/>
  <c r="G5" i="4"/>
  <c r="E3" i="6"/>
  <c r="E2" i="6"/>
  <c r="D3" i="6"/>
  <c r="D2" i="6"/>
  <c r="L6" i="4" l="1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5" i="4"/>
  <c r="J6" i="1"/>
  <c r="J4" i="1"/>
  <c r="I4" i="1"/>
  <c r="I6" i="1"/>
  <c r="H6" i="1"/>
  <c r="H4" i="1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5" i="4"/>
</calcChain>
</file>

<file path=xl/sharedStrings.xml><?xml version="1.0" encoding="utf-8"?>
<sst xmlns="http://schemas.openxmlformats.org/spreadsheetml/2006/main" count="52" uniqueCount="37">
  <si>
    <t>n</t>
  </si>
  <si>
    <t>N</t>
  </si>
  <si>
    <t>untergrund</t>
  </si>
  <si>
    <t>t</t>
  </si>
  <si>
    <t>U</t>
  </si>
  <si>
    <t>B</t>
  </si>
  <si>
    <t>deltab</t>
  </si>
  <si>
    <t>untergrund2</t>
  </si>
  <si>
    <t>Bnegativ</t>
  </si>
  <si>
    <t>Bpositiv</t>
  </si>
  <si>
    <t>dN</t>
  </si>
  <si>
    <t>N/40s</t>
  </si>
  <si>
    <t>dN/40s</t>
  </si>
  <si>
    <t>dNunten</t>
  </si>
  <si>
    <t>Nunten</t>
  </si>
  <si>
    <t>mitte</t>
  </si>
  <si>
    <t>d</t>
  </si>
  <si>
    <t>Breal</t>
  </si>
  <si>
    <t>dBreal</t>
  </si>
  <si>
    <t>UB</t>
  </si>
  <si>
    <t>dUB</t>
  </si>
  <si>
    <t>Uboffset</t>
  </si>
  <si>
    <t>dUBoffset</t>
  </si>
  <si>
    <t>eta</t>
  </si>
  <si>
    <t>deta</t>
  </si>
  <si>
    <t>eps</t>
  </si>
  <si>
    <t>deps</t>
  </si>
  <si>
    <t>ys</t>
  </si>
  <si>
    <t>dys</t>
  </si>
  <si>
    <t>beta</t>
  </si>
  <si>
    <t>dbeta</t>
  </si>
  <si>
    <t>etaz</t>
  </si>
  <si>
    <t>detaz</t>
  </si>
  <si>
    <t>fermi</t>
  </si>
  <si>
    <t>y</t>
  </si>
  <si>
    <t>dfermi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</si>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</sst>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grob!$F$4</c:f>
              <c:strCache>
                <c:ptCount val="1"/>
                <c:pt idx="0">
                  <c:v>N</c:v>
                </c:pt>
              </c:strCache>
            </c:strRef>
          </c:tx>
          <c:spPr>
            <a:ln w="28575">
              <a:noFill/>
            </a:ln>
          </c:spPr>
          <c:xVal>
            <c:numRef>
              <c:f>grob!$E$5:$E$100</c:f>
              <c:numCache>
                <c:formatCode>General</c:formatCode>
                <c:ptCount val="96"/>
                <c:pt idx="0">
                  <c:v>9.1999999999999993</c:v>
                </c:pt>
                <c:pt idx="1">
                  <c:v>19.7</c:v>
                </c:pt>
                <c:pt idx="2">
                  <c:v>29.8</c:v>
                </c:pt>
                <c:pt idx="3">
                  <c:v>39.6</c:v>
                </c:pt>
                <c:pt idx="4">
                  <c:v>49.6</c:v>
                </c:pt>
                <c:pt idx="5">
                  <c:v>60.2</c:v>
                </c:pt>
                <c:pt idx="6">
                  <c:v>70.599999999999994</c:v>
                </c:pt>
                <c:pt idx="7">
                  <c:v>80.099999999999994</c:v>
                </c:pt>
                <c:pt idx="8">
                  <c:v>90.6</c:v>
                </c:pt>
                <c:pt idx="9">
                  <c:v>100.3</c:v>
                </c:pt>
                <c:pt idx="10">
                  <c:v>110</c:v>
                </c:pt>
                <c:pt idx="11">
                  <c:v>120.1</c:v>
                </c:pt>
                <c:pt idx="12">
                  <c:v>130.80000000000001</c:v>
                </c:pt>
                <c:pt idx="13">
                  <c:v>140.5</c:v>
                </c:pt>
                <c:pt idx="14">
                  <c:v>150.19999999999999</c:v>
                </c:pt>
                <c:pt idx="15">
                  <c:v>160.19999999999999</c:v>
                </c:pt>
                <c:pt idx="16">
                  <c:v>169.3</c:v>
                </c:pt>
                <c:pt idx="17">
                  <c:v>155.1</c:v>
                </c:pt>
                <c:pt idx="18">
                  <c:v>155.5</c:v>
                </c:pt>
                <c:pt idx="19">
                  <c:v>156.1</c:v>
                </c:pt>
                <c:pt idx="20">
                  <c:v>156.5</c:v>
                </c:pt>
                <c:pt idx="21">
                  <c:v>157</c:v>
                </c:pt>
                <c:pt idx="22">
                  <c:v>157.6</c:v>
                </c:pt>
                <c:pt idx="23">
                  <c:v>158.1</c:v>
                </c:pt>
                <c:pt idx="24">
                  <c:v>158.4</c:v>
                </c:pt>
                <c:pt idx="25">
                  <c:v>158.9</c:v>
                </c:pt>
                <c:pt idx="26">
                  <c:v>159.6</c:v>
                </c:pt>
                <c:pt idx="27">
                  <c:v>160</c:v>
                </c:pt>
                <c:pt idx="28">
                  <c:v>160.5</c:v>
                </c:pt>
                <c:pt idx="29">
                  <c:v>161</c:v>
                </c:pt>
                <c:pt idx="30">
                  <c:v>161.5</c:v>
                </c:pt>
                <c:pt idx="31">
                  <c:v>162.19999999999999</c:v>
                </c:pt>
                <c:pt idx="32">
                  <c:v>162.69999999999999</c:v>
                </c:pt>
                <c:pt idx="33">
                  <c:v>163.1</c:v>
                </c:pt>
                <c:pt idx="34">
                  <c:v>163.6</c:v>
                </c:pt>
                <c:pt idx="35">
                  <c:v>164.1</c:v>
                </c:pt>
                <c:pt idx="36">
                  <c:v>164.6</c:v>
                </c:pt>
              </c:numCache>
            </c:numRef>
          </c:xVal>
          <c:yVal>
            <c:numRef>
              <c:f>grob!$F$5:$F$100</c:f>
              <c:numCache>
                <c:formatCode>General</c:formatCode>
                <c:ptCount val="96"/>
                <c:pt idx="0">
                  <c:v>5</c:v>
                </c:pt>
                <c:pt idx="1">
                  <c:v>8</c:v>
                </c:pt>
                <c:pt idx="2">
                  <c:v>6</c:v>
                </c:pt>
                <c:pt idx="3">
                  <c:v>9</c:v>
                </c:pt>
                <c:pt idx="4">
                  <c:v>13</c:v>
                </c:pt>
                <c:pt idx="5">
                  <c:v>37</c:v>
                </c:pt>
                <c:pt idx="6">
                  <c:v>107</c:v>
                </c:pt>
                <c:pt idx="7">
                  <c:v>140</c:v>
                </c:pt>
                <c:pt idx="8">
                  <c:v>145</c:v>
                </c:pt>
                <c:pt idx="9">
                  <c:v>133</c:v>
                </c:pt>
                <c:pt idx="10">
                  <c:v>90</c:v>
                </c:pt>
                <c:pt idx="11">
                  <c:v>61</c:v>
                </c:pt>
                <c:pt idx="12">
                  <c:v>41</c:v>
                </c:pt>
                <c:pt idx="13">
                  <c:v>17</c:v>
                </c:pt>
                <c:pt idx="14">
                  <c:v>16</c:v>
                </c:pt>
                <c:pt idx="15">
                  <c:v>54</c:v>
                </c:pt>
                <c:pt idx="16">
                  <c:v>15</c:v>
                </c:pt>
                <c:pt idx="17">
                  <c:v>36</c:v>
                </c:pt>
                <c:pt idx="18">
                  <c:v>34</c:v>
                </c:pt>
                <c:pt idx="19">
                  <c:v>67</c:v>
                </c:pt>
                <c:pt idx="20">
                  <c:v>58</c:v>
                </c:pt>
                <c:pt idx="21">
                  <c:v>93</c:v>
                </c:pt>
                <c:pt idx="22">
                  <c:v>127</c:v>
                </c:pt>
                <c:pt idx="23">
                  <c:v>201</c:v>
                </c:pt>
                <c:pt idx="24">
                  <c:v>204</c:v>
                </c:pt>
                <c:pt idx="25">
                  <c:v>209</c:v>
                </c:pt>
                <c:pt idx="26">
                  <c:v>113</c:v>
                </c:pt>
                <c:pt idx="27">
                  <c:v>63</c:v>
                </c:pt>
                <c:pt idx="28">
                  <c:v>63</c:v>
                </c:pt>
                <c:pt idx="29">
                  <c:v>61</c:v>
                </c:pt>
                <c:pt idx="30">
                  <c:v>91</c:v>
                </c:pt>
                <c:pt idx="31">
                  <c:v>89</c:v>
                </c:pt>
                <c:pt idx="32">
                  <c:v>83</c:v>
                </c:pt>
                <c:pt idx="33">
                  <c:v>60</c:v>
                </c:pt>
                <c:pt idx="34">
                  <c:v>53</c:v>
                </c:pt>
                <c:pt idx="35">
                  <c:v>28</c:v>
                </c:pt>
                <c:pt idx="36">
                  <c:v>18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1601792"/>
        <c:axId val="291624064"/>
      </c:scatterChart>
      <c:valAx>
        <c:axId val="291601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91624064"/>
        <c:crosses val="autoZero"/>
        <c:crossBetween val="midCat"/>
      </c:valAx>
      <c:valAx>
        <c:axId val="2916240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9160179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grob!$E$22:$E$41</c:f>
              <c:numCache>
                <c:formatCode>General</c:formatCode>
                <c:ptCount val="20"/>
                <c:pt idx="0">
                  <c:v>155.1</c:v>
                </c:pt>
                <c:pt idx="1">
                  <c:v>155.5</c:v>
                </c:pt>
                <c:pt idx="2">
                  <c:v>156.1</c:v>
                </c:pt>
                <c:pt idx="3">
                  <c:v>156.5</c:v>
                </c:pt>
                <c:pt idx="4">
                  <c:v>157</c:v>
                </c:pt>
                <c:pt idx="5">
                  <c:v>157.6</c:v>
                </c:pt>
                <c:pt idx="6">
                  <c:v>158.1</c:v>
                </c:pt>
                <c:pt idx="7">
                  <c:v>158.4</c:v>
                </c:pt>
                <c:pt idx="8">
                  <c:v>158.9</c:v>
                </c:pt>
                <c:pt idx="9">
                  <c:v>159.6</c:v>
                </c:pt>
                <c:pt idx="10">
                  <c:v>160</c:v>
                </c:pt>
                <c:pt idx="11">
                  <c:v>160.5</c:v>
                </c:pt>
                <c:pt idx="12">
                  <c:v>161</c:v>
                </c:pt>
                <c:pt idx="13">
                  <c:v>161.5</c:v>
                </c:pt>
                <c:pt idx="14">
                  <c:v>162.19999999999999</c:v>
                </c:pt>
                <c:pt idx="15">
                  <c:v>162.69999999999999</c:v>
                </c:pt>
                <c:pt idx="16">
                  <c:v>163.1</c:v>
                </c:pt>
                <c:pt idx="17">
                  <c:v>163.6</c:v>
                </c:pt>
                <c:pt idx="18">
                  <c:v>164.1</c:v>
                </c:pt>
                <c:pt idx="19">
                  <c:v>164.6</c:v>
                </c:pt>
              </c:numCache>
            </c:numRef>
          </c:xVal>
          <c:yVal>
            <c:numRef>
              <c:f>grob!$F$22:$F$41</c:f>
              <c:numCache>
                <c:formatCode>General</c:formatCode>
                <c:ptCount val="20"/>
                <c:pt idx="0">
                  <c:v>36</c:v>
                </c:pt>
                <c:pt idx="1">
                  <c:v>34</c:v>
                </c:pt>
                <c:pt idx="2">
                  <c:v>67</c:v>
                </c:pt>
                <c:pt idx="3">
                  <c:v>58</c:v>
                </c:pt>
                <c:pt idx="4">
                  <c:v>93</c:v>
                </c:pt>
                <c:pt idx="5">
                  <c:v>127</c:v>
                </c:pt>
                <c:pt idx="6">
                  <c:v>201</c:v>
                </c:pt>
                <c:pt idx="7">
                  <c:v>204</c:v>
                </c:pt>
                <c:pt idx="8">
                  <c:v>209</c:v>
                </c:pt>
                <c:pt idx="9">
                  <c:v>113</c:v>
                </c:pt>
                <c:pt idx="10">
                  <c:v>63</c:v>
                </c:pt>
                <c:pt idx="11">
                  <c:v>63</c:v>
                </c:pt>
                <c:pt idx="12">
                  <c:v>61</c:v>
                </c:pt>
                <c:pt idx="13">
                  <c:v>91</c:v>
                </c:pt>
                <c:pt idx="14">
                  <c:v>89</c:v>
                </c:pt>
                <c:pt idx="15">
                  <c:v>83</c:v>
                </c:pt>
                <c:pt idx="16">
                  <c:v>60</c:v>
                </c:pt>
                <c:pt idx="17">
                  <c:v>53</c:v>
                </c:pt>
                <c:pt idx="18">
                  <c:v>28</c:v>
                </c:pt>
                <c:pt idx="19">
                  <c:v>18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1538048"/>
        <c:axId val="291539584"/>
      </c:scatterChart>
      <c:valAx>
        <c:axId val="291538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91539584"/>
        <c:crosses val="autoZero"/>
        <c:crossBetween val="midCat"/>
      </c:valAx>
      <c:valAx>
        <c:axId val="2915395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9153804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fein!$F$4</c:f>
              <c:strCache>
                <c:ptCount val="1"/>
                <c:pt idx="0">
                  <c:v>N</c:v>
                </c:pt>
              </c:strCache>
            </c:strRef>
          </c:tx>
          <c:spPr>
            <a:ln w="28575">
              <a:noFill/>
            </a:ln>
          </c:spPr>
          <c:xVal>
            <c:numRef>
              <c:f>fein!$E$5:$E$54</c:f>
              <c:numCache>
                <c:formatCode>General</c:formatCode>
                <c:ptCount val="50"/>
                <c:pt idx="0">
                  <c:v>150.1</c:v>
                </c:pt>
                <c:pt idx="1">
                  <c:v>150.6</c:v>
                </c:pt>
                <c:pt idx="2">
                  <c:v>151.1</c:v>
                </c:pt>
                <c:pt idx="3">
                  <c:v>151.6</c:v>
                </c:pt>
                <c:pt idx="4">
                  <c:v>152.1</c:v>
                </c:pt>
                <c:pt idx="5">
                  <c:v>152.4</c:v>
                </c:pt>
                <c:pt idx="6">
                  <c:v>152.9</c:v>
                </c:pt>
                <c:pt idx="7">
                  <c:v>155</c:v>
                </c:pt>
                <c:pt idx="8">
                  <c:v>155.4</c:v>
                </c:pt>
                <c:pt idx="9">
                  <c:v>156.19999999999999</c:v>
                </c:pt>
                <c:pt idx="10">
                  <c:v>156.69999999999999</c:v>
                </c:pt>
                <c:pt idx="11">
                  <c:v>157.19999999999999</c:v>
                </c:pt>
                <c:pt idx="12">
                  <c:v>157.5</c:v>
                </c:pt>
                <c:pt idx="13">
                  <c:v>158</c:v>
                </c:pt>
                <c:pt idx="14">
                  <c:v>158.6</c:v>
                </c:pt>
                <c:pt idx="15">
                  <c:v>159.19999999999999</c:v>
                </c:pt>
                <c:pt idx="16">
                  <c:v>159.6</c:v>
                </c:pt>
                <c:pt idx="17">
                  <c:v>160</c:v>
                </c:pt>
                <c:pt idx="18">
                  <c:v>160.30000000000001</c:v>
                </c:pt>
                <c:pt idx="19">
                  <c:v>161</c:v>
                </c:pt>
                <c:pt idx="20">
                  <c:v>161.5</c:v>
                </c:pt>
                <c:pt idx="21">
                  <c:v>162</c:v>
                </c:pt>
                <c:pt idx="22">
                  <c:v>162.5</c:v>
                </c:pt>
                <c:pt idx="23">
                  <c:v>163.19999999999999</c:v>
                </c:pt>
              </c:numCache>
            </c:numRef>
          </c:xVal>
          <c:yVal>
            <c:numRef>
              <c:f>fein!$F$5:$F$54</c:f>
              <c:numCache>
                <c:formatCode>General</c:formatCode>
                <c:ptCount val="50"/>
                <c:pt idx="0">
                  <c:v>32</c:v>
                </c:pt>
                <c:pt idx="1">
                  <c:v>24</c:v>
                </c:pt>
                <c:pt idx="2">
                  <c:v>17</c:v>
                </c:pt>
                <c:pt idx="3">
                  <c:v>27</c:v>
                </c:pt>
                <c:pt idx="4">
                  <c:v>18</c:v>
                </c:pt>
                <c:pt idx="5">
                  <c:v>20</c:v>
                </c:pt>
                <c:pt idx="7">
                  <c:v>42</c:v>
                </c:pt>
                <c:pt idx="8">
                  <c:v>41</c:v>
                </c:pt>
                <c:pt idx="9">
                  <c:v>65</c:v>
                </c:pt>
                <c:pt idx="10">
                  <c:v>78</c:v>
                </c:pt>
                <c:pt idx="11">
                  <c:v>131</c:v>
                </c:pt>
                <c:pt idx="12">
                  <c:v>173</c:v>
                </c:pt>
                <c:pt idx="13">
                  <c:v>192</c:v>
                </c:pt>
                <c:pt idx="14">
                  <c:v>174</c:v>
                </c:pt>
                <c:pt idx="15">
                  <c:v>76</c:v>
                </c:pt>
                <c:pt idx="16">
                  <c:v>49</c:v>
                </c:pt>
                <c:pt idx="17">
                  <c:v>45</c:v>
                </c:pt>
                <c:pt idx="18">
                  <c:v>55</c:v>
                </c:pt>
                <c:pt idx="19">
                  <c:v>69</c:v>
                </c:pt>
                <c:pt idx="20">
                  <c:v>87</c:v>
                </c:pt>
                <c:pt idx="21">
                  <c:v>99</c:v>
                </c:pt>
                <c:pt idx="22">
                  <c:v>84</c:v>
                </c:pt>
                <c:pt idx="23">
                  <c:v>62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2389248"/>
        <c:axId val="292390784"/>
      </c:scatterChart>
      <c:valAx>
        <c:axId val="292389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92390784"/>
        <c:crosses val="autoZero"/>
        <c:crossBetween val="midCat"/>
      </c:valAx>
      <c:valAx>
        <c:axId val="2923907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9238924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ti!$I$4</c:f>
              <c:strCache>
                <c:ptCount val="1"/>
                <c:pt idx="0">
                  <c:v>N</c:v>
                </c:pt>
              </c:strCache>
            </c:strRef>
          </c:tx>
          <c:spPr>
            <a:ln w="28575">
              <a:noFill/>
            </a:ln>
          </c:spPr>
          <c:xVal>
            <c:numRef>
              <c:f>ti!$E$5:$E$143</c:f>
              <c:numCache>
                <c:formatCode>General</c:formatCode>
                <c:ptCount val="139"/>
                <c:pt idx="0">
                  <c:v>10</c:v>
                </c:pt>
                <c:pt idx="1">
                  <c:v>18</c:v>
                </c:pt>
                <c:pt idx="2">
                  <c:v>26</c:v>
                </c:pt>
                <c:pt idx="3">
                  <c:v>32.1</c:v>
                </c:pt>
                <c:pt idx="4">
                  <c:v>40.1</c:v>
                </c:pt>
                <c:pt idx="5">
                  <c:v>48.1</c:v>
                </c:pt>
                <c:pt idx="6">
                  <c:v>56.2</c:v>
                </c:pt>
                <c:pt idx="7">
                  <c:v>64.3</c:v>
                </c:pt>
                <c:pt idx="8">
                  <c:v>72.400000000000006</c:v>
                </c:pt>
                <c:pt idx="9">
                  <c:v>80</c:v>
                </c:pt>
                <c:pt idx="10">
                  <c:v>88.1</c:v>
                </c:pt>
                <c:pt idx="11">
                  <c:v>96.3</c:v>
                </c:pt>
                <c:pt idx="12">
                  <c:v>104</c:v>
                </c:pt>
                <c:pt idx="13">
                  <c:v>112</c:v>
                </c:pt>
                <c:pt idx="14">
                  <c:v>120</c:v>
                </c:pt>
                <c:pt idx="15">
                  <c:v>128</c:v>
                </c:pt>
                <c:pt idx="16">
                  <c:v>135.9</c:v>
                </c:pt>
                <c:pt idx="17">
                  <c:v>143.9</c:v>
                </c:pt>
                <c:pt idx="18">
                  <c:v>151.9</c:v>
                </c:pt>
                <c:pt idx="19">
                  <c:v>160.30000000000001</c:v>
                </c:pt>
                <c:pt idx="20">
                  <c:v>169.3</c:v>
                </c:pt>
              </c:numCache>
            </c:numRef>
          </c:xVal>
          <c:yVal>
            <c:numRef>
              <c:f>ti!$I$5:$I$143</c:f>
              <c:numCache>
                <c:formatCode>General</c:formatCode>
                <c:ptCount val="139"/>
                <c:pt idx="0">
                  <c:v>60</c:v>
                </c:pt>
                <c:pt idx="1">
                  <c:v>45</c:v>
                </c:pt>
                <c:pt idx="2">
                  <c:v>50</c:v>
                </c:pt>
                <c:pt idx="3">
                  <c:v>44</c:v>
                </c:pt>
                <c:pt idx="4">
                  <c:v>36</c:v>
                </c:pt>
                <c:pt idx="5">
                  <c:v>47</c:v>
                </c:pt>
                <c:pt idx="6">
                  <c:v>54</c:v>
                </c:pt>
                <c:pt idx="7">
                  <c:v>84</c:v>
                </c:pt>
                <c:pt idx="8">
                  <c:v>133</c:v>
                </c:pt>
                <c:pt idx="9">
                  <c:v>200</c:v>
                </c:pt>
                <c:pt idx="10">
                  <c:v>221</c:v>
                </c:pt>
                <c:pt idx="11">
                  <c:v>217</c:v>
                </c:pt>
                <c:pt idx="12">
                  <c:v>260</c:v>
                </c:pt>
                <c:pt idx="13">
                  <c:v>202</c:v>
                </c:pt>
                <c:pt idx="14">
                  <c:v>198</c:v>
                </c:pt>
                <c:pt idx="15">
                  <c:v>156</c:v>
                </c:pt>
                <c:pt idx="16">
                  <c:v>136</c:v>
                </c:pt>
                <c:pt idx="17">
                  <c:v>110</c:v>
                </c:pt>
                <c:pt idx="18">
                  <c:v>82</c:v>
                </c:pt>
                <c:pt idx="19">
                  <c:v>59</c:v>
                </c:pt>
                <c:pt idx="20">
                  <c:v>49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2415744"/>
        <c:axId val="292298752"/>
      </c:scatterChart>
      <c:valAx>
        <c:axId val="292415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92298752"/>
        <c:crosses val="autoZero"/>
        <c:crossBetween val="midCat"/>
      </c:valAx>
      <c:valAx>
        <c:axId val="2922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924157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ti!$AA$4</c:f>
              <c:strCache>
                <c:ptCount val="1"/>
                <c:pt idx="0">
                  <c:v>y</c:v>
                </c:pt>
              </c:strCache>
            </c:strRef>
          </c:tx>
          <c:spPr>
            <a:ln w="28575">
              <a:noFill/>
            </a:ln>
          </c:spPr>
          <c:xVal>
            <c:numRef>
              <c:f>ti!$Q$5:$Q$25</c:f>
              <c:numCache>
                <c:formatCode>General</c:formatCode>
                <c:ptCount val="21"/>
                <c:pt idx="0">
                  <c:v>1.0000514084785841</c:v>
                </c:pt>
                <c:pt idx="1">
                  <c:v>1.0064928909833393</c:v>
                </c:pt>
                <c:pt idx="2">
                  <c:v>1.0235160280132403</c:v>
                </c:pt>
                <c:pt idx="3">
                  <c:v>1.0432979217845688</c:v>
                </c:pt>
                <c:pt idx="4">
                  <c:v>1.0775685934547277</c:v>
                </c:pt>
                <c:pt idx="5">
                  <c:v>1.1204773953989433</c:v>
                </c:pt>
                <c:pt idx="6">
                  <c:v>1.1717522552143862</c:v>
                </c:pt>
                <c:pt idx="7">
                  <c:v>1.2299240958693345</c:v>
                </c:pt>
                <c:pt idx="8">
                  <c:v>1.2940631343176421</c:v>
                </c:pt>
                <c:pt idx="9">
                  <c:v>1.358917811937131</c:v>
                </c:pt>
                <c:pt idx="10">
                  <c:v>1.4323153261764674</c:v>
                </c:pt>
                <c:pt idx="11">
                  <c:v>1.5104683252554487</c:v>
                </c:pt>
                <c:pt idx="12">
                  <c:v>1.5868739646235299</c:v>
                </c:pt>
                <c:pt idx="13">
                  <c:v>1.6689128496119863</c:v>
                </c:pt>
                <c:pt idx="14">
                  <c:v>1.7532835536786398</c:v>
                </c:pt>
                <c:pt idx="15">
                  <c:v>1.8396652792288057</c:v>
                </c:pt>
                <c:pt idx="16">
                  <c:v>1.9266764091564521</c:v>
                </c:pt>
                <c:pt idx="17">
                  <c:v>2.0162938043846688</c:v>
                </c:pt>
                <c:pt idx="18">
                  <c:v>2.1072331208482842</c:v>
                </c:pt>
                <c:pt idx="19">
                  <c:v>2.2039630490550426</c:v>
                </c:pt>
                <c:pt idx="20">
                  <c:v>2.3088368243771584</c:v>
                </c:pt>
              </c:numCache>
            </c:numRef>
          </c:xVal>
          <c:yVal>
            <c:numRef>
              <c:f>ti!$AA$5:$AA$25</c:f>
              <c:numCache>
                <c:formatCode>General</c:formatCode>
                <c:ptCount val="21"/>
                <c:pt idx="0">
                  <c:v>61.508597070775743</c:v>
                </c:pt>
                <c:pt idx="1">
                  <c:v>53.097278292956453</c:v>
                </c:pt>
                <c:pt idx="2">
                  <c:v>55.502051664289013</c:v>
                </c:pt>
                <c:pt idx="3">
                  <c:v>51.569571914675187</c:v>
                </c:pt>
                <c:pt idx="4">
                  <c:v>45.898674842076872</c:v>
                </c:pt>
                <c:pt idx="5">
                  <c:v>51.430262173575315</c:v>
                </c:pt>
                <c:pt idx="6">
                  <c:v>53.907642128265323</c:v>
                </c:pt>
                <c:pt idx="7">
                  <c:v>65.625378982276217</c:v>
                </c:pt>
                <c:pt idx="8">
                  <c:v>80.504352454536956</c:v>
                </c:pt>
                <c:pt idx="9">
                  <c:v>96.336207370842274</c:v>
                </c:pt>
                <c:pt idx="10">
                  <c:v>98.638785898887491</c:v>
                </c:pt>
                <c:pt idx="11">
                  <c:v>95.17975712273082</c:v>
                </c:pt>
                <c:pt idx="12">
                  <c:v>101.64488903296728</c:v>
                </c:pt>
                <c:pt idx="13">
                  <c:v>87.363170884351447</c:v>
                </c:pt>
                <c:pt idx="14">
                  <c:v>84.386975200928831</c:v>
                </c:pt>
                <c:pt idx="15">
                  <c:v>73.124198716861244</c:v>
                </c:pt>
                <c:pt idx="16">
                  <c:v>66.716398590574485</c:v>
                </c:pt>
                <c:pt idx="17">
                  <c:v>58.652462398738784</c:v>
                </c:pt>
                <c:pt idx="18">
                  <c:v>49.535521331935129</c:v>
                </c:pt>
                <c:pt idx="19">
                  <c:v>41.085561277925265</c:v>
                </c:pt>
                <c:pt idx="20">
                  <c:v>36.581881434113001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ti!$AB$4</c:f>
              <c:strCache>
                <c:ptCount val="1"/>
                <c:pt idx="0">
                  <c:v>y2</c:v>
                </c:pt>
              </c:strCache>
            </c:strRef>
          </c:tx>
          <c:spPr>
            <a:ln w="28575">
              <a:noFill/>
            </a:ln>
          </c:spPr>
          <c:xVal>
            <c:numRef>
              <c:f>ti!$Q$5:$Q$25</c:f>
              <c:numCache>
                <c:formatCode>General</c:formatCode>
                <c:ptCount val="21"/>
                <c:pt idx="0">
                  <c:v>1.0000514084785841</c:v>
                </c:pt>
                <c:pt idx="1">
                  <c:v>1.0064928909833393</c:v>
                </c:pt>
                <c:pt idx="2">
                  <c:v>1.0235160280132403</c:v>
                </c:pt>
                <c:pt idx="3">
                  <c:v>1.0432979217845688</c:v>
                </c:pt>
                <c:pt idx="4">
                  <c:v>1.0775685934547277</c:v>
                </c:pt>
                <c:pt idx="5">
                  <c:v>1.1204773953989433</c:v>
                </c:pt>
                <c:pt idx="6">
                  <c:v>1.1717522552143862</c:v>
                </c:pt>
                <c:pt idx="7">
                  <c:v>1.2299240958693345</c:v>
                </c:pt>
                <c:pt idx="8">
                  <c:v>1.2940631343176421</c:v>
                </c:pt>
                <c:pt idx="9">
                  <c:v>1.358917811937131</c:v>
                </c:pt>
                <c:pt idx="10">
                  <c:v>1.4323153261764674</c:v>
                </c:pt>
                <c:pt idx="11">
                  <c:v>1.5104683252554487</c:v>
                </c:pt>
                <c:pt idx="12">
                  <c:v>1.5868739646235299</c:v>
                </c:pt>
                <c:pt idx="13">
                  <c:v>1.6689128496119863</c:v>
                </c:pt>
                <c:pt idx="14">
                  <c:v>1.7532835536786398</c:v>
                </c:pt>
                <c:pt idx="15">
                  <c:v>1.8396652792288057</c:v>
                </c:pt>
                <c:pt idx="16">
                  <c:v>1.9266764091564521</c:v>
                </c:pt>
                <c:pt idx="17">
                  <c:v>2.0162938043846688</c:v>
                </c:pt>
                <c:pt idx="18">
                  <c:v>2.1072331208482842</c:v>
                </c:pt>
                <c:pt idx="19">
                  <c:v>2.2039630490550426</c:v>
                </c:pt>
                <c:pt idx="20">
                  <c:v>2.3088368243771584</c:v>
                </c:pt>
              </c:numCache>
            </c:numRef>
          </c:xVal>
          <c:yVal>
            <c:numRef>
              <c:f>ti!$AB$5:$AB$25</c:f>
              <c:numCache>
                <c:formatCode>General</c:formatCode>
                <c:ptCount val="21"/>
                <c:pt idx="0">
                  <c:v>69.644771865692874</c:v>
                </c:pt>
                <c:pt idx="1">
                  <c:v>17.919463470881158</c:v>
                </c:pt>
                <c:pt idx="2">
                  <c:v>13.549181457680277</c:v>
                </c:pt>
                <c:pt idx="3">
                  <c:v>10.781160618283298</c:v>
                </c:pt>
                <c:pt idx="4">
                  <c:v>8.259647272454945</c:v>
                </c:pt>
                <c:pt idx="5">
                  <c:v>8.2481321417796494</c:v>
                </c:pt>
                <c:pt idx="6">
                  <c:v>7.864911324156691</c:v>
                </c:pt>
                <c:pt idx="7">
                  <c:v>8.8424957276181075</c:v>
                </c:pt>
                <c:pt idx="8">
                  <c:v>10.12813660366159</c:v>
                </c:pt>
                <c:pt idx="9">
                  <c:v>11.450758769005461</c:v>
                </c:pt>
                <c:pt idx="10">
                  <c:v>11.106168728168219</c:v>
                </c:pt>
                <c:pt idx="11">
                  <c:v>10.199652649488197</c:v>
                </c:pt>
                <c:pt idx="12">
                  <c:v>10.440641746024788</c:v>
                </c:pt>
                <c:pt idx="13">
                  <c:v>8.6173569325914308</c:v>
                </c:pt>
                <c:pt idx="14">
                  <c:v>8.0176065415891848</c:v>
                </c:pt>
                <c:pt idx="15">
                  <c:v>6.7094892240223745</c:v>
                </c:pt>
                <c:pt idx="16">
                  <c:v>5.9275956044817715</c:v>
                </c:pt>
                <c:pt idx="17">
                  <c:v>5.0539936963465459</c:v>
                </c:pt>
                <c:pt idx="18">
                  <c:v>4.1470110035678953</c:v>
                </c:pt>
                <c:pt idx="19">
                  <c:v>3.3426102165994247</c:v>
                </c:pt>
                <c:pt idx="20">
                  <c:v>2.8913289187523574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226560"/>
        <c:axId val="293121408"/>
      </c:scatterChart>
      <c:valAx>
        <c:axId val="782265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93121408"/>
        <c:crosses val="autoZero"/>
        <c:crossBetween val="midCat"/>
      </c:valAx>
      <c:valAx>
        <c:axId val="293121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82265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ti!$AB$4</c:f>
              <c:strCache>
                <c:ptCount val="1"/>
                <c:pt idx="0">
                  <c:v>y2</c:v>
                </c:pt>
              </c:strCache>
            </c:strRef>
          </c:tx>
          <c:spPr>
            <a:ln w="28575">
              <a:noFill/>
            </a:ln>
          </c:spPr>
          <c:xVal>
            <c:numRef>
              <c:f>ti!$Q$6:$Q$25</c:f>
              <c:numCache>
                <c:formatCode>General</c:formatCode>
                <c:ptCount val="20"/>
                <c:pt idx="0">
                  <c:v>1.0064928909833393</c:v>
                </c:pt>
                <c:pt idx="1">
                  <c:v>1.0235160280132403</c:v>
                </c:pt>
                <c:pt idx="2">
                  <c:v>1.0432979217845688</c:v>
                </c:pt>
                <c:pt idx="3">
                  <c:v>1.0775685934547277</c:v>
                </c:pt>
                <c:pt idx="4">
                  <c:v>1.1204773953989433</c:v>
                </c:pt>
                <c:pt idx="5">
                  <c:v>1.1717522552143862</c:v>
                </c:pt>
                <c:pt idx="6">
                  <c:v>1.2299240958693345</c:v>
                </c:pt>
                <c:pt idx="7">
                  <c:v>1.2940631343176421</c:v>
                </c:pt>
                <c:pt idx="8">
                  <c:v>1.358917811937131</c:v>
                </c:pt>
                <c:pt idx="9">
                  <c:v>1.4323153261764674</c:v>
                </c:pt>
                <c:pt idx="10">
                  <c:v>1.5104683252554487</c:v>
                </c:pt>
                <c:pt idx="11">
                  <c:v>1.5868739646235299</c:v>
                </c:pt>
                <c:pt idx="12">
                  <c:v>1.6689128496119863</c:v>
                </c:pt>
                <c:pt idx="13">
                  <c:v>1.7532835536786398</c:v>
                </c:pt>
                <c:pt idx="14">
                  <c:v>1.8396652792288057</c:v>
                </c:pt>
                <c:pt idx="15">
                  <c:v>1.9266764091564521</c:v>
                </c:pt>
                <c:pt idx="16">
                  <c:v>2.0162938043846688</c:v>
                </c:pt>
                <c:pt idx="17">
                  <c:v>2.1072331208482842</c:v>
                </c:pt>
                <c:pt idx="18">
                  <c:v>2.2039630490550426</c:v>
                </c:pt>
                <c:pt idx="19">
                  <c:v>2.3088368243771584</c:v>
                </c:pt>
              </c:numCache>
            </c:numRef>
          </c:xVal>
          <c:yVal>
            <c:numRef>
              <c:f>ti!$AB$6:$AB$25</c:f>
              <c:numCache>
                <c:formatCode>General</c:formatCode>
                <c:ptCount val="20"/>
                <c:pt idx="0">
                  <c:v>17.919463470881158</c:v>
                </c:pt>
                <c:pt idx="1">
                  <c:v>13.549181457680277</c:v>
                </c:pt>
                <c:pt idx="2">
                  <c:v>10.781160618283298</c:v>
                </c:pt>
                <c:pt idx="3">
                  <c:v>8.259647272454945</c:v>
                </c:pt>
                <c:pt idx="4">
                  <c:v>8.2481321417796494</c:v>
                </c:pt>
                <c:pt idx="5">
                  <c:v>7.864911324156691</c:v>
                </c:pt>
                <c:pt idx="6">
                  <c:v>8.8424957276181075</c:v>
                </c:pt>
                <c:pt idx="7">
                  <c:v>10.12813660366159</c:v>
                </c:pt>
                <c:pt idx="8">
                  <c:v>11.450758769005461</c:v>
                </c:pt>
                <c:pt idx="9">
                  <c:v>11.106168728168219</c:v>
                </c:pt>
                <c:pt idx="10">
                  <c:v>10.199652649488197</c:v>
                </c:pt>
                <c:pt idx="11">
                  <c:v>10.440641746024788</c:v>
                </c:pt>
                <c:pt idx="12">
                  <c:v>8.6173569325914308</c:v>
                </c:pt>
                <c:pt idx="13">
                  <c:v>8.0176065415891848</c:v>
                </c:pt>
                <c:pt idx="14">
                  <c:v>6.7094892240223745</c:v>
                </c:pt>
                <c:pt idx="15">
                  <c:v>5.9275956044817715</c:v>
                </c:pt>
                <c:pt idx="16">
                  <c:v>5.0539936963465459</c:v>
                </c:pt>
                <c:pt idx="17">
                  <c:v>4.1470110035678953</c:v>
                </c:pt>
                <c:pt idx="18">
                  <c:v>3.3426102165994247</c:v>
                </c:pt>
                <c:pt idx="19">
                  <c:v>2.8913289187523574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677120"/>
        <c:axId val="78851072"/>
      </c:scatterChart>
      <c:valAx>
        <c:axId val="78677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8851072"/>
        <c:crosses val="autoZero"/>
        <c:crossBetween val="midCat"/>
      </c:valAx>
      <c:valAx>
        <c:axId val="788510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86771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na!$F$4</c:f>
              <c:strCache>
                <c:ptCount val="1"/>
                <c:pt idx="0">
                  <c:v>N</c:v>
                </c:pt>
              </c:strCache>
            </c:strRef>
          </c:tx>
          <c:spPr>
            <a:ln w="28575">
              <a:noFill/>
            </a:ln>
          </c:spPr>
          <c:xVal>
            <c:numRef>
              <c:f>na!$E$5:$E$151</c:f>
              <c:numCache>
                <c:formatCode>General</c:formatCode>
                <c:ptCount val="147"/>
                <c:pt idx="0">
                  <c:v>4.9000000000000004</c:v>
                </c:pt>
                <c:pt idx="1">
                  <c:v>-4</c:v>
                </c:pt>
                <c:pt idx="2">
                  <c:v>-12.1</c:v>
                </c:pt>
                <c:pt idx="3">
                  <c:v>-20.2</c:v>
                </c:pt>
                <c:pt idx="4">
                  <c:v>-28.1</c:v>
                </c:pt>
                <c:pt idx="5">
                  <c:v>-36.200000000000003</c:v>
                </c:pt>
                <c:pt idx="6">
                  <c:v>-44</c:v>
                </c:pt>
                <c:pt idx="7">
                  <c:v>-52.1</c:v>
                </c:pt>
                <c:pt idx="8">
                  <c:v>-60.2</c:v>
                </c:pt>
                <c:pt idx="9">
                  <c:v>-68</c:v>
                </c:pt>
                <c:pt idx="10">
                  <c:v>-76</c:v>
                </c:pt>
                <c:pt idx="11">
                  <c:v>-84</c:v>
                </c:pt>
                <c:pt idx="12">
                  <c:v>-92.2</c:v>
                </c:pt>
                <c:pt idx="13">
                  <c:v>-100.2</c:v>
                </c:pt>
                <c:pt idx="14">
                  <c:v>-108.1</c:v>
                </c:pt>
                <c:pt idx="15">
                  <c:v>-116</c:v>
                </c:pt>
                <c:pt idx="16">
                  <c:v>-124</c:v>
                </c:pt>
                <c:pt idx="17">
                  <c:v>-131.9</c:v>
                </c:pt>
                <c:pt idx="18">
                  <c:v>-140.1</c:v>
                </c:pt>
                <c:pt idx="19">
                  <c:v>-148.1</c:v>
                </c:pt>
                <c:pt idx="20">
                  <c:v>-155.80000000000001</c:v>
                </c:pt>
              </c:numCache>
            </c:numRef>
          </c:xVal>
          <c:yVal>
            <c:numRef>
              <c:f>na!$F$5:$F$151</c:f>
              <c:numCache>
                <c:formatCode>General</c:formatCode>
                <c:ptCount val="147"/>
                <c:pt idx="0">
                  <c:v>41</c:v>
                </c:pt>
                <c:pt idx="1">
                  <c:v>46</c:v>
                </c:pt>
                <c:pt idx="2">
                  <c:v>42</c:v>
                </c:pt>
                <c:pt idx="3">
                  <c:v>73</c:v>
                </c:pt>
                <c:pt idx="4">
                  <c:v>88</c:v>
                </c:pt>
                <c:pt idx="5">
                  <c:v>90</c:v>
                </c:pt>
                <c:pt idx="6">
                  <c:v>171</c:v>
                </c:pt>
                <c:pt idx="7">
                  <c:v>199</c:v>
                </c:pt>
                <c:pt idx="8">
                  <c:v>232</c:v>
                </c:pt>
                <c:pt idx="9">
                  <c:v>246</c:v>
                </c:pt>
                <c:pt idx="10">
                  <c:v>218</c:v>
                </c:pt>
                <c:pt idx="11">
                  <c:v>161</c:v>
                </c:pt>
                <c:pt idx="12">
                  <c:v>160</c:v>
                </c:pt>
                <c:pt idx="13">
                  <c:v>119</c:v>
                </c:pt>
                <c:pt idx="14">
                  <c:v>70</c:v>
                </c:pt>
                <c:pt idx="15">
                  <c:v>64</c:v>
                </c:pt>
                <c:pt idx="16">
                  <c:v>60</c:v>
                </c:pt>
                <c:pt idx="17">
                  <c:v>44</c:v>
                </c:pt>
                <c:pt idx="18">
                  <c:v>66</c:v>
                </c:pt>
                <c:pt idx="19">
                  <c:v>41</c:v>
                </c:pt>
                <c:pt idx="20">
                  <c:v>54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2495744"/>
        <c:axId val="292497280"/>
      </c:scatterChart>
      <c:valAx>
        <c:axId val="292495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92497280"/>
        <c:crosses val="autoZero"/>
        <c:crossBetween val="midCat"/>
      </c:valAx>
      <c:valAx>
        <c:axId val="292497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9249574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338137</xdr:colOff>
      <xdr:row>8</xdr:row>
      <xdr:rowOff>166687</xdr:rowOff>
    </xdr:from>
    <xdr:to>
      <xdr:col>15</xdr:col>
      <xdr:colOff>33337</xdr:colOff>
      <xdr:row>23</xdr:row>
      <xdr:rowOff>52387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376237</xdr:colOff>
      <xdr:row>25</xdr:row>
      <xdr:rowOff>14287</xdr:rowOff>
    </xdr:from>
    <xdr:to>
      <xdr:col>15</xdr:col>
      <xdr:colOff>71437</xdr:colOff>
      <xdr:row>39</xdr:row>
      <xdr:rowOff>90487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23812</xdr:colOff>
      <xdr:row>2</xdr:row>
      <xdr:rowOff>119062</xdr:rowOff>
    </xdr:from>
    <xdr:to>
      <xdr:col>14</xdr:col>
      <xdr:colOff>328612</xdr:colOff>
      <xdr:row>17</xdr:row>
      <xdr:rowOff>4762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319087</xdr:colOff>
      <xdr:row>29</xdr:row>
      <xdr:rowOff>147637</xdr:rowOff>
    </xdr:from>
    <xdr:to>
      <xdr:col>15</xdr:col>
      <xdr:colOff>319087</xdr:colOff>
      <xdr:row>44</xdr:row>
      <xdr:rowOff>33337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623887</xdr:colOff>
      <xdr:row>28</xdr:row>
      <xdr:rowOff>90487</xdr:rowOff>
    </xdr:from>
    <xdr:to>
      <xdr:col>21</xdr:col>
      <xdr:colOff>585787</xdr:colOff>
      <xdr:row>42</xdr:row>
      <xdr:rowOff>166687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638735</xdr:colOff>
      <xdr:row>28</xdr:row>
      <xdr:rowOff>156882</xdr:rowOff>
    </xdr:from>
    <xdr:to>
      <xdr:col>28</xdr:col>
      <xdr:colOff>544606</xdr:colOff>
      <xdr:row>43</xdr:row>
      <xdr:rowOff>42582</xdr:rowOff>
    </xdr:to>
    <xdr:graphicFrame macro="">
      <xdr:nvGraphicFramePr>
        <xdr:cNvPr id="4" name="Diagramm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557212</xdr:colOff>
      <xdr:row>3</xdr:row>
      <xdr:rowOff>14287</xdr:rowOff>
    </xdr:from>
    <xdr:to>
      <xdr:col>12</xdr:col>
      <xdr:colOff>557212</xdr:colOff>
      <xdr:row>17</xdr:row>
      <xdr:rowOff>90487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6"/>
  <sheetViews>
    <sheetView workbookViewId="0">
      <selection activeCell="J6" sqref="J6"/>
    </sheetView>
  </sheetViews>
  <sheetFormatPr baseColWidth="10" defaultColWidth="9.140625" defaultRowHeight="15" x14ac:dyDescent="0.25"/>
  <cols>
    <col min="3" max="3" width="14.42578125" customWidth="1"/>
  </cols>
  <sheetData>
    <row r="3" spans="3:10" x14ac:dyDescent="0.25">
      <c r="E3" t="s">
        <v>3</v>
      </c>
      <c r="F3" t="s">
        <v>1</v>
      </c>
      <c r="G3" t="s">
        <v>4</v>
      </c>
      <c r="H3" t="s">
        <v>10</v>
      </c>
      <c r="I3" t="s">
        <v>11</v>
      </c>
      <c r="J3" t="s">
        <v>12</v>
      </c>
    </row>
    <row r="4" spans="3:10" x14ac:dyDescent="0.25">
      <c r="C4" t="s">
        <v>2</v>
      </c>
      <c r="E4">
        <v>200</v>
      </c>
      <c r="F4">
        <v>61</v>
      </c>
      <c r="G4">
        <v>-122.9</v>
      </c>
      <c r="H4">
        <f>SQRT(F4)</f>
        <v>7.810249675906654</v>
      </c>
      <c r="I4">
        <f>F4/$E$4*40</f>
        <v>12.2</v>
      </c>
      <c r="J4">
        <f>H4/$E$4*40</f>
        <v>1.5620499351813308</v>
      </c>
    </row>
    <row r="5" spans="3:10" x14ac:dyDescent="0.25">
      <c r="C5" t="s">
        <v>6</v>
      </c>
      <c r="D5">
        <v>0.1</v>
      </c>
    </row>
    <row r="6" spans="3:10" x14ac:dyDescent="0.25">
      <c r="C6" t="s">
        <v>7</v>
      </c>
      <c r="E6">
        <v>200</v>
      </c>
      <c r="F6">
        <v>259</v>
      </c>
      <c r="G6">
        <v>-157.5</v>
      </c>
      <c r="H6">
        <f>SQRT(F6)</f>
        <v>16.093476939431081</v>
      </c>
      <c r="I6">
        <f>F6/E6*40</f>
        <v>51.8</v>
      </c>
      <c r="J6">
        <f>H6/$E$4*40</f>
        <v>3.2186953878862163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41"/>
  <sheetViews>
    <sheetView topLeftCell="A13" workbookViewId="0">
      <selection activeCell="F23" sqref="F23"/>
    </sheetView>
  </sheetViews>
  <sheetFormatPr baseColWidth="10" defaultColWidth="9.140625" defaultRowHeight="15" x14ac:dyDescent="0.25"/>
  <sheetData>
    <row r="4" spans="3:6" x14ac:dyDescent="0.25">
      <c r="C4" t="s">
        <v>0</v>
      </c>
      <c r="D4" t="s">
        <v>3</v>
      </c>
      <c r="E4" t="s">
        <v>5</v>
      </c>
      <c r="F4" t="s">
        <v>1</v>
      </c>
    </row>
    <row r="5" spans="3:6" x14ac:dyDescent="0.25">
      <c r="C5">
        <v>1</v>
      </c>
      <c r="D5">
        <v>40</v>
      </c>
      <c r="E5">
        <v>9.1999999999999993</v>
      </c>
      <c r="F5">
        <v>5</v>
      </c>
    </row>
    <row r="6" spans="3:6" x14ac:dyDescent="0.25">
      <c r="C6">
        <v>2</v>
      </c>
      <c r="D6">
        <v>40</v>
      </c>
      <c r="E6">
        <v>19.7</v>
      </c>
      <c r="F6">
        <v>8</v>
      </c>
    </row>
    <row r="7" spans="3:6" x14ac:dyDescent="0.25">
      <c r="C7">
        <v>3</v>
      </c>
      <c r="D7">
        <v>40</v>
      </c>
      <c r="E7">
        <v>29.8</v>
      </c>
      <c r="F7">
        <v>6</v>
      </c>
    </row>
    <row r="8" spans="3:6" x14ac:dyDescent="0.25">
      <c r="C8">
        <v>4</v>
      </c>
      <c r="D8">
        <v>40</v>
      </c>
      <c r="E8">
        <v>39.6</v>
      </c>
      <c r="F8">
        <v>9</v>
      </c>
    </row>
    <row r="9" spans="3:6" x14ac:dyDescent="0.25">
      <c r="C9">
        <v>5</v>
      </c>
      <c r="D9">
        <v>40</v>
      </c>
      <c r="E9">
        <v>49.6</v>
      </c>
      <c r="F9">
        <v>13</v>
      </c>
    </row>
    <row r="10" spans="3:6" x14ac:dyDescent="0.25">
      <c r="C10">
        <v>6</v>
      </c>
      <c r="D10">
        <v>40</v>
      </c>
      <c r="E10">
        <v>60.2</v>
      </c>
      <c r="F10">
        <v>37</v>
      </c>
    </row>
    <row r="11" spans="3:6" x14ac:dyDescent="0.25">
      <c r="C11">
        <v>7</v>
      </c>
      <c r="D11">
        <v>40</v>
      </c>
      <c r="E11">
        <v>70.599999999999994</v>
      </c>
      <c r="F11">
        <v>107</v>
      </c>
    </row>
    <row r="12" spans="3:6" x14ac:dyDescent="0.25">
      <c r="C12">
        <v>8</v>
      </c>
      <c r="D12">
        <v>40</v>
      </c>
      <c r="E12">
        <v>80.099999999999994</v>
      </c>
      <c r="F12">
        <v>140</v>
      </c>
    </row>
    <row r="13" spans="3:6" x14ac:dyDescent="0.25">
      <c r="C13">
        <v>9</v>
      </c>
      <c r="D13">
        <v>40</v>
      </c>
      <c r="E13">
        <v>90.6</v>
      </c>
      <c r="F13">
        <v>145</v>
      </c>
    </row>
    <row r="14" spans="3:6" x14ac:dyDescent="0.25">
      <c r="C14">
        <v>10</v>
      </c>
      <c r="D14">
        <v>40</v>
      </c>
      <c r="E14">
        <v>100.3</v>
      </c>
      <c r="F14">
        <v>133</v>
      </c>
    </row>
    <row r="15" spans="3:6" x14ac:dyDescent="0.25">
      <c r="C15">
        <v>11</v>
      </c>
      <c r="D15">
        <v>40</v>
      </c>
      <c r="E15">
        <v>110</v>
      </c>
      <c r="F15">
        <v>90</v>
      </c>
    </row>
    <row r="16" spans="3:6" x14ac:dyDescent="0.25">
      <c r="C16">
        <v>12</v>
      </c>
      <c r="D16">
        <v>40</v>
      </c>
      <c r="E16">
        <v>120.1</v>
      </c>
      <c r="F16">
        <v>61</v>
      </c>
    </row>
    <row r="17" spans="3:6" x14ac:dyDescent="0.25">
      <c r="C17">
        <v>13</v>
      </c>
      <c r="D17">
        <v>40</v>
      </c>
      <c r="E17">
        <v>130.80000000000001</v>
      </c>
      <c r="F17">
        <v>41</v>
      </c>
    </row>
    <row r="18" spans="3:6" x14ac:dyDescent="0.25">
      <c r="C18">
        <v>14</v>
      </c>
      <c r="D18">
        <v>40</v>
      </c>
      <c r="E18">
        <v>140.5</v>
      </c>
      <c r="F18">
        <v>17</v>
      </c>
    </row>
    <row r="19" spans="3:6" x14ac:dyDescent="0.25">
      <c r="C19">
        <v>15</v>
      </c>
      <c r="D19">
        <v>40</v>
      </c>
      <c r="E19">
        <v>150.19999999999999</v>
      </c>
      <c r="F19">
        <v>16</v>
      </c>
    </row>
    <row r="20" spans="3:6" x14ac:dyDescent="0.25">
      <c r="C20">
        <v>16</v>
      </c>
      <c r="D20">
        <v>40</v>
      </c>
      <c r="E20">
        <v>160.19999999999999</v>
      </c>
      <c r="F20">
        <v>54</v>
      </c>
    </row>
    <row r="21" spans="3:6" x14ac:dyDescent="0.25">
      <c r="C21">
        <v>17</v>
      </c>
      <c r="D21">
        <v>40</v>
      </c>
      <c r="E21">
        <v>169.3</v>
      </c>
      <c r="F21">
        <v>15</v>
      </c>
    </row>
    <row r="22" spans="3:6" x14ac:dyDescent="0.25">
      <c r="C22">
        <v>18</v>
      </c>
      <c r="D22">
        <v>40</v>
      </c>
      <c r="E22">
        <v>155.1</v>
      </c>
      <c r="F22">
        <v>36</v>
      </c>
    </row>
    <row r="23" spans="3:6" x14ac:dyDescent="0.25">
      <c r="C23">
        <v>19</v>
      </c>
      <c r="D23">
        <v>40</v>
      </c>
      <c r="E23">
        <v>155.5</v>
      </c>
      <c r="F23">
        <v>34</v>
      </c>
    </row>
    <row r="24" spans="3:6" x14ac:dyDescent="0.25">
      <c r="C24">
        <v>20</v>
      </c>
      <c r="D24">
        <v>40</v>
      </c>
      <c r="E24">
        <v>156.1</v>
      </c>
      <c r="F24">
        <v>67</v>
      </c>
    </row>
    <row r="25" spans="3:6" x14ac:dyDescent="0.25">
      <c r="C25">
        <v>21</v>
      </c>
      <c r="D25">
        <v>40</v>
      </c>
      <c r="E25">
        <v>156.5</v>
      </c>
      <c r="F25">
        <v>58</v>
      </c>
    </row>
    <row r="26" spans="3:6" x14ac:dyDescent="0.25">
      <c r="C26">
        <v>22</v>
      </c>
      <c r="D26">
        <v>40</v>
      </c>
      <c r="E26">
        <v>157</v>
      </c>
      <c r="F26">
        <v>93</v>
      </c>
    </row>
    <row r="27" spans="3:6" x14ac:dyDescent="0.25">
      <c r="C27">
        <v>23</v>
      </c>
      <c r="D27">
        <v>40</v>
      </c>
      <c r="E27">
        <v>157.6</v>
      </c>
      <c r="F27">
        <v>127</v>
      </c>
    </row>
    <row r="28" spans="3:6" x14ac:dyDescent="0.25">
      <c r="E28">
        <v>158.1</v>
      </c>
      <c r="F28">
        <v>201</v>
      </c>
    </row>
    <row r="29" spans="3:6" x14ac:dyDescent="0.25">
      <c r="E29">
        <v>158.4</v>
      </c>
      <c r="F29">
        <v>204</v>
      </c>
    </row>
    <row r="30" spans="3:6" x14ac:dyDescent="0.25">
      <c r="E30">
        <v>158.9</v>
      </c>
      <c r="F30">
        <v>209</v>
      </c>
    </row>
    <row r="31" spans="3:6" x14ac:dyDescent="0.25">
      <c r="E31">
        <v>159.6</v>
      </c>
      <c r="F31">
        <v>113</v>
      </c>
    </row>
    <row r="32" spans="3:6" x14ac:dyDescent="0.25">
      <c r="E32">
        <v>160</v>
      </c>
      <c r="F32">
        <v>63</v>
      </c>
    </row>
    <row r="33" spans="5:6" x14ac:dyDescent="0.25">
      <c r="E33">
        <v>160.5</v>
      </c>
      <c r="F33">
        <v>63</v>
      </c>
    </row>
    <row r="34" spans="5:6" x14ac:dyDescent="0.25">
      <c r="E34">
        <v>161</v>
      </c>
      <c r="F34">
        <v>61</v>
      </c>
    </row>
    <row r="35" spans="5:6" x14ac:dyDescent="0.25">
      <c r="E35">
        <v>161.5</v>
      </c>
      <c r="F35">
        <v>91</v>
      </c>
    </row>
    <row r="36" spans="5:6" x14ac:dyDescent="0.25">
      <c r="E36">
        <v>162.19999999999999</v>
      </c>
      <c r="F36">
        <v>89</v>
      </c>
    </row>
    <row r="37" spans="5:6" x14ac:dyDescent="0.25">
      <c r="E37">
        <v>162.69999999999999</v>
      </c>
      <c r="F37">
        <v>83</v>
      </c>
    </row>
    <row r="38" spans="5:6" x14ac:dyDescent="0.25">
      <c r="E38">
        <v>163.1</v>
      </c>
      <c r="F38">
        <v>60</v>
      </c>
    </row>
    <row r="39" spans="5:6" x14ac:dyDescent="0.25">
      <c r="E39">
        <v>163.6</v>
      </c>
      <c r="F39">
        <v>53</v>
      </c>
    </row>
    <row r="40" spans="5:6" x14ac:dyDescent="0.25">
      <c r="E40">
        <v>164.1</v>
      </c>
      <c r="F40">
        <v>28</v>
      </c>
    </row>
    <row r="41" spans="5:6" x14ac:dyDescent="0.25">
      <c r="E41">
        <v>164.6</v>
      </c>
      <c r="F41">
        <v>18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28"/>
  <sheetViews>
    <sheetView topLeftCell="A4" workbookViewId="0">
      <selection activeCell="D25" sqref="D25"/>
    </sheetView>
  </sheetViews>
  <sheetFormatPr baseColWidth="10" defaultColWidth="9.140625" defaultRowHeight="15" x14ac:dyDescent="0.25"/>
  <sheetData>
    <row r="4" spans="3:6" x14ac:dyDescent="0.25">
      <c r="C4" t="s">
        <v>0</v>
      </c>
      <c r="D4" t="s">
        <v>3</v>
      </c>
      <c r="E4" t="s">
        <v>5</v>
      </c>
      <c r="F4" t="s">
        <v>1</v>
      </c>
    </row>
    <row r="5" spans="3:6" x14ac:dyDescent="0.25">
      <c r="D5">
        <v>100</v>
      </c>
      <c r="E5">
        <v>150.1</v>
      </c>
      <c r="F5">
        <v>32</v>
      </c>
    </row>
    <row r="6" spans="3:6" x14ac:dyDescent="0.25">
      <c r="D6">
        <v>100</v>
      </c>
      <c r="E6">
        <v>150.6</v>
      </c>
      <c r="F6">
        <v>24</v>
      </c>
    </row>
    <row r="7" spans="3:6" x14ac:dyDescent="0.25">
      <c r="D7">
        <v>100</v>
      </c>
      <c r="E7">
        <v>151.1</v>
      </c>
      <c r="F7">
        <v>17</v>
      </c>
    </row>
    <row r="8" spans="3:6" x14ac:dyDescent="0.25">
      <c r="D8">
        <v>100</v>
      </c>
      <c r="E8">
        <v>151.6</v>
      </c>
      <c r="F8">
        <v>27</v>
      </c>
    </row>
    <row r="9" spans="3:6" x14ac:dyDescent="0.25">
      <c r="D9">
        <v>100</v>
      </c>
      <c r="E9">
        <v>152.1</v>
      </c>
      <c r="F9">
        <v>18</v>
      </c>
    </row>
    <row r="10" spans="3:6" x14ac:dyDescent="0.25">
      <c r="D10">
        <v>100</v>
      </c>
      <c r="E10">
        <v>152.4</v>
      </c>
      <c r="F10">
        <v>20</v>
      </c>
    </row>
    <row r="11" spans="3:6" x14ac:dyDescent="0.25">
      <c r="D11">
        <v>100</v>
      </c>
      <c r="E11">
        <v>152.9</v>
      </c>
    </row>
    <row r="12" spans="3:6" x14ac:dyDescent="0.25">
      <c r="D12">
        <v>100</v>
      </c>
      <c r="E12">
        <v>155</v>
      </c>
      <c r="F12">
        <v>42</v>
      </c>
    </row>
    <row r="13" spans="3:6" x14ac:dyDescent="0.25">
      <c r="D13">
        <v>100</v>
      </c>
      <c r="E13">
        <v>155.4</v>
      </c>
      <c r="F13">
        <v>41</v>
      </c>
    </row>
    <row r="14" spans="3:6" x14ac:dyDescent="0.25">
      <c r="D14">
        <v>100</v>
      </c>
      <c r="E14">
        <v>156.19999999999999</v>
      </c>
      <c r="F14">
        <v>65</v>
      </c>
    </row>
    <row r="15" spans="3:6" x14ac:dyDescent="0.25">
      <c r="D15">
        <v>100</v>
      </c>
      <c r="E15">
        <v>156.69999999999999</v>
      </c>
      <c r="F15">
        <v>78</v>
      </c>
    </row>
    <row r="16" spans="3:6" x14ac:dyDescent="0.25">
      <c r="D16">
        <v>100</v>
      </c>
      <c r="E16">
        <v>157.19999999999999</v>
      </c>
      <c r="F16">
        <v>131</v>
      </c>
    </row>
    <row r="17" spans="4:6" x14ac:dyDescent="0.25">
      <c r="D17">
        <v>100</v>
      </c>
      <c r="E17">
        <v>157.5</v>
      </c>
      <c r="F17">
        <v>173</v>
      </c>
    </row>
    <row r="18" spans="4:6" x14ac:dyDescent="0.25">
      <c r="D18">
        <v>100</v>
      </c>
      <c r="E18">
        <v>158</v>
      </c>
      <c r="F18">
        <v>192</v>
      </c>
    </row>
    <row r="19" spans="4:6" x14ac:dyDescent="0.25">
      <c r="D19">
        <v>100</v>
      </c>
      <c r="E19">
        <v>158.6</v>
      </c>
      <c r="F19">
        <v>174</v>
      </c>
    </row>
    <row r="20" spans="4:6" x14ac:dyDescent="0.25">
      <c r="D20">
        <v>100</v>
      </c>
      <c r="E20">
        <v>159.19999999999999</v>
      </c>
      <c r="F20">
        <v>76</v>
      </c>
    </row>
    <row r="21" spans="4:6" x14ac:dyDescent="0.25">
      <c r="D21">
        <v>100</v>
      </c>
      <c r="E21">
        <v>159.6</v>
      </c>
      <c r="F21">
        <v>49</v>
      </c>
    </row>
    <row r="22" spans="4:6" x14ac:dyDescent="0.25">
      <c r="D22">
        <v>100</v>
      </c>
      <c r="E22">
        <v>160</v>
      </c>
      <c r="F22">
        <v>45</v>
      </c>
    </row>
    <row r="23" spans="4:6" x14ac:dyDescent="0.25">
      <c r="D23">
        <v>100</v>
      </c>
      <c r="E23">
        <v>160.30000000000001</v>
      </c>
      <c r="F23">
        <v>55</v>
      </c>
    </row>
    <row r="24" spans="4:6" x14ac:dyDescent="0.25">
      <c r="D24">
        <v>100</v>
      </c>
      <c r="E24">
        <v>161</v>
      </c>
      <c r="F24">
        <v>69</v>
      </c>
    </row>
    <row r="25" spans="4:6" x14ac:dyDescent="0.25">
      <c r="D25">
        <v>100</v>
      </c>
      <c r="E25">
        <v>161.5</v>
      </c>
      <c r="F25">
        <v>87</v>
      </c>
    </row>
    <row r="26" spans="4:6" x14ac:dyDescent="0.25">
      <c r="D26">
        <v>100</v>
      </c>
      <c r="E26">
        <v>162</v>
      </c>
      <c r="F26">
        <v>99</v>
      </c>
    </row>
    <row r="27" spans="4:6" x14ac:dyDescent="0.25">
      <c r="D27">
        <v>100</v>
      </c>
      <c r="E27">
        <v>162.5</v>
      </c>
      <c r="F27">
        <v>84</v>
      </c>
    </row>
    <row r="28" spans="4:6" x14ac:dyDescent="0.25">
      <c r="D28">
        <v>100</v>
      </c>
      <c r="E28">
        <v>163.19999999999999</v>
      </c>
      <c r="F28">
        <v>62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AB25"/>
  <sheetViews>
    <sheetView tabSelected="1" topLeftCell="E2" zoomScale="85" zoomScaleNormal="85" workbookViewId="0">
      <selection activeCell="G5" sqref="G5"/>
    </sheetView>
  </sheetViews>
  <sheetFormatPr baseColWidth="10" defaultRowHeight="15" x14ac:dyDescent="0.25"/>
  <cols>
    <col min="18" max="18" width="12" bestFit="1" customWidth="1"/>
    <col min="25" max="25" width="12.7109375" bestFit="1" customWidth="1"/>
  </cols>
  <sheetData>
    <row r="4" spans="3:28" x14ac:dyDescent="0.25">
      <c r="C4" t="s">
        <v>0</v>
      </c>
      <c r="D4" t="s">
        <v>3</v>
      </c>
      <c r="E4" t="s">
        <v>19</v>
      </c>
      <c r="F4" t="s">
        <v>20</v>
      </c>
      <c r="G4" t="s">
        <v>21</v>
      </c>
      <c r="H4" t="s">
        <v>22</v>
      </c>
      <c r="I4" t="s">
        <v>1</v>
      </c>
      <c r="J4" t="s">
        <v>10</v>
      </c>
      <c r="K4" t="s">
        <v>14</v>
      </c>
      <c r="L4" t="s">
        <v>13</v>
      </c>
      <c r="M4" t="s">
        <v>17</v>
      </c>
      <c r="N4" t="s">
        <v>18</v>
      </c>
      <c r="O4" t="s">
        <v>23</v>
      </c>
      <c r="P4" t="s">
        <v>24</v>
      </c>
      <c r="Q4" t="s">
        <v>25</v>
      </c>
      <c r="R4" t="s">
        <v>26</v>
      </c>
      <c r="S4" t="s">
        <v>27</v>
      </c>
      <c r="T4" t="s">
        <v>28</v>
      </c>
      <c r="U4" t="s">
        <v>29</v>
      </c>
      <c r="V4" t="s">
        <v>30</v>
      </c>
      <c r="W4" t="s">
        <v>31</v>
      </c>
      <c r="X4" t="s">
        <v>32</v>
      </c>
      <c r="Y4" t="s">
        <v>33</v>
      </c>
      <c r="Z4" t="s">
        <v>35</v>
      </c>
      <c r="AA4" t="s">
        <v>34</v>
      </c>
      <c r="AB4" t="s">
        <v>36</v>
      </c>
    </row>
    <row r="5" spans="3:28" x14ac:dyDescent="0.25">
      <c r="D5">
        <v>40</v>
      </c>
      <c r="E5">
        <v>10</v>
      </c>
      <c r="F5">
        <v>0.1</v>
      </c>
      <c r="G5">
        <f>offset!$E$2</f>
        <v>9.2199999999999989</v>
      </c>
      <c r="H5">
        <f>offset!$E$3</f>
        <v>8.3666002653408109E-2</v>
      </c>
      <c r="I5">
        <v>60</v>
      </c>
      <c r="J5">
        <f>SQRT(I5)</f>
        <v>7.745966692414834</v>
      </c>
      <c r="K5">
        <f>Stuff!$I$6</f>
        <v>51.8</v>
      </c>
      <c r="L5">
        <f>Stuff!$J$6</f>
        <v>3.2186953878862163</v>
      </c>
      <c r="M5">
        <f>E5-G5</f>
        <v>0.78000000000000114</v>
      </c>
      <c r="N5">
        <f>SQRT(F5^2+H5^2)</f>
        <v>0.13038404810405335</v>
      </c>
      <c r="O5">
        <f>M5*0.013</f>
        <v>1.0140000000000014E-2</v>
      </c>
      <c r="P5">
        <f>N5*0.013</f>
        <v>1.6949926253526934E-3</v>
      </c>
      <c r="Q5">
        <f>SQRT(O5^2+1)</f>
        <v>1.0000514084785841</v>
      </c>
      <c r="R5">
        <f>O5/Q5*P5</f>
        <v>1.7186341697397246E-5</v>
      </c>
      <c r="S5">
        <f>SQRT(I5/O5/P5)</f>
        <v>1868.4124013302171</v>
      </c>
      <c r="T5">
        <f>S5*SQRT((0.5*J5/I5)^2+(0.5*P5/O5)^2+(0.5*R5/Q5)^2)</f>
        <v>197.31180338063825</v>
      </c>
      <c r="U5">
        <f>O5/Q5</f>
        <v>1.0139478744824107E-2</v>
      </c>
      <c r="V5">
        <f>U5*SQRT((P5/O5)^2+(R5/Q5)^2)</f>
        <v>1.6949055017972813E-3</v>
      </c>
      <c r="W5">
        <f>1/137*204/U5</f>
        <v>146.85676969840543</v>
      </c>
      <c r="X5">
        <f>W5*V5/U5</f>
        <v>24.548436187122903</v>
      </c>
      <c r="Y5">
        <f>2*PI()*W5/(1-EXP(-2*PI()*W5))</f>
        <v>922.72829762887727</v>
      </c>
      <c r="Z5">
        <f>(2*PI()*(1-EXP(-2*PI()*W5))-2*PI()^2*W5*EXP(-2*PI()*W5))/(1-EXP(-2*PI()*W5))^2*X5</f>
        <v>154.24237356516628</v>
      </c>
      <c r="AA5">
        <f>S5/SQRT(Y5)</f>
        <v>61.508597070775743</v>
      </c>
      <c r="AB5">
        <f>AA5/SQRT(M5)</f>
        <v>69.644771865692874</v>
      </c>
    </row>
    <row r="6" spans="3:28" x14ac:dyDescent="0.25">
      <c r="D6">
        <v>40</v>
      </c>
      <c r="E6">
        <v>18</v>
      </c>
      <c r="F6">
        <v>0.1</v>
      </c>
      <c r="G6">
        <f>offset!$E$2</f>
        <v>9.2199999999999989</v>
      </c>
      <c r="H6">
        <f>offset!$E$3</f>
        <v>8.3666002653408109E-2</v>
      </c>
      <c r="I6">
        <v>45</v>
      </c>
      <c r="J6">
        <f t="shared" ref="J6:J25" si="0">SQRT(I6)</f>
        <v>6.7082039324993694</v>
      </c>
      <c r="K6">
        <f>Stuff!$I$6</f>
        <v>51.8</v>
      </c>
      <c r="L6">
        <f>Stuff!$J$6</f>
        <v>3.2186953878862163</v>
      </c>
      <c r="M6">
        <f t="shared" ref="M6:M25" si="1">E6-G6</f>
        <v>8.7800000000000011</v>
      </c>
      <c r="N6">
        <f t="shared" ref="N6:N25" si="2">SQRT(F6^2+H6^2)</f>
        <v>0.13038404810405335</v>
      </c>
      <c r="O6">
        <f t="shared" ref="O6:O25" si="3">M6*0.013</f>
        <v>0.11414000000000001</v>
      </c>
      <c r="P6">
        <f t="shared" ref="P6:P25" si="4">N6*0.013</f>
        <v>1.6949926253526934E-3</v>
      </c>
      <c r="Q6">
        <f t="shared" ref="Q6:Q25" si="5">SQRT(O6^2+1)</f>
        <v>1.0064928909833393</v>
      </c>
      <c r="R6">
        <f t="shared" ref="R6:R25" si="6">O6/Q6*P6</f>
        <v>1.9221840510839629E-4</v>
      </c>
      <c r="S6">
        <f t="shared" ref="S6:S25" si="7">SQRT(I6/O6/P6)</f>
        <v>482.28462415397149</v>
      </c>
      <c r="T6">
        <f t="shared" ref="T6:T25" si="8">S6*SQRT((0.5*J6/I6)^2+(0.5*P6/O6)^2+(0.5*R6/Q6)^2)</f>
        <v>36.125327470651811</v>
      </c>
      <c r="U6">
        <f t="shared" ref="U6:U25" si="9">O6/Q6</f>
        <v>0.11340368225401544</v>
      </c>
      <c r="V6">
        <f t="shared" ref="V6:V25" si="10">U6*SQRT((P6/O6)^2+(R6/Q6)^2)</f>
        <v>1.6841974761650832E-3</v>
      </c>
      <c r="W6">
        <f t="shared" ref="W6:W25" si="11">1/137*204/U6</f>
        <v>13.130535669513376</v>
      </c>
      <c r="X6">
        <f t="shared" ref="X6:X25" si="12">W6*V6/U6</f>
        <v>0.19500614614748979</v>
      </c>
      <c r="Y6">
        <f t="shared" ref="Y6:Y25" si="13">2*PI()*W6/(1-EXP(-2*PI()*W6))</f>
        <v>82.501588794083915</v>
      </c>
      <c r="Z6">
        <f t="shared" ref="Z6:Z25" si="14">(2*PI()*(1-EXP(-2*PI()*W6))-2*PI()^2*W6*EXP(-2*PI()*W6))/(1-EXP(-2*PI()*W6))^2*X6</f>
        <v>1.2252597522836228</v>
      </c>
      <c r="AA6">
        <f t="shared" ref="AA6:AA25" si="15">S6/SQRT(Y6)</f>
        <v>53.097278292956453</v>
      </c>
      <c r="AB6">
        <f t="shared" ref="AB6:AB25" si="16">AA6/SQRT(M6)</f>
        <v>17.919463470881158</v>
      </c>
    </row>
    <row r="7" spans="3:28" x14ac:dyDescent="0.25">
      <c r="E7">
        <v>26</v>
      </c>
      <c r="F7">
        <v>0.1</v>
      </c>
      <c r="G7">
        <f>offset!$E$2</f>
        <v>9.2199999999999989</v>
      </c>
      <c r="H7">
        <f>offset!$E$3</f>
        <v>8.3666002653408109E-2</v>
      </c>
      <c r="I7">
        <v>50</v>
      </c>
      <c r="J7">
        <f t="shared" si="0"/>
        <v>7.0710678118654755</v>
      </c>
      <c r="K7">
        <f>Stuff!$I$6</f>
        <v>51.8</v>
      </c>
      <c r="L7">
        <f>Stuff!$J$6</f>
        <v>3.2186953878862163</v>
      </c>
      <c r="M7">
        <f t="shared" si="1"/>
        <v>16.78</v>
      </c>
      <c r="N7">
        <f t="shared" si="2"/>
        <v>0.13038404810405335</v>
      </c>
      <c r="O7">
        <f t="shared" si="3"/>
        <v>0.21814</v>
      </c>
      <c r="P7">
        <f t="shared" si="4"/>
        <v>1.6949926253526934E-3</v>
      </c>
      <c r="Q7">
        <f t="shared" si="5"/>
        <v>1.0235160280132403</v>
      </c>
      <c r="R7">
        <f t="shared" si="6"/>
        <v>3.6125051408540665E-4</v>
      </c>
      <c r="S7">
        <f t="shared" si="7"/>
        <v>367.73370828753707</v>
      </c>
      <c r="T7">
        <f t="shared" si="8"/>
        <v>26.041999699155806</v>
      </c>
      <c r="U7">
        <f t="shared" si="9"/>
        <v>0.21312807423586153</v>
      </c>
      <c r="V7">
        <f t="shared" si="10"/>
        <v>1.6577565158327448E-3</v>
      </c>
      <c r="W7">
        <f t="shared" si="11"/>
        <v>6.9866492259608615</v>
      </c>
      <c r="X7">
        <f t="shared" si="12"/>
        <v>5.4343677245245685E-2</v>
      </c>
      <c r="Y7">
        <f t="shared" si="13"/>
        <v>43.898411762974916</v>
      </c>
      <c r="Z7">
        <f t="shared" si="14"/>
        <v>0.34145139440543731</v>
      </c>
      <c r="AA7">
        <f t="shared" si="15"/>
        <v>55.502051664289013</v>
      </c>
      <c r="AB7">
        <f t="shared" si="16"/>
        <v>13.549181457680277</v>
      </c>
    </row>
    <row r="8" spans="3:28" x14ac:dyDescent="0.25">
      <c r="E8">
        <v>32.1</v>
      </c>
      <c r="F8">
        <v>0.1</v>
      </c>
      <c r="G8">
        <f>offset!$E$2</f>
        <v>9.2199999999999989</v>
      </c>
      <c r="H8">
        <f>offset!$E$3</f>
        <v>8.3666002653408109E-2</v>
      </c>
      <c r="I8">
        <v>44</v>
      </c>
      <c r="J8">
        <f t="shared" si="0"/>
        <v>6.6332495807107996</v>
      </c>
      <c r="K8">
        <f>Stuff!$I$6</f>
        <v>51.8</v>
      </c>
      <c r="L8">
        <f>Stuff!$J$6</f>
        <v>3.2186953878862163</v>
      </c>
      <c r="M8">
        <f t="shared" si="1"/>
        <v>22.880000000000003</v>
      </c>
      <c r="N8">
        <f t="shared" si="2"/>
        <v>0.13038404810405335</v>
      </c>
      <c r="O8">
        <f t="shared" si="3"/>
        <v>0.29744000000000004</v>
      </c>
      <c r="P8">
        <f t="shared" si="4"/>
        <v>1.6949926253526934E-3</v>
      </c>
      <c r="Q8">
        <f t="shared" si="5"/>
        <v>1.0432979217845688</v>
      </c>
      <c r="R8">
        <f t="shared" si="6"/>
        <v>4.8323551303786565E-4</v>
      </c>
      <c r="S8">
        <f t="shared" si="7"/>
        <v>295.42193983540528</v>
      </c>
      <c r="T8">
        <f t="shared" si="8"/>
        <v>22.284275035257423</v>
      </c>
      <c r="U8">
        <f t="shared" si="9"/>
        <v>0.28509593835979918</v>
      </c>
      <c r="V8">
        <f t="shared" si="10"/>
        <v>1.6300064087050102E-3</v>
      </c>
      <c r="W8">
        <f t="shared" si="11"/>
        <v>5.222982493041644</v>
      </c>
      <c r="X8">
        <f t="shared" si="12"/>
        <v>2.9861859783732445E-2</v>
      </c>
      <c r="Y8">
        <f t="shared" si="13"/>
        <v>32.816966859935647</v>
      </c>
      <c r="Z8">
        <f t="shared" si="14"/>
        <v>0.18762759863818851</v>
      </c>
      <c r="AA8">
        <f t="shared" si="15"/>
        <v>51.569571914675187</v>
      </c>
      <c r="AB8">
        <f t="shared" si="16"/>
        <v>10.781160618283298</v>
      </c>
    </row>
    <row r="9" spans="3:28" x14ac:dyDescent="0.25">
      <c r="E9">
        <v>40.1</v>
      </c>
      <c r="F9">
        <v>0.1</v>
      </c>
      <c r="G9">
        <f>offset!$E$2</f>
        <v>9.2199999999999989</v>
      </c>
      <c r="H9">
        <f>offset!$E$3</f>
        <v>8.3666002653408109E-2</v>
      </c>
      <c r="I9">
        <v>36</v>
      </c>
      <c r="J9">
        <f t="shared" si="0"/>
        <v>6</v>
      </c>
      <c r="K9">
        <f>Stuff!$I$6</f>
        <v>51.8</v>
      </c>
      <c r="L9">
        <f>Stuff!$J$6</f>
        <v>3.2186953878862163</v>
      </c>
      <c r="M9">
        <f t="shared" si="1"/>
        <v>30.880000000000003</v>
      </c>
      <c r="N9">
        <f t="shared" si="2"/>
        <v>0.13038404810405335</v>
      </c>
      <c r="O9">
        <f t="shared" si="3"/>
        <v>0.40144000000000002</v>
      </c>
      <c r="P9">
        <f t="shared" si="4"/>
        <v>1.6949926253526934E-3</v>
      </c>
      <c r="Q9">
        <f t="shared" si="5"/>
        <v>1.0775685934547277</v>
      </c>
      <c r="R9">
        <f t="shared" si="6"/>
        <v>6.3145663640778039E-4</v>
      </c>
      <c r="S9">
        <f t="shared" si="7"/>
        <v>230.01545720446902</v>
      </c>
      <c r="T9">
        <f t="shared" si="8"/>
        <v>19.17422317817697</v>
      </c>
      <c r="U9">
        <f t="shared" si="9"/>
        <v>0.3725424093077615</v>
      </c>
      <c r="V9">
        <f t="shared" si="10"/>
        <v>1.5880560208062925E-3</v>
      </c>
      <c r="W9">
        <f t="shared" si="11"/>
        <v>3.9969975436015095</v>
      </c>
      <c r="X9">
        <f t="shared" si="12"/>
        <v>1.7038210565231603E-2</v>
      </c>
      <c r="Y9">
        <f t="shared" si="13"/>
        <v>25.113876239101145</v>
      </c>
      <c r="Z9">
        <f t="shared" si="14"/>
        <v>0.10705423426876215</v>
      </c>
      <c r="AA9">
        <f t="shared" si="15"/>
        <v>45.898674842076872</v>
      </c>
      <c r="AB9">
        <f t="shared" si="16"/>
        <v>8.259647272454945</v>
      </c>
    </row>
    <row r="10" spans="3:28" x14ac:dyDescent="0.25">
      <c r="E10">
        <v>48.1</v>
      </c>
      <c r="F10">
        <v>0.1</v>
      </c>
      <c r="G10">
        <f>offset!$E$2</f>
        <v>9.2199999999999989</v>
      </c>
      <c r="H10">
        <f>offset!$E$3</f>
        <v>8.3666002653408109E-2</v>
      </c>
      <c r="I10">
        <v>47</v>
      </c>
      <c r="J10">
        <f t="shared" si="0"/>
        <v>6.8556546004010439</v>
      </c>
      <c r="K10">
        <f>Stuff!$I$6</f>
        <v>51.8</v>
      </c>
      <c r="L10">
        <f>Stuff!$J$6</f>
        <v>3.2186953878862163</v>
      </c>
      <c r="M10">
        <f t="shared" si="1"/>
        <v>38.880000000000003</v>
      </c>
      <c r="N10">
        <f t="shared" si="2"/>
        <v>0.13038404810405335</v>
      </c>
      <c r="O10">
        <f t="shared" si="3"/>
        <v>0.50544</v>
      </c>
      <c r="P10">
        <f t="shared" si="4"/>
        <v>1.6949926253526934E-3</v>
      </c>
      <c r="Q10">
        <f t="shared" si="5"/>
        <v>1.1204773953989433</v>
      </c>
      <c r="R10">
        <f t="shared" si="6"/>
        <v>7.646000500110342E-4</v>
      </c>
      <c r="S10">
        <f t="shared" si="7"/>
        <v>234.22336616305955</v>
      </c>
      <c r="T10">
        <f t="shared" si="8"/>
        <v>17.087195502714753</v>
      </c>
      <c r="U10">
        <f t="shared" si="9"/>
        <v>0.45109343756108466</v>
      </c>
      <c r="V10">
        <f t="shared" si="10"/>
        <v>1.5437423061231042E-3</v>
      </c>
      <c r="W10">
        <f t="shared" si="11"/>
        <v>3.3009815060518841</v>
      </c>
      <c r="X10">
        <f t="shared" si="12"/>
        <v>1.1296694605388043E-2</v>
      </c>
      <c r="Y10">
        <f t="shared" si="13"/>
        <v>20.740678518479395</v>
      </c>
      <c r="Z10">
        <f t="shared" si="14"/>
        <v>7.0979224910650535E-2</v>
      </c>
      <c r="AA10">
        <f t="shared" si="15"/>
        <v>51.430262173575315</v>
      </c>
      <c r="AB10">
        <f t="shared" si="16"/>
        <v>8.2481321417796494</v>
      </c>
    </row>
    <row r="11" spans="3:28" x14ac:dyDescent="0.25">
      <c r="E11">
        <v>56.2</v>
      </c>
      <c r="F11">
        <v>0.1</v>
      </c>
      <c r="G11">
        <f>offset!$E$2</f>
        <v>9.2199999999999989</v>
      </c>
      <c r="H11">
        <f>offset!$E$3</f>
        <v>8.3666002653408109E-2</v>
      </c>
      <c r="I11">
        <v>54</v>
      </c>
      <c r="J11">
        <f t="shared" si="0"/>
        <v>7.3484692283495345</v>
      </c>
      <c r="K11">
        <f>Stuff!$I$6</f>
        <v>51.8</v>
      </c>
      <c r="L11">
        <f>Stuff!$J$6</f>
        <v>3.2186953878862163</v>
      </c>
      <c r="M11">
        <f t="shared" si="1"/>
        <v>46.980000000000004</v>
      </c>
      <c r="N11">
        <f t="shared" si="2"/>
        <v>0.13038404810405335</v>
      </c>
      <c r="O11">
        <f t="shared" si="3"/>
        <v>0.61074000000000006</v>
      </c>
      <c r="P11">
        <f t="shared" si="4"/>
        <v>1.6949926253526934E-3</v>
      </c>
      <c r="Q11">
        <f t="shared" si="5"/>
        <v>1.1717522552143862</v>
      </c>
      <c r="R11">
        <f t="shared" si="6"/>
        <v>8.8346302846970134E-4</v>
      </c>
      <c r="S11">
        <f t="shared" si="7"/>
        <v>228.39405280111521</v>
      </c>
      <c r="T11">
        <f t="shared" si="8"/>
        <v>15.543716869161278</v>
      </c>
      <c r="U11">
        <f t="shared" si="9"/>
        <v>0.52121939367486669</v>
      </c>
      <c r="V11">
        <f t="shared" si="10"/>
        <v>1.4989757429523885E-3</v>
      </c>
      <c r="W11">
        <f t="shared" si="11"/>
        <v>2.8568604947562091</v>
      </c>
      <c r="X11">
        <f t="shared" si="12"/>
        <v>8.2160499678372058E-3</v>
      </c>
      <c r="Y11">
        <f t="shared" si="13"/>
        <v>17.950184172658652</v>
      </c>
      <c r="Z11">
        <f t="shared" si="14"/>
        <v>5.1622957850551834E-2</v>
      </c>
      <c r="AA11">
        <f t="shared" si="15"/>
        <v>53.907642128265323</v>
      </c>
      <c r="AB11">
        <f t="shared" si="16"/>
        <v>7.864911324156691</v>
      </c>
    </row>
    <row r="12" spans="3:28" x14ac:dyDescent="0.25">
      <c r="E12">
        <v>64.3</v>
      </c>
      <c r="F12">
        <v>0.1</v>
      </c>
      <c r="G12">
        <f>offset!$E$2</f>
        <v>9.2199999999999989</v>
      </c>
      <c r="H12">
        <f>offset!$E$3</f>
        <v>8.3666002653408109E-2</v>
      </c>
      <c r="I12">
        <v>84</v>
      </c>
      <c r="J12">
        <f t="shared" si="0"/>
        <v>9.1651513899116797</v>
      </c>
      <c r="K12">
        <f>Stuff!$I$6</f>
        <v>51.8</v>
      </c>
      <c r="L12">
        <f>Stuff!$J$6</f>
        <v>3.2186953878862163</v>
      </c>
      <c r="M12">
        <f t="shared" si="1"/>
        <v>55.08</v>
      </c>
      <c r="N12">
        <f t="shared" si="2"/>
        <v>0.13038404810405335</v>
      </c>
      <c r="O12">
        <f t="shared" si="3"/>
        <v>0.7160399999999999</v>
      </c>
      <c r="P12">
        <f t="shared" si="4"/>
        <v>1.6949926253526934E-3</v>
      </c>
      <c r="Q12">
        <f t="shared" si="5"/>
        <v>1.2299240958693345</v>
      </c>
      <c r="R12">
        <f t="shared" si="6"/>
        <v>9.8679465142089751E-4</v>
      </c>
      <c r="S12">
        <f t="shared" si="7"/>
        <v>263.07955258294965</v>
      </c>
      <c r="T12">
        <f t="shared" si="8"/>
        <v>14.355931519223729</v>
      </c>
      <c r="U12">
        <f t="shared" si="9"/>
        <v>0.5821822683243626</v>
      </c>
      <c r="V12">
        <f t="shared" si="10"/>
        <v>1.455134460416777E-3</v>
      </c>
      <c r="W12">
        <f t="shared" si="11"/>
        <v>2.5577060242255381</v>
      </c>
      <c r="X12">
        <f t="shared" si="12"/>
        <v>6.3928538843655847E-3</v>
      </c>
      <c r="Y12">
        <f t="shared" si="13"/>
        <v>16.070542596822211</v>
      </c>
      <c r="Z12">
        <f t="shared" si="14"/>
        <v>4.0167455961961751E-2</v>
      </c>
      <c r="AA12">
        <f t="shared" si="15"/>
        <v>65.625378982276217</v>
      </c>
      <c r="AB12">
        <f t="shared" si="16"/>
        <v>8.8424957276181075</v>
      </c>
    </row>
    <row r="13" spans="3:28" x14ac:dyDescent="0.25">
      <c r="E13">
        <v>72.400000000000006</v>
      </c>
      <c r="F13">
        <v>0.1</v>
      </c>
      <c r="G13">
        <f>offset!$E$2</f>
        <v>9.2199999999999989</v>
      </c>
      <c r="H13">
        <f>offset!$E$3</f>
        <v>8.3666002653408109E-2</v>
      </c>
      <c r="I13">
        <v>133</v>
      </c>
      <c r="J13">
        <f t="shared" si="0"/>
        <v>11.532562594670797</v>
      </c>
      <c r="K13">
        <f>Stuff!$I$6</f>
        <v>51.8</v>
      </c>
      <c r="L13">
        <f>Stuff!$J$6</f>
        <v>3.2186953878862163</v>
      </c>
      <c r="M13">
        <f t="shared" si="1"/>
        <v>63.180000000000007</v>
      </c>
      <c r="N13">
        <f t="shared" si="2"/>
        <v>0.13038404810405335</v>
      </c>
      <c r="O13">
        <f t="shared" si="3"/>
        <v>0.82134000000000007</v>
      </c>
      <c r="P13">
        <f t="shared" si="4"/>
        <v>1.6949926253526934E-3</v>
      </c>
      <c r="Q13">
        <f t="shared" si="5"/>
        <v>1.2940631343176421</v>
      </c>
      <c r="R13">
        <f t="shared" si="6"/>
        <v>1.0758093681737316E-3</v>
      </c>
      <c r="S13">
        <f t="shared" si="7"/>
        <v>309.08677776927851</v>
      </c>
      <c r="T13">
        <f t="shared" si="8"/>
        <v>13.405021701892121</v>
      </c>
      <c r="U13">
        <f t="shared" si="9"/>
        <v>0.63469855389481566</v>
      </c>
      <c r="V13">
        <f t="shared" si="10"/>
        <v>1.4121085476892219E-3</v>
      </c>
      <c r="W13">
        <f t="shared" si="11"/>
        <v>2.3460760793497593</v>
      </c>
      <c r="X13">
        <f t="shared" si="12"/>
        <v>5.2196654062773226E-3</v>
      </c>
      <c r="Y13">
        <f t="shared" si="13"/>
        <v>14.740836594629453</v>
      </c>
      <c r="Z13">
        <f t="shared" si="14"/>
        <v>3.2796042170264196E-2</v>
      </c>
      <c r="AA13">
        <f t="shared" si="15"/>
        <v>80.504352454536956</v>
      </c>
      <c r="AB13">
        <f t="shared" si="16"/>
        <v>10.12813660366159</v>
      </c>
    </row>
    <row r="14" spans="3:28" x14ac:dyDescent="0.25">
      <c r="E14">
        <v>80</v>
      </c>
      <c r="F14">
        <v>0.1</v>
      </c>
      <c r="G14">
        <f>offset!$E$2</f>
        <v>9.2199999999999989</v>
      </c>
      <c r="H14">
        <f>offset!$E$3</f>
        <v>8.3666002653408109E-2</v>
      </c>
      <c r="I14">
        <v>200</v>
      </c>
      <c r="J14">
        <f t="shared" si="0"/>
        <v>14.142135623730951</v>
      </c>
      <c r="K14">
        <f>Stuff!$I$6</f>
        <v>51.8</v>
      </c>
      <c r="L14">
        <f>Stuff!$J$6</f>
        <v>3.2186953878862163</v>
      </c>
      <c r="M14">
        <f t="shared" si="1"/>
        <v>70.78</v>
      </c>
      <c r="N14">
        <f t="shared" si="2"/>
        <v>0.13038404810405335</v>
      </c>
      <c r="O14">
        <f t="shared" si="3"/>
        <v>0.92013999999999996</v>
      </c>
      <c r="P14">
        <f t="shared" si="4"/>
        <v>1.6949926253526934E-3</v>
      </c>
      <c r="Q14">
        <f t="shared" si="5"/>
        <v>1.358917811937131</v>
      </c>
      <c r="R14">
        <f t="shared" si="6"/>
        <v>1.1477003985022325E-3</v>
      </c>
      <c r="S14">
        <f t="shared" si="7"/>
        <v>358.09984747201133</v>
      </c>
      <c r="T14">
        <f t="shared" si="8"/>
        <v>12.665939769107817</v>
      </c>
      <c r="U14">
        <f t="shared" si="9"/>
        <v>0.67711232564414225</v>
      </c>
      <c r="V14">
        <f t="shared" si="10"/>
        <v>1.3721578641798366E-3</v>
      </c>
      <c r="W14">
        <f t="shared" si="11"/>
        <v>2.1991197597443897</v>
      </c>
      <c r="X14">
        <f t="shared" si="12"/>
        <v>4.456482858639337E-3</v>
      </c>
      <c r="Y14">
        <f t="shared" si="13"/>
        <v>13.817490753500914</v>
      </c>
      <c r="Z14">
        <f t="shared" si="14"/>
        <v>2.800074249372465E-2</v>
      </c>
      <c r="AA14">
        <f t="shared" si="15"/>
        <v>96.336207370842274</v>
      </c>
      <c r="AB14">
        <f t="shared" si="16"/>
        <v>11.450758769005461</v>
      </c>
    </row>
    <row r="15" spans="3:28" x14ac:dyDescent="0.25">
      <c r="E15">
        <v>88.1</v>
      </c>
      <c r="F15">
        <v>0.1</v>
      </c>
      <c r="G15">
        <f>offset!$E$2</f>
        <v>9.2199999999999989</v>
      </c>
      <c r="H15">
        <f>offset!$E$3</f>
        <v>8.3666002653408109E-2</v>
      </c>
      <c r="I15">
        <v>221</v>
      </c>
      <c r="J15">
        <f t="shared" si="0"/>
        <v>14.866068747318506</v>
      </c>
      <c r="K15">
        <f>Stuff!$I$6</f>
        <v>51.8</v>
      </c>
      <c r="L15">
        <f>Stuff!$J$6</f>
        <v>3.2186953878862163</v>
      </c>
      <c r="M15">
        <f t="shared" si="1"/>
        <v>78.88</v>
      </c>
      <c r="N15">
        <f t="shared" si="2"/>
        <v>0.13038404810405335</v>
      </c>
      <c r="O15">
        <f t="shared" si="3"/>
        <v>1.0254399999999999</v>
      </c>
      <c r="P15">
        <f t="shared" si="4"/>
        <v>1.6949926253526934E-3</v>
      </c>
      <c r="Q15">
        <f t="shared" si="5"/>
        <v>1.4323153261764674</v>
      </c>
      <c r="R15">
        <f t="shared" si="6"/>
        <v>1.2134990151795129E-3</v>
      </c>
      <c r="S15">
        <f t="shared" si="7"/>
        <v>356.58010064726568</v>
      </c>
      <c r="T15">
        <f t="shared" si="8"/>
        <v>11.997657840400036</v>
      </c>
      <c r="U15">
        <f t="shared" si="9"/>
        <v>0.71593173741803651</v>
      </c>
      <c r="V15">
        <f t="shared" si="10"/>
        <v>1.3297867742525383E-3</v>
      </c>
      <c r="W15">
        <f t="shared" si="11"/>
        <v>2.0798785932590187</v>
      </c>
      <c r="X15">
        <f t="shared" si="12"/>
        <v>3.8632105559972606E-3</v>
      </c>
      <c r="Y15">
        <f t="shared" si="13"/>
        <v>13.068290207420363</v>
      </c>
      <c r="Z15">
        <f t="shared" si="14"/>
        <v>2.4272984204546728E-2</v>
      </c>
      <c r="AA15">
        <f t="shared" si="15"/>
        <v>98.638785898887491</v>
      </c>
      <c r="AB15">
        <f t="shared" si="16"/>
        <v>11.106168728168219</v>
      </c>
    </row>
    <row r="16" spans="3:28" x14ac:dyDescent="0.25">
      <c r="E16">
        <v>96.3</v>
      </c>
      <c r="F16">
        <v>0.1</v>
      </c>
      <c r="G16">
        <f>offset!$E$2</f>
        <v>9.2199999999999989</v>
      </c>
      <c r="H16">
        <f>offset!$E$3</f>
        <v>8.3666002653408109E-2</v>
      </c>
      <c r="I16">
        <v>217</v>
      </c>
      <c r="J16">
        <f t="shared" si="0"/>
        <v>14.730919862656235</v>
      </c>
      <c r="K16">
        <f>Stuff!$I$6</f>
        <v>51.8</v>
      </c>
      <c r="L16">
        <f>Stuff!$J$6</f>
        <v>3.2186953878862163</v>
      </c>
      <c r="M16">
        <f t="shared" si="1"/>
        <v>87.08</v>
      </c>
      <c r="N16">
        <f t="shared" si="2"/>
        <v>0.13038404810405335</v>
      </c>
      <c r="O16">
        <f t="shared" si="3"/>
        <v>1.1320399999999999</v>
      </c>
      <c r="P16">
        <f t="shared" si="4"/>
        <v>1.6949926253526934E-3</v>
      </c>
      <c r="Q16">
        <f t="shared" si="5"/>
        <v>1.5104683252554487</v>
      </c>
      <c r="R16">
        <f t="shared" si="6"/>
        <v>1.2703341205647313E-3</v>
      </c>
      <c r="S16">
        <f t="shared" si="7"/>
        <v>336.29086792873704</v>
      </c>
      <c r="T16">
        <f t="shared" si="8"/>
        <v>11.418107718892136</v>
      </c>
      <c r="U16">
        <f t="shared" si="9"/>
        <v>0.74946291893181582</v>
      </c>
      <c r="V16">
        <f t="shared" si="10"/>
        <v>1.2870688072090391E-3</v>
      </c>
      <c r="W16">
        <f t="shared" si="11"/>
        <v>1.9868242407680492</v>
      </c>
      <c r="X16">
        <f t="shared" si="12"/>
        <v>3.4120160465630502E-3</v>
      </c>
      <c r="Y16">
        <f t="shared" si="13"/>
        <v>12.483632169678824</v>
      </c>
      <c r="Z16">
        <f t="shared" si="14"/>
        <v>2.143790337331436E-2</v>
      </c>
      <c r="AA16">
        <f t="shared" si="15"/>
        <v>95.17975712273082</v>
      </c>
      <c r="AB16">
        <f t="shared" si="16"/>
        <v>10.199652649488197</v>
      </c>
    </row>
    <row r="17" spans="5:28" x14ac:dyDescent="0.25">
      <c r="E17">
        <v>104</v>
      </c>
      <c r="F17">
        <v>0.1</v>
      </c>
      <c r="G17">
        <f>offset!$E$2</f>
        <v>9.2199999999999989</v>
      </c>
      <c r="H17">
        <f>offset!$E$3</f>
        <v>8.3666002653408109E-2</v>
      </c>
      <c r="I17">
        <v>260</v>
      </c>
      <c r="J17">
        <f t="shared" si="0"/>
        <v>16.124515496597098</v>
      </c>
      <c r="K17">
        <f>Stuff!$I$6</f>
        <v>51.8</v>
      </c>
      <c r="L17">
        <f>Stuff!$J$6</f>
        <v>3.2186953878862163</v>
      </c>
      <c r="M17">
        <f t="shared" si="1"/>
        <v>94.78</v>
      </c>
      <c r="N17">
        <f t="shared" si="2"/>
        <v>0.13038404810405335</v>
      </c>
      <c r="O17">
        <f t="shared" si="3"/>
        <v>1.23214</v>
      </c>
      <c r="P17">
        <f t="shared" si="4"/>
        <v>1.6949926253526934E-3</v>
      </c>
      <c r="Q17">
        <f t="shared" si="5"/>
        <v>1.5868739646235299</v>
      </c>
      <c r="R17">
        <f t="shared" si="6"/>
        <v>1.316089531973345E-3</v>
      </c>
      <c r="S17">
        <f t="shared" si="7"/>
        <v>352.83587747665086</v>
      </c>
      <c r="T17">
        <f t="shared" si="8"/>
        <v>10.944645446262399</v>
      </c>
      <c r="U17">
        <f t="shared" si="9"/>
        <v>0.77645737939390358</v>
      </c>
      <c r="V17">
        <f t="shared" si="10"/>
        <v>1.2472353945103172E-3</v>
      </c>
      <c r="W17">
        <f t="shared" si="11"/>
        <v>1.917749942762927</v>
      </c>
      <c r="X17">
        <f t="shared" si="12"/>
        <v>3.0805111393250512E-3</v>
      </c>
      <c r="Y17">
        <f t="shared" si="13"/>
        <v>12.049648717761187</v>
      </c>
      <c r="Z17">
        <f t="shared" si="14"/>
        <v>1.9354853658673052E-2</v>
      </c>
      <c r="AA17">
        <f t="shared" si="15"/>
        <v>101.64488903296728</v>
      </c>
      <c r="AB17">
        <f t="shared" si="16"/>
        <v>10.440641746024788</v>
      </c>
    </row>
    <row r="18" spans="5:28" x14ac:dyDescent="0.25">
      <c r="E18">
        <v>112</v>
      </c>
      <c r="F18">
        <v>0.1</v>
      </c>
      <c r="G18">
        <f>offset!$E$2</f>
        <v>9.2199999999999989</v>
      </c>
      <c r="H18">
        <f>offset!$E$3</f>
        <v>8.3666002653408109E-2</v>
      </c>
      <c r="I18">
        <v>202</v>
      </c>
      <c r="J18">
        <f t="shared" si="0"/>
        <v>14.212670403551895</v>
      </c>
      <c r="K18">
        <f>Stuff!$I$6</f>
        <v>51.8</v>
      </c>
      <c r="L18">
        <f>Stuff!$J$6</f>
        <v>3.2186953878862163</v>
      </c>
      <c r="M18">
        <f t="shared" si="1"/>
        <v>102.78</v>
      </c>
      <c r="N18">
        <f t="shared" si="2"/>
        <v>0.13038404810405335</v>
      </c>
      <c r="O18">
        <f t="shared" si="3"/>
        <v>1.3361399999999999</v>
      </c>
      <c r="P18">
        <f t="shared" si="4"/>
        <v>1.6949926253526934E-3</v>
      </c>
      <c r="Q18">
        <f t="shared" si="5"/>
        <v>1.6689128496119863</v>
      </c>
      <c r="R18">
        <f t="shared" si="6"/>
        <v>1.357019599295008E-3</v>
      </c>
      <c r="S18">
        <f t="shared" si="7"/>
        <v>298.65225302180619</v>
      </c>
      <c r="T18">
        <f t="shared" si="8"/>
        <v>10.508958622728596</v>
      </c>
      <c r="U18">
        <f t="shared" si="9"/>
        <v>0.80060501679919693</v>
      </c>
      <c r="V18">
        <f t="shared" si="10"/>
        <v>1.2063493946944646E-3</v>
      </c>
      <c r="W18">
        <f t="shared" si="11"/>
        <v>1.8599072746804759</v>
      </c>
      <c r="X18">
        <f t="shared" si="12"/>
        <v>2.8025030669541441E-3</v>
      </c>
      <c r="Y18">
        <f t="shared" si="13"/>
        <v>11.686240337063516</v>
      </c>
      <c r="Z18">
        <f t="shared" si="14"/>
        <v>1.7607928914139759E-2</v>
      </c>
      <c r="AA18">
        <f t="shared" si="15"/>
        <v>87.363170884351447</v>
      </c>
      <c r="AB18">
        <f t="shared" si="16"/>
        <v>8.6173569325914308</v>
      </c>
    </row>
    <row r="19" spans="5:28" x14ac:dyDescent="0.25">
      <c r="E19">
        <v>120</v>
      </c>
      <c r="F19">
        <v>0.1</v>
      </c>
      <c r="G19">
        <f>offset!$E$2</f>
        <v>9.2199999999999989</v>
      </c>
      <c r="H19">
        <f>offset!$E$3</f>
        <v>8.3666002653408109E-2</v>
      </c>
      <c r="I19">
        <v>198</v>
      </c>
      <c r="J19">
        <f t="shared" si="0"/>
        <v>14.071247279470288</v>
      </c>
      <c r="K19">
        <f>Stuff!$I$6</f>
        <v>51.8</v>
      </c>
      <c r="L19">
        <f>Stuff!$J$6</f>
        <v>3.2186953878862163</v>
      </c>
      <c r="M19">
        <f t="shared" si="1"/>
        <v>110.78</v>
      </c>
      <c r="N19">
        <f t="shared" si="2"/>
        <v>0.13038404810405335</v>
      </c>
      <c r="O19">
        <f t="shared" si="3"/>
        <v>1.44014</v>
      </c>
      <c r="P19">
        <f t="shared" si="4"/>
        <v>1.6949926253526934E-3</v>
      </c>
      <c r="Q19">
        <f t="shared" si="5"/>
        <v>1.7532835536786398</v>
      </c>
      <c r="R19">
        <f t="shared" si="6"/>
        <v>1.3922600678902193E-3</v>
      </c>
      <c r="S19">
        <f t="shared" si="7"/>
        <v>284.80416231379218</v>
      </c>
      <c r="T19">
        <f t="shared" si="8"/>
        <v>10.12209465926469</v>
      </c>
      <c r="U19">
        <f t="shared" si="9"/>
        <v>0.82139594418619866</v>
      </c>
      <c r="V19">
        <f t="shared" si="10"/>
        <v>1.1662139779764589E-3</v>
      </c>
      <c r="W19">
        <f t="shared" si="11"/>
        <v>1.8128298604709989</v>
      </c>
      <c r="X19">
        <f t="shared" si="12"/>
        <v>2.5738470440939327E-3</v>
      </c>
      <c r="Y19">
        <f t="shared" si="13"/>
        <v>11.390474702679896</v>
      </c>
      <c r="Z19">
        <f t="shared" si="14"/>
        <v>1.6171099587766816E-2</v>
      </c>
      <c r="AA19">
        <f t="shared" si="15"/>
        <v>84.386975200928831</v>
      </c>
      <c r="AB19">
        <f t="shared" si="16"/>
        <v>8.0176065415891848</v>
      </c>
    </row>
    <row r="20" spans="5:28" x14ac:dyDescent="0.25">
      <c r="E20">
        <v>128</v>
      </c>
      <c r="F20">
        <v>0.1</v>
      </c>
      <c r="G20">
        <f>offset!$E$2</f>
        <v>9.2199999999999989</v>
      </c>
      <c r="H20">
        <f>offset!$E$3</f>
        <v>8.3666002653408109E-2</v>
      </c>
      <c r="I20">
        <v>156</v>
      </c>
      <c r="J20">
        <f t="shared" si="0"/>
        <v>12.489995996796797</v>
      </c>
      <c r="K20">
        <f>Stuff!$I$6</f>
        <v>51.8</v>
      </c>
      <c r="L20">
        <f>Stuff!$J$6</f>
        <v>3.2186953878862163</v>
      </c>
      <c r="M20">
        <f t="shared" si="1"/>
        <v>118.78</v>
      </c>
      <c r="N20">
        <f t="shared" si="2"/>
        <v>0.13038404810405335</v>
      </c>
      <c r="O20">
        <f t="shared" si="3"/>
        <v>1.5441399999999998</v>
      </c>
      <c r="P20">
        <f t="shared" si="4"/>
        <v>1.6949926253526934E-3</v>
      </c>
      <c r="Q20">
        <f t="shared" si="5"/>
        <v>1.8396652792288057</v>
      </c>
      <c r="R20">
        <f t="shared" si="6"/>
        <v>1.4227076751751773E-3</v>
      </c>
      <c r="S20">
        <f t="shared" si="7"/>
        <v>244.13781650493826</v>
      </c>
      <c r="T20">
        <f t="shared" si="8"/>
        <v>9.7747088269877604</v>
      </c>
      <c r="U20">
        <f t="shared" si="9"/>
        <v>0.83935921247984246</v>
      </c>
      <c r="V20">
        <f t="shared" si="10"/>
        <v>1.1270577308499091E-3</v>
      </c>
      <c r="W20">
        <f t="shared" si="11"/>
        <v>1.774033182397782</v>
      </c>
      <c r="X20">
        <f t="shared" si="12"/>
        <v>2.3821002775420239E-3</v>
      </c>
      <c r="Y20">
        <f t="shared" si="13"/>
        <v>11.146740012753742</v>
      </c>
      <c r="Z20">
        <f t="shared" si="14"/>
        <v>1.4966190083317109E-2</v>
      </c>
      <c r="AA20">
        <f t="shared" si="15"/>
        <v>73.124198716861244</v>
      </c>
      <c r="AB20">
        <f t="shared" si="16"/>
        <v>6.7094892240223745</v>
      </c>
    </row>
    <row r="21" spans="5:28" x14ac:dyDescent="0.25">
      <c r="E21">
        <v>135.9</v>
      </c>
      <c r="F21">
        <v>0.1</v>
      </c>
      <c r="G21">
        <f>offset!$E$2</f>
        <v>9.2199999999999989</v>
      </c>
      <c r="H21">
        <f>offset!$E$3</f>
        <v>8.3666002653408109E-2</v>
      </c>
      <c r="I21">
        <v>136</v>
      </c>
      <c r="J21">
        <f t="shared" si="0"/>
        <v>11.661903789690601</v>
      </c>
      <c r="K21">
        <f>Stuff!$I$6</f>
        <v>51.8</v>
      </c>
      <c r="L21">
        <f>Stuff!$J$6</f>
        <v>3.2186953878862163</v>
      </c>
      <c r="M21">
        <f t="shared" si="1"/>
        <v>126.68</v>
      </c>
      <c r="N21">
        <f t="shared" si="2"/>
        <v>0.13038404810405335</v>
      </c>
      <c r="O21">
        <f t="shared" si="3"/>
        <v>1.6468400000000001</v>
      </c>
      <c r="P21">
        <f t="shared" si="4"/>
        <v>1.6949926253526934E-3</v>
      </c>
      <c r="Q21">
        <f t="shared" si="5"/>
        <v>1.9266764091564521</v>
      </c>
      <c r="R21">
        <f t="shared" si="6"/>
        <v>1.4488066817395495E-3</v>
      </c>
      <c r="S21">
        <f t="shared" si="7"/>
        <v>220.72922791689484</v>
      </c>
      <c r="T21">
        <f t="shared" si="8"/>
        <v>9.464733120033479</v>
      </c>
      <c r="U21">
        <f t="shared" si="9"/>
        <v>0.85475692346335863</v>
      </c>
      <c r="V21">
        <f t="shared" si="10"/>
        <v>1.0895370354136265E-3</v>
      </c>
      <c r="W21">
        <f t="shared" si="11"/>
        <v>1.7420755000814485</v>
      </c>
      <c r="X21">
        <f t="shared" si="12"/>
        <v>2.2205795866909023E-3</v>
      </c>
      <c r="Y21">
        <f t="shared" si="13"/>
        <v>10.945976187865643</v>
      </c>
      <c r="Z21">
        <f t="shared" si="14"/>
        <v>1.3951212612776567E-2</v>
      </c>
      <c r="AA21">
        <f t="shared" si="15"/>
        <v>66.716398590574485</v>
      </c>
      <c r="AB21">
        <f t="shared" si="16"/>
        <v>5.9275956044817715</v>
      </c>
    </row>
    <row r="22" spans="5:28" x14ac:dyDescent="0.25">
      <c r="E22">
        <v>143.9</v>
      </c>
      <c r="F22">
        <v>0.1</v>
      </c>
      <c r="G22">
        <f>offset!$E$2</f>
        <v>9.2199999999999989</v>
      </c>
      <c r="H22">
        <f>offset!$E$3</f>
        <v>8.3666002653408109E-2</v>
      </c>
      <c r="I22">
        <v>110</v>
      </c>
      <c r="J22">
        <f t="shared" si="0"/>
        <v>10.488088481701515</v>
      </c>
      <c r="K22">
        <f>Stuff!$I$6</f>
        <v>51.8</v>
      </c>
      <c r="L22">
        <f>Stuff!$J$6</f>
        <v>3.2186953878862163</v>
      </c>
      <c r="M22">
        <f t="shared" si="1"/>
        <v>134.68</v>
      </c>
      <c r="N22">
        <f t="shared" si="2"/>
        <v>0.13038404810405335</v>
      </c>
      <c r="O22">
        <f t="shared" si="3"/>
        <v>1.75084</v>
      </c>
      <c r="P22">
        <f t="shared" si="4"/>
        <v>1.6949926253526934E-3</v>
      </c>
      <c r="Q22">
        <f t="shared" si="5"/>
        <v>2.0162938043846688</v>
      </c>
      <c r="R22">
        <f t="shared" si="6"/>
        <v>1.4718395115429017E-3</v>
      </c>
      <c r="S22">
        <f t="shared" si="7"/>
        <v>192.52591942006811</v>
      </c>
      <c r="T22">
        <f t="shared" si="8"/>
        <v>9.1790551597182652</v>
      </c>
      <c r="U22">
        <f t="shared" si="9"/>
        <v>0.86834567273509045</v>
      </c>
      <c r="V22">
        <f t="shared" si="10"/>
        <v>1.0528427908513961E-3</v>
      </c>
      <c r="W22">
        <f t="shared" si="11"/>
        <v>1.714813744853867</v>
      </c>
      <c r="X22">
        <f t="shared" si="12"/>
        <v>2.0791596545136105E-3</v>
      </c>
      <c r="Y22">
        <f t="shared" si="13"/>
        <v>10.774718003742557</v>
      </c>
      <c r="Z22">
        <f t="shared" si="14"/>
        <v>1.3062545955859138E-2</v>
      </c>
      <c r="AA22">
        <f t="shared" si="15"/>
        <v>58.652462398738784</v>
      </c>
      <c r="AB22">
        <f t="shared" si="16"/>
        <v>5.0539936963465459</v>
      </c>
    </row>
    <row r="23" spans="5:28" x14ac:dyDescent="0.25">
      <c r="E23">
        <v>151.9</v>
      </c>
      <c r="F23">
        <v>0.1</v>
      </c>
      <c r="G23">
        <f>offset!$E$2</f>
        <v>9.2199999999999989</v>
      </c>
      <c r="H23">
        <f>offset!$E$3</f>
        <v>8.3666002653408109E-2</v>
      </c>
      <c r="I23">
        <v>82</v>
      </c>
      <c r="J23">
        <f t="shared" si="0"/>
        <v>9.0553851381374173</v>
      </c>
      <c r="K23">
        <f>Stuff!$I$6</f>
        <v>51.8</v>
      </c>
      <c r="L23">
        <f>Stuff!$J$6</f>
        <v>3.2186953878862163</v>
      </c>
      <c r="M23">
        <f t="shared" si="1"/>
        <v>142.68</v>
      </c>
      <c r="N23">
        <f t="shared" si="2"/>
        <v>0.13038404810405335</v>
      </c>
      <c r="O23">
        <f t="shared" si="3"/>
        <v>1.85484</v>
      </c>
      <c r="P23">
        <f t="shared" si="4"/>
        <v>1.6949926253526934E-3</v>
      </c>
      <c r="Q23">
        <f t="shared" si="5"/>
        <v>2.1072331208482842</v>
      </c>
      <c r="R23">
        <f t="shared" si="6"/>
        <v>1.4919754677847749E-3</v>
      </c>
      <c r="S23">
        <f t="shared" si="7"/>
        <v>161.49898351834696</v>
      </c>
      <c r="T23">
        <f t="shared" si="8"/>
        <v>8.9177781801739506</v>
      </c>
      <c r="U23">
        <f t="shared" si="9"/>
        <v>0.8802253446231515</v>
      </c>
      <c r="V23">
        <f t="shared" si="10"/>
        <v>1.0175535406256968E-3</v>
      </c>
      <c r="W23">
        <f t="shared" si="11"/>
        <v>1.6916703250893261</v>
      </c>
      <c r="X23">
        <f t="shared" si="12"/>
        <v>1.9555959611717733E-3</v>
      </c>
      <c r="Y23">
        <f t="shared" si="13"/>
        <v>10.629335381635325</v>
      </c>
      <c r="Z23">
        <f t="shared" si="14"/>
        <v>1.2286088691169232E-2</v>
      </c>
      <c r="AA23">
        <f t="shared" si="15"/>
        <v>49.535521331935129</v>
      </c>
      <c r="AB23">
        <f t="shared" si="16"/>
        <v>4.1470110035678953</v>
      </c>
    </row>
    <row r="24" spans="5:28" x14ac:dyDescent="0.25">
      <c r="E24">
        <v>160.30000000000001</v>
      </c>
      <c r="F24">
        <v>0.1</v>
      </c>
      <c r="G24">
        <f>offset!$E$2</f>
        <v>9.2199999999999989</v>
      </c>
      <c r="H24">
        <f>offset!$E$3</f>
        <v>8.3666002653408109E-2</v>
      </c>
      <c r="I24">
        <v>59</v>
      </c>
      <c r="J24">
        <f t="shared" si="0"/>
        <v>7.6811457478686078</v>
      </c>
      <c r="K24">
        <f>Stuff!$I$6</f>
        <v>51.8</v>
      </c>
      <c r="L24">
        <f>Stuff!$J$6</f>
        <v>3.2186953878862163</v>
      </c>
      <c r="M24">
        <f t="shared" si="1"/>
        <v>151.08000000000001</v>
      </c>
      <c r="N24">
        <f t="shared" si="2"/>
        <v>0.13038404810405335</v>
      </c>
      <c r="O24">
        <f t="shared" si="3"/>
        <v>1.96404</v>
      </c>
      <c r="P24">
        <f t="shared" si="4"/>
        <v>1.6949926253526934E-3</v>
      </c>
      <c r="Q24">
        <f t="shared" si="5"/>
        <v>2.2039630490550426</v>
      </c>
      <c r="R24">
        <f t="shared" si="6"/>
        <v>1.5104760115307013E-3</v>
      </c>
      <c r="S24">
        <f t="shared" si="7"/>
        <v>133.12724208605087</v>
      </c>
      <c r="T24">
        <f t="shared" si="8"/>
        <v>8.6661558042318809</v>
      </c>
      <c r="U24">
        <f t="shared" si="9"/>
        <v>0.89114016718297051</v>
      </c>
      <c r="V24">
        <f t="shared" si="10"/>
        <v>9.8207135917763029E-4</v>
      </c>
      <c r="W24">
        <f t="shared" si="11"/>
        <v>1.6709504853738415</v>
      </c>
      <c r="X24">
        <f t="shared" si="12"/>
        <v>1.841452865352301E-3</v>
      </c>
      <c r="Y24">
        <f t="shared" si="13"/>
        <v>10.499180969535601</v>
      </c>
      <c r="Z24">
        <f t="shared" si="14"/>
        <v>1.15688341206999E-2</v>
      </c>
      <c r="AA24">
        <f t="shared" si="15"/>
        <v>41.085561277925265</v>
      </c>
      <c r="AB24">
        <f t="shared" si="16"/>
        <v>3.3426102165994247</v>
      </c>
    </row>
    <row r="25" spans="5:28" x14ac:dyDescent="0.25">
      <c r="E25">
        <v>169.3</v>
      </c>
      <c r="F25">
        <v>0.1</v>
      </c>
      <c r="G25">
        <f>offset!$E$2</f>
        <v>9.2199999999999989</v>
      </c>
      <c r="H25">
        <f>offset!$E$3</f>
        <v>8.3666002653408109E-2</v>
      </c>
      <c r="I25">
        <v>49</v>
      </c>
      <c r="J25">
        <f t="shared" si="0"/>
        <v>7</v>
      </c>
      <c r="K25">
        <f>Stuff!$I$6</f>
        <v>51.8</v>
      </c>
      <c r="L25">
        <f>Stuff!$J$6</f>
        <v>3.2186953878862163</v>
      </c>
      <c r="M25">
        <f t="shared" si="1"/>
        <v>160.08000000000001</v>
      </c>
      <c r="N25">
        <f t="shared" si="2"/>
        <v>0.13038404810405335</v>
      </c>
      <c r="O25">
        <f t="shared" si="3"/>
        <v>2.0810400000000002</v>
      </c>
      <c r="P25">
        <f t="shared" si="4"/>
        <v>1.6949926253526934E-3</v>
      </c>
      <c r="Q25">
        <f t="shared" si="5"/>
        <v>2.3088368243771584</v>
      </c>
      <c r="R25">
        <f t="shared" si="6"/>
        <v>1.5277595262781388E-3</v>
      </c>
      <c r="S25">
        <f t="shared" si="7"/>
        <v>117.86203071699451</v>
      </c>
      <c r="T25">
        <f t="shared" si="8"/>
        <v>8.4189436183524862</v>
      </c>
      <c r="U25">
        <f t="shared" si="9"/>
        <v>0.90133697541028712</v>
      </c>
      <c r="V25">
        <f t="shared" si="10"/>
        <v>9.4586591049339948E-4</v>
      </c>
      <c r="W25">
        <f t="shared" si="11"/>
        <v>1.6520470540029686</v>
      </c>
      <c r="X25">
        <f t="shared" si="12"/>
        <v>1.7336634727551884E-3</v>
      </c>
      <c r="Y25">
        <f t="shared" si="13"/>
        <v>10.380440022745242</v>
      </c>
      <c r="Z25">
        <f t="shared" si="14"/>
        <v>1.0891511868568493E-2</v>
      </c>
      <c r="AA25">
        <f t="shared" si="15"/>
        <v>36.581881434113001</v>
      </c>
      <c r="AB25">
        <f t="shared" si="16"/>
        <v>2.8913289187523574</v>
      </c>
    </row>
  </sheetData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25"/>
  <sheetViews>
    <sheetView topLeftCell="C1" workbookViewId="0">
      <selection activeCell="E26" sqref="E26"/>
    </sheetView>
  </sheetViews>
  <sheetFormatPr baseColWidth="10" defaultRowHeight="15" x14ac:dyDescent="0.25"/>
  <sheetData>
    <row r="4" spans="3:6" x14ac:dyDescent="0.25">
      <c r="C4" t="s">
        <v>0</v>
      </c>
      <c r="D4" t="s">
        <v>3</v>
      </c>
      <c r="E4" t="s">
        <v>5</v>
      </c>
      <c r="F4" t="s">
        <v>1</v>
      </c>
    </row>
    <row r="5" spans="3:6" x14ac:dyDescent="0.25">
      <c r="D5">
        <v>40</v>
      </c>
      <c r="E5">
        <v>4.9000000000000004</v>
      </c>
      <c r="F5">
        <v>41</v>
      </c>
    </row>
    <row r="6" spans="3:6" x14ac:dyDescent="0.25">
      <c r="E6">
        <v>-4</v>
      </c>
      <c r="F6">
        <v>46</v>
      </c>
    </row>
    <row r="7" spans="3:6" x14ac:dyDescent="0.25">
      <c r="E7">
        <v>-12.1</v>
      </c>
      <c r="F7">
        <v>42</v>
      </c>
    </row>
    <row r="8" spans="3:6" x14ac:dyDescent="0.25">
      <c r="E8">
        <v>-20.2</v>
      </c>
      <c r="F8">
        <v>73</v>
      </c>
    </row>
    <row r="9" spans="3:6" x14ac:dyDescent="0.25">
      <c r="E9">
        <v>-28.1</v>
      </c>
      <c r="F9">
        <v>88</v>
      </c>
    </row>
    <row r="10" spans="3:6" x14ac:dyDescent="0.25">
      <c r="E10">
        <v>-36.200000000000003</v>
      </c>
      <c r="F10">
        <v>90</v>
      </c>
    </row>
    <row r="11" spans="3:6" x14ac:dyDescent="0.25">
      <c r="E11">
        <v>-44</v>
      </c>
      <c r="F11">
        <v>171</v>
      </c>
    </row>
    <row r="12" spans="3:6" x14ac:dyDescent="0.25">
      <c r="E12">
        <v>-52.1</v>
      </c>
      <c r="F12">
        <v>199</v>
      </c>
    </row>
    <row r="13" spans="3:6" x14ac:dyDescent="0.25">
      <c r="E13">
        <v>-60.2</v>
      </c>
      <c r="F13">
        <v>232</v>
      </c>
    </row>
    <row r="14" spans="3:6" x14ac:dyDescent="0.25">
      <c r="E14">
        <v>-68</v>
      </c>
      <c r="F14">
        <v>246</v>
      </c>
    </row>
    <row r="15" spans="3:6" x14ac:dyDescent="0.25">
      <c r="E15">
        <v>-76</v>
      </c>
      <c r="F15">
        <v>218</v>
      </c>
    </row>
    <row r="16" spans="3:6" x14ac:dyDescent="0.25">
      <c r="E16">
        <v>-84</v>
      </c>
      <c r="F16">
        <v>161</v>
      </c>
    </row>
    <row r="17" spans="5:6" x14ac:dyDescent="0.25">
      <c r="E17">
        <v>-92.2</v>
      </c>
      <c r="F17">
        <v>160</v>
      </c>
    </row>
    <row r="18" spans="5:6" x14ac:dyDescent="0.25">
      <c r="E18">
        <v>-100.2</v>
      </c>
      <c r="F18">
        <v>119</v>
      </c>
    </row>
    <row r="19" spans="5:6" x14ac:dyDescent="0.25">
      <c r="E19">
        <v>-108.1</v>
      </c>
      <c r="F19">
        <v>70</v>
      </c>
    </row>
    <row r="20" spans="5:6" x14ac:dyDescent="0.25">
      <c r="E20">
        <v>-116</v>
      </c>
      <c r="F20">
        <v>64</v>
      </c>
    </row>
    <row r="21" spans="5:6" x14ac:dyDescent="0.25">
      <c r="E21">
        <v>-124</v>
      </c>
      <c r="F21">
        <v>60</v>
      </c>
    </row>
    <row r="22" spans="5:6" x14ac:dyDescent="0.25">
      <c r="E22">
        <v>-131.9</v>
      </c>
      <c r="F22">
        <v>44</v>
      </c>
    </row>
    <row r="23" spans="5:6" x14ac:dyDescent="0.25">
      <c r="E23">
        <v>-140.1</v>
      </c>
      <c r="F23">
        <v>66</v>
      </c>
    </row>
    <row r="24" spans="5:6" x14ac:dyDescent="0.25">
      <c r="E24">
        <v>-148.1</v>
      </c>
      <c r="F24">
        <v>41</v>
      </c>
    </row>
    <row r="25" spans="5:6" x14ac:dyDescent="0.25">
      <c r="E25">
        <v>-155.80000000000001</v>
      </c>
      <c r="F25">
        <v>54</v>
      </c>
    </row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9"/>
  <sheetViews>
    <sheetView workbookViewId="0">
      <selection activeCell="E3" sqref="E3"/>
    </sheetView>
  </sheetViews>
  <sheetFormatPr baseColWidth="10" defaultRowHeight="15" x14ac:dyDescent="0.25"/>
  <sheetData>
    <row r="2" spans="3:5" x14ac:dyDescent="0.25">
      <c r="C2" t="s">
        <v>15</v>
      </c>
      <c r="D2">
        <f>AVERAGE(D5:D9)</f>
        <v>4.82</v>
      </c>
      <c r="E2">
        <f>AVERAGE(E5:E9)</f>
        <v>9.2199999999999989</v>
      </c>
    </row>
    <row r="3" spans="3:5" x14ac:dyDescent="0.25">
      <c r="C3" t="s">
        <v>16</v>
      </c>
      <c r="D3">
        <f>_xlfn.STDEV.S(D5:D9)</f>
        <v>4.472135954999603E-2</v>
      </c>
      <c r="E3">
        <f>_xlfn.STDEV.S(E5:E9)</f>
        <v>8.3666002653408109E-2</v>
      </c>
    </row>
    <row r="4" spans="3:5" x14ac:dyDescent="0.25">
      <c r="C4" t="s">
        <v>0</v>
      </c>
      <c r="D4" t="s">
        <v>8</v>
      </c>
      <c r="E4" t="s">
        <v>9</v>
      </c>
    </row>
    <row r="5" spans="3:5" x14ac:dyDescent="0.25">
      <c r="C5">
        <v>1</v>
      </c>
      <c r="D5">
        <v>4.9000000000000004</v>
      </c>
      <c r="E5">
        <v>9.1</v>
      </c>
    </row>
    <row r="6" spans="3:5" x14ac:dyDescent="0.25">
      <c r="C6">
        <v>2</v>
      </c>
      <c r="D6">
        <v>4.8</v>
      </c>
      <c r="E6">
        <v>9.1999999999999993</v>
      </c>
    </row>
    <row r="7" spans="3:5" x14ac:dyDescent="0.25">
      <c r="C7">
        <v>3</v>
      </c>
      <c r="D7">
        <v>4.8</v>
      </c>
      <c r="E7">
        <v>9.1999999999999993</v>
      </c>
    </row>
    <row r="8" spans="3:5" x14ac:dyDescent="0.25">
      <c r="C8">
        <v>4</v>
      </c>
      <c r="D8">
        <v>4.8</v>
      </c>
      <c r="E8">
        <v>9.3000000000000007</v>
      </c>
    </row>
    <row r="9" spans="3:5" x14ac:dyDescent="0.25">
      <c r="C9">
        <v>5</v>
      </c>
      <c r="D9">
        <v>4.8</v>
      </c>
      <c r="E9">
        <v>9.3000000000000007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Stuff</vt:lpstr>
      <vt:lpstr>grob</vt:lpstr>
      <vt:lpstr>fein</vt:lpstr>
      <vt:lpstr>ti</vt:lpstr>
      <vt:lpstr>na</vt:lpstr>
      <vt:lpstr>offset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2018-04-29T15:10:03Z</dcterms:modified>
</cp:coreProperties>
</file>