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715" windowHeight="6990"/>
  </bookViews>
  <sheets>
    <sheet name="RHO" sheetId="1" r:id="rId1"/>
    <sheet name="Tabelle1" sheetId="2" r:id="rId2"/>
  </sheets>
  <calcPr calcId="145621"/>
</workbook>
</file>

<file path=xl/calcChain.xml><?xml version="1.0" encoding="utf-8"?>
<calcChain xmlns="http://schemas.openxmlformats.org/spreadsheetml/2006/main">
  <c r="V6" i="1" l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5" i="1"/>
  <c r="H11" i="2"/>
  <c r="G11" i="2"/>
  <c r="H10" i="2"/>
  <c r="G10" i="2"/>
  <c r="H9" i="2"/>
  <c r="G9" i="2"/>
  <c r="F9" i="2"/>
  <c r="E9" i="2"/>
  <c r="E8" i="2"/>
  <c r="E7" i="2"/>
  <c r="F7" i="2" s="1"/>
  <c r="E6" i="2"/>
  <c r="F6" i="2" s="1"/>
  <c r="E5" i="2"/>
  <c r="F8" i="2"/>
  <c r="F5" i="2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5" i="1"/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5" i="1"/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18" i="1"/>
  <c r="M18" i="1" s="1"/>
  <c r="K19" i="1"/>
  <c r="M19" i="1" s="1"/>
  <c r="K20" i="1"/>
  <c r="M20" i="1" s="1"/>
  <c r="K21" i="1"/>
  <c r="M21" i="1" s="1"/>
  <c r="K22" i="1"/>
  <c r="M22" i="1" s="1"/>
  <c r="K23" i="1"/>
  <c r="M23" i="1" s="1"/>
  <c r="K24" i="1"/>
  <c r="M24" i="1" s="1"/>
  <c r="K25" i="1"/>
  <c r="M25" i="1" s="1"/>
  <c r="K26" i="1"/>
  <c r="M26" i="1" s="1"/>
  <c r="K27" i="1"/>
  <c r="M27" i="1" s="1"/>
  <c r="K28" i="1"/>
  <c r="M28" i="1" s="1"/>
  <c r="K29" i="1"/>
  <c r="M29" i="1" s="1"/>
  <c r="K30" i="1"/>
  <c r="M30" i="1" s="1"/>
  <c r="K31" i="1"/>
  <c r="M31" i="1" s="1"/>
  <c r="K32" i="1"/>
  <c r="M32" i="1" s="1"/>
  <c r="K33" i="1"/>
  <c r="M33" i="1" s="1"/>
  <c r="K34" i="1"/>
  <c r="M34" i="1" s="1"/>
  <c r="K35" i="1"/>
  <c r="M35" i="1" s="1"/>
  <c r="K36" i="1"/>
  <c r="M36" i="1" s="1"/>
  <c r="K37" i="1"/>
  <c r="M37" i="1" s="1"/>
  <c r="K38" i="1"/>
  <c r="M38" i="1" s="1"/>
  <c r="K39" i="1"/>
  <c r="M39" i="1" s="1"/>
  <c r="K40" i="1"/>
  <c r="M40" i="1" s="1"/>
  <c r="K41" i="1"/>
  <c r="M41" i="1" s="1"/>
  <c r="K42" i="1"/>
  <c r="M42" i="1" s="1"/>
  <c r="K43" i="1"/>
  <c r="M43" i="1" s="1"/>
  <c r="K44" i="1"/>
  <c r="M44" i="1" s="1"/>
  <c r="K45" i="1"/>
  <c r="M45" i="1" s="1"/>
  <c r="K46" i="1"/>
  <c r="M46" i="1" s="1"/>
  <c r="K47" i="1"/>
  <c r="M47" i="1" s="1"/>
  <c r="K48" i="1"/>
  <c r="M48" i="1" s="1"/>
  <c r="K49" i="1"/>
  <c r="M49" i="1" s="1"/>
  <c r="K50" i="1"/>
  <c r="M50" i="1" s="1"/>
  <c r="K51" i="1"/>
  <c r="M51" i="1" s="1"/>
  <c r="K52" i="1"/>
  <c r="M52" i="1" s="1"/>
  <c r="K53" i="1"/>
  <c r="M53" i="1" s="1"/>
  <c r="K54" i="1"/>
  <c r="M54" i="1" s="1"/>
  <c r="K55" i="1"/>
  <c r="M55" i="1" s="1"/>
  <c r="K56" i="1"/>
  <c r="M56" i="1" s="1"/>
  <c r="K57" i="1"/>
  <c r="M57" i="1" s="1"/>
  <c r="K58" i="1"/>
  <c r="M58" i="1" s="1"/>
  <c r="K59" i="1"/>
  <c r="M59" i="1" s="1"/>
  <c r="K60" i="1"/>
  <c r="M60" i="1" s="1"/>
  <c r="K61" i="1"/>
  <c r="M61" i="1" s="1"/>
  <c r="K62" i="1"/>
  <c r="M62" i="1" s="1"/>
  <c r="K63" i="1"/>
  <c r="M63" i="1" s="1"/>
  <c r="K64" i="1"/>
  <c r="M64" i="1" s="1"/>
  <c r="K65" i="1"/>
  <c r="M65" i="1" s="1"/>
  <c r="K66" i="1"/>
  <c r="M66" i="1" s="1"/>
  <c r="K67" i="1"/>
  <c r="M67" i="1" s="1"/>
  <c r="K68" i="1"/>
  <c r="M68" i="1" s="1"/>
  <c r="K69" i="1"/>
  <c r="M69" i="1" s="1"/>
  <c r="K70" i="1"/>
  <c r="M70" i="1" s="1"/>
  <c r="K71" i="1"/>
  <c r="M71" i="1" s="1"/>
  <c r="K72" i="1"/>
  <c r="M72" i="1" s="1"/>
  <c r="K73" i="1"/>
  <c r="M73" i="1" s="1"/>
  <c r="K74" i="1"/>
  <c r="M74" i="1" s="1"/>
  <c r="K75" i="1"/>
  <c r="M75" i="1" s="1"/>
  <c r="K76" i="1"/>
  <c r="M76" i="1" s="1"/>
  <c r="K77" i="1"/>
  <c r="M77" i="1" s="1"/>
  <c r="K78" i="1"/>
  <c r="M78" i="1" s="1"/>
  <c r="K79" i="1"/>
  <c r="M79" i="1" s="1"/>
  <c r="K80" i="1"/>
  <c r="M80" i="1" s="1"/>
  <c r="K81" i="1"/>
  <c r="M81" i="1" s="1"/>
  <c r="K82" i="1"/>
  <c r="M82" i="1" s="1"/>
  <c r="K83" i="1"/>
  <c r="M83" i="1" s="1"/>
  <c r="K84" i="1"/>
  <c r="M84" i="1" s="1"/>
  <c r="K85" i="1"/>
  <c r="M85" i="1" s="1"/>
  <c r="K86" i="1"/>
  <c r="M86" i="1" s="1"/>
  <c r="K87" i="1"/>
  <c r="M87" i="1" s="1"/>
  <c r="K88" i="1"/>
  <c r="M88" i="1" s="1"/>
  <c r="K5" i="1"/>
  <c r="M5" i="1" s="1"/>
</calcChain>
</file>

<file path=xl/sharedStrings.xml><?xml version="1.0" encoding="utf-8"?>
<sst xmlns="http://schemas.openxmlformats.org/spreadsheetml/2006/main" count="28" uniqueCount="28">
  <si>
    <t>T</t>
  </si>
  <si>
    <t>B</t>
  </si>
  <si>
    <t>IR-</t>
  </si>
  <si>
    <t>IR+</t>
  </si>
  <si>
    <t>UR+</t>
  </si>
  <si>
    <t>UR-</t>
  </si>
  <si>
    <t>UH-</t>
  </si>
  <si>
    <t>UH+</t>
  </si>
  <si>
    <t>R-</t>
  </si>
  <si>
    <t>R+</t>
  </si>
  <si>
    <t>R</t>
  </si>
  <si>
    <t>UH</t>
  </si>
  <si>
    <t>RH</t>
  </si>
  <si>
    <t>rho</t>
  </si>
  <si>
    <t>drho</t>
  </si>
  <si>
    <t>UH2</t>
  </si>
  <si>
    <t>a</t>
  </si>
  <si>
    <t>da</t>
  </si>
  <si>
    <t>A</t>
  </si>
  <si>
    <t>dA</t>
  </si>
  <si>
    <t>hall</t>
  </si>
  <si>
    <t>density</t>
  </si>
  <si>
    <t>fermi v</t>
  </si>
  <si>
    <t>fermi E</t>
  </si>
  <si>
    <t>tau</t>
  </si>
  <si>
    <t>dtau</t>
  </si>
  <si>
    <t>lambda</t>
  </si>
  <si>
    <t>dlambda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</si>
</sst>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88"/>
  <sheetViews>
    <sheetView tabSelected="1" topLeftCell="J1" workbookViewId="0">
      <selection activeCell="V88" sqref="V88"/>
    </sheetView>
  </sheetViews>
  <sheetFormatPr baseColWidth="10" defaultRowHeight="15" x14ac:dyDescent="0.25"/>
  <cols>
    <col min="13" max="13" width="12" bestFit="1" customWidth="1"/>
    <col min="14" max="15" width="12" customWidth="1"/>
    <col min="17" max="17" width="12.7109375" bestFit="1" customWidth="1"/>
    <col min="19" max="22" width="12" bestFit="1" customWidth="1"/>
  </cols>
  <sheetData>
    <row r="4" spans="3:22" x14ac:dyDescent="0.25">
      <c r="C4" t="s">
        <v>0</v>
      </c>
      <c r="D4" t="s">
        <v>1</v>
      </c>
      <c r="E4" t="s">
        <v>2</v>
      </c>
      <c r="F4" t="s">
        <v>3</v>
      </c>
      <c r="G4" t="s">
        <v>5</v>
      </c>
      <c r="H4" t="s">
        <v>4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13</v>
      </c>
      <c r="O4" t="s">
        <v>14</v>
      </c>
      <c r="P4" t="s">
        <v>11</v>
      </c>
      <c r="Q4" t="s">
        <v>12</v>
      </c>
      <c r="R4" t="s">
        <v>15</v>
      </c>
      <c r="S4" t="s">
        <v>24</v>
      </c>
      <c r="T4" t="s">
        <v>25</v>
      </c>
      <c r="U4" t="s">
        <v>26</v>
      </c>
      <c r="V4" t="s">
        <v>27</v>
      </c>
    </row>
    <row r="5" spans="3:22" x14ac:dyDescent="0.25">
      <c r="C5" s="1">
        <v>10.000691700000001</v>
      </c>
      <c r="D5" s="1">
        <v>0</v>
      </c>
      <c r="E5" s="1">
        <v>-0.1</v>
      </c>
      <c r="F5" s="1">
        <v>0.1</v>
      </c>
      <c r="G5" s="1">
        <v>-1.1079465500000001E-6</v>
      </c>
      <c r="H5" s="1">
        <v>-4.4470325600000001E-7</v>
      </c>
      <c r="I5" s="1">
        <v>-2.0496306000000001E-7</v>
      </c>
      <c r="J5" s="1">
        <v>-2.06875224E-7</v>
      </c>
      <c r="K5" s="1">
        <f>G5/E5</f>
        <v>1.10794655E-5</v>
      </c>
      <c r="L5" s="1">
        <f>H5/F5</f>
        <v>-4.4470325599999995E-6</v>
      </c>
      <c r="M5">
        <f>(K5+L5)/2</f>
        <v>3.3162164700000004E-6</v>
      </c>
      <c r="N5">
        <f>M5*0.0001111*0.00216/0.0122</f>
        <v>6.5230521606944266E-11</v>
      </c>
      <c r="O5">
        <f>N5*SQRT((0.0015/0.1111)^2+(0.05/2.16)^2+(0.5/12.2)^2)</f>
        <v>3.1941510346337702E-12</v>
      </c>
      <c r="P5" s="1">
        <f>(I5+J5)/2</f>
        <v>-2.0591914199999999E-7</v>
      </c>
      <c r="Q5">
        <f>(ABS((I5/E5))+ABS((J5/F5)))/2</f>
        <v>2.0591914199999999E-6</v>
      </c>
      <c r="R5" s="1">
        <f>(I5-J5)/2</f>
        <v>9.5608199999999182E-10</v>
      </c>
      <c r="S5">
        <f>1E-30/(N5*(1.602E-19)^2*Tabelle1!$G$9)</f>
        <v>6.6580711947365997E-12</v>
      </c>
      <c r="T5">
        <f>S5*SQRT((O5/N5)^2 + (Tabelle1!$H$9/Tabelle1!$G$9)^2)</f>
        <v>3.8105722179211731E-13</v>
      </c>
      <c r="U5">
        <f>S5*Tabelle1!G$10</f>
        <v>9.2179393965209799E-6</v>
      </c>
      <c r="V5">
        <f>U5*SQRT((T5/S5)^2+(Tabelle1!H$10/Tabelle1!G$10)^2)</f>
        <v>5.9406097889348472E-7</v>
      </c>
    </row>
    <row r="6" spans="3:22" x14ac:dyDescent="0.25">
      <c r="C6" s="1">
        <v>10.99896</v>
      </c>
      <c r="D6" s="1">
        <v>0</v>
      </c>
      <c r="E6" s="1">
        <v>-0.1</v>
      </c>
      <c r="F6" s="1">
        <v>0.1</v>
      </c>
      <c r="G6" s="1">
        <v>-1.0914812799999999E-6</v>
      </c>
      <c r="H6" s="1">
        <v>-4.4407963399999999E-7</v>
      </c>
      <c r="I6" s="1">
        <v>-2.3362249499999999E-7</v>
      </c>
      <c r="J6" s="1">
        <v>-2.4317178599999999E-7</v>
      </c>
      <c r="K6" s="1">
        <f t="shared" ref="K6:K69" si="0">G6/E6</f>
        <v>1.0914812799999998E-5</v>
      </c>
      <c r="L6" s="1">
        <f t="shared" ref="L6:L69" si="1">H6/F6</f>
        <v>-4.4407963399999998E-6</v>
      </c>
      <c r="M6">
        <f t="shared" ref="M6:M69" si="2">(K6+L6)/2</f>
        <v>3.2370082299999992E-6</v>
      </c>
      <c r="N6">
        <f t="shared" ref="N6:N69" si="3">M6*0.0001111*0.00216/0.0122</f>
        <v>6.3672482541186867E-11</v>
      </c>
      <c r="O6">
        <f t="shared" ref="O6:O69" si="4">N6*SQRT((0.0015/0.1111)^2+(0.05/2.16)^2+(0.5/12.2)^2)</f>
        <v>3.1178583426348295E-12</v>
      </c>
      <c r="P6" s="1">
        <f t="shared" ref="P6:P69" si="5">(I6+J6)/2</f>
        <v>-2.3839714049999999E-7</v>
      </c>
      <c r="Q6">
        <f t="shared" ref="Q6:Q69" si="6">(ABS((I6/E6))+ABS((J6/F6)))/2</f>
        <v>2.3839714049999999E-6</v>
      </c>
      <c r="R6" s="1">
        <f t="shared" ref="R6:R69" si="7">(I6-J6)/2</f>
        <v>4.7746454999999992E-9</v>
      </c>
      <c r="S6">
        <f>1E-30/(N6*(1.602E-19)^2*Tabelle1!$G$9)</f>
        <v>6.8209914172563269E-12</v>
      </c>
      <c r="T6">
        <f>S6*SQRT((O6/N6)^2 + (Tabelle1!$H$9/Tabelle1!$G$9)^2)</f>
        <v>3.9038153292537741E-13</v>
      </c>
      <c r="U6">
        <f>S6*Tabelle1!G$10</f>
        <v>9.4434985252430891E-6</v>
      </c>
      <c r="V6">
        <f>U6*SQRT((T6/S6)^2+(Tabelle1!H$10/Tabelle1!G$10)^2)</f>
        <v>6.0859740303808153E-7</v>
      </c>
    </row>
    <row r="7" spans="3:22" x14ac:dyDescent="0.25">
      <c r="C7" s="1">
        <v>11.998083299999999</v>
      </c>
      <c r="D7" s="1">
        <v>0</v>
      </c>
      <c r="E7" s="1">
        <v>-0.1</v>
      </c>
      <c r="F7" s="1">
        <v>0.1</v>
      </c>
      <c r="G7" s="1">
        <v>-1.0769014800000001E-6</v>
      </c>
      <c r="H7" s="1">
        <v>-5.0069754200000001E-7</v>
      </c>
      <c r="I7" s="1">
        <v>-2.4005935699999999E-7</v>
      </c>
      <c r="J7" s="1">
        <v>-2.3754069999999999E-7</v>
      </c>
      <c r="K7" s="1">
        <f t="shared" si="0"/>
        <v>1.0769014800000001E-5</v>
      </c>
      <c r="L7" s="1">
        <f t="shared" si="1"/>
        <v>-5.0069754199999999E-6</v>
      </c>
      <c r="M7">
        <f t="shared" si="2"/>
        <v>2.8810196900000005E-6</v>
      </c>
      <c r="N7">
        <f t="shared" si="3"/>
        <v>5.6670129600609846E-11</v>
      </c>
      <c r="O7">
        <f t="shared" si="4"/>
        <v>2.7749732584898972E-12</v>
      </c>
      <c r="P7" s="1">
        <f t="shared" si="5"/>
        <v>-2.3880002849999999E-7</v>
      </c>
      <c r="Q7">
        <f t="shared" si="6"/>
        <v>2.3880002849999999E-6</v>
      </c>
      <c r="R7" s="1">
        <f t="shared" si="7"/>
        <v>-1.2593284999999987E-9</v>
      </c>
      <c r="S7">
        <f>1E-30/(N7*(1.602E-19)^2*Tabelle1!$G$9)</f>
        <v>7.6638161936401364E-12</v>
      </c>
      <c r="T7">
        <f>S7*SQRT((O7/N7)^2 + (Tabelle1!$H$9/Tabelle1!$G$9)^2)</f>
        <v>4.3861839587755891E-13</v>
      </c>
      <c r="U7">
        <f>S7*Tabelle1!G$10</f>
        <v>1.0610369152390183E-5</v>
      </c>
      <c r="V7">
        <f>U7*SQRT((T7/S7)^2+(Tabelle1!H$10/Tabelle1!G$10)^2)</f>
        <v>6.8379775717218235E-7</v>
      </c>
    </row>
    <row r="8" spans="3:22" x14ac:dyDescent="0.25">
      <c r="C8" s="1">
        <v>12.9990133</v>
      </c>
      <c r="D8" s="1">
        <v>0</v>
      </c>
      <c r="E8" s="1">
        <v>-0.1</v>
      </c>
      <c r="F8" s="1">
        <v>0.1</v>
      </c>
      <c r="G8" s="1">
        <v>-1.1557380999999999E-6</v>
      </c>
      <c r="H8" s="1">
        <v>-4.7631546799999999E-7</v>
      </c>
      <c r="I8" s="1">
        <v>-2.36682385E-7</v>
      </c>
      <c r="J8" s="1">
        <v>-2.3729627000000001E-7</v>
      </c>
      <c r="K8" s="1">
        <f t="shared" si="0"/>
        <v>1.1557380999999999E-5</v>
      </c>
      <c r="L8" s="1">
        <f t="shared" si="1"/>
        <v>-4.7631546799999995E-6</v>
      </c>
      <c r="M8">
        <f t="shared" si="2"/>
        <v>3.3971131599999995E-6</v>
      </c>
      <c r="N8">
        <f t="shared" si="3"/>
        <v>6.6821772760996713E-11</v>
      </c>
      <c r="O8">
        <f t="shared" si="4"/>
        <v>3.2720700270757639E-12</v>
      </c>
      <c r="P8" s="1">
        <f t="shared" si="5"/>
        <v>-2.369893275E-7</v>
      </c>
      <c r="Q8">
        <f t="shared" si="6"/>
        <v>2.3698932749999998E-6</v>
      </c>
      <c r="R8" s="1">
        <f t="shared" si="7"/>
        <v>3.0694250000000718E-10</v>
      </c>
      <c r="S8">
        <f>1E-30/(N8*(1.602E-19)^2*Tabelle1!$G$9)</f>
        <v>6.4995201262056547E-12</v>
      </c>
      <c r="T8">
        <f>S8*SQRT((O8/N8)^2 + (Tabelle1!$H$9/Tabelle1!$G$9)^2)</f>
        <v>3.7198296771469995E-13</v>
      </c>
      <c r="U8">
        <f>S8*Tabelle1!G$10</f>
        <v>8.9984292563880143E-6</v>
      </c>
      <c r="V8">
        <f>U8*SQRT((T8/S8)^2+(Tabelle1!H$10/Tabelle1!G$10)^2)</f>
        <v>5.7991438895456065E-7</v>
      </c>
    </row>
    <row r="9" spans="3:22" x14ac:dyDescent="0.25">
      <c r="C9" s="1">
        <v>13.9995867</v>
      </c>
      <c r="D9" s="1">
        <v>0</v>
      </c>
      <c r="E9" s="1">
        <v>-0.1</v>
      </c>
      <c r="F9" s="1">
        <v>0.1</v>
      </c>
      <c r="G9" s="1">
        <v>-1.19338269E-6</v>
      </c>
      <c r="H9" s="1">
        <v>-4.6714741900000001E-7</v>
      </c>
      <c r="I9" s="1">
        <v>-2.2372485999999999E-7</v>
      </c>
      <c r="J9" s="1">
        <v>-2.3046387E-7</v>
      </c>
      <c r="K9" s="1">
        <f t="shared" si="0"/>
        <v>1.19338269E-5</v>
      </c>
      <c r="L9" s="1">
        <f t="shared" si="1"/>
        <v>-4.6714741899999998E-6</v>
      </c>
      <c r="M9">
        <f t="shared" si="2"/>
        <v>3.6311763549999999E-6</v>
      </c>
      <c r="N9">
        <f t="shared" si="3"/>
        <v>7.1425834177662296E-11</v>
      </c>
      <c r="O9">
        <f t="shared" si="4"/>
        <v>3.4975176729825878E-12</v>
      </c>
      <c r="P9" s="1">
        <f t="shared" si="5"/>
        <v>-2.2709436500000001E-7</v>
      </c>
      <c r="Q9">
        <f t="shared" si="6"/>
        <v>2.2709436499999995E-6</v>
      </c>
      <c r="R9" s="1">
        <f t="shared" si="7"/>
        <v>3.3695050000000008E-9</v>
      </c>
      <c r="S9">
        <f>1E-30/(N9*(1.602E-19)^2*Tabelle1!$G$9)</f>
        <v>6.0805654134686297E-12</v>
      </c>
      <c r="T9">
        <f>S9*SQRT((O9/N9)^2 + (Tabelle1!$H$9/Tabelle1!$G$9)^2)</f>
        <v>3.4800519483980339E-13</v>
      </c>
      <c r="U9">
        <f>S9*Tabelle1!G$10</f>
        <v>8.4183965353576804E-6</v>
      </c>
      <c r="V9">
        <f>U9*SQRT((T9/S9)^2+(Tabelle1!H$10/Tabelle1!G$10)^2)</f>
        <v>5.4253349597802622E-7</v>
      </c>
    </row>
    <row r="10" spans="3:22" x14ac:dyDescent="0.25">
      <c r="C10" s="1">
        <v>14.997536699999999</v>
      </c>
      <c r="D10" s="1">
        <v>0</v>
      </c>
      <c r="E10" s="1">
        <v>-0.1</v>
      </c>
      <c r="F10" s="1">
        <v>0.1</v>
      </c>
      <c r="G10" s="1">
        <v>-1.1498963500000001E-6</v>
      </c>
      <c r="H10" s="1">
        <v>-4.6207390000000002E-7</v>
      </c>
      <c r="I10" s="1">
        <v>-2.31118171E-7</v>
      </c>
      <c r="J10" s="1">
        <v>-2.34583254E-7</v>
      </c>
      <c r="K10" s="1">
        <f t="shared" si="0"/>
        <v>1.14989635E-5</v>
      </c>
      <c r="L10" s="1">
        <f t="shared" si="1"/>
        <v>-4.6207389999999997E-6</v>
      </c>
      <c r="M10">
        <f t="shared" si="2"/>
        <v>3.43911225E-6</v>
      </c>
      <c r="N10">
        <f t="shared" si="3"/>
        <v>6.764790174639344E-11</v>
      </c>
      <c r="O10">
        <f t="shared" si="4"/>
        <v>3.3125231874743004E-12</v>
      </c>
      <c r="P10" s="1">
        <f t="shared" si="5"/>
        <v>-2.3285071250000001E-7</v>
      </c>
      <c r="Q10">
        <f t="shared" si="6"/>
        <v>2.3285071250000001E-6</v>
      </c>
      <c r="R10" s="1">
        <f t="shared" si="7"/>
        <v>1.7325414999999975E-9</v>
      </c>
      <c r="S10">
        <f>1E-30/(N10*(1.602E-19)^2*Tabelle1!$G$9)</f>
        <v>6.4201467557268852E-12</v>
      </c>
      <c r="T10">
        <f>S10*SQRT((O10/N10)^2 + (Tabelle1!$H$9/Tabelle1!$G$9)^2)</f>
        <v>3.6744024127722564E-13</v>
      </c>
      <c r="U10">
        <f>S10*Tabelle1!G$10</f>
        <v>8.8885387344378574E-6</v>
      </c>
      <c r="V10">
        <f>U10*SQRT((T10/S10)^2+(Tabelle1!H$10/Tabelle1!G$10)^2)</f>
        <v>5.7283236462866142E-7</v>
      </c>
    </row>
    <row r="11" spans="3:22" x14ac:dyDescent="0.25">
      <c r="C11" s="1">
        <v>15.9974433</v>
      </c>
      <c r="D11" s="1">
        <v>0</v>
      </c>
      <c r="E11" s="1">
        <v>-0.1</v>
      </c>
      <c r="F11" s="1">
        <v>0.1</v>
      </c>
      <c r="G11" s="1">
        <v>-1.1514285599999999E-6</v>
      </c>
      <c r="H11" s="1">
        <v>-4.2117655300000001E-7</v>
      </c>
      <c r="I11" s="1">
        <v>-2.4959414700000001E-7</v>
      </c>
      <c r="J11" s="1">
        <v>-2.5429014499999998E-7</v>
      </c>
      <c r="K11" s="1">
        <f t="shared" si="0"/>
        <v>1.1514285599999999E-5</v>
      </c>
      <c r="L11" s="1">
        <f t="shared" si="1"/>
        <v>-4.2117655300000002E-6</v>
      </c>
      <c r="M11">
        <f t="shared" si="2"/>
        <v>3.6512600349999996E-6</v>
      </c>
      <c r="N11">
        <f t="shared" si="3"/>
        <v>7.1820883455668845E-11</v>
      </c>
      <c r="O11">
        <f t="shared" si="4"/>
        <v>3.5168620999316684E-12</v>
      </c>
      <c r="P11" s="1">
        <f t="shared" si="5"/>
        <v>-2.5194214599999997E-7</v>
      </c>
      <c r="Q11">
        <f t="shared" si="6"/>
        <v>2.5194214599999999E-6</v>
      </c>
      <c r="R11" s="1">
        <f t="shared" si="7"/>
        <v>2.3479989999999854E-9</v>
      </c>
      <c r="S11">
        <f>1E-30/(N11*(1.602E-19)^2*Tabelle1!$G$9)</f>
        <v>6.0471193896816196E-12</v>
      </c>
      <c r="T11">
        <f>S11*SQRT((O11/N11)^2 + (Tabelle1!$H$9/Tabelle1!$G$9)^2)</f>
        <v>3.4609099949230605E-13</v>
      </c>
      <c r="U11">
        <f>S11*Tabelle1!G$10</f>
        <v>8.3720913200324097E-6</v>
      </c>
      <c r="V11">
        <f>U11*SQRT((T11/S11)^2+(Tabelle1!H$10/Tabelle1!G$10)^2)</f>
        <v>5.3954930174971679E-7</v>
      </c>
    </row>
    <row r="12" spans="3:22" x14ac:dyDescent="0.25">
      <c r="C12" s="1">
        <v>16.997979999999998</v>
      </c>
      <c r="D12" s="1">
        <v>0</v>
      </c>
      <c r="E12" s="1">
        <v>-0.1</v>
      </c>
      <c r="F12" s="1">
        <v>0.1</v>
      </c>
      <c r="G12" s="1">
        <v>-1.14922489E-6</v>
      </c>
      <c r="H12" s="1">
        <v>-3.95986472E-7</v>
      </c>
      <c r="I12" s="1">
        <v>-2.4766575800000001E-7</v>
      </c>
      <c r="J12" s="1">
        <v>-2.6199490000000002E-7</v>
      </c>
      <c r="K12" s="1">
        <f t="shared" si="0"/>
        <v>1.1492248899999999E-5</v>
      </c>
      <c r="L12" s="1">
        <f t="shared" si="1"/>
        <v>-3.9598647199999999E-6</v>
      </c>
      <c r="M12">
        <f t="shared" si="2"/>
        <v>3.7661920899999995E-6</v>
      </c>
      <c r="N12">
        <f t="shared" si="3"/>
        <v>7.4081615818839336E-11</v>
      </c>
      <c r="O12">
        <f t="shared" si="4"/>
        <v>3.6275636616999912E-12</v>
      </c>
      <c r="P12" s="1">
        <f t="shared" si="5"/>
        <v>-2.5483032899999999E-7</v>
      </c>
      <c r="Q12">
        <f t="shared" si="6"/>
        <v>2.5483032899999997E-6</v>
      </c>
      <c r="R12" s="1">
        <f t="shared" si="7"/>
        <v>7.1645710000000038E-9</v>
      </c>
      <c r="S12">
        <f>1E-30/(N12*(1.602E-19)^2*Tabelle1!$G$9)</f>
        <v>5.8625807783527301E-12</v>
      </c>
      <c r="T12">
        <f>S12*SQRT((O12/N12)^2 + (Tabelle1!$H$9/Tabelle1!$G$9)^2)</f>
        <v>3.3552941664201271E-13</v>
      </c>
      <c r="U12">
        <f>S12*Tabelle1!G$10</f>
        <v>8.1166020520755602E-6</v>
      </c>
      <c r="V12">
        <f>U12*SQRT((T12/S12)^2+(Tabelle1!H$10/Tabelle1!G$10)^2)</f>
        <v>5.2308399447328694E-7</v>
      </c>
    </row>
    <row r="13" spans="3:22" x14ac:dyDescent="0.25">
      <c r="C13" s="1">
        <v>17.999723299999999</v>
      </c>
      <c r="D13" s="1">
        <v>0</v>
      </c>
      <c r="E13" s="1">
        <v>-0.1</v>
      </c>
      <c r="F13" s="1">
        <v>0.1</v>
      </c>
      <c r="G13" s="1">
        <v>-1.1678861000000001E-6</v>
      </c>
      <c r="H13" s="1">
        <v>-3.84541452E-7</v>
      </c>
      <c r="I13" s="1">
        <v>-2.58926293E-7</v>
      </c>
      <c r="J13" s="1">
        <v>-2.6573508900000002E-7</v>
      </c>
      <c r="K13" s="1">
        <f t="shared" si="0"/>
        <v>1.1678860999999999E-5</v>
      </c>
      <c r="L13" s="1">
        <f t="shared" si="1"/>
        <v>-3.8454145199999998E-6</v>
      </c>
      <c r="M13">
        <f t="shared" si="2"/>
        <v>3.9167232399999997E-6</v>
      </c>
      <c r="N13">
        <f t="shared" si="3"/>
        <v>7.7042588216577036E-11</v>
      </c>
      <c r="O13">
        <f t="shared" si="4"/>
        <v>3.7725539640119238E-12</v>
      </c>
      <c r="P13" s="1">
        <f t="shared" si="5"/>
        <v>-2.6233069100000001E-7</v>
      </c>
      <c r="Q13">
        <f t="shared" si="6"/>
        <v>2.6233069099999998E-6</v>
      </c>
      <c r="R13" s="1">
        <f t="shared" si="7"/>
        <v>3.4043980000000097E-9</v>
      </c>
      <c r="S13">
        <f>1E-30/(N13*(1.602E-19)^2*Tabelle1!$G$9)</f>
        <v>5.6372646218470351E-12</v>
      </c>
      <c r="T13">
        <f>S13*SQRT((O13/N13)^2 + (Tabelle1!$H$9/Tabelle1!$G$9)^2)</f>
        <v>3.2263403806888909E-13</v>
      </c>
      <c r="U13">
        <f>S13*Tabelle1!G$10</f>
        <v>7.8046572538029879E-6</v>
      </c>
      <c r="V13">
        <f>U13*SQRT((T13/S13)^2+(Tabelle1!H$10/Tabelle1!G$10)^2)</f>
        <v>5.0298034394457159E-7</v>
      </c>
    </row>
    <row r="14" spans="3:22" x14ac:dyDescent="0.25">
      <c r="C14" s="1">
        <v>19</v>
      </c>
      <c r="D14" s="1">
        <v>0</v>
      </c>
      <c r="E14" s="1">
        <v>-0.1</v>
      </c>
      <c r="F14" s="1">
        <v>0.1</v>
      </c>
      <c r="G14" s="1">
        <v>-1.1957892199999999E-6</v>
      </c>
      <c r="H14" s="1">
        <v>-4.3441596899999998E-7</v>
      </c>
      <c r="I14" s="1">
        <v>-2.73997244E-7</v>
      </c>
      <c r="J14" s="1">
        <v>-2.7139769900000003E-7</v>
      </c>
      <c r="K14" s="1">
        <f t="shared" si="0"/>
        <v>1.1957892199999999E-5</v>
      </c>
      <c r="L14" s="1">
        <f t="shared" si="1"/>
        <v>-4.3441596899999999E-6</v>
      </c>
      <c r="M14">
        <f t="shared" si="2"/>
        <v>3.8068662549999996E-6</v>
      </c>
      <c r="N14">
        <f t="shared" si="3"/>
        <v>7.4881683312285238E-11</v>
      </c>
      <c r="O14">
        <f t="shared" si="4"/>
        <v>3.6667406657927352E-12</v>
      </c>
      <c r="P14" s="1">
        <f t="shared" si="5"/>
        <v>-2.7269747150000004E-7</v>
      </c>
      <c r="Q14">
        <f t="shared" si="6"/>
        <v>2.7269747150000002E-6</v>
      </c>
      <c r="R14" s="1">
        <f t="shared" si="7"/>
        <v>-1.2997724999999871E-9</v>
      </c>
      <c r="S14">
        <f>1E-30/(N14*(1.602E-19)^2*Tabelle1!$G$9)</f>
        <v>5.7999424921793299E-12</v>
      </c>
      <c r="T14">
        <f>S14*SQRT((O14/N14)^2 + (Tabelle1!$H$9/Tabelle1!$G$9)^2)</f>
        <v>3.3194447881107988E-13</v>
      </c>
      <c r="U14">
        <f>S14*Tabelle1!G$10</f>
        <v>8.0298808517518401E-6</v>
      </c>
      <c r="V14">
        <f>U14*SQRT((T14/S14)^2+(Tabelle1!H$10/Tabelle1!G$10)^2)</f>
        <v>5.1749514441265728E-7</v>
      </c>
    </row>
    <row r="15" spans="3:22" x14ac:dyDescent="0.25">
      <c r="C15" s="1">
        <v>19.974399999999999</v>
      </c>
      <c r="D15" s="1">
        <v>0</v>
      </c>
      <c r="E15" s="1">
        <v>-0.1</v>
      </c>
      <c r="F15" s="1">
        <v>0.1</v>
      </c>
      <c r="G15" s="1">
        <v>-1.2079147099999999E-6</v>
      </c>
      <c r="H15" s="1">
        <v>-4.4500247700000001E-7</v>
      </c>
      <c r="I15" s="1">
        <v>-2.78643237E-7</v>
      </c>
      <c r="J15" s="1">
        <v>-2.8380224899999999E-7</v>
      </c>
      <c r="K15" s="1">
        <f t="shared" si="0"/>
        <v>1.2079147099999998E-5</v>
      </c>
      <c r="L15" s="1">
        <f t="shared" si="1"/>
        <v>-4.4500247699999996E-6</v>
      </c>
      <c r="M15">
        <f t="shared" si="2"/>
        <v>3.8145611649999991E-6</v>
      </c>
      <c r="N15">
        <f t="shared" si="3"/>
        <v>7.5033043453445888E-11</v>
      </c>
      <c r="O15">
        <f t="shared" si="4"/>
        <v>3.6741523365808951E-12</v>
      </c>
      <c r="P15" s="1">
        <f t="shared" si="5"/>
        <v>-2.8122274299999997E-7</v>
      </c>
      <c r="Q15">
        <f t="shared" si="6"/>
        <v>2.8122274299999997E-6</v>
      </c>
      <c r="R15" s="1">
        <f t="shared" si="7"/>
        <v>2.5795059999999953E-9</v>
      </c>
      <c r="S15">
        <f>1E-30/(N15*(1.602E-19)^2*Tabelle1!$G$9)</f>
        <v>5.7882425787287366E-12</v>
      </c>
      <c r="T15">
        <f>S15*SQRT((O15/N15)^2 + (Tabelle1!$H$9/Tabelle1!$G$9)^2)</f>
        <v>3.3127486498685171E-13</v>
      </c>
      <c r="U15">
        <f>S15*Tabelle1!G$10</f>
        <v>8.0136826030432111E-6</v>
      </c>
      <c r="V15">
        <f>U15*SQRT((T15/S15)^2+(Tabelle1!H$10/Tabelle1!G$10)^2)</f>
        <v>5.1645122916541225E-7</v>
      </c>
    </row>
    <row r="16" spans="3:22" x14ac:dyDescent="0.25">
      <c r="C16" s="1">
        <v>20.973236700000001</v>
      </c>
      <c r="D16" s="1">
        <v>0</v>
      </c>
      <c r="E16" s="1">
        <v>-0.1</v>
      </c>
      <c r="F16" s="1">
        <v>0.1</v>
      </c>
      <c r="G16" s="1">
        <v>-1.2228001500000001E-6</v>
      </c>
      <c r="H16" s="1">
        <v>-4.40401563E-7</v>
      </c>
      <c r="I16" s="1">
        <v>-2.901654E-7</v>
      </c>
      <c r="J16" s="1">
        <v>-2.8631808000000001E-7</v>
      </c>
      <c r="K16" s="1">
        <f t="shared" si="0"/>
        <v>1.22280015E-5</v>
      </c>
      <c r="L16" s="1">
        <f t="shared" si="1"/>
        <v>-4.4040156299999998E-6</v>
      </c>
      <c r="M16">
        <f t="shared" si="2"/>
        <v>3.9119929349999994E-6</v>
      </c>
      <c r="N16">
        <f t="shared" si="3"/>
        <v>7.6949542341767193E-11</v>
      </c>
      <c r="O16">
        <f t="shared" si="4"/>
        <v>3.7679977751302361E-12</v>
      </c>
      <c r="P16" s="1">
        <f t="shared" si="5"/>
        <v>-2.8824174E-7</v>
      </c>
      <c r="Q16">
        <f t="shared" si="6"/>
        <v>2.8824173999999997E-6</v>
      </c>
      <c r="R16" s="1">
        <f t="shared" si="7"/>
        <v>-1.9236599999999954E-9</v>
      </c>
      <c r="S16">
        <f>1E-30/(N16*(1.602E-19)^2*Tabelle1!$G$9)</f>
        <v>5.6440810914752064E-12</v>
      </c>
      <c r="T16">
        <f>S16*SQRT((O16/N16)^2 + (Tabelle1!$H$9/Tabelle1!$G$9)^2)</f>
        <v>3.2302416080908965E-13</v>
      </c>
      <c r="U16">
        <f>S16*Tabelle1!G$10</f>
        <v>7.8140944920200232E-6</v>
      </c>
      <c r="V16">
        <f>U16*SQRT((T16/S16)^2+(Tabelle1!H$10/Tabelle1!G$10)^2)</f>
        <v>5.0358853789466178E-7</v>
      </c>
    </row>
    <row r="17" spans="3:22" x14ac:dyDescent="0.25">
      <c r="C17" s="1">
        <v>21.976393300000002</v>
      </c>
      <c r="D17" s="1">
        <v>0</v>
      </c>
      <c r="E17" s="1">
        <v>-0.1</v>
      </c>
      <c r="F17" s="1">
        <v>0.1</v>
      </c>
      <c r="G17" s="1">
        <v>-1.24032083E-6</v>
      </c>
      <c r="H17" s="1">
        <v>-3.97317835E-7</v>
      </c>
      <c r="I17" s="1">
        <v>-2.8859272099999999E-7</v>
      </c>
      <c r="J17" s="1">
        <v>-3.1200208399999998E-7</v>
      </c>
      <c r="K17" s="1">
        <f t="shared" si="0"/>
        <v>1.2403208299999998E-5</v>
      </c>
      <c r="L17" s="1">
        <f t="shared" si="1"/>
        <v>-3.97317835E-6</v>
      </c>
      <c r="M17">
        <f t="shared" si="2"/>
        <v>4.2150149749999992E-6</v>
      </c>
      <c r="N17">
        <f t="shared" si="3"/>
        <v>8.2910035544311457E-11</v>
      </c>
      <c r="O17">
        <f t="shared" si="4"/>
        <v>4.0598659843798075E-12</v>
      </c>
      <c r="P17" s="1">
        <f t="shared" si="5"/>
        <v>-3.0029740249999996E-7</v>
      </c>
      <c r="Q17">
        <f t="shared" si="6"/>
        <v>3.0029740249999996E-6</v>
      </c>
      <c r="R17" s="1">
        <f t="shared" si="7"/>
        <v>1.1704681499999994E-8</v>
      </c>
      <c r="S17">
        <f>1E-30/(N17*(1.602E-19)^2*Tabelle1!$G$9)</f>
        <v>5.2383219242105055E-12</v>
      </c>
      <c r="T17">
        <f>S17*SQRT((O17/N17)^2 + (Tabelle1!$H$9/Tabelle1!$G$9)^2)</f>
        <v>2.998016003298927E-13</v>
      </c>
      <c r="U17">
        <f>S17*Tabelle1!G$10</f>
        <v>7.2523306862521275E-6</v>
      </c>
      <c r="V17">
        <f>U17*SQRT((T17/S17)^2+(Tabelle1!H$10/Tabelle1!G$10)^2)</f>
        <v>4.6738500671421627E-7</v>
      </c>
    </row>
    <row r="18" spans="3:22" x14ac:dyDescent="0.25">
      <c r="C18" s="1">
        <v>22.9648067</v>
      </c>
      <c r="D18" s="1">
        <v>0</v>
      </c>
      <c r="E18" s="1">
        <v>-0.1</v>
      </c>
      <c r="F18" s="1">
        <v>0.1</v>
      </c>
      <c r="G18" s="1">
        <v>-1.2231754500000001E-6</v>
      </c>
      <c r="H18" s="1">
        <v>-2.9948485E-7</v>
      </c>
      <c r="I18" s="1">
        <v>-3.15513912E-7</v>
      </c>
      <c r="J18" s="1">
        <v>-3.1320946900000002E-7</v>
      </c>
      <c r="K18" s="1">
        <f t="shared" si="0"/>
        <v>1.2231754500000001E-5</v>
      </c>
      <c r="L18" s="1">
        <f t="shared" si="1"/>
        <v>-2.9948484999999999E-6</v>
      </c>
      <c r="M18">
        <f t="shared" si="2"/>
        <v>4.6184530000000005E-6</v>
      </c>
      <c r="N18">
        <f t="shared" si="3"/>
        <v>9.0845727633442632E-11</v>
      </c>
      <c r="O18">
        <f t="shared" si="4"/>
        <v>4.4484540022676623E-12</v>
      </c>
      <c r="P18" s="1">
        <f t="shared" si="5"/>
        <v>-3.1436169050000001E-7</v>
      </c>
      <c r="Q18">
        <f t="shared" si="6"/>
        <v>3.1436169049999997E-6</v>
      </c>
      <c r="R18" s="1">
        <f t="shared" si="7"/>
        <v>-1.1522214999999922E-9</v>
      </c>
      <c r="S18">
        <f>1E-30/(N18*(1.602E-19)^2*Tabelle1!$G$9)</f>
        <v>4.7807361803656091E-12</v>
      </c>
      <c r="T18">
        <f>S18*SQRT((O18/N18)^2 + (Tabelle1!$H$9/Tabelle1!$G$9)^2)</f>
        <v>2.7361288182849589E-13</v>
      </c>
      <c r="U18">
        <f>S18*Tabelle1!G$10</f>
        <v>6.618814231996024E-6</v>
      </c>
      <c r="V18">
        <f>U18*SQRT((T18/S18)^2+(Tabelle1!H$10/Tabelle1!G$10)^2)</f>
        <v>4.2655729145471359E-7</v>
      </c>
    </row>
    <row r="19" spans="3:22" x14ac:dyDescent="0.25">
      <c r="C19" s="1">
        <v>23.983650000000001</v>
      </c>
      <c r="D19" s="1">
        <v>0</v>
      </c>
      <c r="E19" s="1">
        <v>-0.1</v>
      </c>
      <c r="F19" s="1">
        <v>0.1</v>
      </c>
      <c r="G19" s="1">
        <v>-1.29828964E-6</v>
      </c>
      <c r="H19" s="1">
        <v>-4.2621369600000002E-7</v>
      </c>
      <c r="I19" s="1">
        <v>-3.1039863199999999E-7</v>
      </c>
      <c r="J19" s="1">
        <v>-3.1306536600000001E-7</v>
      </c>
      <c r="K19" s="1">
        <f t="shared" si="0"/>
        <v>1.2982896399999999E-5</v>
      </c>
      <c r="L19" s="1">
        <f t="shared" si="1"/>
        <v>-4.2621369599999996E-6</v>
      </c>
      <c r="M19">
        <f t="shared" si="2"/>
        <v>4.3603797199999999E-6</v>
      </c>
      <c r="N19">
        <f t="shared" si="3"/>
        <v>8.5769383908747527E-11</v>
      </c>
      <c r="O19">
        <f t="shared" si="4"/>
        <v>4.1998800500602138E-12</v>
      </c>
      <c r="P19" s="1">
        <f t="shared" si="5"/>
        <v>-3.11731999E-7</v>
      </c>
      <c r="Q19">
        <f t="shared" si="6"/>
        <v>3.1173199899999997E-6</v>
      </c>
      <c r="R19" s="1">
        <f t="shared" si="7"/>
        <v>1.3333670000000105E-9</v>
      </c>
      <c r="S19">
        <f>1E-30/(N19*(1.602E-19)^2*Tabelle1!$G$9)</f>
        <v>5.0636886629722452E-12</v>
      </c>
      <c r="T19">
        <f>S19*SQRT((O19/N19)^2 + (Tabelle1!$H$9/Tabelle1!$G$9)^2)</f>
        <v>2.8980692418215874E-13</v>
      </c>
      <c r="U19">
        <f>S19*Tabelle1!G$10</f>
        <v>7.0105551372036789E-6</v>
      </c>
      <c r="V19">
        <f>U19*SQRT((T19/S19)^2+(Tabelle1!H$10/Tabelle1!G$10)^2)</f>
        <v>4.5180349623103394E-7</v>
      </c>
    </row>
    <row r="20" spans="3:22" x14ac:dyDescent="0.25">
      <c r="C20" s="1">
        <v>24.988669999999999</v>
      </c>
      <c r="D20" s="1">
        <v>0</v>
      </c>
      <c r="E20" s="1">
        <v>-0.1</v>
      </c>
      <c r="F20" s="1">
        <v>0.1</v>
      </c>
      <c r="G20" s="1">
        <v>-1.35443044E-6</v>
      </c>
      <c r="H20" s="1">
        <v>-3.8532337200000001E-7</v>
      </c>
      <c r="I20" s="1">
        <v>-3.0659513299999998E-7</v>
      </c>
      <c r="J20" s="1">
        <v>-3.2563690499999999E-7</v>
      </c>
      <c r="K20" s="1">
        <f t="shared" si="0"/>
        <v>1.3544304399999999E-5</v>
      </c>
      <c r="L20" s="1">
        <f t="shared" si="1"/>
        <v>-3.8532337200000001E-6</v>
      </c>
      <c r="M20">
        <f t="shared" si="2"/>
        <v>4.8455353399999995E-6</v>
      </c>
      <c r="N20">
        <f t="shared" si="3"/>
        <v>9.5312474487855704E-11</v>
      </c>
      <c r="O20">
        <f t="shared" si="4"/>
        <v>4.6671777489891936E-12</v>
      </c>
      <c r="P20" s="1">
        <f t="shared" si="5"/>
        <v>-3.1611601900000001E-7</v>
      </c>
      <c r="Q20">
        <f t="shared" si="6"/>
        <v>3.1611601899999997E-6</v>
      </c>
      <c r="R20" s="1">
        <f t="shared" si="7"/>
        <v>9.5208860000000064E-9</v>
      </c>
      <c r="S20">
        <f>1E-30/(N20*(1.602E-19)^2*Tabelle1!$G$9)</f>
        <v>4.5566906038535049E-12</v>
      </c>
      <c r="T20">
        <f>S20*SQRT((O20/N20)^2 + (Tabelle1!$H$9/Tabelle1!$G$9)^2)</f>
        <v>2.607902215649639E-13</v>
      </c>
      <c r="U20">
        <f>S20*Tabelle1!G$10</f>
        <v>6.308628521158355E-6</v>
      </c>
      <c r="V20">
        <f>U20*SQRT((T20/S20)^2+(Tabelle1!H$10/Tabelle1!G$10)^2)</f>
        <v>4.0656700739095157E-7</v>
      </c>
    </row>
    <row r="21" spans="3:22" x14ac:dyDescent="0.25">
      <c r="C21" s="1">
        <v>25.985603300000001</v>
      </c>
      <c r="D21" s="1">
        <v>0</v>
      </c>
      <c r="E21" s="1">
        <v>-0.1</v>
      </c>
      <c r="F21" s="1">
        <v>0.1</v>
      </c>
      <c r="G21" s="1">
        <v>-1.3850535900000001E-6</v>
      </c>
      <c r="H21" s="1">
        <v>-2.7186305700000003E-7</v>
      </c>
      <c r="I21" s="1">
        <v>-3.3106111799999998E-7</v>
      </c>
      <c r="J21" s="1">
        <v>-3.42653382E-7</v>
      </c>
      <c r="K21" s="1">
        <f t="shared" si="0"/>
        <v>1.3850535900000001E-5</v>
      </c>
      <c r="L21" s="1">
        <f t="shared" si="1"/>
        <v>-2.7186305700000003E-6</v>
      </c>
      <c r="M21">
        <f t="shared" si="2"/>
        <v>5.5659526650000003E-6</v>
      </c>
      <c r="N21">
        <f t="shared" si="3"/>
        <v>1.0948320137180656E-10</v>
      </c>
      <c r="O21">
        <f t="shared" si="4"/>
        <v>5.361077488295672E-12</v>
      </c>
      <c r="P21" s="1">
        <f t="shared" si="5"/>
        <v>-3.3685724999999999E-7</v>
      </c>
      <c r="Q21">
        <f t="shared" si="6"/>
        <v>3.3685725E-6</v>
      </c>
      <c r="R21" s="1">
        <f t="shared" si="7"/>
        <v>5.7961320000000101E-9</v>
      </c>
      <c r="S21">
        <f>1E-30/(N21*(1.602E-19)^2*Tabelle1!$G$9)</f>
        <v>3.9669049816502684E-12</v>
      </c>
      <c r="T21">
        <f>S21*SQRT((O21/N21)^2 + (Tabelle1!$H$9/Tabelle1!$G$9)^2)</f>
        <v>2.2703539016163411E-13</v>
      </c>
      <c r="U21">
        <f>S21*Tabelle1!G$10</f>
        <v>5.4920845156351563E-6</v>
      </c>
      <c r="V21">
        <f>U21*SQRT((T21/S21)^2+(Tabelle1!H$10/Tabelle1!G$10)^2)</f>
        <v>3.5394386567081891E-7</v>
      </c>
    </row>
    <row r="22" spans="3:22" x14ac:dyDescent="0.25">
      <c r="C22" s="1">
        <v>26.98377</v>
      </c>
      <c r="D22" s="1">
        <v>0</v>
      </c>
      <c r="E22" s="1">
        <v>-0.1</v>
      </c>
      <c r="F22" s="1">
        <v>0.1</v>
      </c>
      <c r="G22" s="1">
        <v>-1.3866773700000001E-6</v>
      </c>
      <c r="H22" s="1">
        <v>-2.2839342799999999E-7</v>
      </c>
      <c r="I22" s="1">
        <v>-3.4636328199999998E-7</v>
      </c>
      <c r="J22" s="1">
        <v>-3.5627794400000002E-7</v>
      </c>
      <c r="K22" s="1">
        <f t="shared" si="0"/>
        <v>1.38667737E-5</v>
      </c>
      <c r="L22" s="1">
        <f t="shared" si="1"/>
        <v>-2.2839342799999997E-6</v>
      </c>
      <c r="M22">
        <f t="shared" si="2"/>
        <v>5.7914197099999999E-6</v>
      </c>
      <c r="N22">
        <f t="shared" si="3"/>
        <v>1.1391817510876721E-10</v>
      </c>
      <c r="O22">
        <f t="shared" si="4"/>
        <v>5.5782453968377121E-12</v>
      </c>
      <c r="P22" s="1">
        <f t="shared" si="5"/>
        <v>-3.51320613E-7</v>
      </c>
      <c r="Q22">
        <f t="shared" si="6"/>
        <v>3.5132061299999997E-6</v>
      </c>
      <c r="R22" s="1">
        <f t="shared" si="7"/>
        <v>4.9573310000000188E-9</v>
      </c>
      <c r="S22">
        <f>1E-30/(N22*(1.602E-19)^2*Tabelle1!$G$9)</f>
        <v>3.8124685241329347E-12</v>
      </c>
      <c r="T22">
        <f>S22*SQRT((O22/N22)^2 + (Tabelle1!$H$9/Tabelle1!$G$9)^2)</f>
        <v>2.1819662504126511E-13</v>
      </c>
      <c r="U22">
        <f>S22*Tabelle1!G$10</f>
        <v>5.2782709554657255E-6</v>
      </c>
      <c r="V22">
        <f>U22*SQRT((T22/S22)^2+(Tabelle1!H$10/Tabelle1!G$10)^2)</f>
        <v>3.4016439854795061E-7</v>
      </c>
    </row>
    <row r="23" spans="3:22" x14ac:dyDescent="0.25">
      <c r="C23" s="1">
        <v>27.986723300000001</v>
      </c>
      <c r="D23" s="1">
        <v>0</v>
      </c>
      <c r="E23" s="1">
        <v>-0.1</v>
      </c>
      <c r="F23" s="1">
        <v>0.1</v>
      </c>
      <c r="G23" s="1">
        <v>-1.4329535499999999E-6</v>
      </c>
      <c r="H23" s="1">
        <v>-1.7968578299999999E-7</v>
      </c>
      <c r="I23" s="1">
        <v>-3.5695237799999997E-7</v>
      </c>
      <c r="J23" s="1">
        <v>-3.56429177E-7</v>
      </c>
      <c r="K23" s="1">
        <f t="shared" si="0"/>
        <v>1.4329535499999999E-5</v>
      </c>
      <c r="L23" s="1">
        <f t="shared" si="1"/>
        <v>-1.7968578299999998E-6</v>
      </c>
      <c r="M23">
        <f t="shared" si="2"/>
        <v>6.266338835E-6</v>
      </c>
      <c r="N23">
        <f t="shared" si="3"/>
        <v>1.2325991215311146E-10</v>
      </c>
      <c r="O23">
        <f t="shared" si="4"/>
        <v>6.0356833922789794E-12</v>
      </c>
      <c r="P23" s="1">
        <f t="shared" si="5"/>
        <v>-3.5669077749999996E-7</v>
      </c>
      <c r="Q23">
        <f t="shared" si="6"/>
        <v>3.5669077749999996E-6</v>
      </c>
      <c r="R23" s="1">
        <f t="shared" si="7"/>
        <v>-2.616004999999861E-10</v>
      </c>
      <c r="S23">
        <f>1E-30/(N23*(1.602E-19)^2*Tabelle1!$G$9)</f>
        <v>3.5235256081421414E-12</v>
      </c>
      <c r="T23">
        <f>S23*SQRT((O23/N23)^2 + (Tabelle1!$H$9/Tabelle1!$G$9)^2)</f>
        <v>2.0165973596278767E-13</v>
      </c>
      <c r="U23">
        <f>S23*Tabelle1!G$10</f>
        <v>4.8782364393489969E-6</v>
      </c>
      <c r="V23">
        <f>U23*SQRT((T23/S23)^2+(Tabelle1!H$10/Tabelle1!G$10)^2)</f>
        <v>3.1438370223254884E-7</v>
      </c>
    </row>
    <row r="24" spans="3:22" x14ac:dyDescent="0.25">
      <c r="C24" s="1">
        <v>28.9940067</v>
      </c>
      <c r="D24" s="1">
        <v>0</v>
      </c>
      <c r="E24" s="1">
        <v>-0.1</v>
      </c>
      <c r="F24" s="1">
        <v>0.1</v>
      </c>
      <c r="G24" s="1">
        <v>-1.4825326500000001E-6</v>
      </c>
      <c r="H24" s="1">
        <v>-2.9631491799999998E-7</v>
      </c>
      <c r="I24" s="1">
        <v>-3.6137001700000002E-7</v>
      </c>
      <c r="J24" s="1">
        <v>-3.6632080899999998E-7</v>
      </c>
      <c r="K24" s="1">
        <f t="shared" si="0"/>
        <v>1.4825326499999999E-5</v>
      </c>
      <c r="L24" s="1">
        <f t="shared" si="1"/>
        <v>-2.9631491799999997E-6</v>
      </c>
      <c r="M24">
        <f t="shared" si="2"/>
        <v>5.9310886599999998E-6</v>
      </c>
      <c r="N24">
        <f t="shared" si="3"/>
        <v>1.1666548625181638E-10</v>
      </c>
      <c r="O24">
        <f t="shared" si="4"/>
        <v>5.7127733220152597E-12</v>
      </c>
      <c r="P24" s="1">
        <f t="shared" si="5"/>
        <v>-3.63845413E-7</v>
      </c>
      <c r="Q24">
        <f t="shared" si="6"/>
        <v>3.6384541300000002E-6</v>
      </c>
      <c r="R24" s="1">
        <f t="shared" si="7"/>
        <v>2.4753959999999813E-9</v>
      </c>
      <c r="S24">
        <f>1E-30/(N24*(1.602E-19)^2*Tabelle1!$G$9)</f>
        <v>3.7226901535506791E-12</v>
      </c>
      <c r="T24">
        <f>S24*SQRT((O24/N24)^2 + (Tabelle1!$H$9/Tabelle1!$G$9)^2)</f>
        <v>2.1305839574474722E-13</v>
      </c>
      <c r="U24">
        <f>S24*Tabelle1!G$10</f>
        <v>5.1539749611844002E-6</v>
      </c>
      <c r="V24">
        <f>U24*SQRT((T24/S24)^2+(Tabelle1!H$10/Tabelle1!G$10)^2)</f>
        <v>3.3215399656340604E-7</v>
      </c>
    </row>
    <row r="25" spans="3:22" x14ac:dyDescent="0.25">
      <c r="C25" s="1">
        <v>29.9926733</v>
      </c>
      <c r="D25" s="1">
        <v>0</v>
      </c>
      <c r="E25" s="1">
        <v>-0.1</v>
      </c>
      <c r="F25" s="1">
        <v>0.1</v>
      </c>
      <c r="G25" s="1">
        <v>-1.5832775600000001E-6</v>
      </c>
      <c r="H25" s="1">
        <v>-1.13024856E-7</v>
      </c>
      <c r="I25" s="1">
        <v>-3.7204633399999999E-7</v>
      </c>
      <c r="J25" s="1">
        <v>-3.7723889599999997E-7</v>
      </c>
      <c r="K25" s="1">
        <f t="shared" si="0"/>
        <v>1.58327756E-5</v>
      </c>
      <c r="L25" s="1">
        <f t="shared" si="1"/>
        <v>-1.13024856E-6</v>
      </c>
      <c r="M25">
        <f t="shared" si="2"/>
        <v>7.35126352E-6</v>
      </c>
      <c r="N25">
        <f t="shared" si="3"/>
        <v>1.4460055856356722E-10</v>
      </c>
      <c r="O25">
        <f t="shared" si="4"/>
        <v>7.080673469507704E-12</v>
      </c>
      <c r="P25" s="1">
        <f t="shared" si="5"/>
        <v>-3.7464261499999998E-7</v>
      </c>
      <c r="Q25">
        <f t="shared" si="6"/>
        <v>3.7464261499999996E-6</v>
      </c>
      <c r="R25" s="1">
        <f t="shared" si="7"/>
        <v>2.5962809999999925E-9</v>
      </c>
      <c r="S25">
        <f>1E-30/(N25*(1.602E-19)^2*Tabelle1!$G$9)</f>
        <v>3.0035116132550347E-12</v>
      </c>
      <c r="T25">
        <f>S25*SQRT((O25/N25)^2 + (Tabelle1!$H$9/Tabelle1!$G$9)^2)</f>
        <v>1.7189810043967272E-13</v>
      </c>
      <c r="U25">
        <f>S25*Tabelle1!G$10</f>
        <v>4.1582895733555106E-6</v>
      </c>
      <c r="V25">
        <f>U25*SQRT((T25/S25)^2+(Tabelle1!H$10/Tabelle1!G$10)^2)</f>
        <v>2.6798587712590883E-7</v>
      </c>
    </row>
    <row r="26" spans="3:22" x14ac:dyDescent="0.25">
      <c r="C26" s="1">
        <v>31.992419999999999</v>
      </c>
      <c r="D26" s="1">
        <v>0</v>
      </c>
      <c r="E26" s="1">
        <v>-0.1</v>
      </c>
      <c r="F26" s="1">
        <v>0.1</v>
      </c>
      <c r="G26" s="1">
        <v>-1.72454677E-6</v>
      </c>
      <c r="H26" s="1">
        <v>-6.6899370599999998E-8</v>
      </c>
      <c r="I26" s="1">
        <v>-3.8838823099999999E-7</v>
      </c>
      <c r="J26" s="1">
        <v>-3.9115556E-7</v>
      </c>
      <c r="K26" s="1">
        <f t="shared" si="0"/>
        <v>1.72454677E-5</v>
      </c>
      <c r="L26" s="1">
        <f t="shared" si="1"/>
        <v>-6.689937059999999E-7</v>
      </c>
      <c r="M26">
        <f t="shared" si="2"/>
        <v>8.288236997E-6</v>
      </c>
      <c r="N26">
        <f t="shared" si="3"/>
        <v>1.6303098045836658E-10</v>
      </c>
      <c r="O26">
        <f t="shared" si="4"/>
        <v>7.9831582222548471E-12</v>
      </c>
      <c r="P26" s="1">
        <f t="shared" si="5"/>
        <v>-3.8977189550000002E-7</v>
      </c>
      <c r="Q26">
        <f t="shared" si="6"/>
        <v>3.8977189549999994E-6</v>
      </c>
      <c r="R26" s="1">
        <f t="shared" si="7"/>
        <v>1.3836645000000082E-9</v>
      </c>
      <c r="S26">
        <f>1E-30/(N26*(1.602E-19)^2*Tabelle1!$G$9)</f>
        <v>2.6639688708720555E-12</v>
      </c>
      <c r="T26">
        <f>S26*SQRT((O26/N26)^2 + (Tabelle1!$H$9/Tabelle1!$G$9)^2)</f>
        <v>1.5246526316475481E-13</v>
      </c>
      <c r="U26">
        <f>S26*Tabelle1!G$10</f>
        <v>3.68820081487406E-6</v>
      </c>
      <c r="V26">
        <f>U26*SQRT((T26/S26)^2+(Tabelle1!H$10/Tabelle1!G$10)^2)</f>
        <v>2.3769045251770284E-7</v>
      </c>
    </row>
    <row r="27" spans="3:22" x14ac:dyDescent="0.25">
      <c r="C27" s="1">
        <v>33.999926700000003</v>
      </c>
      <c r="D27" s="1">
        <v>0</v>
      </c>
      <c r="E27" s="1">
        <v>-0.1</v>
      </c>
      <c r="F27" s="1">
        <v>0.1</v>
      </c>
      <c r="G27" s="1">
        <v>-2.0259556299999999E-6</v>
      </c>
      <c r="H27" s="1">
        <v>8.4770736400000001E-9</v>
      </c>
      <c r="I27" s="1">
        <v>-4.0308646699999999E-7</v>
      </c>
      <c r="J27" s="1">
        <v>-4.0881545099999999E-7</v>
      </c>
      <c r="K27" s="1">
        <f t="shared" si="0"/>
        <v>2.0259556299999999E-5</v>
      </c>
      <c r="L27" s="1">
        <f t="shared" si="1"/>
        <v>8.4770736400000001E-8</v>
      </c>
      <c r="M27">
        <f t="shared" si="2"/>
        <v>1.01721635182E-5</v>
      </c>
      <c r="N27">
        <f t="shared" si="3"/>
        <v>2.0008812397078383E-10</v>
      </c>
      <c r="O27">
        <f t="shared" si="4"/>
        <v>9.7977399606010678E-12</v>
      </c>
      <c r="P27" s="1">
        <f t="shared" si="5"/>
        <v>-4.0595095899999999E-7</v>
      </c>
      <c r="Q27">
        <f t="shared" si="6"/>
        <v>4.0595095900000001E-6</v>
      </c>
      <c r="R27" s="1">
        <f t="shared" si="7"/>
        <v>2.864492000000003E-9</v>
      </c>
      <c r="S27">
        <f>1E-30/(N27*(1.602E-19)^2*Tabelle1!$G$9)</f>
        <v>2.1705908792080795E-12</v>
      </c>
      <c r="T27">
        <f>S27*SQRT((O27/N27)^2 + (Tabelle1!$H$9/Tabelle1!$G$9)^2)</f>
        <v>1.2422806934419718E-13</v>
      </c>
      <c r="U27">
        <f>S27*Tabelle1!G$10</f>
        <v>3.0051308545631767E-6</v>
      </c>
      <c r="V27">
        <f>U27*SQRT((T27/S27)^2+(Tabelle1!H$10/Tabelle1!G$10)^2)</f>
        <v>1.9366920310179021E-7</v>
      </c>
    </row>
    <row r="28" spans="3:22" x14ac:dyDescent="0.25">
      <c r="C28" s="1">
        <v>36.00432</v>
      </c>
      <c r="D28" s="1">
        <v>0</v>
      </c>
      <c r="E28" s="1">
        <v>-0.1</v>
      </c>
      <c r="F28" s="1">
        <v>0.1</v>
      </c>
      <c r="G28" s="1">
        <v>-2.2081584500000001E-6</v>
      </c>
      <c r="H28" s="1">
        <v>1.8577443999999999E-7</v>
      </c>
      <c r="I28" s="1">
        <v>-4.2552285099999998E-7</v>
      </c>
      <c r="J28" s="1">
        <v>-4.2849130700000002E-7</v>
      </c>
      <c r="K28" s="1">
        <f t="shared" si="0"/>
        <v>2.20815845E-5</v>
      </c>
      <c r="L28" s="1">
        <f t="shared" si="1"/>
        <v>1.8577443999999997E-6</v>
      </c>
      <c r="M28">
        <f t="shared" si="2"/>
        <v>1.196966445E-5</v>
      </c>
      <c r="N28">
        <f t="shared" si="3"/>
        <v>2.3544526197157375E-10</v>
      </c>
      <c r="O28">
        <f t="shared" si="4"/>
        <v>1.152907731840152E-11</v>
      </c>
      <c r="P28" s="1">
        <f t="shared" si="5"/>
        <v>-4.27007079E-7</v>
      </c>
      <c r="Q28">
        <f t="shared" si="6"/>
        <v>4.2700707899999993E-6</v>
      </c>
      <c r="R28" s="1">
        <f t="shared" si="7"/>
        <v>1.4842280000000216E-9</v>
      </c>
      <c r="S28">
        <f>1E-30/(N28*(1.602E-19)^2*Tabelle1!$G$9)</f>
        <v>1.8446302690146081E-12</v>
      </c>
      <c r="T28">
        <f>S28*SQRT((O28/N28)^2 + (Tabelle1!$H$9/Tabelle1!$G$9)^2)</f>
        <v>1.0557256974062145E-13</v>
      </c>
      <c r="U28">
        <f>S28*Tabelle1!G$10</f>
        <v>2.5538462313540239E-6</v>
      </c>
      <c r="V28">
        <f>U28*SQRT((T28/S28)^2+(Tabelle1!H$10/Tabelle1!G$10)^2)</f>
        <v>1.6458563317461222E-7</v>
      </c>
    </row>
    <row r="29" spans="3:22" x14ac:dyDescent="0.25">
      <c r="C29" s="1">
        <v>38.007503300000003</v>
      </c>
      <c r="D29" s="1">
        <v>0</v>
      </c>
      <c r="E29" s="1">
        <v>-0.1</v>
      </c>
      <c r="F29" s="1">
        <v>0.1</v>
      </c>
      <c r="G29" s="1">
        <v>-2.4374645600000001E-6</v>
      </c>
      <c r="H29" s="1">
        <v>3.7384714299999999E-7</v>
      </c>
      <c r="I29" s="1">
        <v>-4.36219352E-7</v>
      </c>
      <c r="J29" s="1">
        <v>-4.4394741499999999E-7</v>
      </c>
      <c r="K29" s="1">
        <f t="shared" si="0"/>
        <v>2.4374645600000001E-5</v>
      </c>
      <c r="L29" s="1">
        <f t="shared" si="1"/>
        <v>3.7384714299999998E-6</v>
      </c>
      <c r="M29">
        <f t="shared" si="2"/>
        <v>1.4056558515000001E-5</v>
      </c>
      <c r="N29">
        <f t="shared" si="3"/>
        <v>2.7649481034390491E-10</v>
      </c>
      <c r="O29">
        <f t="shared" si="4"/>
        <v>1.3539155640246059E-11</v>
      </c>
      <c r="P29" s="1">
        <f t="shared" si="5"/>
        <v>-4.400833835E-7</v>
      </c>
      <c r="Q29">
        <f t="shared" si="6"/>
        <v>4.4008338349999995E-6</v>
      </c>
      <c r="R29" s="1">
        <f t="shared" si="7"/>
        <v>3.8640314999999959E-9</v>
      </c>
      <c r="S29">
        <f>1E-30/(N29*(1.602E-19)^2*Tabelle1!$G$9)</f>
        <v>1.5707689283160283E-12</v>
      </c>
      <c r="T29">
        <f>S29*SQRT((O29/N29)^2 + (Tabelle1!$H$9/Tabelle1!$G$9)^2)</f>
        <v>8.9898835022169897E-14</v>
      </c>
      <c r="U29">
        <f>S29*Tabelle1!G$10</f>
        <v>2.1746917934133282E-6</v>
      </c>
      <c r="V29">
        <f>U29*SQRT((T29/S29)^2+(Tabelle1!H$10/Tabelle1!G$10)^2)</f>
        <v>1.4015057812967791E-7</v>
      </c>
    </row>
    <row r="30" spans="3:22" x14ac:dyDescent="0.25">
      <c r="C30" s="1">
        <v>40.008606700000001</v>
      </c>
      <c r="D30" s="1">
        <v>0</v>
      </c>
      <c r="E30" s="1">
        <v>-0.1</v>
      </c>
      <c r="F30" s="1">
        <v>0.1</v>
      </c>
      <c r="G30" s="1">
        <v>-2.7047497299999999E-6</v>
      </c>
      <c r="H30" s="1">
        <v>6.0813485499999996E-7</v>
      </c>
      <c r="I30" s="1">
        <v>-4.44789313E-7</v>
      </c>
      <c r="J30" s="1">
        <v>-4.4903924200000001E-7</v>
      </c>
      <c r="K30" s="1">
        <f t="shared" si="0"/>
        <v>2.7047497299999998E-5</v>
      </c>
      <c r="L30" s="1">
        <f t="shared" si="1"/>
        <v>6.081348549999999E-6</v>
      </c>
      <c r="M30">
        <f t="shared" si="2"/>
        <v>1.6564422924999999E-5</v>
      </c>
      <c r="N30">
        <f t="shared" si="3"/>
        <v>3.2582491441391802E-10</v>
      </c>
      <c r="O30">
        <f t="shared" si="4"/>
        <v>1.5954708959032486E-11</v>
      </c>
      <c r="P30" s="1">
        <f t="shared" si="5"/>
        <v>-4.4691427749999998E-7</v>
      </c>
      <c r="Q30">
        <f t="shared" si="6"/>
        <v>4.4691427749999991E-6</v>
      </c>
      <c r="R30" s="1">
        <f t="shared" si="7"/>
        <v>2.1249645000000044E-9</v>
      </c>
      <c r="S30">
        <f>1E-30/(N30*(1.602E-19)^2*Tabelle1!$G$9)</f>
        <v>1.3329534904046824E-12</v>
      </c>
      <c r="T30">
        <f>S30*SQRT((O30/N30)^2 + (Tabelle1!$H$9/Tabelle1!$G$9)^2)</f>
        <v>7.6288092898923749E-14</v>
      </c>
      <c r="U30">
        <f>S30*Tabelle1!G$10</f>
        <v>1.8454420407286681E-6</v>
      </c>
      <c r="V30">
        <f>U30*SQRT((T30/S30)^2+(Tabelle1!H$10/Tabelle1!G$10)^2)</f>
        <v>1.1893168939906769E-7</v>
      </c>
    </row>
    <row r="31" spans="3:22" x14ac:dyDescent="0.25">
      <c r="C31" s="1">
        <v>9.9992596700000007</v>
      </c>
      <c r="D31" s="1">
        <v>-2</v>
      </c>
      <c r="E31" s="1">
        <v>-0.1</v>
      </c>
      <c r="F31" s="1">
        <v>0.1</v>
      </c>
      <c r="G31" s="1">
        <v>-1.9229902599999999E-6</v>
      </c>
      <c r="H31" s="1">
        <v>-3.53523079E-7</v>
      </c>
      <c r="I31" s="1">
        <v>-4.6400927900000002E-7</v>
      </c>
      <c r="J31" s="1">
        <v>-2.1738406699999999E-7</v>
      </c>
      <c r="K31" s="1">
        <f t="shared" si="0"/>
        <v>1.9229902599999999E-5</v>
      </c>
      <c r="L31" s="1">
        <f t="shared" si="1"/>
        <v>-3.5352307899999997E-6</v>
      </c>
      <c r="M31">
        <f t="shared" si="2"/>
        <v>7.8473359050000004E-6</v>
      </c>
      <c r="N31">
        <f t="shared" si="3"/>
        <v>1.5435838369985903E-10</v>
      </c>
      <c r="O31">
        <f t="shared" si="4"/>
        <v>7.558486102107347E-12</v>
      </c>
      <c r="P31" s="1">
        <f t="shared" si="5"/>
        <v>-3.4069667299999998E-7</v>
      </c>
      <c r="Q31">
        <f t="shared" si="6"/>
        <v>3.40696673E-6</v>
      </c>
      <c r="R31" s="1">
        <f t="shared" si="7"/>
        <v>-1.2331260600000001E-7</v>
      </c>
      <c r="S31">
        <f>1E-30/(N31*(1.602E-19)^2*Tabelle1!$G$9)</f>
        <v>2.813643460878216E-12</v>
      </c>
      <c r="T31">
        <f>S31*SQRT((O31/N31)^2 + (Tabelle1!$H$9/Tabelle1!$G$9)^2)</f>
        <v>1.6103149530203042E-13</v>
      </c>
      <c r="U31">
        <f>S31*Tabelle1!G$10</f>
        <v>3.89542168403007E-6</v>
      </c>
      <c r="V31">
        <f>U31*SQRT((T31/S31)^2+(Tabelle1!H$10/Tabelle1!G$10)^2)</f>
        <v>2.5104504589075524E-7</v>
      </c>
    </row>
    <row r="32" spans="3:22" x14ac:dyDescent="0.25">
      <c r="C32" s="1">
        <v>19.9730533</v>
      </c>
      <c r="D32" s="1">
        <v>-2</v>
      </c>
      <c r="E32" s="1">
        <v>-0.1</v>
      </c>
      <c r="F32" s="1">
        <v>0.1</v>
      </c>
      <c r="G32" s="1">
        <v>-1.98104567E-6</v>
      </c>
      <c r="H32" s="1">
        <v>-3.21116436E-7</v>
      </c>
      <c r="I32" s="1">
        <v>-4.7342123900000001E-7</v>
      </c>
      <c r="J32" s="1">
        <v>-2.27507518E-7</v>
      </c>
      <c r="K32" s="1">
        <f t="shared" si="0"/>
        <v>1.98104567E-5</v>
      </c>
      <c r="L32" s="1">
        <f t="shared" si="1"/>
        <v>-3.2111643599999997E-6</v>
      </c>
      <c r="M32">
        <f t="shared" si="2"/>
        <v>8.2996461700000005E-6</v>
      </c>
      <c r="N32">
        <f t="shared" si="3"/>
        <v>1.632554007616328E-10</v>
      </c>
      <c r="O32">
        <f t="shared" si="4"/>
        <v>7.9941474390541544E-12</v>
      </c>
      <c r="P32" s="1">
        <f t="shared" si="5"/>
        <v>-3.5046437849999998E-7</v>
      </c>
      <c r="Q32">
        <f t="shared" si="6"/>
        <v>3.5046437849999998E-6</v>
      </c>
      <c r="R32" s="1">
        <f t="shared" si="7"/>
        <v>-1.229568605E-7</v>
      </c>
      <c r="S32">
        <f>1E-30/(N32*(1.602E-19)^2*Tabelle1!$G$9)</f>
        <v>2.6603068253954357E-12</v>
      </c>
      <c r="T32">
        <f>S32*SQRT((O32/N32)^2 + (Tabelle1!$H$9/Tabelle1!$G$9)^2)</f>
        <v>1.522556756078509E-13</v>
      </c>
      <c r="U32">
        <f>S32*Tabelle1!G$10</f>
        <v>3.683130801009163E-6</v>
      </c>
      <c r="V32">
        <f>U32*SQRT((T32/S32)^2+(Tabelle1!H$10/Tabelle1!G$10)^2)</f>
        <v>2.3736370949303931E-7</v>
      </c>
    </row>
    <row r="33" spans="3:22" x14ac:dyDescent="0.25">
      <c r="C33" s="1">
        <v>29.969436699999999</v>
      </c>
      <c r="D33" s="1">
        <v>-2</v>
      </c>
      <c r="E33" s="1">
        <v>-0.1</v>
      </c>
      <c r="F33" s="1">
        <v>0.1</v>
      </c>
      <c r="G33" s="1">
        <v>-2.2630047699999999E-6</v>
      </c>
      <c r="H33" s="1">
        <v>1.87602305E-8</v>
      </c>
      <c r="I33" s="1">
        <v>-5.9488025899999998E-7</v>
      </c>
      <c r="J33" s="1">
        <v>-3.3599961400000002E-7</v>
      </c>
      <c r="K33" s="1">
        <f t="shared" si="0"/>
        <v>2.2630047699999998E-5</v>
      </c>
      <c r="L33" s="1">
        <f t="shared" si="1"/>
        <v>1.8760230499999998E-7</v>
      </c>
      <c r="M33">
        <f t="shared" si="2"/>
        <v>1.1408825002499999E-5</v>
      </c>
      <c r="N33">
        <f t="shared" si="3"/>
        <v>2.244134580983557E-10</v>
      </c>
      <c r="O33">
        <f t="shared" si="4"/>
        <v>1.0988881611124437E-11</v>
      </c>
      <c r="P33" s="1">
        <f t="shared" si="5"/>
        <v>-4.654399365E-7</v>
      </c>
      <c r="Q33">
        <f t="shared" si="6"/>
        <v>4.654399365E-6</v>
      </c>
      <c r="R33" s="1">
        <f t="shared" si="7"/>
        <v>-1.2944032249999998E-7</v>
      </c>
      <c r="S33">
        <f>1E-30/(N33*(1.602E-19)^2*Tabelle1!$G$9)</f>
        <v>1.9353093197222167E-12</v>
      </c>
      <c r="T33">
        <f>S33*SQRT((O33/N33)^2 + (Tabelle1!$H$9/Tabelle1!$G$9)^2)</f>
        <v>1.1076234709907082E-13</v>
      </c>
      <c r="U33">
        <f>S33*Tabelle1!G$10</f>
        <v>2.6793891956013231E-6</v>
      </c>
      <c r="V33">
        <f>U33*SQRT((T33/S33)^2+(Tabelle1!H$10/Tabelle1!G$10)^2)</f>
        <v>1.7267639760967548E-7</v>
      </c>
    </row>
    <row r="34" spans="3:22" x14ac:dyDescent="0.25">
      <c r="C34" s="1">
        <v>40.050426700000003</v>
      </c>
      <c r="D34" s="1">
        <v>-2</v>
      </c>
      <c r="E34" s="1">
        <v>-0.1</v>
      </c>
      <c r="F34" s="1">
        <v>0.1</v>
      </c>
      <c r="G34" s="1">
        <v>-3.0796964600000002E-6</v>
      </c>
      <c r="H34" s="1">
        <v>9.1094431299999995E-7</v>
      </c>
      <c r="I34" s="1">
        <v>-6.5659067500000004E-7</v>
      </c>
      <c r="J34" s="1">
        <v>-4.0463666499999997E-7</v>
      </c>
      <c r="K34" s="1">
        <f t="shared" si="0"/>
        <v>3.0796964600000001E-5</v>
      </c>
      <c r="L34" s="1">
        <f t="shared" si="1"/>
        <v>9.1094431299999982E-6</v>
      </c>
      <c r="M34">
        <f t="shared" si="2"/>
        <v>1.9953203864999999E-5</v>
      </c>
      <c r="N34">
        <f t="shared" si="3"/>
        <v>3.9248279104157703E-10</v>
      </c>
      <c r="O34">
        <f t="shared" si="4"/>
        <v>1.9218753463837748E-11</v>
      </c>
      <c r="P34" s="1">
        <f t="shared" si="5"/>
        <v>-5.3061366999999998E-7</v>
      </c>
      <c r="Q34">
        <f t="shared" si="6"/>
        <v>5.3061366999999996E-6</v>
      </c>
      <c r="R34" s="1">
        <f t="shared" si="7"/>
        <v>-1.2597700500000004E-7</v>
      </c>
      <c r="S34">
        <f>1E-30/(N34*(1.602E-19)^2*Tabelle1!$G$9)</f>
        <v>1.1065694263339843E-12</v>
      </c>
      <c r="T34">
        <f>S34*SQRT((O34/N34)^2 + (Tabelle1!$H$9/Tabelle1!$G$9)^2)</f>
        <v>6.333159544047301E-14</v>
      </c>
      <c r="U34">
        <f>S34*Tabelle1!G$10</f>
        <v>1.5320187501229008E-6</v>
      </c>
      <c r="V34">
        <f>U34*SQRT((T34/S34)^2+(Tabelle1!H$10/Tabelle1!G$10)^2)</f>
        <v>9.8732755687749116E-8</v>
      </c>
    </row>
    <row r="35" spans="3:22" x14ac:dyDescent="0.25">
      <c r="C35" s="1">
        <v>9.9994160000000001</v>
      </c>
      <c r="D35" s="1">
        <v>-4</v>
      </c>
      <c r="E35" s="1">
        <v>-0.1</v>
      </c>
      <c r="F35" s="1">
        <v>0.1</v>
      </c>
      <c r="G35" s="1">
        <v>-2.3942394700000001E-6</v>
      </c>
      <c r="H35" s="1">
        <v>7.6017979200000006E-8</v>
      </c>
      <c r="I35" s="1">
        <v>-5.7474819700000001E-7</v>
      </c>
      <c r="J35" s="1">
        <v>-7.0671647500000004E-8</v>
      </c>
      <c r="K35" s="1">
        <f t="shared" si="0"/>
        <v>2.3942394700000001E-5</v>
      </c>
      <c r="L35" s="1">
        <f t="shared" si="1"/>
        <v>7.6017979200000001E-7</v>
      </c>
      <c r="M35">
        <f t="shared" si="2"/>
        <v>1.2351287246E-5</v>
      </c>
      <c r="N35">
        <f t="shared" si="3"/>
        <v>2.4295184493000788E-10</v>
      </c>
      <c r="O35">
        <f t="shared" si="4"/>
        <v>1.1896653096313037E-11</v>
      </c>
      <c r="P35" s="1">
        <f t="shared" si="5"/>
        <v>-3.2270992225000002E-7</v>
      </c>
      <c r="Q35">
        <f t="shared" si="6"/>
        <v>3.2270992225000001E-6</v>
      </c>
      <c r="R35" s="1">
        <f t="shared" si="7"/>
        <v>-2.5203827474999999E-7</v>
      </c>
      <c r="S35">
        <f>1E-30/(N35*(1.602E-19)^2*Tabelle1!$G$9)</f>
        <v>1.7876359698110519E-12</v>
      </c>
      <c r="T35">
        <f>S35*SQRT((O35/N35)^2 + (Tabelle1!$H$9/Tabelle1!$G$9)^2)</f>
        <v>1.0231065068369329E-13</v>
      </c>
      <c r="U35">
        <f>S35*Tabelle1!G$10</f>
        <v>2.4749389952131901E-6</v>
      </c>
      <c r="V35">
        <f>U35*SQRT((T35/S35)^2+(Tabelle1!H$10/Tabelle1!G$10)^2)</f>
        <v>1.5950036325395134E-7</v>
      </c>
    </row>
    <row r="36" spans="3:22" x14ac:dyDescent="0.25">
      <c r="C36" s="1">
        <v>19.971746700000001</v>
      </c>
      <c r="D36" s="1">
        <v>-4</v>
      </c>
      <c r="E36" s="1">
        <v>-0.1</v>
      </c>
      <c r="F36" s="1">
        <v>0.1</v>
      </c>
      <c r="G36" s="1">
        <v>-2.4796580199999999E-6</v>
      </c>
      <c r="H36" s="1">
        <v>1.06237517E-7</v>
      </c>
      <c r="I36" s="1">
        <v>-6.0780691600000002E-7</v>
      </c>
      <c r="J36" s="1">
        <v>-1.06442464E-7</v>
      </c>
      <c r="K36" s="1">
        <f t="shared" si="0"/>
        <v>2.4796580199999998E-5</v>
      </c>
      <c r="L36" s="1">
        <f t="shared" si="1"/>
        <v>1.0623751699999999E-6</v>
      </c>
      <c r="M36">
        <f t="shared" si="2"/>
        <v>1.2929477684999999E-5</v>
      </c>
      <c r="N36">
        <f t="shared" si="3"/>
        <v>2.5432494565045571E-10</v>
      </c>
      <c r="O36">
        <f t="shared" si="4"/>
        <v>1.2453561128600566E-11</v>
      </c>
      <c r="P36" s="1">
        <f t="shared" si="5"/>
        <v>-3.5712469000000003E-7</v>
      </c>
      <c r="Q36">
        <f t="shared" si="6"/>
        <v>3.5712469000000001E-6</v>
      </c>
      <c r="R36" s="1">
        <f t="shared" si="7"/>
        <v>-2.5068222599999999E-7</v>
      </c>
      <c r="S36">
        <f>1E-30/(N36*(1.602E-19)^2*Tabelle1!$G$9)</f>
        <v>1.7076950741818068E-12</v>
      </c>
      <c r="T36">
        <f>S36*SQRT((O36/N36)^2 + (Tabelle1!$H$9/Tabelle1!$G$9)^2)</f>
        <v>9.7735443434462482E-14</v>
      </c>
      <c r="U36">
        <f>S36*Tabelle1!G$10</f>
        <v>2.3642627483450998E-6</v>
      </c>
      <c r="V36">
        <f>U36*SQRT((T36/S36)^2+(Tabelle1!H$10/Tabelle1!G$10)^2)</f>
        <v>1.5236770195878929E-7</v>
      </c>
    </row>
    <row r="37" spans="3:22" x14ac:dyDescent="0.25">
      <c r="C37" s="1">
        <v>29.975709999999999</v>
      </c>
      <c r="D37" s="1">
        <v>-4</v>
      </c>
      <c r="E37" s="1">
        <v>-0.1</v>
      </c>
      <c r="F37" s="1">
        <v>0.1</v>
      </c>
      <c r="G37" s="1">
        <v>-2.6839744799999998E-6</v>
      </c>
      <c r="H37" s="1">
        <v>6.0267502099999999E-7</v>
      </c>
      <c r="I37" s="1">
        <v>-7.0005612200000005E-7</v>
      </c>
      <c r="J37" s="1">
        <v>-1.83001923E-7</v>
      </c>
      <c r="K37" s="1">
        <f t="shared" si="0"/>
        <v>2.6839744799999996E-5</v>
      </c>
      <c r="L37" s="1">
        <f t="shared" si="1"/>
        <v>6.0267502099999992E-6</v>
      </c>
      <c r="M37">
        <f t="shared" si="2"/>
        <v>1.6433247504999999E-5</v>
      </c>
      <c r="N37">
        <f t="shared" si="3"/>
        <v>3.2324467239835077E-10</v>
      </c>
      <c r="O37">
        <f t="shared" si="4"/>
        <v>1.5828361928522887E-11</v>
      </c>
      <c r="P37" s="1">
        <f t="shared" si="5"/>
        <v>-4.4152902250000001E-7</v>
      </c>
      <c r="Q37">
        <f t="shared" si="6"/>
        <v>4.4152902250000003E-6</v>
      </c>
      <c r="R37" s="1">
        <f t="shared" si="7"/>
        <v>-2.5852709950000004E-7</v>
      </c>
      <c r="S37">
        <f>1E-30/(N37*(1.602E-19)^2*Tabelle1!$G$9)</f>
        <v>1.3435935500697671E-12</v>
      </c>
      <c r="T37">
        <f>S37*SQRT((O37/N37)^2 + (Tabelle1!$H$9/Tabelle1!$G$9)^2)</f>
        <v>7.6897048774746272E-14</v>
      </c>
      <c r="U37">
        <f>S37*Tabelle1!G$10</f>
        <v>1.8601729473680642E-6</v>
      </c>
      <c r="V37">
        <f>U37*SQRT((T37/S37)^2+(Tabelle1!H$10/Tabelle1!G$10)^2)</f>
        <v>1.1988104005562452E-7</v>
      </c>
    </row>
    <row r="38" spans="3:22" x14ac:dyDescent="0.25">
      <c r="C38" s="1">
        <v>40.051966700000001</v>
      </c>
      <c r="D38" s="1">
        <v>-4</v>
      </c>
      <c r="E38" s="1">
        <v>-0.1</v>
      </c>
      <c r="F38" s="1">
        <v>0.1</v>
      </c>
      <c r="G38" s="1">
        <v>-3.4668490999999998E-6</v>
      </c>
      <c r="H38" s="1">
        <v>1.52211966E-6</v>
      </c>
      <c r="I38" s="1">
        <v>-7.99342317E-7</v>
      </c>
      <c r="J38" s="1">
        <v>-2.8954711400000001E-7</v>
      </c>
      <c r="K38" s="1">
        <f t="shared" si="0"/>
        <v>3.4668490999999997E-5</v>
      </c>
      <c r="L38" s="1">
        <f t="shared" si="1"/>
        <v>1.52211966E-5</v>
      </c>
      <c r="M38">
        <f t="shared" si="2"/>
        <v>2.4944843799999999E-5</v>
      </c>
      <c r="N38">
        <f t="shared" si="3"/>
        <v>4.9066916686465569E-10</v>
      </c>
      <c r="O38">
        <f t="shared" si="4"/>
        <v>2.4026657895631213E-11</v>
      </c>
      <c r="P38" s="1">
        <f t="shared" si="5"/>
        <v>-5.4444471549999998E-7</v>
      </c>
      <c r="Q38">
        <f t="shared" si="6"/>
        <v>5.4444471549999991E-6</v>
      </c>
      <c r="R38" s="1">
        <f t="shared" si="7"/>
        <v>-2.5489760150000002E-7</v>
      </c>
      <c r="S38">
        <f>1E-30/(N38*(1.602E-19)^2*Tabelle1!$G$9)</f>
        <v>8.8513704601421832E-13</v>
      </c>
      <c r="T38">
        <f>S38*SQRT((O38/N38)^2 + (Tabelle1!$H$9/Tabelle1!$G$9)^2)</f>
        <v>5.0658494599170921E-14</v>
      </c>
      <c r="U38">
        <f>S38*Tabelle1!G$10</f>
        <v>1.2254509465481092E-6</v>
      </c>
      <c r="V38">
        <f>U38*SQRT((T38/S38)^2+(Tabelle1!H$10/Tabelle1!G$10)^2)</f>
        <v>7.8975631925620495E-8</v>
      </c>
    </row>
    <row r="39" spans="3:22" x14ac:dyDescent="0.25">
      <c r="C39" s="1">
        <v>9.99953833</v>
      </c>
      <c r="D39" s="1">
        <v>-6</v>
      </c>
      <c r="E39" s="1">
        <v>-0.1</v>
      </c>
      <c r="F39" s="1">
        <v>0.1</v>
      </c>
      <c r="G39" s="1">
        <v>-2.8708126000000001E-6</v>
      </c>
      <c r="H39" s="1">
        <v>4.4465778599999998E-7</v>
      </c>
      <c r="I39" s="1">
        <v>-7.1208030400000005E-7</v>
      </c>
      <c r="J39" s="1">
        <v>4.8936191E-8</v>
      </c>
      <c r="K39" s="1">
        <f t="shared" si="0"/>
        <v>2.8708125999999998E-5</v>
      </c>
      <c r="L39" s="1">
        <f t="shared" si="1"/>
        <v>4.4465778599999996E-6</v>
      </c>
      <c r="M39">
        <f t="shared" si="2"/>
        <v>1.6577351929999998E-5</v>
      </c>
      <c r="N39">
        <f t="shared" si="3"/>
        <v>3.2607923006177701E-10</v>
      </c>
      <c r="O39">
        <f t="shared" si="4"/>
        <v>1.5967162064874981E-11</v>
      </c>
      <c r="P39" s="1">
        <f t="shared" si="5"/>
        <v>-3.3157205650000005E-7</v>
      </c>
      <c r="Q39">
        <f t="shared" si="6"/>
        <v>3.8050824750000003E-6</v>
      </c>
      <c r="R39" s="1">
        <f t="shared" si="7"/>
        <v>-3.8050824750000001E-7</v>
      </c>
      <c r="S39">
        <f>1E-30/(N39*(1.602E-19)^2*Tabelle1!$G$9)</f>
        <v>1.3319138935851796E-12</v>
      </c>
      <c r="T39">
        <f>S39*SQRT((O39/N39)^2 + (Tabelle1!$H$9/Tabelle1!$G$9)^2)</f>
        <v>7.6228594304775825E-14</v>
      </c>
      <c r="U39">
        <f>S39*Tabelle1!G$10</f>
        <v>1.8440027439415493E-6</v>
      </c>
      <c r="V39">
        <f>U39*SQRT((T39/S39)^2+(Tabelle1!H$10/Tabelle1!G$10)^2)</f>
        <v>1.1883893221967066E-7</v>
      </c>
    </row>
    <row r="40" spans="3:22" x14ac:dyDescent="0.25">
      <c r="C40" s="1">
        <v>19.969856700000001</v>
      </c>
      <c r="D40" s="1">
        <v>-6</v>
      </c>
      <c r="E40" s="1">
        <v>-0.1</v>
      </c>
      <c r="F40" s="1">
        <v>0.1</v>
      </c>
      <c r="G40" s="1">
        <v>-2.8709185399999998E-6</v>
      </c>
      <c r="H40" s="1">
        <v>5.7788430300000003E-7</v>
      </c>
      <c r="I40" s="1">
        <v>-7.0068600999999999E-7</v>
      </c>
      <c r="J40" s="1">
        <v>1.7298638799999999E-8</v>
      </c>
      <c r="K40" s="1">
        <f t="shared" si="0"/>
        <v>2.8709185399999998E-5</v>
      </c>
      <c r="L40" s="1">
        <f t="shared" si="1"/>
        <v>5.7788430300000001E-6</v>
      </c>
      <c r="M40">
        <f t="shared" si="2"/>
        <v>1.7244014214999999E-5</v>
      </c>
      <c r="N40">
        <f t="shared" si="3"/>
        <v>3.3919258649662619E-10</v>
      </c>
      <c r="O40">
        <f t="shared" si="4"/>
        <v>1.6609285414375161E-11</v>
      </c>
      <c r="P40" s="1">
        <f t="shared" si="5"/>
        <v>-3.4169368559999998E-7</v>
      </c>
      <c r="Q40">
        <f t="shared" si="6"/>
        <v>3.5899232439999998E-6</v>
      </c>
      <c r="R40" s="1">
        <f t="shared" si="7"/>
        <v>-3.5899232440000001E-7</v>
      </c>
      <c r="S40">
        <f>1E-30/(N40*(1.602E-19)^2*Tabelle1!$G$9)</f>
        <v>1.2804214308297061E-12</v>
      </c>
      <c r="T40">
        <f>S40*SQRT((O40/N40)^2 + (Tabelle1!$H$9/Tabelle1!$G$9)^2)</f>
        <v>7.3281558410004045E-14</v>
      </c>
      <c r="U40">
        <f>S40*Tabelle1!G$10</f>
        <v>1.7727126680059246E-6</v>
      </c>
      <c r="V40">
        <f>U40*SQRT((T40/S40)^2+(Tabelle1!H$10/Tabelle1!G$10)^2)</f>
        <v>1.1424455917446579E-7</v>
      </c>
    </row>
    <row r="41" spans="3:22" x14ac:dyDescent="0.25">
      <c r="C41" s="1">
        <v>29.990776700000001</v>
      </c>
      <c r="D41" s="1">
        <v>-6</v>
      </c>
      <c r="E41" s="1">
        <v>-0.1</v>
      </c>
      <c r="F41" s="1">
        <v>0.1</v>
      </c>
      <c r="G41" s="1">
        <v>-3.24865648E-6</v>
      </c>
      <c r="H41" s="1">
        <v>9.3391809599999996E-7</v>
      </c>
      <c r="I41" s="1">
        <v>-7.8745029599999999E-7</v>
      </c>
      <c r="J41" s="1">
        <v>-8.3155672100000003E-8</v>
      </c>
      <c r="K41" s="1">
        <f t="shared" si="0"/>
        <v>3.2486564799999996E-5</v>
      </c>
      <c r="L41" s="1">
        <f t="shared" si="1"/>
        <v>9.339180959999999E-6</v>
      </c>
      <c r="M41">
        <f t="shared" si="2"/>
        <v>2.0912872879999996E-5</v>
      </c>
      <c r="N41">
        <f t="shared" si="3"/>
        <v>4.1135963788941632E-10</v>
      </c>
      <c r="O41">
        <f t="shared" si="4"/>
        <v>2.0143098362579599E-11</v>
      </c>
      <c r="P41" s="1">
        <f t="shared" si="5"/>
        <v>-4.3530298405E-7</v>
      </c>
      <c r="Q41">
        <f t="shared" si="6"/>
        <v>4.3530298404999996E-6</v>
      </c>
      <c r="R41" s="1">
        <f t="shared" si="7"/>
        <v>-3.5214731194999999E-7</v>
      </c>
      <c r="S41">
        <f>1E-30/(N41*(1.602E-19)^2*Tabelle1!$G$9)</f>
        <v>1.0557901576274532E-12</v>
      </c>
      <c r="T41">
        <f>S41*SQRT((O41/N41)^2 + (Tabelle1!$H$9/Tabelle1!$G$9)^2)</f>
        <v>6.042537733435802E-14</v>
      </c>
      <c r="U41">
        <f>S41*Tabelle1!G$10</f>
        <v>1.4617160741907946E-6</v>
      </c>
      <c r="V41">
        <f>U41*SQRT((T41/S41)^2+(Tabelle1!H$10/Tabelle1!G$10)^2)</f>
        <v>9.4202016800615519E-8</v>
      </c>
    </row>
    <row r="42" spans="3:22" x14ac:dyDescent="0.25">
      <c r="C42" s="1">
        <v>40.044043299999998</v>
      </c>
      <c r="D42" s="1">
        <v>-6</v>
      </c>
      <c r="E42" s="1">
        <v>-0.1</v>
      </c>
      <c r="F42" s="1">
        <v>0.1</v>
      </c>
      <c r="G42" s="1">
        <v>-4.0246454499999999E-6</v>
      </c>
      <c r="H42" s="1">
        <v>1.9506041000000001E-6</v>
      </c>
      <c r="I42" s="1">
        <v>-9.0536792599999995E-7</v>
      </c>
      <c r="J42" s="1">
        <v>-1.2182896199999999E-7</v>
      </c>
      <c r="K42" s="1">
        <f t="shared" si="0"/>
        <v>4.0246454499999994E-5</v>
      </c>
      <c r="L42" s="1">
        <f t="shared" si="1"/>
        <v>1.9506040999999998E-5</v>
      </c>
      <c r="M42">
        <f t="shared" si="2"/>
        <v>2.9876247749999996E-5</v>
      </c>
      <c r="N42">
        <f t="shared" si="3"/>
        <v>5.8767069098803268E-10</v>
      </c>
      <c r="O42">
        <f t="shared" si="4"/>
        <v>2.8776543547423284E-11</v>
      </c>
      <c r="P42" s="1">
        <f t="shared" si="5"/>
        <v>-5.1359844400000001E-7</v>
      </c>
      <c r="Q42">
        <f t="shared" si="6"/>
        <v>5.1359844399999999E-6</v>
      </c>
      <c r="R42" s="1">
        <f t="shared" si="7"/>
        <v>-3.9176948199999999E-7</v>
      </c>
      <c r="S42">
        <f>1E-30/(N42*(1.602E-19)^2*Tabelle1!$G$9)</f>
        <v>7.3903542168939522E-13</v>
      </c>
      <c r="T42">
        <f>S42*SQRT((O42/N42)^2 + (Tabelle1!$H$9/Tabelle1!$G$9)^2)</f>
        <v>4.2296751770625633E-14</v>
      </c>
      <c r="U42">
        <f>S42*Tabelle1!G$10</f>
        <v>1.0231767624234119E-6</v>
      </c>
      <c r="V42">
        <f>U42*SQRT((T42/S42)^2+(Tabelle1!H$10/Tabelle1!G$10)^2)</f>
        <v>6.5939833505059114E-8</v>
      </c>
    </row>
    <row r="43" spans="3:22" x14ac:dyDescent="0.25">
      <c r="C43" s="1">
        <v>9.9998596699999993</v>
      </c>
      <c r="D43" s="1">
        <v>6</v>
      </c>
      <c r="E43" s="1">
        <v>-0.1</v>
      </c>
      <c r="F43" s="1">
        <v>0.1</v>
      </c>
      <c r="G43" s="1">
        <v>-3.2069720400000002E-6</v>
      </c>
      <c r="H43" s="1">
        <v>5.6880426299999996E-7</v>
      </c>
      <c r="I43" s="1">
        <v>5.9988771700000004E-8</v>
      </c>
      <c r="J43" s="1">
        <v>-7.0356256399999997E-7</v>
      </c>
      <c r="K43" s="1">
        <f t="shared" si="0"/>
        <v>3.2069720399999997E-5</v>
      </c>
      <c r="L43" s="1">
        <f t="shared" si="1"/>
        <v>5.6880426299999994E-6</v>
      </c>
      <c r="M43">
        <f t="shared" si="2"/>
        <v>1.8878881514999997E-5</v>
      </c>
      <c r="N43">
        <f t="shared" si="3"/>
        <v>3.713506942986589E-10</v>
      </c>
      <c r="O43">
        <f t="shared" si="4"/>
        <v>1.8183975464021982E-11</v>
      </c>
      <c r="P43" s="1">
        <f t="shared" si="5"/>
        <v>-3.2178689614999999E-7</v>
      </c>
      <c r="Q43">
        <f t="shared" si="6"/>
        <v>3.8177566784999992E-6</v>
      </c>
      <c r="R43" s="1">
        <f t="shared" si="7"/>
        <v>3.8177566784999997E-7</v>
      </c>
      <c r="S43">
        <f>1E-30/(N43*(1.602E-19)^2*Tabelle1!$G$9)</f>
        <v>1.1695399082236413E-12</v>
      </c>
      <c r="T43">
        <f>S43*SQRT((O43/N43)^2 + (Tabelle1!$H$9/Tabelle1!$G$9)^2)</f>
        <v>6.6935545620932567E-14</v>
      </c>
      <c r="U43">
        <f>S43*Tabelle1!G$10</f>
        <v>1.6191998674241771E-6</v>
      </c>
      <c r="V43">
        <f>U43*SQRT((T43/S43)^2+(Tabelle1!H$10/Tabelle1!G$10)^2)</f>
        <v>1.0435124564056558E-7</v>
      </c>
    </row>
    <row r="44" spans="3:22" x14ac:dyDescent="0.25">
      <c r="C44" s="1">
        <v>19.986640000000001</v>
      </c>
      <c r="D44" s="1">
        <v>6</v>
      </c>
      <c r="E44" s="1">
        <v>-0.1</v>
      </c>
      <c r="F44" s="1">
        <v>0.1</v>
      </c>
      <c r="G44" s="1">
        <v>-3.2176548700000001E-6</v>
      </c>
      <c r="H44" s="1">
        <v>6.7448263599999997E-7</v>
      </c>
      <c r="I44" s="1">
        <v>3.7269651E-8</v>
      </c>
      <c r="J44" s="1">
        <v>-7.16824384E-7</v>
      </c>
      <c r="K44" s="1">
        <f t="shared" si="0"/>
        <v>3.2176548699999999E-5</v>
      </c>
      <c r="L44" s="1">
        <f t="shared" si="1"/>
        <v>6.7448263599999993E-6</v>
      </c>
      <c r="M44">
        <f t="shared" si="2"/>
        <v>1.946068753E-5</v>
      </c>
      <c r="N44">
        <f t="shared" si="3"/>
        <v>3.8279491399174428E-10</v>
      </c>
      <c r="O44">
        <f t="shared" si="4"/>
        <v>1.8744365987855433E-11</v>
      </c>
      <c r="P44" s="1">
        <f t="shared" si="5"/>
        <v>-3.3977736650000002E-7</v>
      </c>
      <c r="Q44">
        <f t="shared" si="6"/>
        <v>3.7704701750000001E-6</v>
      </c>
      <c r="R44" s="1">
        <f t="shared" si="7"/>
        <v>3.7704701749999999E-7</v>
      </c>
      <c r="S44">
        <f>1E-30/(N44*(1.602E-19)^2*Tabelle1!$G$9)</f>
        <v>1.1345747841837984E-12</v>
      </c>
      <c r="T44">
        <f>S44*SQRT((O44/N44)^2 + (Tabelle1!$H$9/Tabelle1!$G$9)^2)</f>
        <v>6.4934408559380544E-14</v>
      </c>
      <c r="U44">
        <f>S44*Tabelle1!G$10</f>
        <v>1.5707914943437115E-6</v>
      </c>
      <c r="V44">
        <f>U44*SQRT((T44/S44)^2+(Tabelle1!H$10/Tabelle1!G$10)^2)</f>
        <v>1.0123151092960879E-7</v>
      </c>
    </row>
    <row r="45" spans="3:22" x14ac:dyDescent="0.25">
      <c r="C45" s="1">
        <v>29.984853300000001</v>
      </c>
      <c r="D45" s="1">
        <v>6</v>
      </c>
      <c r="E45" s="1">
        <v>-0.1</v>
      </c>
      <c r="F45" s="1">
        <v>0.1</v>
      </c>
      <c r="G45" s="1">
        <v>-3.4269020800000001E-6</v>
      </c>
      <c r="H45" s="1">
        <v>1.1213311500000001E-6</v>
      </c>
      <c r="I45" s="1">
        <v>-5.8386530999999998E-8</v>
      </c>
      <c r="J45" s="1">
        <v>-7.6596875800000002E-7</v>
      </c>
      <c r="K45" s="1">
        <f t="shared" si="0"/>
        <v>3.4269020800000001E-5</v>
      </c>
      <c r="L45" s="1">
        <f t="shared" si="1"/>
        <v>1.12133115E-5</v>
      </c>
      <c r="M45">
        <f t="shared" si="2"/>
        <v>2.2741166149999999E-5</v>
      </c>
      <c r="N45">
        <f t="shared" si="3"/>
        <v>4.4732246623052451E-10</v>
      </c>
      <c r="O45">
        <f t="shared" si="4"/>
        <v>2.1904094634329151E-11</v>
      </c>
      <c r="P45" s="1">
        <f t="shared" si="5"/>
        <v>-4.1217764450000001E-7</v>
      </c>
      <c r="Q45">
        <f t="shared" si="6"/>
        <v>4.1217764450000001E-6</v>
      </c>
      <c r="R45" s="1">
        <f t="shared" si="7"/>
        <v>3.5379111350000001E-7</v>
      </c>
      <c r="S45">
        <f>1E-30/(N45*(1.602E-19)^2*Tabelle1!$G$9)</f>
        <v>9.7090910856469393E-13</v>
      </c>
      <c r="T45">
        <f>S45*SQRT((O45/N45)^2 + (Tabelle1!$H$9/Tabelle1!$G$9)^2)</f>
        <v>5.5567433375419162E-14</v>
      </c>
      <c r="U45">
        <f>S45*Tabelle1!G$10</f>
        <v>1.3442003037388098E-6</v>
      </c>
      <c r="V45">
        <f>U45*SQRT((T45/S45)^2+(Tabelle1!H$10/Tabelle1!G$10)^2)</f>
        <v>8.6628574339442873E-8</v>
      </c>
    </row>
    <row r="46" spans="3:22" x14ac:dyDescent="0.25">
      <c r="C46" s="1">
        <v>40.026620000000001</v>
      </c>
      <c r="D46" s="1">
        <v>6</v>
      </c>
      <c r="E46" s="1">
        <v>-0.1</v>
      </c>
      <c r="F46" s="1">
        <v>0.1</v>
      </c>
      <c r="G46" s="1">
        <v>-4.38459254E-6</v>
      </c>
      <c r="H46" s="1">
        <v>2.0670265100000001E-6</v>
      </c>
      <c r="I46" s="1">
        <v>-9.8079441400000006E-8</v>
      </c>
      <c r="J46" s="1">
        <v>-8.4707063099999999E-7</v>
      </c>
      <c r="K46" s="1">
        <f t="shared" si="0"/>
        <v>4.3845925399999995E-5</v>
      </c>
      <c r="L46" s="1">
        <f t="shared" si="1"/>
        <v>2.06702651E-5</v>
      </c>
      <c r="M46">
        <f t="shared" si="2"/>
        <v>3.2258095250000001E-5</v>
      </c>
      <c r="N46">
        <f t="shared" si="3"/>
        <v>6.3452202177983605E-10</v>
      </c>
      <c r="O46">
        <f t="shared" si="4"/>
        <v>3.1070718467935901E-11</v>
      </c>
      <c r="P46" s="1">
        <f t="shared" si="5"/>
        <v>-4.725750362E-7</v>
      </c>
      <c r="Q46">
        <f t="shared" si="6"/>
        <v>4.7257503619999999E-6</v>
      </c>
      <c r="R46" s="1">
        <f t="shared" si="7"/>
        <v>3.7449559479999999E-7</v>
      </c>
      <c r="S46">
        <f>1E-30/(N46*(1.602E-19)^2*Tabelle1!$G$9)</f>
        <v>6.8446711386091805E-13</v>
      </c>
      <c r="T46">
        <f>S46*SQRT((O46/N46)^2 + (Tabelle1!$H$9/Tabelle1!$G$9)^2)</f>
        <v>3.9173677959781655E-14</v>
      </c>
      <c r="U46">
        <f>S46*Tabelle1!G$10</f>
        <v>9.4762825297952873E-7</v>
      </c>
      <c r="V46">
        <f>U46*SQRT((T46/S46)^2+(Tabelle1!H$10/Tabelle1!G$10)^2)</f>
        <v>6.1071020688702833E-8</v>
      </c>
    </row>
    <row r="47" spans="3:22" x14ac:dyDescent="0.25">
      <c r="C47" s="1">
        <v>9.9996203300000008</v>
      </c>
      <c r="D47" s="1">
        <v>4</v>
      </c>
      <c r="E47" s="1">
        <v>-0.1</v>
      </c>
      <c r="F47" s="1">
        <v>0.1</v>
      </c>
      <c r="G47" s="1">
        <v>-2.6516858599999999E-6</v>
      </c>
      <c r="H47" s="1">
        <v>1.6442370799999999E-7</v>
      </c>
      <c r="I47" s="1">
        <v>-4.7519043599999998E-8</v>
      </c>
      <c r="J47" s="1">
        <v>-5.6120099700000004E-7</v>
      </c>
      <c r="K47" s="1">
        <f t="shared" si="0"/>
        <v>2.6516858599999998E-5</v>
      </c>
      <c r="L47" s="1">
        <f t="shared" si="1"/>
        <v>1.6442370799999999E-6</v>
      </c>
      <c r="M47">
        <f t="shared" si="2"/>
        <v>1.4080547839999999E-5</v>
      </c>
      <c r="N47">
        <f t="shared" si="3"/>
        <v>2.7696668429933112E-10</v>
      </c>
      <c r="O47">
        <f t="shared" si="4"/>
        <v>1.3562261950694156E-11</v>
      </c>
      <c r="P47" s="1">
        <f t="shared" si="5"/>
        <v>-3.0436002030000004E-7</v>
      </c>
      <c r="Q47">
        <f t="shared" si="6"/>
        <v>3.043600203E-6</v>
      </c>
      <c r="R47" s="1">
        <f t="shared" si="7"/>
        <v>2.568409767E-7</v>
      </c>
      <c r="S47">
        <f>1E-30/(N47*(1.602E-19)^2*Tabelle1!$G$9)</f>
        <v>1.5680927763118976E-12</v>
      </c>
      <c r="T47">
        <f>S47*SQRT((O47/N47)^2 + (Tabelle1!$H$9/Tabelle1!$G$9)^2)</f>
        <v>8.9745672489364062E-14</v>
      </c>
      <c r="U47">
        <f>S47*Tabelle1!G$10</f>
        <v>2.170986725343546E-6</v>
      </c>
      <c r="V47">
        <f>U47*SQRT((T47/S47)^2+(Tabelle1!H$10/Tabelle1!G$10)^2)</f>
        <v>1.399118006470192E-7</v>
      </c>
    </row>
    <row r="48" spans="3:22" x14ac:dyDescent="0.25">
      <c r="C48" s="1">
        <v>19.973833299999999</v>
      </c>
      <c r="D48" s="1">
        <v>4</v>
      </c>
      <c r="E48" s="1">
        <v>-0.1</v>
      </c>
      <c r="F48" s="1">
        <v>0.1</v>
      </c>
      <c r="G48" s="1">
        <v>-2.6126986600000002E-6</v>
      </c>
      <c r="H48" s="1">
        <v>2.46898609E-7</v>
      </c>
      <c r="I48" s="1">
        <v>-8.5665846000000005E-8</v>
      </c>
      <c r="J48" s="1">
        <v>-6.2975878799999999E-7</v>
      </c>
      <c r="K48" s="1">
        <f t="shared" si="0"/>
        <v>2.61269866E-5</v>
      </c>
      <c r="L48" s="1">
        <f t="shared" si="1"/>
        <v>2.4689860899999997E-6</v>
      </c>
      <c r="M48">
        <f t="shared" si="2"/>
        <v>1.4297986345E-5</v>
      </c>
      <c r="N48">
        <f t="shared" si="3"/>
        <v>2.812437353383377E-10</v>
      </c>
      <c r="O48">
        <f t="shared" si="4"/>
        <v>1.3771696838916328E-11</v>
      </c>
      <c r="P48" s="1">
        <f t="shared" si="5"/>
        <v>-3.5771231699999998E-7</v>
      </c>
      <c r="Q48">
        <f t="shared" si="6"/>
        <v>3.57712317E-6</v>
      </c>
      <c r="R48" s="1">
        <f t="shared" si="7"/>
        <v>2.7204647100000001E-7</v>
      </c>
      <c r="S48">
        <f>1E-30/(N48*(1.602E-19)^2*Tabelle1!$G$9)</f>
        <v>1.5442457994890532E-12</v>
      </c>
      <c r="T48">
        <f>S48*SQRT((O48/N48)^2 + (Tabelle1!$H$9/Tabelle1!$G$9)^2)</f>
        <v>8.8380853389286287E-14</v>
      </c>
      <c r="U48">
        <f>S48*Tabelle1!G$10</f>
        <v>2.1379711596167939E-6</v>
      </c>
      <c r="V48">
        <f>U48*SQRT((T48/S48)^2+(Tabelle1!H$10/Tabelle1!G$10)^2)</f>
        <v>1.3778407356500355E-7</v>
      </c>
    </row>
    <row r="49" spans="3:22" x14ac:dyDescent="0.25">
      <c r="C49" s="1">
        <v>29.979984200000001</v>
      </c>
      <c r="D49" s="1">
        <v>4</v>
      </c>
      <c r="E49" s="1">
        <v>-0.1</v>
      </c>
      <c r="F49" s="1">
        <v>0.1</v>
      </c>
      <c r="G49" s="1">
        <v>-2.7699199599999999E-6</v>
      </c>
      <c r="H49" s="1">
        <v>7.2372734500000004E-7</v>
      </c>
      <c r="I49" s="1">
        <v>-6.6467093500000004E-8</v>
      </c>
      <c r="J49" s="1">
        <v>-5.4135815899999996E-7</v>
      </c>
      <c r="K49" s="1">
        <f t="shared" si="0"/>
        <v>2.7699199599999998E-5</v>
      </c>
      <c r="L49" s="1">
        <f t="shared" si="1"/>
        <v>7.2372734500000002E-6</v>
      </c>
      <c r="M49">
        <f t="shared" si="2"/>
        <v>1.7468236524999998E-5</v>
      </c>
      <c r="N49">
        <f t="shared" si="3"/>
        <v>3.4360307609208193E-10</v>
      </c>
      <c r="O49">
        <f t="shared" si="4"/>
        <v>1.682525440492615E-11</v>
      </c>
      <c r="P49" s="1">
        <f t="shared" si="5"/>
        <v>-3.0391262625E-7</v>
      </c>
      <c r="Q49">
        <f t="shared" si="6"/>
        <v>3.0391262624999998E-6</v>
      </c>
      <c r="R49" s="1">
        <f t="shared" si="7"/>
        <v>2.3744553274999997E-7</v>
      </c>
      <c r="S49">
        <f>1E-30/(N49*(1.602E-19)^2*Tabelle1!$G$9)</f>
        <v>1.2639859394403347E-12</v>
      </c>
      <c r="T49">
        <f>S49*SQRT((O49/N49)^2 + (Tabelle1!$H$9/Tabelle1!$G$9)^2)</f>
        <v>7.2340916217326203E-14</v>
      </c>
      <c r="U49">
        <f>S49*Tabelle1!G$10</f>
        <v>1.7499581255644088E-6</v>
      </c>
      <c r="V49">
        <f>U49*SQRT((T49/S49)^2+(Tabelle1!H$10/Tabelle1!G$10)^2)</f>
        <v>1.1277811584308718E-7</v>
      </c>
    </row>
    <row r="50" spans="3:22" x14ac:dyDescent="0.25">
      <c r="C50" s="1">
        <v>39.985687400000003</v>
      </c>
      <c r="D50" s="1">
        <v>4</v>
      </c>
      <c r="E50" s="1">
        <v>-0.1</v>
      </c>
      <c r="F50" s="1">
        <v>0.1</v>
      </c>
      <c r="G50" s="1">
        <v>-3.6317336699999998E-6</v>
      </c>
      <c r="H50" s="1">
        <v>1.61424823E-6</v>
      </c>
      <c r="I50" s="1">
        <v>-6.9179518700000005E-8</v>
      </c>
      <c r="J50" s="1">
        <v>-5.9014019199999997E-7</v>
      </c>
      <c r="K50" s="1">
        <f t="shared" si="0"/>
        <v>3.6317336699999998E-5</v>
      </c>
      <c r="L50" s="1">
        <f t="shared" si="1"/>
        <v>1.6142482299999999E-5</v>
      </c>
      <c r="M50">
        <f t="shared" si="2"/>
        <v>2.62299095E-5</v>
      </c>
      <c r="N50">
        <f t="shared" si="3"/>
        <v>5.1594661985016399E-10</v>
      </c>
      <c r="O50">
        <f t="shared" si="4"/>
        <v>2.5264422068253934E-11</v>
      </c>
      <c r="P50" s="1">
        <f t="shared" si="5"/>
        <v>-3.2965985535E-7</v>
      </c>
      <c r="Q50">
        <f t="shared" si="6"/>
        <v>3.2965985534999998E-6</v>
      </c>
      <c r="R50" s="1">
        <f t="shared" si="7"/>
        <v>2.6048033664999997E-7</v>
      </c>
      <c r="S50">
        <f>1E-30/(N50*(1.602E-19)^2*Tabelle1!$G$9)</f>
        <v>8.4177207528749135E-13</v>
      </c>
      <c r="T50">
        <f>S50*SQRT((O50/N50)^2 + (Tabelle1!$H$9/Tabelle1!$G$9)^2)</f>
        <v>4.8176614369159836E-14</v>
      </c>
      <c r="U50">
        <f>S50*Tabelle1!G$10</f>
        <v>1.1654131878039736E-6</v>
      </c>
      <c r="V50">
        <f>U50*SQRT((T50/S50)^2+(Tabelle1!H$10/Tabelle1!G$10)^2)</f>
        <v>7.5106427736279311E-8</v>
      </c>
    </row>
    <row r="51" spans="3:22" x14ac:dyDescent="0.25">
      <c r="C51" s="1">
        <v>9.9998943300000001</v>
      </c>
      <c r="D51" s="1">
        <v>2</v>
      </c>
      <c r="E51" s="1">
        <v>-0.1</v>
      </c>
      <c r="F51" s="1">
        <v>0.1</v>
      </c>
      <c r="G51" s="1">
        <v>-2.0780644700000001E-6</v>
      </c>
      <c r="H51" s="1">
        <v>-2.7961411099999998E-7</v>
      </c>
      <c r="I51" s="1">
        <v>-2.0912651000000001E-7</v>
      </c>
      <c r="J51" s="1">
        <v>-4.6627302600000002E-7</v>
      </c>
      <c r="K51" s="1">
        <f t="shared" si="0"/>
        <v>2.0780644700000001E-5</v>
      </c>
      <c r="L51" s="1">
        <f t="shared" si="1"/>
        <v>-2.7961411099999996E-6</v>
      </c>
      <c r="M51">
        <f t="shared" si="2"/>
        <v>8.9922517950000009E-6</v>
      </c>
      <c r="N51">
        <f t="shared" si="3"/>
        <v>1.7687906694728853E-10</v>
      </c>
      <c r="O51">
        <f t="shared" si="4"/>
        <v>8.6612591893576321E-12</v>
      </c>
      <c r="P51" s="1">
        <f t="shared" si="5"/>
        <v>-3.3769976800000002E-7</v>
      </c>
      <c r="Q51">
        <f t="shared" si="6"/>
        <v>3.3769976800000001E-6</v>
      </c>
      <c r="R51" s="1">
        <f t="shared" si="7"/>
        <v>1.2857325800000001E-7</v>
      </c>
      <c r="S51">
        <f>1E-30/(N51*(1.602E-19)^2*Tabelle1!$G$9)</f>
        <v>2.4554033692311759E-12</v>
      </c>
      <c r="T51">
        <f>S51*SQRT((O51/N51)^2 + (Tabelle1!$H$9/Tabelle1!$G$9)^2)</f>
        <v>1.4052856433825675E-13</v>
      </c>
      <c r="U51">
        <f>S51*Tabelle1!G$10</f>
        <v>3.3994468952928976E-6</v>
      </c>
      <c r="V51">
        <f>U51*SQRT((T51/S51)^2+(Tabelle1!H$10/Tabelle1!G$10)^2)</f>
        <v>2.1908136552474025E-7</v>
      </c>
    </row>
    <row r="52" spans="3:22" x14ac:dyDescent="0.25">
      <c r="C52" s="1">
        <v>19.973773300000001</v>
      </c>
      <c r="D52" s="1">
        <v>2</v>
      </c>
      <c r="E52" s="1">
        <v>-0.1</v>
      </c>
      <c r="F52" s="1">
        <v>0.1</v>
      </c>
      <c r="G52" s="1">
        <v>-2.1764836400000002E-6</v>
      </c>
      <c r="H52" s="1">
        <v>-2.7186180299999998E-7</v>
      </c>
      <c r="I52" s="1">
        <v>-2.4175945399999999E-7</v>
      </c>
      <c r="J52" s="1">
        <v>-5.0705917900000003E-7</v>
      </c>
      <c r="K52" s="1">
        <f t="shared" si="0"/>
        <v>2.17648364E-5</v>
      </c>
      <c r="L52" s="1">
        <f t="shared" si="1"/>
        <v>-2.7186180299999997E-6</v>
      </c>
      <c r="M52">
        <f t="shared" si="2"/>
        <v>9.5231091850000001E-6</v>
      </c>
      <c r="N52">
        <f t="shared" si="3"/>
        <v>1.8732111883439016E-10</v>
      </c>
      <c r="O52">
        <f t="shared" si="4"/>
        <v>9.1725764380508333E-12</v>
      </c>
      <c r="P52" s="1">
        <f t="shared" si="5"/>
        <v>-3.7440931650000004E-7</v>
      </c>
      <c r="Q52">
        <f t="shared" si="6"/>
        <v>3.744093165E-6</v>
      </c>
      <c r="R52" s="1">
        <f t="shared" si="7"/>
        <v>1.3264986250000002E-7</v>
      </c>
      <c r="S52">
        <f>1E-30/(N52*(1.602E-19)^2*Tabelle1!$G$9)</f>
        <v>2.3185290565812292E-12</v>
      </c>
      <c r="T52">
        <f>S52*SQRT((O52/N52)^2 + (Tabelle1!$H$9/Tabelle1!$G$9)^2)</f>
        <v>1.3269492246396651E-13</v>
      </c>
      <c r="U52">
        <f>S52*Tabelle1!G$10</f>
        <v>3.2099477022014981E-6</v>
      </c>
      <c r="V52">
        <f>U52*SQRT((T52/S52)^2+(Tabelle1!H$10/Tabelle1!G$10)^2)</f>
        <v>2.0686886647208972E-7</v>
      </c>
    </row>
    <row r="53" spans="3:22" x14ac:dyDescent="0.25">
      <c r="C53" s="1">
        <v>29.9851767</v>
      </c>
      <c r="D53" s="1">
        <v>2</v>
      </c>
      <c r="E53" s="1">
        <v>-0.1</v>
      </c>
      <c r="F53" s="1">
        <v>0.1</v>
      </c>
      <c r="G53" s="1">
        <v>-2.2584956300000001E-6</v>
      </c>
      <c r="H53" s="1">
        <v>1.3149584200000001E-7</v>
      </c>
      <c r="I53" s="1">
        <v>-2.94462187E-7</v>
      </c>
      <c r="J53" s="1">
        <v>-5.6347185000000004E-7</v>
      </c>
      <c r="K53" s="1">
        <f t="shared" si="0"/>
        <v>2.2584956299999999E-5</v>
      </c>
      <c r="L53" s="1">
        <f t="shared" si="1"/>
        <v>1.3149584200000001E-6</v>
      </c>
      <c r="M53">
        <f t="shared" si="2"/>
        <v>1.194995736E-5</v>
      </c>
      <c r="N53">
        <f t="shared" si="3"/>
        <v>2.3505762028060325E-10</v>
      </c>
      <c r="O53">
        <f t="shared" si="4"/>
        <v>1.1510095619684751E-11</v>
      </c>
      <c r="P53" s="1">
        <f t="shared" si="5"/>
        <v>-4.2896701849999999E-7</v>
      </c>
      <c r="Q53">
        <f t="shared" si="6"/>
        <v>4.2896701850000004E-6</v>
      </c>
      <c r="R53" s="1">
        <f t="shared" si="7"/>
        <v>1.3450483150000002E-7</v>
      </c>
      <c r="S53">
        <f>1E-30/(N53*(1.602E-19)^2*Tabelle1!$G$9)</f>
        <v>1.8476723129008797E-12</v>
      </c>
      <c r="T53">
        <f>S53*SQRT((O53/N53)^2 + (Tabelle1!$H$9/Tabelle1!$G$9)^2)</f>
        <v>1.057466731345276E-13</v>
      </c>
      <c r="U53">
        <f>S53*Tabelle1!G$10</f>
        <v>2.558057867932404E-6</v>
      </c>
      <c r="V53">
        <f>U53*SQRT((T53/S53)^2+(Tabelle1!H$10/Tabelle1!G$10)^2)</f>
        <v>1.6485705706241087E-7</v>
      </c>
    </row>
    <row r="54" spans="3:22" x14ac:dyDescent="0.25">
      <c r="C54" s="1">
        <v>40.044803299999998</v>
      </c>
      <c r="D54" s="1">
        <v>2</v>
      </c>
      <c r="E54" s="1">
        <v>-0.1</v>
      </c>
      <c r="F54" s="1">
        <v>0.1</v>
      </c>
      <c r="G54" s="1">
        <v>-3.0759435100000001E-6</v>
      </c>
      <c r="H54" s="1">
        <v>1.0302066500000001E-6</v>
      </c>
      <c r="I54" s="1">
        <v>-3.5742563100000003E-7</v>
      </c>
      <c r="J54" s="1">
        <v>-6.3692658499999997E-7</v>
      </c>
      <c r="K54" s="1">
        <f t="shared" si="0"/>
        <v>3.0759435099999996E-5</v>
      </c>
      <c r="L54" s="1">
        <f t="shared" si="1"/>
        <v>1.0302066500000001E-5</v>
      </c>
      <c r="M54">
        <f t="shared" si="2"/>
        <v>2.0530750799999999E-5</v>
      </c>
      <c r="N54">
        <f t="shared" si="3"/>
        <v>4.0384323393285244E-10</v>
      </c>
      <c r="O54">
        <f t="shared" si="4"/>
        <v>1.9775041678635682E-11</v>
      </c>
      <c r="P54" s="1">
        <f t="shared" si="5"/>
        <v>-4.9717610800000003E-7</v>
      </c>
      <c r="Q54">
        <f t="shared" si="6"/>
        <v>4.9717610799999998E-6</v>
      </c>
      <c r="R54" s="1">
        <f t="shared" si="7"/>
        <v>1.3975047699999997E-7</v>
      </c>
      <c r="S54">
        <f>1E-30/(N54*(1.602E-19)^2*Tabelle1!$G$9)</f>
        <v>1.0754407166842672E-12</v>
      </c>
      <c r="T54">
        <f>S54*SQRT((O54/N54)^2 + (Tabelle1!$H$9/Tabelle1!$G$9)^2)</f>
        <v>6.1550025482724311E-14</v>
      </c>
      <c r="U54">
        <f>S54*Tabelle1!G$10</f>
        <v>1.4889218004733046E-6</v>
      </c>
      <c r="V54">
        <f>U54*SQRT((T54/S54)^2+(Tabelle1!H$10/Tabelle1!G$10)^2)</f>
        <v>9.595532192572796E-8</v>
      </c>
    </row>
    <row r="55" spans="3:22" x14ac:dyDescent="0.25">
      <c r="C55" s="1">
        <v>42.000030000000002</v>
      </c>
      <c r="D55" s="1">
        <v>0</v>
      </c>
      <c r="E55" s="1">
        <v>-0.1</v>
      </c>
      <c r="F55" s="1">
        <v>0.1</v>
      </c>
      <c r="G55" s="1">
        <v>-3.1075135000000002E-6</v>
      </c>
      <c r="H55" s="1">
        <v>7.8451698599999996E-7</v>
      </c>
      <c r="I55" s="1">
        <v>-4.6471370200000002E-7</v>
      </c>
      <c r="J55" s="1">
        <v>-4.7687561800000001E-7</v>
      </c>
      <c r="K55" s="1">
        <f t="shared" si="0"/>
        <v>3.1075134999999999E-5</v>
      </c>
      <c r="L55" s="1">
        <f t="shared" si="1"/>
        <v>7.8451698599999994E-6</v>
      </c>
      <c r="M55">
        <f t="shared" si="2"/>
        <v>1.9460152429999998E-5</v>
      </c>
      <c r="N55">
        <f t="shared" si="3"/>
        <v>3.8278438848702287E-10</v>
      </c>
      <c r="O55">
        <f t="shared" si="4"/>
        <v>1.874385058416146E-11</v>
      </c>
      <c r="P55" s="1">
        <f t="shared" si="5"/>
        <v>-4.7079466000000001E-7</v>
      </c>
      <c r="Q55">
        <f t="shared" si="6"/>
        <v>4.7079465999999999E-6</v>
      </c>
      <c r="R55" s="1">
        <f t="shared" si="7"/>
        <v>6.0809579999999932E-9</v>
      </c>
      <c r="S55">
        <f>1E-30/(N55*(1.602E-19)^2*Tabelle1!$G$9)</f>
        <v>1.134605981830847E-12</v>
      </c>
      <c r="T55">
        <f>S55*SQRT((O55/N55)^2 + (Tabelle1!$H$9/Tabelle1!$G$9)^2)</f>
        <v>6.4936194074789292E-14</v>
      </c>
      <c r="U55">
        <f>S55*Tabelle1!G$10</f>
        <v>1.5708346867355315E-6</v>
      </c>
      <c r="V55">
        <f>U55*SQRT((T55/S55)^2+(Tabelle1!H$10/Tabelle1!G$10)^2)</f>
        <v>1.0123429451425406E-7</v>
      </c>
    </row>
    <row r="56" spans="3:22" x14ac:dyDescent="0.25">
      <c r="C56" s="1">
        <v>44.017029999999998</v>
      </c>
      <c r="D56" s="1">
        <v>0</v>
      </c>
      <c r="E56" s="1">
        <v>-0.1</v>
      </c>
      <c r="F56" s="1">
        <v>0.1</v>
      </c>
      <c r="G56" s="1">
        <v>-3.28939294E-6</v>
      </c>
      <c r="H56" s="1">
        <v>1.17981088E-6</v>
      </c>
      <c r="I56" s="1">
        <v>-4.70033259E-7</v>
      </c>
      <c r="J56" s="1">
        <v>-4.8558288900000004E-7</v>
      </c>
      <c r="K56" s="1">
        <f t="shared" si="0"/>
        <v>3.2893929399999999E-5</v>
      </c>
      <c r="L56" s="1">
        <f t="shared" si="1"/>
        <v>1.1798108799999999E-5</v>
      </c>
      <c r="M56">
        <f t="shared" si="2"/>
        <v>2.2346019099999999E-5</v>
      </c>
      <c r="N56">
        <f t="shared" si="3"/>
        <v>4.3954985897881963E-10</v>
      </c>
      <c r="O56">
        <f t="shared" si="4"/>
        <v>2.1523492411884372E-11</v>
      </c>
      <c r="P56" s="1">
        <f t="shared" si="5"/>
        <v>-4.7780807399999996E-7</v>
      </c>
      <c r="Q56">
        <f t="shared" si="6"/>
        <v>4.7780807400000001E-6</v>
      </c>
      <c r="R56" s="1">
        <f t="shared" si="7"/>
        <v>7.7748150000000189E-9</v>
      </c>
      <c r="S56">
        <f>1E-30/(N56*(1.602E-19)^2*Tabelle1!$G$9)</f>
        <v>9.8807779835908643E-13</v>
      </c>
      <c r="T56">
        <f>S56*SQRT((O56/N56)^2 + (Tabelle1!$H$9/Tabelle1!$G$9)^2)</f>
        <v>5.6550038253545684E-14</v>
      </c>
      <c r="U56">
        <f>S56*Tabelle1!G$10</f>
        <v>1.3679699417335924E-6</v>
      </c>
      <c r="V56">
        <f>U56*SQRT((T56/S56)^2+(Tabelle1!H$10/Tabelle1!G$10)^2)</f>
        <v>8.816043670126895E-8</v>
      </c>
    </row>
    <row r="57" spans="3:22" x14ac:dyDescent="0.25">
      <c r="C57" s="1">
        <v>48.021396699999997</v>
      </c>
      <c r="D57" s="1">
        <v>0</v>
      </c>
      <c r="E57" s="1">
        <v>-0.1</v>
      </c>
      <c r="F57" s="1">
        <v>0.1</v>
      </c>
      <c r="G57" s="1">
        <v>-3.9736742199999998E-6</v>
      </c>
      <c r="H57" s="1">
        <v>1.92162034E-6</v>
      </c>
      <c r="I57" s="1">
        <v>-4.9284445699999998E-7</v>
      </c>
      <c r="J57" s="1">
        <v>-5.0463075399999997E-7</v>
      </c>
      <c r="K57" s="1">
        <f t="shared" si="0"/>
        <v>3.9736742199999993E-5</v>
      </c>
      <c r="L57" s="1">
        <f t="shared" si="1"/>
        <v>1.9216203399999999E-5</v>
      </c>
      <c r="M57">
        <f t="shared" si="2"/>
        <v>2.9476472799999998E-5</v>
      </c>
      <c r="N57">
        <f t="shared" si="3"/>
        <v>5.7980705218465563E-10</v>
      </c>
      <c r="O57">
        <f t="shared" si="4"/>
        <v>2.8391483771707507E-11</v>
      </c>
      <c r="P57" s="1">
        <f t="shared" si="5"/>
        <v>-4.9873760549999997E-7</v>
      </c>
      <c r="Q57">
        <f t="shared" si="6"/>
        <v>4.9873760549999991E-6</v>
      </c>
      <c r="R57" s="1">
        <f t="shared" si="7"/>
        <v>5.8931484999999946E-9</v>
      </c>
      <c r="S57">
        <f>1E-30/(N57*(1.602E-19)^2*Tabelle1!$G$9)</f>
        <v>7.4905859680803102E-13</v>
      </c>
      <c r="T57">
        <f>S57*SQRT((O57/N57)^2 + (Tabelle1!$H$9/Tabelle1!$G$9)^2)</f>
        <v>4.2870401879273101E-14</v>
      </c>
      <c r="U57">
        <f>S57*Tabelle1!G$10</f>
        <v>1.0370536072485829E-6</v>
      </c>
      <c r="V57">
        <f>U57*SQRT((T57/S57)^2+(Tabelle1!H$10/Tabelle1!G$10)^2)</f>
        <v>6.6834143140453909E-8</v>
      </c>
    </row>
    <row r="58" spans="3:22" x14ac:dyDescent="0.25">
      <c r="C58" s="1">
        <v>52.048020000000001</v>
      </c>
      <c r="D58" s="1">
        <v>0</v>
      </c>
      <c r="E58" s="1">
        <v>-0.1</v>
      </c>
      <c r="F58" s="1">
        <v>0.1</v>
      </c>
      <c r="G58" s="1">
        <v>-4.87189739E-6</v>
      </c>
      <c r="H58" s="1">
        <v>2.8581559899999998E-6</v>
      </c>
      <c r="I58" s="1">
        <v>-4.9871404099999999E-7</v>
      </c>
      <c r="J58" s="1">
        <v>-5.2727774299999996E-7</v>
      </c>
      <c r="K58" s="1">
        <f t="shared" si="0"/>
        <v>4.8718973899999996E-5</v>
      </c>
      <c r="L58" s="1">
        <f t="shared" si="1"/>
        <v>2.8581559899999996E-5</v>
      </c>
      <c r="M58">
        <f t="shared" si="2"/>
        <v>3.8650266899999996E-5</v>
      </c>
      <c r="N58">
        <f t="shared" si="3"/>
        <v>7.6025708603232777E-10</v>
      </c>
      <c r="O58">
        <f t="shared" si="4"/>
        <v>3.7227602939776226E-11</v>
      </c>
      <c r="P58" s="1">
        <f t="shared" si="5"/>
        <v>-5.1299589199999992E-7</v>
      </c>
      <c r="Q58">
        <f t="shared" si="6"/>
        <v>5.1299589199999992E-6</v>
      </c>
      <c r="R58" s="1">
        <f t="shared" si="7"/>
        <v>1.4281850999999984E-8</v>
      </c>
      <c r="S58">
        <f>1E-30/(N58*(1.602E-19)^2*Tabelle1!$G$9)</f>
        <v>5.7126656878061799E-13</v>
      </c>
      <c r="T58">
        <f>S58*SQRT((O58/N58)^2 + (Tabelle1!$H$9/Tabelle1!$G$9)^2)</f>
        <v>3.2694942008782418E-14</v>
      </c>
      <c r="U58">
        <f>S58*Tabelle1!G$10</f>
        <v>7.9090482157070797E-7</v>
      </c>
      <c r="V58">
        <f>U58*SQRT((T58/S58)^2+(Tabelle1!H$10/Tabelle1!G$10)^2)</f>
        <v>5.0970794263542252E-8</v>
      </c>
    </row>
    <row r="59" spans="3:22" x14ac:dyDescent="0.25">
      <c r="C59" s="1">
        <v>56.030293299999997</v>
      </c>
      <c r="D59" s="1">
        <v>0</v>
      </c>
      <c r="E59" s="1">
        <v>-0.1</v>
      </c>
      <c r="F59" s="1">
        <v>0.1</v>
      </c>
      <c r="G59" s="1">
        <v>-5.8179544200000003E-6</v>
      </c>
      <c r="H59" s="1">
        <v>3.8462410299999997E-6</v>
      </c>
      <c r="I59" s="1">
        <v>-5.1192259900000005E-7</v>
      </c>
      <c r="J59" s="1">
        <v>-5.5272200500000001E-7</v>
      </c>
      <c r="K59" s="1">
        <f t="shared" si="0"/>
        <v>5.8179544199999998E-5</v>
      </c>
      <c r="L59" s="1">
        <f t="shared" si="1"/>
        <v>3.8462410299999995E-5</v>
      </c>
      <c r="M59">
        <f t="shared" si="2"/>
        <v>4.8320977249999996E-5</v>
      </c>
      <c r="N59">
        <f t="shared" si="3"/>
        <v>9.5048154397918009E-10</v>
      </c>
      <c r="O59">
        <f t="shared" si="4"/>
        <v>4.6542347543917219E-11</v>
      </c>
      <c r="P59" s="1">
        <f t="shared" si="5"/>
        <v>-5.3232230199999998E-7</v>
      </c>
      <c r="Q59">
        <f t="shared" si="6"/>
        <v>5.3232230200000002E-6</v>
      </c>
      <c r="R59" s="1">
        <f t="shared" si="7"/>
        <v>2.0399702999999979E-8</v>
      </c>
      <c r="S59">
        <f>1E-30/(N59*(1.602E-19)^2*Tabelle1!$G$9)</f>
        <v>4.5693623372275851E-13</v>
      </c>
      <c r="T59">
        <f>S59*SQRT((O59/N59)^2 + (Tabelle1!$H$9/Tabelle1!$G$9)^2)</f>
        <v>2.6151545495066799E-14</v>
      </c>
      <c r="U59">
        <f>S59*Tabelle1!G$10</f>
        <v>6.3261722311720723E-7</v>
      </c>
      <c r="V59">
        <f>U59*SQRT((T59/S59)^2+(Tabelle1!H$10/Tabelle1!G$10)^2)</f>
        <v>4.0769763247925559E-8</v>
      </c>
    </row>
    <row r="60" spans="3:22" x14ac:dyDescent="0.25">
      <c r="C60" s="1">
        <v>60.037966699999998</v>
      </c>
      <c r="D60" s="1">
        <v>0</v>
      </c>
      <c r="E60" s="1">
        <v>-0.1</v>
      </c>
      <c r="F60" s="1">
        <v>0.1</v>
      </c>
      <c r="G60" s="1">
        <v>-6.8990749999999997E-6</v>
      </c>
      <c r="H60" s="1">
        <v>4.9681513099999999E-6</v>
      </c>
      <c r="I60" s="1">
        <v>-5.1302272200000005E-7</v>
      </c>
      <c r="J60" s="1">
        <v>-5.6466933800000002E-7</v>
      </c>
      <c r="K60" s="1">
        <f t="shared" si="0"/>
        <v>6.8990749999999987E-5</v>
      </c>
      <c r="L60" s="1">
        <f t="shared" si="1"/>
        <v>4.9681513099999996E-5</v>
      </c>
      <c r="M60">
        <f t="shared" si="2"/>
        <v>5.9336131549999995E-5</v>
      </c>
      <c r="N60">
        <f t="shared" si="3"/>
        <v>1.1671514348231801E-9</v>
      </c>
      <c r="O60">
        <f t="shared" si="4"/>
        <v>5.7152048937745597E-11</v>
      </c>
      <c r="P60" s="1">
        <f t="shared" si="5"/>
        <v>-5.3884603000000004E-7</v>
      </c>
      <c r="Q60">
        <f t="shared" si="6"/>
        <v>5.3884602999999997E-6</v>
      </c>
      <c r="R60" s="1">
        <f t="shared" si="7"/>
        <v>2.5823307999999985E-8</v>
      </c>
      <c r="S60">
        <f>1E-30/(N60*(1.602E-19)^2*Tabelle1!$G$9)</f>
        <v>3.7211063103789575E-13</v>
      </c>
      <c r="T60">
        <f>S60*SQRT((O60/N60)^2 + (Tabelle1!$H$9/Tabelle1!$G$9)^2)</f>
        <v>2.1296774863973462E-14</v>
      </c>
      <c r="U60">
        <f>S60*Tabelle1!G$10</f>
        <v>5.1517821684155182E-7</v>
      </c>
      <c r="V60">
        <f>U60*SQRT((T60/S60)^2+(Tabelle1!H$10/Tabelle1!G$10)^2)</f>
        <v>3.320126794465584E-8</v>
      </c>
    </row>
    <row r="61" spans="3:22" x14ac:dyDescent="0.25">
      <c r="C61" s="1">
        <v>64.999733300000003</v>
      </c>
      <c r="D61" s="1">
        <v>0</v>
      </c>
      <c r="E61" s="1">
        <v>-0.1</v>
      </c>
      <c r="F61" s="1">
        <v>0.1</v>
      </c>
      <c r="G61" s="1">
        <v>-8.6472204000000003E-6</v>
      </c>
      <c r="H61" s="1">
        <v>6.35157323E-6</v>
      </c>
      <c r="I61" s="1">
        <v>-6.1118078500000004E-7</v>
      </c>
      <c r="J61" s="1">
        <v>-6.7398978800000004E-7</v>
      </c>
      <c r="K61" s="1">
        <f t="shared" si="0"/>
        <v>8.6472203999999993E-5</v>
      </c>
      <c r="L61" s="1">
        <f t="shared" si="1"/>
        <v>6.3515732299999995E-5</v>
      </c>
      <c r="M61">
        <f t="shared" si="2"/>
        <v>7.4993968149999994E-5</v>
      </c>
      <c r="N61">
        <f t="shared" si="3"/>
        <v>1.475143647603639E-9</v>
      </c>
      <c r="O61">
        <f t="shared" si="4"/>
        <v>7.2233541786135097E-11</v>
      </c>
      <c r="P61" s="1">
        <f t="shared" si="5"/>
        <v>-6.4258528650000004E-7</v>
      </c>
      <c r="Q61">
        <f t="shared" si="6"/>
        <v>6.4258528650000002E-6</v>
      </c>
      <c r="R61" s="1">
        <f t="shared" si="7"/>
        <v>3.1404501500000001E-8</v>
      </c>
      <c r="S61">
        <f>1E-30/(N61*(1.602E-19)^2*Tabelle1!$G$9)</f>
        <v>2.9441841656192044E-13</v>
      </c>
      <c r="T61">
        <f>S61*SQRT((O61/N61)^2 + (Tabelle1!$H$9/Tabelle1!$G$9)^2)</f>
        <v>1.6850264975870097E-14</v>
      </c>
      <c r="U61">
        <f>S61*Tabelle1!G$10</f>
        <v>4.0761521493385255E-7</v>
      </c>
      <c r="V61">
        <f>U61*SQRT((T61/S61)^2+(Tabelle1!H$10/Tabelle1!G$10)^2)</f>
        <v>2.6269243393688817E-8</v>
      </c>
    </row>
    <row r="62" spans="3:22" x14ac:dyDescent="0.25">
      <c r="C62" s="1">
        <v>70.016456700000006</v>
      </c>
      <c r="D62" s="1">
        <v>0</v>
      </c>
      <c r="E62" s="1">
        <v>-0.1</v>
      </c>
      <c r="F62" s="1">
        <v>0.1</v>
      </c>
      <c r="G62" s="1">
        <v>-1.0353229E-5</v>
      </c>
      <c r="H62" s="1">
        <v>8.0593155299999994E-6</v>
      </c>
      <c r="I62" s="1">
        <v>-6.2180324100000003E-7</v>
      </c>
      <c r="J62" s="1">
        <v>-7.0219456900000002E-7</v>
      </c>
      <c r="K62" s="1">
        <f t="shared" si="0"/>
        <v>1.0353229E-4</v>
      </c>
      <c r="L62" s="1">
        <f t="shared" si="1"/>
        <v>8.0593155299999984E-5</v>
      </c>
      <c r="M62">
        <f t="shared" si="2"/>
        <v>9.2062722649999994E-5</v>
      </c>
      <c r="N62">
        <f t="shared" si="3"/>
        <v>1.8108888467751144E-9</v>
      </c>
      <c r="O62">
        <f t="shared" si="4"/>
        <v>8.8674018558173085E-11</v>
      </c>
      <c r="P62" s="1">
        <f t="shared" si="5"/>
        <v>-6.6199890500000002E-7</v>
      </c>
      <c r="Q62">
        <f t="shared" si="6"/>
        <v>6.61998905E-6</v>
      </c>
      <c r="R62" s="1">
        <f t="shared" si="7"/>
        <v>4.0195663999999997E-8</v>
      </c>
      <c r="S62">
        <f>1E-30/(N62*(1.602E-19)^2*Tabelle1!$G$9)</f>
        <v>2.3983220047010088E-13</v>
      </c>
      <c r="T62">
        <f>S62*SQRT((O62/N62)^2 + (Tabelle1!$H$9/Tabelle1!$G$9)^2)</f>
        <v>1.3726166232597974E-14</v>
      </c>
      <c r="U62">
        <f>S62*Tabelle1!G$10</f>
        <v>3.3204191193018929E-7</v>
      </c>
      <c r="V62">
        <f>U62*SQRT((T62/S62)^2+(Tabelle1!H$10/Tabelle1!G$10)^2)</f>
        <v>2.1398832727123318E-8</v>
      </c>
    </row>
    <row r="63" spans="3:22" x14ac:dyDescent="0.25">
      <c r="C63" s="1">
        <v>75.000360000000001</v>
      </c>
      <c r="D63" s="1">
        <v>0</v>
      </c>
      <c r="E63" s="1">
        <v>-0.1</v>
      </c>
      <c r="F63" s="1">
        <v>0.1</v>
      </c>
      <c r="G63" s="1">
        <v>-1.20285642E-5</v>
      </c>
      <c r="H63" s="1">
        <v>9.9332333900000002E-6</v>
      </c>
      <c r="I63" s="1">
        <v>-6.2790102699999997E-7</v>
      </c>
      <c r="J63" s="1">
        <v>-7.2937288399999995E-7</v>
      </c>
      <c r="K63" s="1">
        <f t="shared" si="0"/>
        <v>1.20285642E-4</v>
      </c>
      <c r="L63" s="1">
        <f t="shared" si="1"/>
        <v>9.9332333899999992E-5</v>
      </c>
      <c r="M63">
        <f t="shared" si="2"/>
        <v>1.0980898795E-4</v>
      </c>
      <c r="N63">
        <f t="shared" si="3"/>
        <v>2.1599607944499344E-9</v>
      </c>
      <c r="O63">
        <f t="shared" si="4"/>
        <v>1.0576706787557196E-10</v>
      </c>
      <c r="P63" s="1">
        <f t="shared" si="5"/>
        <v>-6.7863695550000001E-7</v>
      </c>
      <c r="Q63">
        <f t="shared" si="6"/>
        <v>6.7863695549999989E-6</v>
      </c>
      <c r="R63" s="1">
        <f t="shared" si="7"/>
        <v>5.0735928499999991E-8</v>
      </c>
      <c r="S63">
        <f>1E-30/(N63*(1.602E-19)^2*Tabelle1!$G$9)</f>
        <v>2.0107284263899904E-13</v>
      </c>
      <c r="T63">
        <f>S63*SQRT((O63/N63)^2 + (Tabelle1!$H$9/Tabelle1!$G$9)^2)</f>
        <v>1.1507876163059223E-14</v>
      </c>
      <c r="U63">
        <f>S63*Tabelle1!G$10</f>
        <v>2.783805134432508E-7</v>
      </c>
      <c r="V63">
        <f>U63*SQRT((T63/S63)^2+(Tabelle1!H$10/Tabelle1!G$10)^2)</f>
        <v>1.7940560596805836E-8</v>
      </c>
    </row>
    <row r="64" spans="3:22" x14ac:dyDescent="0.25">
      <c r="C64" s="1">
        <v>80.001559999999998</v>
      </c>
      <c r="D64" s="1">
        <v>0</v>
      </c>
      <c r="E64" s="1">
        <v>-0.1</v>
      </c>
      <c r="F64" s="1">
        <v>0.1</v>
      </c>
      <c r="G64" s="1">
        <v>-1.38695026E-5</v>
      </c>
      <c r="H64" s="1">
        <v>1.17453856E-5</v>
      </c>
      <c r="I64" s="1">
        <v>-6.4445023500000004E-7</v>
      </c>
      <c r="J64" s="1">
        <v>-7.6553687100000004E-7</v>
      </c>
      <c r="K64" s="1">
        <f t="shared" si="0"/>
        <v>1.3869502599999999E-4</v>
      </c>
      <c r="L64" s="1">
        <f t="shared" si="1"/>
        <v>1.17453856E-4</v>
      </c>
      <c r="M64">
        <f t="shared" si="2"/>
        <v>1.2807444099999999E-4</v>
      </c>
      <c r="N64">
        <f t="shared" si="3"/>
        <v>2.5192452502799995E-9</v>
      </c>
      <c r="O64">
        <f t="shared" si="4"/>
        <v>1.233601943453021E-10</v>
      </c>
      <c r="P64" s="1">
        <f t="shared" si="5"/>
        <v>-7.0499355300000004E-7</v>
      </c>
      <c r="Q64">
        <f t="shared" si="6"/>
        <v>7.04993553E-6</v>
      </c>
      <c r="R64" s="1">
        <f t="shared" si="7"/>
        <v>6.0543318000000004E-8</v>
      </c>
      <c r="S64">
        <f>1E-30/(N64*(1.602E-19)^2*Tabelle1!$G$9)</f>
        <v>1.7239665605425591E-13</v>
      </c>
      <c r="T64">
        <f>S64*SQRT((O64/N64)^2 + (Tabelle1!$H$9/Tabelle1!$G$9)^2)</f>
        <v>9.8666699229978496E-15</v>
      </c>
      <c r="U64">
        <f>S64*Tabelle1!G$10</f>
        <v>2.3867902297699461E-7</v>
      </c>
      <c r="V64">
        <f>U64*SQRT((T64/S64)^2+(Tabelle1!H$10/Tabelle1!G$10)^2)</f>
        <v>1.5381951207508271E-8</v>
      </c>
    </row>
    <row r="65" spans="3:22" x14ac:dyDescent="0.25">
      <c r="C65" s="1">
        <v>85.038483299999996</v>
      </c>
      <c r="D65" s="1">
        <v>0</v>
      </c>
      <c r="E65" s="1">
        <v>-0.1</v>
      </c>
      <c r="F65" s="1">
        <v>0.1</v>
      </c>
      <c r="G65" s="1">
        <v>-1.58072552E-5</v>
      </c>
      <c r="H65" s="1">
        <v>1.36781892E-5</v>
      </c>
      <c r="I65" s="1">
        <v>-6.6539997200000002E-7</v>
      </c>
      <c r="J65" s="1">
        <v>-7.91008164E-7</v>
      </c>
      <c r="K65" s="1">
        <f t="shared" si="0"/>
        <v>1.58072552E-4</v>
      </c>
      <c r="L65" s="1">
        <f t="shared" si="1"/>
        <v>1.36781892E-4</v>
      </c>
      <c r="M65">
        <f t="shared" si="2"/>
        <v>1.47427222E-4</v>
      </c>
      <c r="N65">
        <f t="shared" si="3"/>
        <v>2.8999176251370491E-9</v>
      </c>
      <c r="O65">
        <f t="shared" si="4"/>
        <v>1.4200062569633232E-10</v>
      </c>
      <c r="P65" s="1">
        <f t="shared" si="5"/>
        <v>-7.2820406800000001E-7</v>
      </c>
      <c r="Q65">
        <f t="shared" si="6"/>
        <v>7.2820406800000001E-6</v>
      </c>
      <c r="R65" s="1">
        <f t="shared" si="7"/>
        <v>6.2804095999999989E-8</v>
      </c>
      <c r="S65">
        <f>1E-30/(N65*(1.602E-19)^2*Tabelle1!$G$9)</f>
        <v>1.4976613582543181E-13</v>
      </c>
      <c r="T65">
        <f>S65*SQRT((O65/N65)^2 + (Tabelle1!$H$9/Tabelle1!$G$9)^2)</f>
        <v>8.5714715218568131E-15</v>
      </c>
      <c r="U65">
        <f>S65*Tabelle1!G$10</f>
        <v>2.0734761214048198E-7</v>
      </c>
      <c r="V65">
        <f>U65*SQRT((T65/S65)^2+(Tabelle1!H$10/Tabelle1!G$10)^2)</f>
        <v>1.336276147420655E-8</v>
      </c>
    </row>
    <row r="66" spans="3:22" x14ac:dyDescent="0.25">
      <c r="C66" s="1">
        <v>90.00112</v>
      </c>
      <c r="D66" s="1">
        <v>0</v>
      </c>
      <c r="E66" s="1">
        <v>-0.1</v>
      </c>
      <c r="F66" s="1">
        <v>0.1</v>
      </c>
      <c r="G66" s="1">
        <v>-1.7677132600000001E-5</v>
      </c>
      <c r="H66" s="1">
        <v>1.56539268E-5</v>
      </c>
      <c r="I66" s="1">
        <v>-6.6208949499999999E-7</v>
      </c>
      <c r="J66" s="1">
        <v>-8.0841909099999997E-7</v>
      </c>
      <c r="K66" s="1">
        <f t="shared" si="0"/>
        <v>1.7677132599999999E-4</v>
      </c>
      <c r="L66" s="1">
        <f t="shared" si="1"/>
        <v>1.5653926799999999E-4</v>
      </c>
      <c r="M66">
        <f t="shared" si="2"/>
        <v>1.6665529699999999E-4</v>
      </c>
      <c r="N66">
        <f t="shared" si="3"/>
        <v>3.2781370125304912E-9</v>
      </c>
      <c r="O66">
        <f t="shared" si="4"/>
        <v>1.6052094130626765E-10</v>
      </c>
      <c r="P66" s="1">
        <f t="shared" si="5"/>
        <v>-7.3525429299999998E-7</v>
      </c>
      <c r="Q66">
        <f t="shared" si="6"/>
        <v>7.35254293E-6</v>
      </c>
      <c r="R66" s="1">
        <f t="shared" si="7"/>
        <v>7.3164797999999989E-8</v>
      </c>
      <c r="S66">
        <f>1E-30/(N66*(1.602E-19)^2*Tabelle1!$G$9)</f>
        <v>1.3248667010216961E-13</v>
      </c>
      <c r="T66">
        <f>S66*SQRT((O66/N66)^2 + (Tabelle1!$H$9/Tabelle1!$G$9)^2)</f>
        <v>7.5825266743214451E-15</v>
      </c>
      <c r="U66">
        <f>S66*Tabelle1!G$10</f>
        <v>1.8342460753710544E-7</v>
      </c>
      <c r="V66">
        <f>U66*SQRT((T66/S66)^2+(Tabelle1!H$10/Tabelle1!G$10)^2)</f>
        <v>1.1821015220361686E-8</v>
      </c>
    </row>
    <row r="67" spans="3:22" x14ac:dyDescent="0.25">
      <c r="C67" s="1">
        <v>95.048556700000006</v>
      </c>
      <c r="D67" s="1">
        <v>0</v>
      </c>
      <c r="E67" s="1">
        <v>-0.1</v>
      </c>
      <c r="F67" s="1">
        <v>0.1</v>
      </c>
      <c r="G67" s="1">
        <v>-1.9693132699999998E-5</v>
      </c>
      <c r="H67" s="1">
        <v>1.7728717899999999E-5</v>
      </c>
      <c r="I67" s="1">
        <v>-6.6405492499999999E-7</v>
      </c>
      <c r="J67" s="1">
        <v>-8.3526204200000003E-7</v>
      </c>
      <c r="K67" s="1">
        <f t="shared" si="0"/>
        <v>1.9693132699999998E-4</v>
      </c>
      <c r="L67" s="1">
        <f t="shared" si="1"/>
        <v>1.7728717899999997E-4</v>
      </c>
      <c r="M67">
        <f t="shared" si="2"/>
        <v>1.8710925299999999E-4</v>
      </c>
      <c r="N67">
        <f t="shared" si="3"/>
        <v>3.6804696801580325E-9</v>
      </c>
      <c r="O67">
        <f t="shared" si="4"/>
        <v>1.8022201489744781E-10</v>
      </c>
      <c r="P67" s="1">
        <f t="shared" si="5"/>
        <v>-7.4965848350000001E-7</v>
      </c>
      <c r="Q67">
        <f t="shared" si="6"/>
        <v>7.4965848349999997E-6</v>
      </c>
      <c r="R67" s="1">
        <f t="shared" si="7"/>
        <v>8.5603558500000017E-8</v>
      </c>
      <c r="S67">
        <f>1E-30/(N67*(1.602E-19)^2*Tabelle1!$G$9)</f>
        <v>1.1800381328238263E-13</v>
      </c>
      <c r="T67">
        <f>S67*SQRT((O67/N67)^2 + (Tabelle1!$H$9/Tabelle1!$G$9)^2)</f>
        <v>6.7536383939251921E-15</v>
      </c>
      <c r="U67">
        <f>S67*Tabelle1!G$10</f>
        <v>1.6337344068283325E-7</v>
      </c>
      <c r="V67">
        <f>U67*SQRT((T67/S67)^2+(Tabelle1!H$10/Tabelle1!G$10)^2)</f>
        <v>1.0528794117899113E-8</v>
      </c>
    </row>
    <row r="68" spans="3:22" x14ac:dyDescent="0.25">
      <c r="C68" s="1">
        <v>100.08355</v>
      </c>
      <c r="D68" s="1">
        <v>0</v>
      </c>
      <c r="E68" s="1">
        <v>-0.1</v>
      </c>
      <c r="F68" s="1">
        <v>0.1</v>
      </c>
      <c r="G68" s="1">
        <v>-2.1755120599999999E-5</v>
      </c>
      <c r="H68" s="1">
        <v>1.9743111299999999E-5</v>
      </c>
      <c r="I68" s="1">
        <v>-6.6779465899999999E-7</v>
      </c>
      <c r="J68" s="1">
        <v>-8.4342539300000005E-7</v>
      </c>
      <c r="K68" s="1">
        <f t="shared" si="0"/>
        <v>2.1755120599999998E-4</v>
      </c>
      <c r="L68" s="1">
        <f t="shared" si="1"/>
        <v>1.9743111299999998E-4</v>
      </c>
      <c r="M68">
        <f t="shared" si="2"/>
        <v>2.0749115949999998E-4</v>
      </c>
      <c r="N68">
        <f t="shared" si="3"/>
        <v>4.08138512230918E-9</v>
      </c>
      <c r="O68">
        <f t="shared" si="4"/>
        <v>1.9985369103310845E-10</v>
      </c>
      <c r="P68" s="1">
        <f t="shared" si="5"/>
        <v>-7.5561002599999996E-7</v>
      </c>
      <c r="Q68">
        <f t="shared" si="6"/>
        <v>7.5561002600000001E-6</v>
      </c>
      <c r="R68" s="1">
        <f t="shared" si="7"/>
        <v>8.781536700000003E-8</v>
      </c>
      <c r="S68">
        <f>1E-30/(N68*(1.602E-19)^2*Tabelle1!$G$9)</f>
        <v>1.0641227032334403E-13</v>
      </c>
      <c r="T68">
        <f>S68*SQRT((O68/N68)^2 + (Tabelle1!$H$9/Tabelle1!$G$9)^2)</f>
        <v>6.0902268702173913E-15</v>
      </c>
      <c r="U68">
        <f>S68*Tabelle1!G$10</f>
        <v>1.4732522831270186E-7</v>
      </c>
      <c r="V68">
        <f>U68*SQRT((T68/S68)^2+(Tabelle1!H$10/Tabelle1!G$10)^2)</f>
        <v>9.4945481394878255E-9</v>
      </c>
    </row>
    <row r="69" spans="3:22" x14ac:dyDescent="0.25">
      <c r="C69" s="1">
        <v>110.07431</v>
      </c>
      <c r="D69" s="1">
        <v>0</v>
      </c>
      <c r="E69" s="1">
        <v>-0.1</v>
      </c>
      <c r="F69" s="1">
        <v>0.1</v>
      </c>
      <c r="G69" s="1">
        <v>-2.5663889999999999E-5</v>
      </c>
      <c r="H69" s="1">
        <v>2.3902475800000001E-5</v>
      </c>
      <c r="I69" s="1">
        <v>-6.7724263200000001E-7</v>
      </c>
      <c r="J69" s="1">
        <v>-8.9513418100000002E-7</v>
      </c>
      <c r="K69" s="1">
        <f t="shared" si="0"/>
        <v>2.5663889999999999E-4</v>
      </c>
      <c r="L69" s="1">
        <f t="shared" si="1"/>
        <v>2.3902475800000001E-4</v>
      </c>
      <c r="M69">
        <f t="shared" si="2"/>
        <v>2.47831829E-4</v>
      </c>
      <c r="N69">
        <f t="shared" si="3"/>
        <v>4.8748927045986878E-9</v>
      </c>
      <c r="O69">
        <f t="shared" si="4"/>
        <v>2.3870947514337913E-10</v>
      </c>
      <c r="P69" s="1">
        <f t="shared" si="5"/>
        <v>-7.8618840650000002E-7</v>
      </c>
      <c r="Q69">
        <f t="shared" si="6"/>
        <v>7.8618840650000002E-6</v>
      </c>
      <c r="R69" s="1">
        <f t="shared" si="7"/>
        <v>1.089457745E-7</v>
      </c>
      <c r="S69">
        <f>1E-30/(N69*(1.602E-19)^2*Tabelle1!$G$9)</f>
        <v>8.9091080203495944E-14</v>
      </c>
      <c r="T69">
        <f>S69*SQRT((O69/N69)^2 + (Tabelle1!$H$9/Tabelle1!$G$9)^2)</f>
        <v>5.0988940364050752E-15</v>
      </c>
      <c r="U69">
        <f>S69*Tabelle1!G$10</f>
        <v>1.2334445728601204E-7</v>
      </c>
      <c r="V69">
        <f>U69*SQRT((T69/S69)^2+(Tabelle1!H$10/Tabelle1!G$10)^2)</f>
        <v>7.9490790603449756E-9</v>
      </c>
    </row>
    <row r="70" spans="3:22" x14ac:dyDescent="0.25">
      <c r="C70" s="1">
        <v>120.07674</v>
      </c>
      <c r="D70" s="1">
        <v>0</v>
      </c>
      <c r="E70" s="1">
        <v>-0.1</v>
      </c>
      <c r="F70" s="1">
        <v>0.1</v>
      </c>
      <c r="G70" s="1">
        <v>-2.9673997999999999E-5</v>
      </c>
      <c r="H70" s="1">
        <v>2.8006736300000001E-5</v>
      </c>
      <c r="I70" s="1">
        <v>-6.5902673399999995E-7</v>
      </c>
      <c r="J70" s="1">
        <v>-9.1599025900000002E-7</v>
      </c>
      <c r="K70" s="1">
        <f t="shared" ref="K70:K88" si="8">G70/E70</f>
        <v>2.9673997999999995E-4</v>
      </c>
      <c r="L70" s="1">
        <f t="shared" ref="L70:L88" si="9">H70/F70</f>
        <v>2.8006736300000001E-4</v>
      </c>
      <c r="M70">
        <f t="shared" ref="M70:M88" si="10">(K70+L70)/2</f>
        <v>2.8840367149999998E-4</v>
      </c>
      <c r="N70">
        <f t="shared" ref="N70:N88" si="11">M70*0.0001111*0.00216/0.0122</f>
        <v>5.672947497695409E-9</v>
      </c>
      <c r="O70">
        <f t="shared" ref="O70:O88" si="12">N70*SQRT((0.0015/0.1111)^2+(0.05/2.16)^2+(0.5/12.2)^2)</f>
        <v>2.7778792308871884E-10</v>
      </c>
      <c r="P70" s="1">
        <f t="shared" ref="P70:P88" si="13">(I70+J70)/2</f>
        <v>-7.8750849649999993E-7</v>
      </c>
      <c r="Q70">
        <f t="shared" ref="Q70:Q88" si="14">(ABS((I70/E70))+ABS((J70/F70)))/2</f>
        <v>7.8750849649999998E-6</v>
      </c>
      <c r="R70" s="1">
        <f t="shared" ref="R70:R88" si="15">(I70-J70)/2</f>
        <v>1.2848176250000004E-7</v>
      </c>
      <c r="S70">
        <f>1E-30/(N70*(1.602E-19)^2*Tabelle1!$G$9)</f>
        <v>7.6557989846596291E-14</v>
      </c>
      <c r="T70">
        <f>S70*SQRT((O70/N70)^2 + (Tabelle1!$H$9/Tabelle1!$G$9)^2)</f>
        <v>4.3815955197347834E-15</v>
      </c>
      <c r="U70">
        <f>S70*Tabelle1!G$10</f>
        <v>1.0599269519425913E-7</v>
      </c>
      <c r="V70">
        <f>U70*SQRT((T70/S70)^2+(Tabelle1!H$10/Tabelle1!G$10)^2)</f>
        <v>6.8308242823146456E-9</v>
      </c>
    </row>
    <row r="71" spans="3:22" x14ac:dyDescent="0.25">
      <c r="C71" s="1">
        <v>130.07932</v>
      </c>
      <c r="D71" s="1">
        <v>0</v>
      </c>
      <c r="E71" s="1">
        <v>-0.1</v>
      </c>
      <c r="F71" s="1">
        <v>0.1</v>
      </c>
      <c r="G71" s="1">
        <v>-3.3816900600000001E-5</v>
      </c>
      <c r="H71" s="1">
        <v>3.2058099000000001E-5</v>
      </c>
      <c r="I71" s="1">
        <v>-6.8355570699999995E-7</v>
      </c>
      <c r="J71" s="1">
        <v>-9.7352006899999993E-7</v>
      </c>
      <c r="K71" s="1">
        <f t="shared" si="8"/>
        <v>3.3816900600000001E-4</v>
      </c>
      <c r="L71" s="1">
        <f t="shared" si="9"/>
        <v>3.2058099E-4</v>
      </c>
      <c r="M71">
        <f t="shared" si="10"/>
        <v>3.2937499800000003E-4</v>
      </c>
      <c r="N71">
        <f t="shared" si="11"/>
        <v>6.4788602065613122E-9</v>
      </c>
      <c r="O71">
        <f t="shared" si="12"/>
        <v>3.172511505692498E-10</v>
      </c>
      <c r="P71" s="1">
        <f t="shared" si="13"/>
        <v>-8.2853788799999999E-7</v>
      </c>
      <c r="Q71">
        <f t="shared" si="14"/>
        <v>8.2853788799999983E-6</v>
      </c>
      <c r="R71" s="1">
        <f t="shared" si="15"/>
        <v>1.4498218099999999E-7</v>
      </c>
      <c r="S71">
        <f>1E-30/(N71*(1.602E-19)^2*Tabelle1!$G$9)</f>
        <v>6.7034855373017974E-14</v>
      </c>
      <c r="T71">
        <f>S71*SQRT((O71/N71)^2 + (Tabelle1!$H$9/Tabelle1!$G$9)^2)</f>
        <v>3.8365639243797797E-15</v>
      </c>
      <c r="U71">
        <f>S71*Tabelle1!G$10</f>
        <v>9.2808144612739332E-8</v>
      </c>
      <c r="V71">
        <f>U71*SQRT((T71/S71)^2+(Tabelle1!H$10/Tabelle1!G$10)^2)</f>
        <v>5.981130366157592E-9</v>
      </c>
    </row>
    <row r="72" spans="3:22" x14ac:dyDescent="0.25">
      <c r="C72" s="1">
        <v>140.00086300000001</v>
      </c>
      <c r="D72" s="1">
        <v>0</v>
      </c>
      <c r="E72" s="1">
        <v>-0.1</v>
      </c>
      <c r="F72" s="1">
        <v>0.1</v>
      </c>
      <c r="G72" s="1">
        <v>-3.7812727600000002E-5</v>
      </c>
      <c r="H72" s="1">
        <v>3.6004480800000002E-5</v>
      </c>
      <c r="I72" s="1">
        <v>-6.7128295300000003E-7</v>
      </c>
      <c r="J72" s="1">
        <v>-9.8331177700000002E-7</v>
      </c>
      <c r="K72" s="1">
        <f t="shared" si="8"/>
        <v>3.78127276E-4</v>
      </c>
      <c r="L72" s="1">
        <f t="shared" si="9"/>
        <v>3.6004480799999998E-4</v>
      </c>
      <c r="M72">
        <f t="shared" si="10"/>
        <v>3.6908604199999996E-4</v>
      </c>
      <c r="N72">
        <f t="shared" si="11"/>
        <v>7.2599829520485232E-9</v>
      </c>
      <c r="O72">
        <f t="shared" si="12"/>
        <v>3.5550048484114271E-10</v>
      </c>
      <c r="P72" s="1">
        <f t="shared" si="13"/>
        <v>-8.2729736499999997E-7</v>
      </c>
      <c r="Q72">
        <f t="shared" si="14"/>
        <v>8.2729736499999985E-6</v>
      </c>
      <c r="R72" s="1">
        <f t="shared" si="15"/>
        <v>1.56014412E-7</v>
      </c>
      <c r="S72">
        <f>1E-30/(N72*(1.602E-19)^2*Tabelle1!$G$9)</f>
        <v>5.982237972146911E-14</v>
      </c>
      <c r="T72">
        <f>S72*SQRT((O72/N72)^2 + (Tabelle1!$H$9/Tabelle1!$G$9)^2)</f>
        <v>3.4237768192801577E-15</v>
      </c>
      <c r="U72">
        <f>S72*Tabelle1!G$10</f>
        <v>8.2822645583017591E-8</v>
      </c>
      <c r="V72">
        <f>U72*SQRT((T72/S72)^2+(Tabelle1!H$10/Tabelle1!G$10)^2)</f>
        <v>5.3376031012055914E-9</v>
      </c>
    </row>
    <row r="73" spans="3:22" x14ac:dyDescent="0.25">
      <c r="C73" s="1">
        <v>150.29983300000001</v>
      </c>
      <c r="D73" s="1">
        <v>0</v>
      </c>
      <c r="E73" s="1">
        <v>-0.1</v>
      </c>
      <c r="F73" s="1">
        <v>0.1</v>
      </c>
      <c r="G73" s="1">
        <v>-4.2018361799999997E-5</v>
      </c>
      <c r="H73" s="1">
        <v>4.0261381999999998E-5</v>
      </c>
      <c r="I73" s="1">
        <v>-6.69132813E-7</v>
      </c>
      <c r="J73" s="1">
        <v>-1.0144772099999999E-6</v>
      </c>
      <c r="K73" s="1">
        <f t="shared" si="8"/>
        <v>4.2018361799999994E-4</v>
      </c>
      <c r="L73" s="1">
        <f t="shared" si="9"/>
        <v>4.0261381999999994E-4</v>
      </c>
      <c r="M73">
        <f t="shared" si="10"/>
        <v>4.1139871899999994E-4</v>
      </c>
      <c r="N73">
        <f t="shared" si="11"/>
        <v>8.0922802451429491E-9</v>
      </c>
      <c r="O73">
        <f t="shared" si="12"/>
        <v>3.9625568952706436E-10</v>
      </c>
      <c r="P73" s="1">
        <f t="shared" si="13"/>
        <v>-8.4180501149999995E-7</v>
      </c>
      <c r="Q73">
        <f t="shared" si="14"/>
        <v>8.4180501149999995E-6</v>
      </c>
      <c r="R73" s="1">
        <f t="shared" si="15"/>
        <v>1.7267219849999995E-7</v>
      </c>
      <c r="S73">
        <f>1E-30/(N73*(1.602E-19)^2*Tabelle1!$G$9)</f>
        <v>5.3669601616863791E-14</v>
      </c>
      <c r="T73">
        <f>S73*SQRT((O73/N73)^2 + (Tabelle1!$H$9/Tabelle1!$G$9)^2)</f>
        <v>3.0716387206822162E-15</v>
      </c>
      <c r="U73">
        <f>S73*Tabelle1!G$10</f>
        <v>7.4304272313995069E-8</v>
      </c>
      <c r="V73">
        <f>U73*SQRT((T73/S73)^2+(Tabelle1!H$10/Tabelle1!G$10)^2)</f>
        <v>4.7886264866830969E-9</v>
      </c>
    </row>
    <row r="74" spans="3:22" x14ac:dyDescent="0.25">
      <c r="C74" s="1">
        <v>160.294893</v>
      </c>
      <c r="D74" s="1">
        <v>0</v>
      </c>
      <c r="E74" s="1">
        <v>-0.1</v>
      </c>
      <c r="F74" s="1">
        <v>0.1</v>
      </c>
      <c r="G74" s="1">
        <v>-4.5870066600000003E-5</v>
      </c>
      <c r="H74" s="1">
        <v>4.42520098E-5</v>
      </c>
      <c r="I74" s="1">
        <v>-6.54461986E-7</v>
      </c>
      <c r="J74" s="1">
        <v>-1.0433693000000001E-6</v>
      </c>
      <c r="K74" s="1">
        <f t="shared" si="8"/>
        <v>4.5870066600000003E-4</v>
      </c>
      <c r="L74" s="1">
        <f t="shared" si="9"/>
        <v>4.42520098E-4</v>
      </c>
      <c r="M74">
        <f t="shared" si="10"/>
        <v>4.5061038200000004E-4</v>
      </c>
      <c r="N74">
        <f t="shared" si="11"/>
        <v>8.8635800844944259E-9</v>
      </c>
      <c r="O74">
        <f t="shared" si="12"/>
        <v>4.340240243369934E-10</v>
      </c>
      <c r="P74" s="1">
        <f t="shared" si="13"/>
        <v>-8.4891564300000003E-7</v>
      </c>
      <c r="Q74">
        <f t="shared" si="14"/>
        <v>8.4891564300000005E-6</v>
      </c>
      <c r="R74" s="1">
        <f t="shared" si="15"/>
        <v>1.9445365700000003E-7</v>
      </c>
      <c r="S74">
        <f>1E-30/(N74*(1.602E-19)^2*Tabelle1!$G$9)</f>
        <v>4.8999326771876485E-14</v>
      </c>
      <c r="T74">
        <f>S74*SQRT((O74/N74)^2 + (Tabelle1!$H$9/Tabelle1!$G$9)^2)</f>
        <v>2.8043478033301557E-15</v>
      </c>
      <c r="U74">
        <f>S74*Tabelle1!G$10</f>
        <v>6.783838914347237E-8</v>
      </c>
      <c r="V74">
        <f>U74*SQRT((T74/S74)^2+(Tabelle1!H$10/Tabelle1!G$10)^2)</f>
        <v>4.3719250178991589E-9</v>
      </c>
    </row>
    <row r="75" spans="3:22" x14ac:dyDescent="0.25">
      <c r="C75" s="1">
        <v>170.08850699999999</v>
      </c>
      <c r="D75" s="1">
        <v>0</v>
      </c>
      <c r="E75" s="1">
        <v>-0.1</v>
      </c>
      <c r="F75" s="1">
        <v>0.1</v>
      </c>
      <c r="G75" s="1">
        <v>-4.9750807900000002E-5</v>
      </c>
      <c r="H75" s="1">
        <v>4.8197946000000001E-5</v>
      </c>
      <c r="I75" s="1">
        <v>-6.5232867600000003E-7</v>
      </c>
      <c r="J75" s="1">
        <v>-1.0636011100000001E-6</v>
      </c>
      <c r="K75" s="1">
        <f t="shared" si="8"/>
        <v>4.9750807900000003E-4</v>
      </c>
      <c r="L75" s="1">
        <f t="shared" si="9"/>
        <v>4.8197946000000001E-4</v>
      </c>
      <c r="M75">
        <f t="shared" si="10"/>
        <v>4.8974376950000002E-4</v>
      </c>
      <c r="N75">
        <f t="shared" si="11"/>
        <v>9.6333402319288526E-9</v>
      </c>
      <c r="O75">
        <f t="shared" si="12"/>
        <v>4.7171696486202775E-10</v>
      </c>
      <c r="P75" s="1">
        <f t="shared" si="13"/>
        <v>-8.5796489300000011E-7</v>
      </c>
      <c r="Q75">
        <f t="shared" si="14"/>
        <v>8.5796489300000002E-6</v>
      </c>
      <c r="R75" s="1">
        <f t="shared" si="15"/>
        <v>2.0563621700000002E-7</v>
      </c>
      <c r="S75">
        <f>1E-30/(N75*(1.602E-19)^2*Tabelle1!$G$9)</f>
        <v>4.5083994385390727E-14</v>
      </c>
      <c r="T75">
        <f>S75*SQRT((O75/N75)^2 + (Tabelle1!$H$9/Tabelle1!$G$9)^2)</f>
        <v>2.5802640352313101E-15</v>
      </c>
      <c r="U75">
        <f>S75*Tabelle1!G$10</f>
        <v>6.2417705645165407E-8</v>
      </c>
      <c r="V75">
        <f>U75*SQRT((T75/S75)^2+(Tabelle1!H$10/Tabelle1!G$10)^2)</f>
        <v>4.0225826750224683E-9</v>
      </c>
    </row>
    <row r="76" spans="3:22" x14ac:dyDescent="0.25">
      <c r="C76" s="1">
        <v>180.27708699999999</v>
      </c>
      <c r="D76" s="1">
        <v>0</v>
      </c>
      <c r="E76" s="1">
        <v>-0.1</v>
      </c>
      <c r="F76" s="1">
        <v>0.1</v>
      </c>
      <c r="G76" s="1">
        <v>-5.3698958300000002E-5</v>
      </c>
      <c r="H76" s="1">
        <v>5.2328791800000001E-5</v>
      </c>
      <c r="I76" s="1">
        <v>-6.4676780499999999E-7</v>
      </c>
      <c r="J76" s="1">
        <v>-1.1305418700000001E-6</v>
      </c>
      <c r="K76" s="1">
        <f t="shared" si="8"/>
        <v>5.3698958300000003E-4</v>
      </c>
      <c r="L76" s="1">
        <f t="shared" si="9"/>
        <v>5.2328791800000001E-4</v>
      </c>
      <c r="M76">
        <f t="shared" si="10"/>
        <v>5.3013875050000002E-4</v>
      </c>
      <c r="N76">
        <f t="shared" si="11"/>
        <v>1.0427916130326885E-8</v>
      </c>
      <c r="O76">
        <f t="shared" si="12"/>
        <v>5.10625061339566E-10</v>
      </c>
      <c r="P76" s="1">
        <f t="shared" si="13"/>
        <v>-8.8865483749999998E-7</v>
      </c>
      <c r="Q76">
        <f t="shared" si="14"/>
        <v>8.8865483750000002E-6</v>
      </c>
      <c r="R76" s="1">
        <f t="shared" si="15"/>
        <v>2.4188703250000004E-7</v>
      </c>
      <c r="S76">
        <f>1E-30/(N76*(1.602E-19)^2*Tabelle1!$G$9)</f>
        <v>4.1648729381871679E-14</v>
      </c>
      <c r="T76">
        <f>S76*SQRT((O76/N76)^2 + (Tabelle1!$H$9/Tabelle1!$G$9)^2)</f>
        <v>2.3836556632157798E-15</v>
      </c>
      <c r="U76">
        <f>S76*Tabelle1!G$10</f>
        <v>5.7661663889640027E-8</v>
      </c>
      <c r="V76">
        <f>U76*SQRT((T76/S76)^2+(Tabelle1!H$10/Tabelle1!G$10)^2)</f>
        <v>3.7160739533430815E-9</v>
      </c>
    </row>
    <row r="77" spans="3:22" x14ac:dyDescent="0.25">
      <c r="C77" s="1">
        <v>190.32939300000001</v>
      </c>
      <c r="D77" s="1">
        <v>0</v>
      </c>
      <c r="E77" s="1">
        <v>-0.1</v>
      </c>
      <c r="F77" s="1">
        <v>0.1</v>
      </c>
      <c r="G77" s="1">
        <v>-5.7502393199999998E-5</v>
      </c>
      <c r="H77" s="1">
        <v>5.6267129800000001E-5</v>
      </c>
      <c r="I77" s="1">
        <v>-6.4703951599999999E-7</v>
      </c>
      <c r="J77" s="1">
        <v>-1.12226612E-6</v>
      </c>
      <c r="K77" s="1">
        <f t="shared" si="8"/>
        <v>5.7502393199999999E-4</v>
      </c>
      <c r="L77" s="1">
        <f t="shared" si="9"/>
        <v>5.6267129799999994E-4</v>
      </c>
      <c r="M77">
        <f t="shared" si="10"/>
        <v>5.6884761499999997E-4</v>
      </c>
      <c r="N77">
        <f t="shared" si="11"/>
        <v>1.1189325840757376E-8</v>
      </c>
      <c r="O77">
        <f t="shared" si="12"/>
        <v>5.4790910498107573E-10</v>
      </c>
      <c r="P77" s="1">
        <f t="shared" si="13"/>
        <v>-8.8465281799999992E-7</v>
      </c>
      <c r="Q77">
        <f t="shared" si="14"/>
        <v>8.8465281799999992E-6</v>
      </c>
      <c r="R77" s="1">
        <f t="shared" si="15"/>
        <v>2.3761330199999998E-7</v>
      </c>
      <c r="S77">
        <f>1E-30/(N77*(1.602E-19)^2*Tabelle1!$G$9)</f>
        <v>3.8814622356143816E-14</v>
      </c>
      <c r="T77">
        <f>S77*SQRT((O77/N77)^2 + (Tabelle1!$H$9/Tabelle1!$G$9)^2)</f>
        <v>2.2214529895136547E-15</v>
      </c>
      <c r="U77">
        <f>S77*Tabelle1!G$10</f>
        <v>5.3737910892365673E-8</v>
      </c>
      <c r="V77">
        <f>U77*SQRT((T77/S77)^2+(Tabelle1!H$10/Tabelle1!G$10)^2)</f>
        <v>3.4632030625475974E-9</v>
      </c>
    </row>
    <row r="78" spans="3:22" x14ac:dyDescent="0.25">
      <c r="C78" s="1">
        <v>200.34504999999999</v>
      </c>
      <c r="D78" s="1">
        <v>0</v>
      </c>
      <c r="E78" s="1">
        <v>-0.1</v>
      </c>
      <c r="F78" s="1">
        <v>0.1</v>
      </c>
      <c r="G78" s="1">
        <v>-6.1478311600000004E-5</v>
      </c>
      <c r="H78" s="1">
        <v>6.01516171E-5</v>
      </c>
      <c r="I78" s="1">
        <v>-6.4021058299999998E-7</v>
      </c>
      <c r="J78" s="1">
        <v>-1.14385383E-6</v>
      </c>
      <c r="K78" s="1">
        <f t="shared" si="8"/>
        <v>6.1478311600000001E-4</v>
      </c>
      <c r="L78" s="1">
        <f t="shared" si="9"/>
        <v>6.0151617099999993E-4</v>
      </c>
      <c r="M78">
        <f t="shared" si="10"/>
        <v>6.0814964349999992E-4</v>
      </c>
      <c r="N78">
        <f t="shared" si="11"/>
        <v>1.1962403184307867E-8</v>
      </c>
      <c r="O78">
        <f t="shared" si="12"/>
        <v>5.8576447905937907E-10</v>
      </c>
      <c r="P78" s="1">
        <f t="shared" si="13"/>
        <v>-8.9203220649999998E-7</v>
      </c>
      <c r="Q78">
        <f t="shared" si="14"/>
        <v>8.920322064999999E-6</v>
      </c>
      <c r="R78" s="1">
        <f t="shared" si="15"/>
        <v>2.518216235E-7</v>
      </c>
      <c r="S78">
        <f>1E-30/(N78*(1.602E-19)^2*Tabelle1!$G$9)</f>
        <v>3.6306204550818082E-14</v>
      </c>
      <c r="T78">
        <f>S78*SQRT((O78/N78)^2 + (Tabelle1!$H$9/Tabelle1!$G$9)^2)</f>
        <v>2.0778902831330241E-15</v>
      </c>
      <c r="U78">
        <f>S78*Tabelle1!G$10</f>
        <v>5.0265066785663162E-8</v>
      </c>
      <c r="V78">
        <f>U78*SQRT((T78/S78)^2+(Tabelle1!H$10/Tabelle1!G$10)^2)</f>
        <v>3.2393915271462247E-9</v>
      </c>
    </row>
    <row r="79" spans="3:22" x14ac:dyDescent="0.25">
      <c r="C79" s="1">
        <v>210.351223</v>
      </c>
      <c r="D79" s="1">
        <v>0</v>
      </c>
      <c r="E79" s="1">
        <v>-0.1</v>
      </c>
      <c r="F79" s="1">
        <v>0.1</v>
      </c>
      <c r="G79" s="1">
        <v>-6.5282561299999999E-5</v>
      </c>
      <c r="H79" s="1">
        <v>6.4123022699999997E-5</v>
      </c>
      <c r="I79" s="1">
        <v>-6.3428042999999996E-7</v>
      </c>
      <c r="J79" s="1">
        <v>-1.1654099800000001E-6</v>
      </c>
      <c r="K79" s="1">
        <f t="shared" si="8"/>
        <v>6.5282561299999993E-4</v>
      </c>
      <c r="L79" s="1">
        <f t="shared" si="9"/>
        <v>6.4123022699999997E-4</v>
      </c>
      <c r="M79">
        <f t="shared" si="10"/>
        <v>6.470279199999999E-4</v>
      </c>
      <c r="N79">
        <f t="shared" si="11"/>
        <v>1.2727145256550818E-8</v>
      </c>
      <c r="O79">
        <f t="shared" si="12"/>
        <v>6.2321169887469252E-10</v>
      </c>
      <c r="P79" s="1">
        <f t="shared" si="13"/>
        <v>-8.9984520500000002E-7</v>
      </c>
      <c r="Q79">
        <f t="shared" si="14"/>
        <v>8.9984520499999998E-6</v>
      </c>
      <c r="R79" s="1">
        <f t="shared" si="15"/>
        <v>2.6556477500000007E-7</v>
      </c>
      <c r="S79">
        <f>1E-30/(N79*(1.602E-19)^2*Tabelle1!$G$9)</f>
        <v>3.4124656250410482E-14</v>
      </c>
      <c r="T79">
        <f>S79*SQRT((O79/N79)^2 + (Tabelle1!$H$9/Tabelle1!$G$9)^2)</f>
        <v>1.9530350945589218E-15</v>
      </c>
      <c r="U79">
        <f>S79*Tabelle1!G$10</f>
        <v>4.7244765645050898E-8</v>
      </c>
      <c r="V79">
        <f>U79*SQRT((T79/S79)^2+(Tabelle1!H$10/Tabelle1!G$10)^2)</f>
        <v>3.0447446570634803E-9</v>
      </c>
    </row>
    <row r="80" spans="3:22" x14ac:dyDescent="0.25">
      <c r="C80" s="1">
        <v>220.15079</v>
      </c>
      <c r="D80" s="1">
        <v>0</v>
      </c>
      <c r="E80" s="1">
        <v>-0.1</v>
      </c>
      <c r="F80" s="1">
        <v>0.1</v>
      </c>
      <c r="G80" s="1">
        <v>-6.8985111400000001E-5</v>
      </c>
      <c r="H80" s="1">
        <v>6.7999999600000006E-5</v>
      </c>
      <c r="I80" s="1">
        <v>-6.1164765199999995E-7</v>
      </c>
      <c r="J80" s="1">
        <v>-1.1902730300000001E-6</v>
      </c>
      <c r="K80" s="1">
        <f t="shared" si="8"/>
        <v>6.8985111399999998E-4</v>
      </c>
      <c r="L80" s="1">
        <f t="shared" si="9"/>
        <v>6.7999999600000006E-4</v>
      </c>
      <c r="M80">
        <f t="shared" si="10"/>
        <v>6.8492555500000002E-4</v>
      </c>
      <c r="N80">
        <f t="shared" si="11"/>
        <v>1.3472597949727868E-8</v>
      </c>
      <c r="O80">
        <f t="shared" si="12"/>
        <v>6.5971437327502303E-10</v>
      </c>
      <c r="P80" s="1">
        <f t="shared" si="13"/>
        <v>-9.0096034099999996E-7</v>
      </c>
      <c r="Q80">
        <f t="shared" si="14"/>
        <v>9.0096034100000004E-6</v>
      </c>
      <c r="R80" s="1">
        <f t="shared" si="15"/>
        <v>2.8931268900000005E-7</v>
      </c>
      <c r="S80">
        <f>1E-30/(N80*(1.602E-19)^2*Tabelle1!$G$9)</f>
        <v>3.2236503942998724E-14</v>
      </c>
      <c r="T80">
        <f>S80*SQRT((O80/N80)^2 + (Tabelle1!$H$9/Tabelle1!$G$9)^2)</f>
        <v>1.8449716552326073E-15</v>
      </c>
      <c r="U80">
        <f>S80*Tabelle1!G$10</f>
        <v>4.4630664198541601E-8</v>
      </c>
      <c r="V80">
        <f>U80*SQRT((T80/S80)^2+(Tabelle1!H$10/Tabelle1!G$10)^2)</f>
        <v>2.8762758054645754E-9</v>
      </c>
    </row>
    <row r="81" spans="3:22" x14ac:dyDescent="0.25">
      <c r="C81" s="1">
        <v>230.185113</v>
      </c>
      <c r="D81" s="1">
        <v>0</v>
      </c>
      <c r="E81" s="1">
        <v>-0.1</v>
      </c>
      <c r="F81" s="1">
        <v>0.1</v>
      </c>
      <c r="G81" s="1">
        <v>-7.2789739400000005E-5</v>
      </c>
      <c r="H81" s="1">
        <v>7.1995783500000004E-5</v>
      </c>
      <c r="I81" s="1">
        <v>-5.8935953599999999E-7</v>
      </c>
      <c r="J81" s="1">
        <v>-1.18953659E-6</v>
      </c>
      <c r="K81" s="1">
        <f t="shared" si="8"/>
        <v>7.2789739399999997E-4</v>
      </c>
      <c r="L81" s="1">
        <f t="shared" si="9"/>
        <v>7.1995783500000004E-4</v>
      </c>
      <c r="M81">
        <f t="shared" si="10"/>
        <v>7.2392761450000001E-4</v>
      </c>
      <c r="N81">
        <f t="shared" si="11"/>
        <v>1.4239774853873115E-8</v>
      </c>
      <c r="O81">
        <f t="shared" si="12"/>
        <v>6.972808198058108E-10</v>
      </c>
      <c r="P81" s="1">
        <f t="shared" si="13"/>
        <v>-8.8944806299999998E-7</v>
      </c>
      <c r="Q81">
        <f t="shared" si="14"/>
        <v>8.8944806299999987E-6</v>
      </c>
      <c r="R81" s="1">
        <f t="shared" si="15"/>
        <v>3.0008852699999999E-7</v>
      </c>
      <c r="S81">
        <f>1E-30/(N81*(1.602E-19)^2*Tabelle1!$G$9)</f>
        <v>3.0499741841824836E-14</v>
      </c>
      <c r="T81">
        <f>S81*SQRT((O81/N81)^2 + (Tabelle1!$H$9/Tabelle1!$G$9)^2)</f>
        <v>1.7455726368336545E-15</v>
      </c>
      <c r="U81">
        <f>S81*Tabelle1!G$10</f>
        <v>4.2226158850588693E-8</v>
      </c>
      <c r="V81">
        <f>U81*SQRT((T81/S81)^2+(Tabelle1!H$10/Tabelle1!G$10)^2)</f>
        <v>2.7213146216995103E-9</v>
      </c>
    </row>
    <row r="82" spans="3:22" x14ac:dyDescent="0.25">
      <c r="C82" s="1">
        <v>240.09264300000001</v>
      </c>
      <c r="D82" s="1">
        <v>0</v>
      </c>
      <c r="E82" s="1">
        <v>-0.1</v>
      </c>
      <c r="F82" s="1">
        <v>0.1</v>
      </c>
      <c r="G82" s="1">
        <v>-7.6566468400000005E-5</v>
      </c>
      <c r="H82" s="1">
        <v>7.5888096700000006E-5</v>
      </c>
      <c r="I82" s="1">
        <v>-5.7464775599999999E-7</v>
      </c>
      <c r="J82" s="1">
        <v>-1.21571896E-6</v>
      </c>
      <c r="K82" s="1">
        <f t="shared" si="8"/>
        <v>7.6566468399999997E-4</v>
      </c>
      <c r="L82" s="1">
        <f t="shared" si="9"/>
        <v>7.5888096700000001E-4</v>
      </c>
      <c r="M82">
        <f t="shared" si="10"/>
        <v>7.6227282549999999E-4</v>
      </c>
      <c r="N82">
        <f t="shared" si="11"/>
        <v>1.4994031440343278E-8</v>
      </c>
      <c r="O82">
        <f t="shared" si="12"/>
        <v>7.342145955399685E-10</v>
      </c>
      <c r="P82" s="1">
        <f t="shared" si="13"/>
        <v>-8.95183358E-7</v>
      </c>
      <c r="Q82">
        <f t="shared" si="14"/>
        <v>8.9518335799999998E-6</v>
      </c>
      <c r="R82" s="1">
        <f t="shared" si="15"/>
        <v>3.2053560200000002E-7</v>
      </c>
      <c r="S82">
        <f>1E-30/(N82*(1.602E-19)^2*Tabelle1!$G$9)</f>
        <v>2.8965489278638981E-14</v>
      </c>
      <c r="T82">
        <f>S82*SQRT((O82/N82)^2 + (Tabelle1!$H$9/Tabelle1!$G$9)^2)</f>
        <v>1.6577637200835286E-15</v>
      </c>
      <c r="U82">
        <f>S82*Tabelle1!G$10</f>
        <v>4.0102023086227333E-8</v>
      </c>
      <c r="V82">
        <f>U82*SQRT((T82/S82)^2+(Tabelle1!H$10/Tabelle1!G$10)^2)</f>
        <v>2.5844221865034816E-9</v>
      </c>
    </row>
    <row r="83" spans="3:22" x14ac:dyDescent="0.25">
      <c r="C83" s="1">
        <v>250.06399300000001</v>
      </c>
      <c r="D83" s="1">
        <v>0</v>
      </c>
      <c r="E83" s="1">
        <v>-0.1</v>
      </c>
      <c r="F83" s="1">
        <v>0.1</v>
      </c>
      <c r="G83" s="1">
        <v>-8.0250453099999996E-5</v>
      </c>
      <c r="H83" s="1">
        <v>7.9736193100000003E-5</v>
      </c>
      <c r="I83" s="1">
        <v>-5.6783203600000005E-7</v>
      </c>
      <c r="J83" s="1">
        <v>-1.2219285599999999E-6</v>
      </c>
      <c r="K83" s="1">
        <f t="shared" si="8"/>
        <v>8.0250453099999994E-4</v>
      </c>
      <c r="L83" s="1">
        <f t="shared" si="9"/>
        <v>7.9736193099999998E-4</v>
      </c>
      <c r="M83">
        <f t="shared" si="10"/>
        <v>7.9993323100000001E-4</v>
      </c>
      <c r="N83">
        <f t="shared" si="11"/>
        <v>1.5734817790365245E-8</v>
      </c>
      <c r="O83">
        <f t="shared" si="12"/>
        <v>7.7048877253678933E-10</v>
      </c>
      <c r="P83" s="1">
        <f t="shared" si="13"/>
        <v>-8.94880298E-7</v>
      </c>
      <c r="Q83">
        <f t="shared" si="14"/>
        <v>8.94880298E-6</v>
      </c>
      <c r="R83" s="1">
        <f t="shared" si="15"/>
        <v>3.2704826199999995E-7</v>
      </c>
      <c r="S83">
        <f>1E-30/(N83*(1.602E-19)^2*Tabelle1!$G$9)</f>
        <v>2.7601810374618741E-14</v>
      </c>
      <c r="T83">
        <f>S83*SQRT((O83/N83)^2 + (Tabelle1!$H$9/Tabelle1!$G$9)^2)</f>
        <v>1.57971713881638E-15</v>
      </c>
      <c r="U83">
        <f>S83*Tabelle1!G$10</f>
        <v>3.8214042449506311E-8</v>
      </c>
      <c r="V83">
        <f>U83*SQRT((T83/S83)^2+(Tabelle1!H$10/Tabelle1!G$10)^2)</f>
        <v>2.4627490471025283E-9</v>
      </c>
    </row>
    <row r="84" spans="3:22" x14ac:dyDescent="0.25">
      <c r="C84" s="1">
        <v>260.00890299999998</v>
      </c>
      <c r="D84" s="1">
        <v>0</v>
      </c>
      <c r="E84" s="1">
        <v>-0.1</v>
      </c>
      <c r="F84" s="1">
        <v>0.1</v>
      </c>
      <c r="G84" s="1">
        <v>-8.3962127399999994E-5</v>
      </c>
      <c r="H84" s="1">
        <v>8.3822171000000006E-5</v>
      </c>
      <c r="I84" s="1">
        <v>-5.5342590200000001E-7</v>
      </c>
      <c r="J84" s="1">
        <v>-1.2477012700000001E-6</v>
      </c>
      <c r="K84" s="1">
        <f t="shared" si="8"/>
        <v>8.3962127399999991E-4</v>
      </c>
      <c r="L84" s="1">
        <f t="shared" si="9"/>
        <v>8.3822170999999998E-4</v>
      </c>
      <c r="M84">
        <f t="shared" si="10"/>
        <v>8.3892149199999994E-4</v>
      </c>
      <c r="N84">
        <f t="shared" si="11"/>
        <v>1.6501723275753441E-8</v>
      </c>
      <c r="O84">
        <f t="shared" si="12"/>
        <v>8.0804192847166755E-10</v>
      </c>
      <c r="P84" s="1">
        <f t="shared" si="13"/>
        <v>-9.0056358600000005E-7</v>
      </c>
      <c r="Q84">
        <f t="shared" si="14"/>
        <v>9.0056358599999999E-6</v>
      </c>
      <c r="R84" s="1">
        <f t="shared" si="15"/>
        <v>3.4713768400000004E-7</v>
      </c>
      <c r="S84">
        <f>1E-30/(N84*(1.602E-19)^2*Tabelle1!$G$9)</f>
        <v>2.6319036483115977E-14</v>
      </c>
      <c r="T84">
        <f>S84*SQRT((O84/N84)^2 + (Tabelle1!$H$9/Tabelle1!$G$9)^2)</f>
        <v>1.506300943496942E-15</v>
      </c>
      <c r="U84">
        <f>S84*Tabelle1!G$10</f>
        <v>3.6438072856291462E-8</v>
      </c>
      <c r="V84">
        <f>U84*SQRT((T84/S84)^2+(Tabelle1!H$10/Tabelle1!G$10)^2)</f>
        <v>2.34829459154075E-9</v>
      </c>
    </row>
    <row r="85" spans="3:22" x14ac:dyDescent="0.25">
      <c r="C85" s="1">
        <v>270.04716300000001</v>
      </c>
      <c r="D85" s="1">
        <v>0</v>
      </c>
      <c r="E85" s="1">
        <v>-0.1</v>
      </c>
      <c r="F85" s="1">
        <v>0.1</v>
      </c>
      <c r="G85" s="1">
        <v>-8.7716287699999998E-5</v>
      </c>
      <c r="H85" s="1">
        <v>8.76901075E-5</v>
      </c>
      <c r="I85" s="1">
        <v>-5.5020262400000003E-7</v>
      </c>
      <c r="J85" s="1">
        <v>-1.25974302E-6</v>
      </c>
      <c r="K85" s="1">
        <f t="shared" si="8"/>
        <v>8.7716287699999998E-4</v>
      </c>
      <c r="L85" s="1">
        <f t="shared" si="9"/>
        <v>8.7690107499999994E-4</v>
      </c>
      <c r="M85">
        <f t="shared" si="10"/>
        <v>8.7703197599999991E-4</v>
      </c>
      <c r="N85">
        <f t="shared" si="11"/>
        <v>1.7251362743653767E-8</v>
      </c>
      <c r="O85">
        <f t="shared" si="12"/>
        <v>8.4474961718868107E-10</v>
      </c>
      <c r="P85" s="1">
        <f t="shared" si="13"/>
        <v>-9.04972822E-7</v>
      </c>
      <c r="Q85">
        <f t="shared" si="14"/>
        <v>9.0497282200000002E-6</v>
      </c>
      <c r="R85" s="1">
        <f t="shared" si="15"/>
        <v>3.5477019799999997E-7</v>
      </c>
      <c r="S85">
        <f>1E-30/(N85*(1.602E-19)^2*Tabelle1!$G$9)</f>
        <v>2.517537097691646E-14</v>
      </c>
      <c r="T85">
        <f>S85*SQRT((O85/N85)^2 + (Tabelle1!$H$9/Tabelle1!$G$9)^2)</f>
        <v>1.4408462513337855E-15</v>
      </c>
      <c r="U85">
        <f>S85*Tabelle1!G$10</f>
        <v>3.4854695476011627E-8</v>
      </c>
      <c r="V85">
        <f>U85*SQRT((T85/S85)^2+(Tabelle1!H$10/Tabelle1!G$10)^2)</f>
        <v>2.2462519683443067E-9</v>
      </c>
    </row>
    <row r="86" spans="3:22" x14ac:dyDescent="0.25">
      <c r="C86" s="1">
        <v>280.00349999999997</v>
      </c>
      <c r="D86" s="1">
        <v>0</v>
      </c>
      <c r="E86" s="1">
        <v>-0.1</v>
      </c>
      <c r="F86" s="1">
        <v>0.1</v>
      </c>
      <c r="G86" s="1">
        <v>-9.1568567199999996E-5</v>
      </c>
      <c r="H86" s="1">
        <v>9.1469466400000002E-5</v>
      </c>
      <c r="I86" s="1">
        <v>-5.4499038300000002E-7</v>
      </c>
      <c r="J86" s="1">
        <v>-1.2860003000000001E-6</v>
      </c>
      <c r="K86" s="1">
        <f t="shared" si="8"/>
        <v>9.1568567199999988E-4</v>
      </c>
      <c r="L86" s="1">
        <f t="shared" si="9"/>
        <v>9.1469466400000002E-4</v>
      </c>
      <c r="M86">
        <f t="shared" si="10"/>
        <v>9.1519016799999995E-4</v>
      </c>
      <c r="N86">
        <f t="shared" si="11"/>
        <v>1.8001940635735078E-8</v>
      </c>
      <c r="O86">
        <f t="shared" si="12"/>
        <v>8.815032578388506E-10</v>
      </c>
      <c r="P86" s="1">
        <f t="shared" si="13"/>
        <v>-9.1549534150000005E-7</v>
      </c>
      <c r="Q86">
        <f t="shared" si="14"/>
        <v>9.1549534150000005E-6</v>
      </c>
      <c r="R86" s="1">
        <f t="shared" si="15"/>
        <v>3.7050495850000003E-7</v>
      </c>
      <c r="S86">
        <f>1E-30/(N86*(1.602E-19)^2*Tabelle1!$G$9)</f>
        <v>2.4125702096067637E-14</v>
      </c>
      <c r="T86">
        <f>S86*SQRT((O86/N86)^2 + (Tabelle1!$H$9/Tabelle1!$G$9)^2)</f>
        <v>1.3807712092023507E-15</v>
      </c>
      <c r="U86">
        <f>S86*Tabelle1!G$10</f>
        <v>3.3401454162261868E-8</v>
      </c>
      <c r="V86">
        <f>U86*SQRT((T86/S86)^2+(Tabelle1!H$10/Tabelle1!G$10)^2)</f>
        <v>2.1525961174780635E-9</v>
      </c>
    </row>
    <row r="87" spans="3:22" x14ac:dyDescent="0.25">
      <c r="C87" s="1">
        <v>290.03094299999998</v>
      </c>
      <c r="D87" s="1">
        <v>0</v>
      </c>
      <c r="E87" s="1">
        <v>-0.1</v>
      </c>
      <c r="F87" s="1">
        <v>0.1</v>
      </c>
      <c r="G87" s="1">
        <v>-9.5457053200000006E-5</v>
      </c>
      <c r="H87" s="1">
        <v>9.54018787E-5</v>
      </c>
      <c r="I87" s="1">
        <v>-5.3420692100000002E-7</v>
      </c>
      <c r="J87" s="1">
        <v>-1.29178382E-6</v>
      </c>
      <c r="K87" s="1">
        <f t="shared" si="8"/>
        <v>9.5457053200000001E-4</v>
      </c>
      <c r="L87" s="1">
        <f t="shared" si="9"/>
        <v>9.5401878699999994E-4</v>
      </c>
      <c r="M87">
        <f t="shared" si="10"/>
        <v>9.5429465950000003E-4</v>
      </c>
      <c r="N87">
        <f t="shared" si="11"/>
        <v>1.8771132394112458E-8</v>
      </c>
      <c r="O87">
        <f t="shared" si="12"/>
        <v>9.1916836598649611E-10</v>
      </c>
      <c r="P87" s="1">
        <f t="shared" si="13"/>
        <v>-9.1299537050000008E-7</v>
      </c>
      <c r="Q87">
        <f t="shared" si="14"/>
        <v>9.1299537049999999E-6</v>
      </c>
      <c r="R87" s="1">
        <f t="shared" si="15"/>
        <v>3.7878844950000001E-7</v>
      </c>
      <c r="S87">
        <f>1E-30/(N87*(1.602E-19)^2*Tabelle1!$G$9)</f>
        <v>2.3137094119322263E-14</v>
      </c>
      <c r="T87">
        <f>S87*SQRT((O87/N87)^2 + (Tabelle1!$H$9/Tabelle1!$G$9)^2)</f>
        <v>1.3241908275810302E-15</v>
      </c>
      <c r="U87">
        <f>S87*Tabelle1!G$10</f>
        <v>3.2032750201306915E-8</v>
      </c>
      <c r="V87">
        <f>U87*SQRT((T87/S87)^2+(Tabelle1!H$10/Tabelle1!G$10)^2)</f>
        <v>2.064388376042145E-9</v>
      </c>
    </row>
    <row r="88" spans="3:22" x14ac:dyDescent="0.25">
      <c r="C88" s="1">
        <v>300.02139699999998</v>
      </c>
      <c r="D88" s="1">
        <v>0</v>
      </c>
      <c r="E88" s="1">
        <v>-0.1</v>
      </c>
      <c r="F88" s="1">
        <v>0.1</v>
      </c>
      <c r="G88" s="1">
        <v>-9.9102287500000004E-5</v>
      </c>
      <c r="H88" s="1">
        <v>9.9160257499999994E-5</v>
      </c>
      <c r="I88" s="1">
        <v>-5.1730548099999998E-7</v>
      </c>
      <c r="J88" s="1">
        <v>-1.3251725700000001E-6</v>
      </c>
      <c r="K88" s="1">
        <f t="shared" si="8"/>
        <v>9.9102287500000001E-4</v>
      </c>
      <c r="L88" s="1">
        <f t="shared" si="9"/>
        <v>9.9160257499999994E-4</v>
      </c>
      <c r="M88">
        <f t="shared" si="10"/>
        <v>9.9131272499999997E-4</v>
      </c>
      <c r="N88">
        <f t="shared" si="11"/>
        <v>1.9499283811032785E-8</v>
      </c>
      <c r="O88">
        <f t="shared" si="12"/>
        <v>9.5482384664845834E-10</v>
      </c>
      <c r="P88" s="1">
        <f t="shared" si="13"/>
        <v>-9.2123902550000002E-7</v>
      </c>
      <c r="Q88">
        <f t="shared" si="14"/>
        <v>9.212390255E-6</v>
      </c>
      <c r="R88" s="1">
        <f t="shared" si="15"/>
        <v>4.0393354450000004E-7</v>
      </c>
      <c r="S88">
        <f>1E-30/(N88*(1.602E-19)^2*Tabelle1!$G$9)</f>
        <v>2.2273097880810612E-14</v>
      </c>
      <c r="T88">
        <f>S88*SQRT((O88/N88)^2 + (Tabelle1!$H$9/Tabelle1!$G$9)^2)</f>
        <v>1.2747422715868624E-15</v>
      </c>
      <c r="U88">
        <f>S88*Tabelle1!G$10</f>
        <v>3.083656819416369E-8</v>
      </c>
      <c r="V88">
        <f>U88*SQRT((T88/S88)^2+(Tabelle1!H$10/Tabelle1!G$10)^2)</f>
        <v>1.9872990154452993E-9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I12" sqref="I12"/>
    </sheetView>
  </sheetViews>
  <sheetFormatPr baseColWidth="10" defaultRowHeight="15" x14ac:dyDescent="0.25"/>
  <cols>
    <col min="5" max="8" width="12" bestFit="1" customWidth="1"/>
  </cols>
  <sheetData>
    <row r="4" spans="3:9" x14ac:dyDescent="0.25">
      <c r="C4" t="s">
        <v>16</v>
      </c>
      <c r="D4" t="s">
        <v>17</v>
      </c>
      <c r="E4" t="s">
        <v>18</v>
      </c>
      <c r="F4" t="s">
        <v>19</v>
      </c>
    </row>
    <row r="5" spans="3:9" ht="15.75" x14ac:dyDescent="0.3">
      <c r="C5" s="2">
        <v>6.36</v>
      </c>
      <c r="D5" s="2">
        <v>0.01</v>
      </c>
      <c r="E5">
        <f>C5*0.0001111/0.1*0.00000001</f>
        <v>7.0659600000000006E-11</v>
      </c>
      <c r="F5">
        <f>E5*SQRT((D5/C5)^2+(0.0015/0.1111)^2)</f>
        <v>9.6044740095436784E-13</v>
      </c>
    </row>
    <row r="6" spans="3:9" ht="15.75" x14ac:dyDescent="0.3">
      <c r="C6" s="2">
        <v>6.27</v>
      </c>
      <c r="D6" s="2">
        <v>0.08</v>
      </c>
      <c r="E6">
        <f>C6*0.0001111/0.1*0.00000001</f>
        <v>6.965969999999999E-11</v>
      </c>
      <c r="F6">
        <f t="shared" ref="F6:F8" si="0">E6*SQRT((D6/C6)^2+(0.0015/0.1111)^2)</f>
        <v>1.2940269278496487E-12</v>
      </c>
    </row>
    <row r="7" spans="3:9" ht="15.75" x14ac:dyDescent="0.3">
      <c r="C7" s="2">
        <v>6</v>
      </c>
      <c r="D7" s="2">
        <v>0.1</v>
      </c>
      <c r="E7">
        <f>C7*0.0001111/0.1*0.00000001</f>
        <v>6.6660000000000006E-11</v>
      </c>
      <c r="F7">
        <f t="shared" si="0"/>
        <v>1.4297975381150999E-12</v>
      </c>
    </row>
    <row r="8" spans="3:9" ht="15.75" x14ac:dyDescent="0.3">
      <c r="C8" s="2">
        <v>6.42</v>
      </c>
      <c r="D8" s="2">
        <v>0.08</v>
      </c>
      <c r="E8">
        <f>C8*0.0001111/0.1*0.00000001</f>
        <v>7.1326199999999991E-11</v>
      </c>
      <c r="F8">
        <f t="shared" si="0"/>
        <v>1.3104710756060202E-12</v>
      </c>
    </row>
    <row r="9" spans="3:9" x14ac:dyDescent="0.25">
      <c r="D9" t="s">
        <v>20</v>
      </c>
      <c r="E9">
        <f>AVERAGE(E5:E8)</f>
        <v>6.9576375000000002E-11</v>
      </c>
      <c r="F9">
        <f>_xlfn.STDEV.S(E5:E8)</f>
        <v>2.0613466575275455E-12</v>
      </c>
      <c r="G9">
        <f>1/(1.602E-19*E9)</f>
        <v>8.9717195721007432E+28</v>
      </c>
      <c r="H9">
        <f>G9*F9/E9</f>
        <v>2.6580608938341969E+27</v>
      </c>
      <c r="I9" t="s">
        <v>21</v>
      </c>
    </row>
    <row r="10" spans="3:9" x14ac:dyDescent="0.25">
      <c r="G10">
        <f>1E-34/1E-30*(3*3.14^2*G9)^(1/3)</f>
        <v>1384475.9430941548</v>
      </c>
      <c r="H10">
        <f>G10*H9/G9</f>
        <v>41018.015924578314</v>
      </c>
      <c r="I10" t="s">
        <v>22</v>
      </c>
    </row>
    <row r="11" spans="3:9" x14ac:dyDescent="0.25">
      <c r="G11">
        <f>0.5*1E-30*G10^2</f>
        <v>9.5838681850322477E-19</v>
      </c>
      <c r="H11">
        <f>G11*H10/G10</f>
        <v>2.8394228140515809E-20</v>
      </c>
      <c r="I1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RHO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</dc:creator>
  <cp:lastModifiedBy>Friedrich Hübner</cp:lastModifiedBy>
  <dcterms:created xsi:type="dcterms:W3CDTF">2018-12-01T20:02:02Z</dcterms:created>
  <dcterms:modified xsi:type="dcterms:W3CDTF">2018-12-02T23:35:33Z</dcterms:modified>
</cp:coreProperties>
</file>