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W6" i="6" l="1"/>
  <c r="W7" i="6"/>
  <c r="W8" i="6"/>
  <c r="W9" i="6"/>
  <c r="W5" i="6"/>
  <c r="V6" i="6"/>
  <c r="V7" i="6"/>
  <c r="V8" i="6"/>
  <c r="V9" i="6"/>
  <c r="V5" i="6"/>
  <c r="U6" i="6"/>
  <c r="U7" i="6"/>
  <c r="U8" i="6"/>
  <c r="U9" i="6"/>
  <c r="U5" i="6"/>
  <c r="T6" i="6"/>
  <c r="T7" i="6"/>
  <c r="T8" i="6"/>
  <c r="T9" i="6"/>
  <c r="T5" i="6"/>
  <c r="Q6" i="6"/>
  <c r="Q7" i="6"/>
  <c r="Q8" i="6"/>
  <c r="Q9" i="6"/>
  <c r="Q5" i="6"/>
  <c r="P6" i="6"/>
  <c r="P7" i="6"/>
  <c r="P8" i="6"/>
  <c r="P9" i="6"/>
  <c r="P5" i="6"/>
  <c r="M5" i="6"/>
  <c r="M6" i="6"/>
  <c r="M7" i="6"/>
  <c r="M8" i="6"/>
  <c r="M9" i="6"/>
  <c r="L9" i="6"/>
  <c r="L8" i="6"/>
  <c r="L7" i="6"/>
  <c r="L6" i="6"/>
  <c r="L5" i="6"/>
  <c r="I6" i="6"/>
  <c r="I7" i="6"/>
  <c r="I8" i="6"/>
  <c r="I9" i="6"/>
  <c r="H6" i="6"/>
  <c r="H7" i="6"/>
  <c r="H8" i="6"/>
  <c r="H9" i="6"/>
  <c r="I5" i="6"/>
  <c r="H5" i="6"/>
  <c r="R5" i="6" l="1"/>
  <c r="S5" i="6" s="1"/>
  <c r="K6" i="6" l="1"/>
  <c r="K7" i="6"/>
  <c r="K8" i="6"/>
  <c r="K9" i="6"/>
  <c r="K5" i="6"/>
  <c r="J5" i="6"/>
  <c r="O5" i="6" s="1"/>
  <c r="J6" i="6"/>
  <c r="O6" i="6" s="1"/>
  <c r="J7" i="6"/>
  <c r="O7" i="6" s="1"/>
  <c r="J8" i="6"/>
  <c r="O8" i="6" s="1"/>
  <c r="J9" i="6"/>
  <c r="N9" i="6" s="1"/>
  <c r="R9" i="6" s="1"/>
  <c r="N8" i="6" l="1"/>
  <c r="R8" i="6" s="1"/>
  <c r="S8" i="6" s="1"/>
  <c r="N6" i="6"/>
  <c r="R6" i="6" s="1"/>
  <c r="S6" i="6" s="1"/>
  <c r="N5" i="6"/>
  <c r="N7" i="6"/>
  <c r="R7" i="6" s="1"/>
  <c r="S7" i="6" s="1"/>
  <c r="O9" i="6"/>
  <c r="S9" i="6" s="1"/>
  <c r="P13" i="4" l="1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S13" i="4" l="1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<sst xmlns="http://schemas.openxmlformats.org/spreadsheetml/2006/main" count="137" uniqueCount="54">
  <si>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</si>
  <si>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</si>
  <si>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</si>
  <si>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</si>
  <si>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</si>
  <si>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</si>
  <si>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</si>
  <si>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</si>
  <si>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</si>
  <si>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</si>
  <si>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</si>
  <si>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</si>
  <si>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</si>
  <si>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</si>
  <si>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</si>
  <si>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</si>
  <si>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</si>
  <si>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</si>
  <si>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</si>
  <si>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</si>
  <si>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</si>
  <si>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</si>
  <si>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</si>
  <si>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</si>
  <si>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</si>
  <si>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</si>
  <si>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</si>
  <si>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</si>
  <si>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</si>
  <si>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</si>
  <si>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</si>
  <si>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</si>
  <si>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</si>
  <si>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</si>
  <si>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</si>
  <si>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</si>
  <si>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</si>
  <si>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</si>
  <si>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dlambda</t>
  </si>
  <si>
    <t>wg</t>
  </si>
  <si>
    <t>dwg</t>
  </si>
  <si>
    <t>beta</t>
  </si>
  <si>
    <t>dbeta</t>
  </si>
  <si>
    <t>sin(beta)</t>
  </si>
  <si>
    <t>dsin(beta)</t>
  </si>
  <si>
    <t>d</t>
  </si>
  <si>
    <t>dd</t>
  </si>
  <si>
    <t>alpha</t>
  </si>
  <si>
    <t>dalpha</t>
  </si>
  <si>
    <t>sin(alpha)</t>
  </si>
  <si>
    <t>dsin(alpha)</t>
  </si>
  <si>
    <t>dlambda/dbeta</t>
  </si>
  <si>
    <t>ddl/db</t>
  </si>
  <si>
    <t>ddlambda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</si>
</sst>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9280"/>
        <c:axId val="238711552"/>
      </c:scatterChart>
      <c:valAx>
        <c:axId val="238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11552"/>
        <c:crosses val="autoZero"/>
        <c:crossBetween val="midCat"/>
      </c:valAx>
      <c:valAx>
        <c:axId val="23871155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3868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81408"/>
        <c:axId val="220482944"/>
      </c:scatterChart>
      <c:valAx>
        <c:axId val="22048140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20482944"/>
        <c:crosses val="autoZero"/>
        <c:crossBetween val="midCat"/>
      </c:valAx>
      <c:valAx>
        <c:axId val="22048294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2048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19520"/>
        <c:axId val="220621056"/>
      </c:scatterChart>
      <c:valAx>
        <c:axId val="220619520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20621056"/>
        <c:crosses val="autoZero"/>
        <c:crossBetween val="midCat"/>
      </c:valAx>
      <c:valAx>
        <c:axId val="22062105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2061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2672"/>
        <c:axId val="220654208"/>
      </c:scatterChart>
      <c:valAx>
        <c:axId val="220652672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20654208"/>
        <c:crosses val="autoZero"/>
        <c:crossBetween val="midCat"/>
      </c:valAx>
      <c:valAx>
        <c:axId val="220654208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2065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'236_rc'!$R$4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'236_rc'!$P$5:$P$24</c:f>
              <c:numCache>
                <c:formatCode>General</c:formatCode>
                <c:ptCount val="20"/>
                <c:pt idx="0">
                  <c:v>1.5824802304724477</c:v>
                </c:pt>
                <c:pt idx="1">
                  <c:v>1.1893666385365664</c:v>
                </c:pt>
                <c:pt idx="2">
                  <c:v>1.0662603771940942</c:v>
                </c:pt>
                <c:pt idx="3">
                  <c:v>1.0521618198523415</c:v>
                </c:pt>
                <c:pt idx="4">
                  <c:v>0.99497715615565019</c:v>
                </c:pt>
              </c:numCache>
            </c:numRef>
          </c:xVal>
          <c:yVal>
            <c:numRef>
              <c:f>'236_rc'!$R$5:$R$24</c:f>
              <c:numCache>
                <c:formatCode>General</c:formatCode>
                <c:ptCount val="20"/>
                <c:pt idx="0">
                  <c:v>782.74838979974186</c:v>
                </c:pt>
                <c:pt idx="1">
                  <c:v>527.37354509276281</c:v>
                </c:pt>
                <c:pt idx="2">
                  <c:v>447.40113249320461</c:v>
                </c:pt>
                <c:pt idx="3">
                  <c:v>438.24241357429787</c:v>
                </c:pt>
                <c:pt idx="4">
                  <c:v>401.09405515898959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93536"/>
        <c:axId val="220677248"/>
      </c:scatterChart>
      <c:valAx>
        <c:axId val="220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677248"/>
        <c:crosses val="autoZero"/>
        <c:crossBetween val="midCat"/>
      </c:valAx>
      <c:valAx>
        <c:axId val="2206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9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25</xdr:row>
      <xdr:rowOff>161925</xdr:rowOff>
    </xdr:from>
    <xdr:to>
      <xdr:col>27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24"/>
  <sheetViews>
    <sheetView tabSelected="1" topLeftCell="Q1" workbookViewId="0">
      <selection activeCell="L8" sqref="L8"/>
    </sheetView>
  </sheetViews>
  <sheetFormatPr baseColWidth="10" defaultRowHeight="15" x14ac:dyDescent="0.25"/>
  <cols>
    <col min="6" max="6" width="12" bestFit="1" customWidth="1"/>
  </cols>
  <sheetData>
    <row r="4" spans="3:23" x14ac:dyDescent="0.25">
      <c r="C4" t="s">
        <v>0</v>
      </c>
      <c r="D4" t="s">
        <v>45</v>
      </c>
      <c r="E4" t="s">
        <v>46</v>
      </c>
      <c r="F4" t="s">
        <v>39</v>
      </c>
      <c r="G4" t="s">
        <v>40</v>
      </c>
      <c r="H4" t="s">
        <v>47</v>
      </c>
      <c r="I4" t="s">
        <v>48</v>
      </c>
      <c r="J4" t="s">
        <v>41</v>
      </c>
      <c r="K4" t="s">
        <v>42</v>
      </c>
      <c r="L4" t="s">
        <v>49</v>
      </c>
      <c r="M4" t="s">
        <v>50</v>
      </c>
      <c r="N4" t="s">
        <v>43</v>
      </c>
      <c r="O4" t="s">
        <v>44</v>
      </c>
      <c r="P4" t="s">
        <v>1</v>
      </c>
      <c r="Q4" t="s">
        <v>2</v>
      </c>
      <c r="R4" t="s">
        <v>3</v>
      </c>
      <c r="S4" t="s">
        <v>4</v>
      </c>
      <c r="T4" t="s">
        <v>51</v>
      </c>
      <c r="U4" t="s">
        <v>52</v>
      </c>
      <c r="V4" t="s">
        <v>38</v>
      </c>
      <c r="W4" t="s">
        <v>53</v>
      </c>
    </row>
    <row r="5" spans="3:23" x14ac:dyDescent="0.25">
      <c r="C5">
        <v>1</v>
      </c>
      <c r="D5">
        <v>0.1</v>
      </c>
      <c r="E5">
        <v>0.05</v>
      </c>
      <c r="F5">
        <v>70</v>
      </c>
      <c r="G5">
        <v>0.5</v>
      </c>
      <c r="H5">
        <f>F5*PI()/180</f>
        <v>1.2217304763960306</v>
      </c>
      <c r="I5">
        <f>G5*PI()/180</f>
        <v>8.7266462599716477E-3</v>
      </c>
      <c r="J5">
        <f>(F5-30)*PI()/180</f>
        <v>0.69813170079773179</v>
      </c>
      <c r="K5">
        <f>SQRT(2)*G5*PI()/180</f>
        <v>1.2341341494884351E-2</v>
      </c>
      <c r="L5">
        <f t="shared" ref="L5:L9" si="0">SIN(H5)</f>
        <v>0.93969262078590832</v>
      </c>
      <c r="M5">
        <f t="shared" ref="M5:M9" si="1">COS(H5)*I5</f>
        <v>2.9846888045879146E-3</v>
      </c>
      <c r="N5">
        <f>SIN(J5)</f>
        <v>0.64278760968653925</v>
      </c>
      <c r="O5">
        <f>COS(J5)*G5</f>
        <v>0.38302222155948901</v>
      </c>
      <c r="P5" s="3">
        <f>N5+L5</f>
        <v>1.5824802304724477</v>
      </c>
      <c r="Q5" s="3">
        <f>SQRT(O5*O5+M5^2)</f>
        <v>0.38303385043051547</v>
      </c>
      <c r="R5" s="3">
        <f>649.621*P5-245.264</f>
        <v>782.74838979974186</v>
      </c>
      <c r="S5" s="3">
        <f>SQRT(R5^2*((Q5/P5)^2+(36.27/649.621)^2)+42.7^2)</f>
        <v>199.07008999583732</v>
      </c>
      <c r="T5">
        <f>649.621*COS(J5)</f>
        <v>497.63855718339363</v>
      </c>
      <c r="U5">
        <f>T5*SQRT((36.27/649.621)^2+(N5*K5)^2)</f>
        <v>28.063481181641748</v>
      </c>
      <c r="V5">
        <f>T5*D5*PI()/180</f>
        <v>0.86854313077242973</v>
      </c>
      <c r="W5">
        <f>V5*SQRT((U5/T5)^2+(E5/F5)^2)</f>
        <v>4.8983943423305441E-2</v>
      </c>
    </row>
    <row r="6" spans="3:23" x14ac:dyDescent="0.25">
      <c r="C6">
        <v>2</v>
      </c>
      <c r="D6">
        <v>0.3</v>
      </c>
      <c r="E6">
        <v>0.05</v>
      </c>
      <c r="F6">
        <v>53</v>
      </c>
      <c r="G6">
        <v>0.5</v>
      </c>
      <c r="H6">
        <f t="shared" ref="H6:H9" si="2">F6*PI()/180</f>
        <v>0.92502450355699462</v>
      </c>
      <c r="I6">
        <f t="shared" ref="I6:I9" si="3">G6*PI()/180</f>
        <v>8.7266462599716477E-3</v>
      </c>
      <c r="J6">
        <f>(F6-30)*PI()/180</f>
        <v>0.40142572795869574</v>
      </c>
      <c r="K6">
        <f>SQRT(2)*G6*PI()/180</f>
        <v>1.2341341494884351E-2</v>
      </c>
      <c r="L6">
        <f t="shared" si="0"/>
        <v>0.79863551004729283</v>
      </c>
      <c r="M6">
        <f t="shared" si="1"/>
        <v>5.251826820984574E-3</v>
      </c>
      <c r="N6">
        <f>SIN(J6)</f>
        <v>0.39073112848927372</v>
      </c>
      <c r="O6">
        <f>COS(J6)*G6</f>
        <v>0.46025242672622019</v>
      </c>
      <c r="P6" s="3">
        <f t="shared" ref="P6:P9" si="4">N6+L6</f>
        <v>1.1893666385365664</v>
      </c>
      <c r="Q6" s="3">
        <f t="shared" ref="Q6:Q9" si="5">SQRT(O6*O6+M6^2)</f>
        <v>0.46028238940060728</v>
      </c>
      <c r="R6" s="3">
        <f t="shared" ref="R6:R9" si="6">649.621*P6-245.264</f>
        <v>527.37354509276281</v>
      </c>
      <c r="S6" s="3">
        <f t="shared" ref="S6:S9" si="7">SQRT(R6^2*((Q6/P6)^2+(36.27/649.621)^2)+42.7^2)</f>
        <v>210.58016239254675</v>
      </c>
      <c r="T6">
        <f t="shared" ref="T6:T9" si="8">649.621*COS(J6)</f>
        <v>597.97928340462772</v>
      </c>
      <c r="U6">
        <f t="shared" ref="U6:U9" si="9">T6*SQRT((36.27/649.621)^2+(N6*K6)^2)</f>
        <v>33.511002630607479</v>
      </c>
      <c r="V6">
        <f t="shared" ref="V6:V9" si="10">T6*D6*PI()/180</f>
        <v>3.1310122062381121</v>
      </c>
      <c r="W6">
        <f t="shared" ref="W6:W9" si="11">V6*SQRT((U6/T6)^2+(E6/F6)^2)</f>
        <v>0.17548806002906109</v>
      </c>
    </row>
    <row r="7" spans="3:23" x14ac:dyDescent="0.25">
      <c r="C7">
        <v>3</v>
      </c>
      <c r="F7">
        <v>48.5</v>
      </c>
      <c r="G7">
        <v>0.5</v>
      </c>
      <c r="H7">
        <f t="shared" si="2"/>
        <v>0.84648468721724979</v>
      </c>
      <c r="I7">
        <f t="shared" si="3"/>
        <v>8.7266462599716477E-3</v>
      </c>
      <c r="J7">
        <f>(F7-30)*PI()/180</f>
        <v>0.32288591161895097</v>
      </c>
      <c r="K7">
        <f>SQRT(2)*G7*PI()/180</f>
        <v>1.2341341494884351E-2</v>
      </c>
      <c r="L7">
        <f t="shared" si="0"/>
        <v>0.74895572078900208</v>
      </c>
      <c r="M7">
        <f t="shared" si="1"/>
        <v>5.7824507655440983E-3</v>
      </c>
      <c r="N7">
        <f>SIN(J7)</f>
        <v>0.31730465640509214</v>
      </c>
      <c r="O7">
        <f>COS(J7)*G7</f>
        <v>0.47416182760309966</v>
      </c>
      <c r="P7" s="3">
        <f t="shared" si="4"/>
        <v>1.0662603771940942</v>
      </c>
      <c r="Q7" s="3">
        <f t="shared" si="5"/>
        <v>0.47419708507409397</v>
      </c>
      <c r="R7" s="3">
        <f t="shared" si="6"/>
        <v>447.40113249320461</v>
      </c>
      <c r="S7" s="3">
        <f t="shared" si="7"/>
        <v>205.02989147935753</v>
      </c>
      <c r="T7">
        <f t="shared" si="8"/>
        <v>616.05096121870645</v>
      </c>
      <c r="U7">
        <f t="shared" si="9"/>
        <v>34.480196433790574</v>
      </c>
      <c r="V7">
        <f t="shared" si="10"/>
        <v>0</v>
      </c>
      <c r="W7">
        <f t="shared" si="11"/>
        <v>0</v>
      </c>
    </row>
    <row r="8" spans="3:23" x14ac:dyDescent="0.25">
      <c r="C8">
        <v>4</v>
      </c>
      <c r="F8">
        <v>48</v>
      </c>
      <c r="G8">
        <v>0.5</v>
      </c>
      <c r="H8">
        <f t="shared" si="2"/>
        <v>0.83775804095727813</v>
      </c>
      <c r="I8">
        <f t="shared" si="3"/>
        <v>8.7266462599716477E-3</v>
      </c>
      <c r="J8">
        <f>(F8-30)*PI()/180</f>
        <v>0.31415926535897931</v>
      </c>
      <c r="K8">
        <f>SQRT(2)*G8*PI()/180</f>
        <v>1.2341341494884351E-2</v>
      </c>
      <c r="L8">
        <f t="shared" si="0"/>
        <v>0.74314482547739413</v>
      </c>
      <c r="M8">
        <f t="shared" si="1"/>
        <v>5.8392661034140907E-3</v>
      </c>
      <c r="N8">
        <f>SIN(J8)</f>
        <v>0.3090169943749474</v>
      </c>
      <c r="O8">
        <f>COS(J8)*G8</f>
        <v>0.47552825814757677</v>
      </c>
      <c r="P8" s="3">
        <f t="shared" si="4"/>
        <v>1.0521618198523415</v>
      </c>
      <c r="Q8" s="3">
        <f t="shared" si="5"/>
        <v>0.47556410853374426</v>
      </c>
      <c r="R8" s="3">
        <f t="shared" si="6"/>
        <v>438.24241357429787</v>
      </c>
      <c r="S8" s="3">
        <f t="shared" si="7"/>
        <v>204.10224194616603</v>
      </c>
      <c r="T8">
        <f t="shared" si="8"/>
        <v>617.82628517217393</v>
      </c>
      <c r="U8">
        <f t="shared" si="9"/>
        <v>34.575197008094129</v>
      </c>
      <c r="V8">
        <f t="shared" si="10"/>
        <v>0</v>
      </c>
      <c r="W8">
        <f t="shared" si="11"/>
        <v>0</v>
      </c>
    </row>
    <row r="9" spans="3:23" x14ac:dyDescent="0.25">
      <c r="C9">
        <v>5</v>
      </c>
      <c r="F9">
        <v>46</v>
      </c>
      <c r="G9">
        <v>0.5</v>
      </c>
      <c r="H9">
        <f t="shared" si="2"/>
        <v>0.80285145591739149</v>
      </c>
      <c r="I9">
        <f t="shared" si="3"/>
        <v>8.7266462599716477E-3</v>
      </c>
      <c r="J9">
        <f>(F9-30)*PI()/180</f>
        <v>0.27925268031909273</v>
      </c>
      <c r="K9">
        <f>SQRT(2)*G9*PI()/180</f>
        <v>1.2341341494884351E-2</v>
      </c>
      <c r="L9">
        <f t="shared" si="0"/>
        <v>0.71933980033865108</v>
      </c>
      <c r="M9">
        <f t="shared" si="1"/>
        <v>6.0620378705240089E-3</v>
      </c>
      <c r="N9">
        <f>SIN(J9)</f>
        <v>0.27563735581699916</v>
      </c>
      <c r="O9">
        <f>COS(J9)*G9</f>
        <v>0.48063084796915945</v>
      </c>
      <c r="P9" s="3">
        <f t="shared" si="4"/>
        <v>0.99497715615565019</v>
      </c>
      <c r="Q9" s="3">
        <f t="shared" si="5"/>
        <v>0.48066907568793826</v>
      </c>
      <c r="R9" s="3">
        <f t="shared" si="6"/>
        <v>401.09405515898959</v>
      </c>
      <c r="S9" s="3">
        <f t="shared" si="7"/>
        <v>199.6756037525077</v>
      </c>
      <c r="T9">
        <f t="shared" si="8"/>
        <v>624.4557841771466</v>
      </c>
      <c r="U9">
        <f t="shared" si="9"/>
        <v>34.929613807046422</v>
      </c>
      <c r="V9">
        <f t="shared" si="10"/>
        <v>0</v>
      </c>
      <c r="W9">
        <f t="shared" si="11"/>
        <v>0</v>
      </c>
    </row>
    <row r="10" spans="3:23" x14ac:dyDescent="0.25">
      <c r="P10" s="3"/>
      <c r="Q10" s="3"/>
      <c r="R10" s="3"/>
      <c r="S10" s="3"/>
    </row>
    <row r="11" spans="3:23" x14ac:dyDescent="0.25">
      <c r="P11" s="3"/>
      <c r="Q11" s="3"/>
      <c r="R11" s="3"/>
      <c r="S11" s="3"/>
    </row>
    <row r="12" spans="3:23" x14ac:dyDescent="0.25">
      <c r="P12" s="3"/>
      <c r="Q12" s="3"/>
      <c r="R12" s="3"/>
      <c r="S12" s="3"/>
    </row>
    <row r="13" spans="3:23" x14ac:dyDescent="0.25">
      <c r="P13" s="3"/>
      <c r="Q13" s="3"/>
      <c r="R13" s="3"/>
      <c r="S13" s="3"/>
    </row>
    <row r="14" spans="3:23" x14ac:dyDescent="0.25">
      <c r="P14" s="3"/>
      <c r="Q14" s="3"/>
      <c r="R14" s="3"/>
      <c r="S14" s="3"/>
    </row>
    <row r="15" spans="3:23" x14ac:dyDescent="0.25">
      <c r="D15" s="3"/>
      <c r="P15" s="3"/>
      <c r="Q15" s="3"/>
      <c r="R15" s="3"/>
      <c r="S15" s="3"/>
    </row>
    <row r="16" spans="3:23" x14ac:dyDescent="0.25">
      <c r="D16" s="3"/>
      <c r="P16" s="3"/>
      <c r="Q16" s="3"/>
      <c r="R16" s="3"/>
      <c r="S16" s="3"/>
    </row>
    <row r="17" spans="4:19" x14ac:dyDescent="0.25">
      <c r="D17" s="3"/>
      <c r="P17" s="3"/>
      <c r="Q17" s="3"/>
      <c r="R17" s="3"/>
      <c r="S17" s="3"/>
    </row>
    <row r="18" spans="4:19" x14ac:dyDescent="0.25">
      <c r="D18" s="3"/>
      <c r="P18" s="3"/>
      <c r="Q18" s="3"/>
      <c r="R18" s="3"/>
      <c r="S18" s="3"/>
    </row>
    <row r="19" spans="4:19" x14ac:dyDescent="0.25">
      <c r="D19" s="3"/>
      <c r="P19" s="3"/>
      <c r="Q19" s="3"/>
      <c r="R19" s="3"/>
      <c r="S19" s="3"/>
    </row>
    <row r="20" spans="4:19" x14ac:dyDescent="0.25">
      <c r="D20" s="3"/>
      <c r="P20" s="3"/>
      <c r="Q20" s="3"/>
      <c r="R20" s="3"/>
      <c r="S20" s="3"/>
    </row>
    <row r="21" spans="4:19" x14ac:dyDescent="0.25">
      <c r="D21" s="3"/>
      <c r="P21" s="3"/>
      <c r="Q21" s="3"/>
      <c r="R21" s="3"/>
      <c r="S21" s="3"/>
    </row>
    <row r="22" spans="4:19" x14ac:dyDescent="0.25">
      <c r="D22" s="3"/>
      <c r="P22" s="3"/>
      <c r="Q22" s="3"/>
      <c r="R22" s="3"/>
      <c r="S22" s="3"/>
    </row>
    <row r="23" spans="4:19" x14ac:dyDescent="0.25">
      <c r="D23" s="3"/>
      <c r="P23" s="3"/>
      <c r="Q23" s="3"/>
      <c r="R23" s="3"/>
      <c r="S23" s="3"/>
    </row>
    <row r="24" spans="4:19" x14ac:dyDescent="0.25">
      <c r="D24" s="3"/>
      <c r="P24" s="3"/>
      <c r="Q24" s="3"/>
      <c r="R24" s="3"/>
      <c r="S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2017-10-12T14:27:55Z</dcterms:modified>
</cp:coreProperties>
</file>