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657" firstSheet="4" activeTab="4"/>
  </bookViews>
  <sheets>
    <sheet name="232_a" sheetId="1" r:id="rId1"/>
    <sheet name="Tabelle2" sheetId="2" r:id="rId2"/>
    <sheet name="Tabelle3" sheetId="3" r:id="rId3"/>
    <sheet name="Tabelle1" sheetId="4" r:id="rId4"/>
    <sheet name="236_rc" sheetId="6" r:id="rId5"/>
  </sheets>
  <calcPr calcId="145621"/>
</workbook>
</file>

<file path=xl/calcChain.xml><?xml version="1.0" encoding="utf-8"?>
<calcChain xmlns="http://schemas.openxmlformats.org/spreadsheetml/2006/main">
  <c r="M6" i="6" l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P20" i="6" s="1"/>
  <c r="M21" i="6"/>
  <c r="M22" i="6"/>
  <c r="P22" i="6" s="1"/>
  <c r="M23" i="6"/>
  <c r="M24" i="6"/>
  <c r="P24" i="6" s="1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M5" i="6"/>
  <c r="P5" i="6" s="1"/>
  <c r="L5" i="6"/>
  <c r="N12" i="6"/>
  <c r="P21" i="6"/>
  <c r="R21" i="6" s="1"/>
  <c r="P23" i="6"/>
  <c r="S23" i="6" s="1"/>
  <c r="O21" i="6"/>
  <c r="O23" i="6"/>
  <c r="N20" i="6"/>
  <c r="N21" i="6"/>
  <c r="N22" i="6"/>
  <c r="N23" i="6"/>
  <c r="N24" i="6"/>
  <c r="P8" i="6"/>
  <c r="P10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H12" i="6"/>
  <c r="H25" i="6" s="1"/>
  <c r="H24" i="6"/>
  <c r="H23" i="6"/>
  <c r="H22" i="6"/>
  <c r="H21" i="6"/>
  <c r="H20" i="6"/>
  <c r="P19" i="6"/>
  <c r="O19" i="6"/>
  <c r="H19" i="6"/>
  <c r="P18" i="6"/>
  <c r="H18" i="6"/>
  <c r="P17" i="6"/>
  <c r="H17" i="6"/>
  <c r="P16" i="6"/>
  <c r="H16" i="6"/>
  <c r="P15" i="6"/>
  <c r="H15" i="6"/>
  <c r="P14" i="6"/>
  <c r="H14" i="6"/>
  <c r="P13" i="6"/>
  <c r="O13" i="6"/>
  <c r="H13" i="6"/>
  <c r="Q13" i="6" s="1"/>
  <c r="P11" i="6"/>
  <c r="H11" i="6"/>
  <c r="O10" i="6"/>
  <c r="H10" i="6"/>
  <c r="P9" i="6"/>
  <c r="H9" i="6"/>
  <c r="H8" i="6"/>
  <c r="P7" i="6"/>
  <c r="H7" i="6"/>
  <c r="P6" i="6"/>
  <c r="H6" i="6"/>
  <c r="I5" i="6"/>
  <c r="J5" i="6" s="1"/>
  <c r="H5" i="6"/>
  <c r="S22" i="6" l="1"/>
  <c r="T22" i="6"/>
  <c r="Q22" i="6"/>
  <c r="R22" i="6"/>
  <c r="S24" i="6"/>
  <c r="R24" i="6"/>
  <c r="T24" i="6"/>
  <c r="Q24" i="6"/>
  <c r="R20" i="6"/>
  <c r="T20" i="6"/>
  <c r="Q20" i="6"/>
  <c r="S20" i="6"/>
  <c r="Q21" i="6"/>
  <c r="S21" i="6"/>
  <c r="T21" i="6"/>
  <c r="T9" i="6"/>
  <c r="Q23" i="6"/>
  <c r="T23" i="6"/>
  <c r="R23" i="6"/>
  <c r="O22" i="6"/>
  <c r="R8" i="6"/>
  <c r="O24" i="6"/>
  <c r="O20" i="6"/>
  <c r="R7" i="6"/>
  <c r="T18" i="6"/>
  <c r="O6" i="6"/>
  <c r="Q8" i="6"/>
  <c r="O8" i="6"/>
  <c r="O15" i="6"/>
  <c r="Q17" i="6"/>
  <c r="R16" i="6"/>
  <c r="N8" i="6"/>
  <c r="R11" i="6"/>
  <c r="T14" i="6"/>
  <c r="O17" i="6"/>
  <c r="P12" i="6"/>
  <c r="O12" i="6"/>
  <c r="S19" i="6"/>
  <c r="R17" i="6"/>
  <c r="N17" i="6"/>
  <c r="S16" i="6"/>
  <c r="O16" i="6"/>
  <c r="S15" i="6"/>
  <c r="R13" i="6"/>
  <c r="N13" i="6"/>
  <c r="S11" i="6"/>
  <c r="O11" i="6"/>
  <c r="S10" i="6"/>
  <c r="O7" i="6"/>
  <c r="S6" i="6"/>
  <c r="S17" i="6"/>
  <c r="S13" i="6"/>
  <c r="S8" i="6"/>
  <c r="S7" i="6"/>
  <c r="R5" i="6"/>
  <c r="Q5" i="6"/>
  <c r="S5" i="6"/>
  <c r="T5" i="6"/>
  <c r="Q9" i="6"/>
  <c r="S9" i="6"/>
  <c r="R9" i="6"/>
  <c r="Q14" i="6"/>
  <c r="S14" i="6"/>
  <c r="R14" i="6"/>
  <c r="Q18" i="6"/>
  <c r="S18" i="6"/>
  <c r="R18" i="6"/>
  <c r="T11" i="6"/>
  <c r="N14" i="6"/>
  <c r="T16" i="6"/>
  <c r="Q19" i="6"/>
  <c r="K5" i="6"/>
  <c r="R6" i="6"/>
  <c r="Q7" i="6"/>
  <c r="T8" i="6"/>
  <c r="O9" i="6"/>
  <c r="N10" i="6"/>
  <c r="R10" i="6"/>
  <c r="Q11" i="6"/>
  <c r="T13" i="6"/>
  <c r="O14" i="6"/>
  <c r="N15" i="6"/>
  <c r="R15" i="6"/>
  <c r="Q16" i="6"/>
  <c r="T17" i="6"/>
  <c r="O18" i="6"/>
  <c r="N19" i="6"/>
  <c r="R19" i="6"/>
  <c r="I25" i="6"/>
  <c r="T6" i="6"/>
  <c r="T10" i="6"/>
  <c r="T15" i="6"/>
  <c r="T19" i="6"/>
  <c r="N5" i="6"/>
  <c r="Q6" i="6"/>
  <c r="T7" i="6"/>
  <c r="N9" i="6"/>
  <c r="Q10" i="6"/>
  <c r="Q15" i="6"/>
  <c r="N18" i="6"/>
  <c r="O5" i="6"/>
  <c r="N6" i="6"/>
  <c r="N7" i="6"/>
  <c r="N11" i="6"/>
  <c r="N16" i="6"/>
  <c r="P13" i="4"/>
  <c r="M13" i="4"/>
  <c r="L13" i="4"/>
  <c r="O13" i="4" s="1"/>
  <c r="I13" i="4"/>
  <c r="H13" i="4"/>
  <c r="M12" i="4"/>
  <c r="P12" i="4" s="1"/>
  <c r="L12" i="4"/>
  <c r="I12" i="4"/>
  <c r="H12" i="4"/>
  <c r="P11" i="4"/>
  <c r="M11" i="4"/>
  <c r="L11" i="4"/>
  <c r="O11" i="4" s="1"/>
  <c r="I11" i="4"/>
  <c r="H11" i="4"/>
  <c r="Q11" i="4" s="1"/>
  <c r="M10" i="4"/>
  <c r="P10" i="4" s="1"/>
  <c r="L10" i="4"/>
  <c r="R10" i="4" s="1"/>
  <c r="K10" i="4"/>
  <c r="I10" i="4"/>
  <c r="H10" i="4"/>
  <c r="J10" i="4" s="1"/>
  <c r="P9" i="4"/>
  <c r="M9" i="4"/>
  <c r="L9" i="4"/>
  <c r="O9" i="4" s="1"/>
  <c r="I9" i="4"/>
  <c r="H9" i="4"/>
  <c r="M8" i="4"/>
  <c r="P8" i="4" s="1"/>
  <c r="L8" i="4"/>
  <c r="R8" i="4" s="1"/>
  <c r="I8" i="4"/>
  <c r="H8" i="4"/>
  <c r="T8" i="4" s="1"/>
  <c r="P7" i="4"/>
  <c r="M7" i="4"/>
  <c r="L7" i="4"/>
  <c r="O7" i="4" s="1"/>
  <c r="I7" i="4"/>
  <c r="H7" i="4"/>
  <c r="Q7" i="4" s="1"/>
  <c r="M6" i="4"/>
  <c r="L6" i="4"/>
  <c r="O6" i="4" s="1"/>
  <c r="I6" i="4"/>
  <c r="J6" i="4" s="1"/>
  <c r="H6" i="4"/>
  <c r="K6" i="4" s="1"/>
  <c r="P5" i="4"/>
  <c r="M5" i="4"/>
  <c r="L5" i="4"/>
  <c r="O5" i="4" s="1"/>
  <c r="I5" i="4"/>
  <c r="I15" i="4" s="1"/>
  <c r="H5" i="4"/>
  <c r="M13" i="3"/>
  <c r="L13" i="3"/>
  <c r="O13" i="3" s="1"/>
  <c r="K13" i="3"/>
  <c r="I13" i="3"/>
  <c r="J13" i="3" s="1"/>
  <c r="H13" i="3"/>
  <c r="P12" i="3"/>
  <c r="M12" i="3"/>
  <c r="L12" i="3"/>
  <c r="O12" i="3" s="1"/>
  <c r="I12" i="3"/>
  <c r="H12" i="3"/>
  <c r="M11" i="3"/>
  <c r="P11" i="3" s="1"/>
  <c r="L11" i="3"/>
  <c r="I11" i="3"/>
  <c r="K11" i="3" s="1"/>
  <c r="H11" i="3"/>
  <c r="P10" i="3"/>
  <c r="M10" i="3"/>
  <c r="L10" i="3"/>
  <c r="O10" i="3" s="1"/>
  <c r="J10" i="3"/>
  <c r="I10" i="3"/>
  <c r="H10" i="3"/>
  <c r="Q10" i="3" s="1"/>
  <c r="M9" i="3"/>
  <c r="N9" i="3" s="1"/>
  <c r="L9" i="3"/>
  <c r="O9" i="3" s="1"/>
  <c r="K9" i="3"/>
  <c r="I9" i="3"/>
  <c r="J9" i="3" s="1"/>
  <c r="H9" i="3"/>
  <c r="P8" i="3"/>
  <c r="M8" i="3"/>
  <c r="L8" i="3"/>
  <c r="O8" i="3" s="1"/>
  <c r="I8" i="3"/>
  <c r="H8" i="3"/>
  <c r="T8" i="3" s="1"/>
  <c r="M7" i="3"/>
  <c r="P7" i="3" s="1"/>
  <c r="L7" i="3"/>
  <c r="R7" i="3" s="1"/>
  <c r="I7" i="3"/>
  <c r="K7" i="3" s="1"/>
  <c r="H7" i="3"/>
  <c r="P6" i="3"/>
  <c r="M6" i="3"/>
  <c r="L6" i="3"/>
  <c r="O6" i="3" s="1"/>
  <c r="J6" i="3"/>
  <c r="I6" i="3"/>
  <c r="H6" i="3"/>
  <c r="Q6" i="3" s="1"/>
  <c r="M5" i="3"/>
  <c r="L5" i="3"/>
  <c r="O5" i="3" s="1"/>
  <c r="K5" i="3"/>
  <c r="I5" i="3"/>
  <c r="I15" i="3" s="1"/>
  <c r="H5" i="3"/>
  <c r="J5" i="3" s="1"/>
  <c r="M5" i="2"/>
  <c r="M6" i="2"/>
  <c r="M7" i="2"/>
  <c r="P7" i="2" s="1"/>
  <c r="M8" i="2"/>
  <c r="M9" i="2"/>
  <c r="P9" i="2" s="1"/>
  <c r="M10" i="2"/>
  <c r="M11" i="2"/>
  <c r="N11" i="2" s="1"/>
  <c r="M12" i="2"/>
  <c r="M13" i="2"/>
  <c r="O13" i="2" s="1"/>
  <c r="L6" i="2"/>
  <c r="L7" i="2"/>
  <c r="L8" i="2"/>
  <c r="L9" i="2"/>
  <c r="L10" i="2"/>
  <c r="L11" i="2"/>
  <c r="L12" i="2"/>
  <c r="L13" i="2"/>
  <c r="L5" i="2"/>
  <c r="I5" i="2"/>
  <c r="I6" i="2"/>
  <c r="I7" i="2"/>
  <c r="I8" i="2"/>
  <c r="I9" i="2"/>
  <c r="I10" i="2"/>
  <c r="I11" i="2"/>
  <c r="I12" i="2"/>
  <c r="I13" i="2"/>
  <c r="H6" i="2"/>
  <c r="H7" i="2"/>
  <c r="H8" i="2"/>
  <c r="H9" i="2"/>
  <c r="H10" i="2"/>
  <c r="H11" i="2"/>
  <c r="H12" i="2"/>
  <c r="H13" i="2"/>
  <c r="H5" i="2"/>
  <c r="P13" i="2"/>
  <c r="T13" i="2" s="1"/>
  <c r="P12" i="2"/>
  <c r="R12" i="2"/>
  <c r="P11" i="2"/>
  <c r="P10" i="2"/>
  <c r="P8" i="2"/>
  <c r="O7" i="2"/>
  <c r="J7" i="2"/>
  <c r="P6" i="2"/>
  <c r="J6" i="2"/>
  <c r="P5" i="2"/>
  <c r="T15" i="1"/>
  <c r="S15" i="1"/>
  <c r="R15" i="1"/>
  <c r="Q15" i="1"/>
  <c r="P15" i="1"/>
  <c r="T13" i="1"/>
  <c r="T14" i="1"/>
  <c r="S13" i="1"/>
  <c r="S14" i="1"/>
  <c r="R13" i="1"/>
  <c r="R14" i="1"/>
  <c r="Q13" i="1"/>
  <c r="Q14" i="1"/>
  <c r="P13" i="1"/>
  <c r="P14" i="1"/>
  <c r="O13" i="1"/>
  <c r="O14" i="1"/>
  <c r="N13" i="1"/>
  <c r="N14" i="1"/>
  <c r="M5" i="1"/>
  <c r="M6" i="1"/>
  <c r="M7" i="1"/>
  <c r="M8" i="1"/>
  <c r="M9" i="1"/>
  <c r="M10" i="1"/>
  <c r="M11" i="1"/>
  <c r="M12" i="1"/>
  <c r="M13" i="1"/>
  <c r="M14" i="1"/>
  <c r="L6" i="1"/>
  <c r="L7" i="1"/>
  <c r="L8" i="1"/>
  <c r="L9" i="1"/>
  <c r="L10" i="1"/>
  <c r="L11" i="1"/>
  <c r="L12" i="1"/>
  <c r="L13" i="1"/>
  <c r="L14" i="1"/>
  <c r="K13" i="1"/>
  <c r="K14" i="1"/>
  <c r="J13" i="1"/>
  <c r="J14" i="1"/>
  <c r="L5" i="1"/>
  <c r="I5" i="1"/>
  <c r="I6" i="1"/>
  <c r="I7" i="1"/>
  <c r="I8" i="1"/>
  <c r="I9" i="1"/>
  <c r="J9" i="1" s="1"/>
  <c r="I10" i="1"/>
  <c r="I11" i="1"/>
  <c r="I12" i="1"/>
  <c r="I13" i="1"/>
  <c r="I14" i="1"/>
  <c r="H6" i="1"/>
  <c r="H7" i="1"/>
  <c r="H8" i="1"/>
  <c r="J8" i="1" s="1"/>
  <c r="H9" i="1"/>
  <c r="H10" i="1"/>
  <c r="H11" i="1"/>
  <c r="H12" i="1"/>
  <c r="J12" i="1" s="1"/>
  <c r="H13" i="1"/>
  <c r="H14" i="1"/>
  <c r="H5" i="1"/>
  <c r="J7" i="1"/>
  <c r="J11" i="1"/>
  <c r="J6" i="1"/>
  <c r="J10" i="1"/>
  <c r="Q12" i="6" l="1"/>
  <c r="R12" i="6"/>
  <c r="S12" i="6"/>
  <c r="T12" i="6"/>
  <c r="P25" i="6"/>
  <c r="S25" i="6" s="1"/>
  <c r="S13" i="4"/>
  <c r="N11" i="4"/>
  <c r="R11" i="4"/>
  <c r="O10" i="4"/>
  <c r="S9" i="4"/>
  <c r="R7" i="4"/>
  <c r="N7" i="4"/>
  <c r="N6" i="4"/>
  <c r="S5" i="4"/>
  <c r="K8" i="4"/>
  <c r="K12" i="4"/>
  <c r="J11" i="4"/>
  <c r="J7" i="4"/>
  <c r="P15" i="4"/>
  <c r="Q10" i="4"/>
  <c r="S10" i="4"/>
  <c r="S12" i="4"/>
  <c r="Q12" i="4"/>
  <c r="R12" i="4"/>
  <c r="Q8" i="4"/>
  <c r="S8" i="4"/>
  <c r="T12" i="4"/>
  <c r="T9" i="4"/>
  <c r="T13" i="4"/>
  <c r="Q5" i="4"/>
  <c r="P6" i="4"/>
  <c r="T6" i="4" s="1"/>
  <c r="K7" i="4"/>
  <c r="S7" i="4"/>
  <c r="J8" i="4"/>
  <c r="N8" i="4"/>
  <c r="Q9" i="4"/>
  <c r="T10" i="4"/>
  <c r="K11" i="4"/>
  <c r="S11" i="4"/>
  <c r="J12" i="4"/>
  <c r="N12" i="4"/>
  <c r="Q13" i="4"/>
  <c r="H15" i="4"/>
  <c r="T5" i="4"/>
  <c r="J5" i="4"/>
  <c r="N5" i="4"/>
  <c r="R5" i="4"/>
  <c r="T7" i="4"/>
  <c r="O8" i="4"/>
  <c r="J9" i="4"/>
  <c r="N9" i="4"/>
  <c r="R9" i="4"/>
  <c r="T11" i="4"/>
  <c r="O12" i="4"/>
  <c r="J13" i="4"/>
  <c r="N13" i="4"/>
  <c r="R13" i="4"/>
  <c r="K5" i="4"/>
  <c r="K9" i="4"/>
  <c r="N10" i="4"/>
  <c r="K13" i="4"/>
  <c r="N13" i="3"/>
  <c r="S12" i="3"/>
  <c r="R10" i="3"/>
  <c r="N10" i="3"/>
  <c r="N6" i="3"/>
  <c r="R6" i="3"/>
  <c r="N5" i="3"/>
  <c r="T11" i="3"/>
  <c r="T7" i="3"/>
  <c r="Q11" i="3"/>
  <c r="S11" i="3"/>
  <c r="Q7" i="3"/>
  <c r="S7" i="3"/>
  <c r="T9" i="3"/>
  <c r="R11" i="3"/>
  <c r="T12" i="3"/>
  <c r="P5" i="3"/>
  <c r="T5" i="3"/>
  <c r="K6" i="3"/>
  <c r="S6" i="3"/>
  <c r="J7" i="3"/>
  <c r="N7" i="3"/>
  <c r="Q8" i="3"/>
  <c r="P9" i="3"/>
  <c r="K10" i="3"/>
  <c r="S10" i="3"/>
  <c r="J11" i="3"/>
  <c r="N11" i="3"/>
  <c r="Q12" i="3"/>
  <c r="P13" i="3"/>
  <c r="T13" i="3" s="1"/>
  <c r="T6" i="3"/>
  <c r="N8" i="3"/>
  <c r="O11" i="3"/>
  <c r="J12" i="3"/>
  <c r="N12" i="3"/>
  <c r="R12" i="3"/>
  <c r="H15" i="3"/>
  <c r="O7" i="3"/>
  <c r="J8" i="3"/>
  <c r="R8" i="3"/>
  <c r="T10" i="3"/>
  <c r="K8" i="3"/>
  <c r="S8" i="3"/>
  <c r="K12" i="3"/>
  <c r="O11" i="2"/>
  <c r="K8" i="2"/>
  <c r="I15" i="2"/>
  <c r="J10" i="2"/>
  <c r="J11" i="2"/>
  <c r="K12" i="2"/>
  <c r="K10" i="2"/>
  <c r="K6" i="2"/>
  <c r="T12" i="2"/>
  <c r="Q11" i="2"/>
  <c r="R10" i="2"/>
  <c r="O9" i="2"/>
  <c r="R8" i="2"/>
  <c r="T8" i="2"/>
  <c r="Q7" i="2"/>
  <c r="O6" i="2"/>
  <c r="O5" i="2"/>
  <c r="S5" i="2"/>
  <c r="R11" i="2"/>
  <c r="O10" i="2"/>
  <c r="S9" i="2"/>
  <c r="R7" i="2"/>
  <c r="N7" i="2"/>
  <c r="S6" i="2"/>
  <c r="Q6" i="2"/>
  <c r="S8" i="2"/>
  <c r="Q8" i="2"/>
  <c r="R6" i="2"/>
  <c r="S10" i="2"/>
  <c r="Q10" i="2"/>
  <c r="Q12" i="2"/>
  <c r="S12" i="2"/>
  <c r="T5" i="2"/>
  <c r="T9" i="2"/>
  <c r="Q5" i="2"/>
  <c r="T6" i="2"/>
  <c r="K7" i="2"/>
  <c r="S7" i="2"/>
  <c r="J8" i="2"/>
  <c r="N8" i="2"/>
  <c r="Q9" i="2"/>
  <c r="T10" i="2"/>
  <c r="K11" i="2"/>
  <c r="S11" i="2"/>
  <c r="J12" i="2"/>
  <c r="N12" i="2"/>
  <c r="Q13" i="2"/>
  <c r="N5" i="2"/>
  <c r="T7" i="2"/>
  <c r="O8" i="2"/>
  <c r="J9" i="2"/>
  <c r="R9" i="2"/>
  <c r="T11" i="2"/>
  <c r="O12" i="2"/>
  <c r="J13" i="2"/>
  <c r="N13" i="2"/>
  <c r="R13" i="2"/>
  <c r="H15" i="2"/>
  <c r="J5" i="2"/>
  <c r="R5" i="2"/>
  <c r="N9" i="2"/>
  <c r="K5" i="2"/>
  <c r="N6" i="2"/>
  <c r="K9" i="2"/>
  <c r="N10" i="2"/>
  <c r="K13" i="2"/>
  <c r="S13" i="2"/>
  <c r="H15" i="1"/>
  <c r="J5" i="1"/>
  <c r="P11" i="1"/>
  <c r="K10" i="1"/>
  <c r="T25" i="6" l="1"/>
  <c r="F29" i="6" s="1"/>
  <c r="F31" i="6" s="1"/>
  <c r="R25" i="6"/>
  <c r="E29" i="6" s="1"/>
  <c r="E31" i="6" s="1"/>
  <c r="Q25" i="6"/>
  <c r="R6" i="4"/>
  <c r="R15" i="4" s="1"/>
  <c r="Q6" i="4"/>
  <c r="Q15" i="4" s="1"/>
  <c r="F19" i="4" s="1"/>
  <c r="S6" i="4"/>
  <c r="S15" i="4" s="1"/>
  <c r="T15" i="4"/>
  <c r="P15" i="3"/>
  <c r="S5" i="3"/>
  <c r="Q5" i="3"/>
  <c r="R5" i="3"/>
  <c r="S9" i="3"/>
  <c r="R9" i="3"/>
  <c r="Q9" i="3"/>
  <c r="R13" i="3"/>
  <c r="Q13" i="3"/>
  <c r="S13" i="3"/>
  <c r="P15" i="2"/>
  <c r="N10" i="1"/>
  <c r="P10" i="1"/>
  <c r="R10" i="1" s="1"/>
  <c r="K12" i="1"/>
  <c r="K8" i="1"/>
  <c r="P9" i="1"/>
  <c r="Q9" i="1" s="1"/>
  <c r="R11" i="1"/>
  <c r="T11" i="1"/>
  <c r="K11" i="1"/>
  <c r="O11" i="1"/>
  <c r="O8" i="1"/>
  <c r="N11" i="1"/>
  <c r="P7" i="1"/>
  <c r="R7" i="1" s="1"/>
  <c r="Q11" i="1"/>
  <c r="S11" i="1"/>
  <c r="K6" i="1"/>
  <c r="N5" i="1"/>
  <c r="P5" i="1"/>
  <c r="O10" i="1"/>
  <c r="O12" i="1"/>
  <c r="O5" i="1"/>
  <c r="F21" i="4" l="1"/>
  <c r="E19" i="4"/>
  <c r="E21" i="4" s="1"/>
  <c r="S15" i="3"/>
  <c r="F19" i="3"/>
  <c r="R15" i="3"/>
  <c r="Q15" i="3"/>
  <c r="T15" i="3"/>
  <c r="T15" i="2"/>
  <c r="S15" i="2"/>
  <c r="R15" i="2"/>
  <c r="Q15" i="2"/>
  <c r="R9" i="1"/>
  <c r="Q10" i="1"/>
  <c r="T10" i="1"/>
  <c r="O9" i="1"/>
  <c r="S10" i="1"/>
  <c r="S9" i="1"/>
  <c r="Q7" i="1"/>
  <c r="S7" i="1"/>
  <c r="T7" i="1"/>
  <c r="K9" i="1"/>
  <c r="K7" i="1"/>
  <c r="N7" i="1"/>
  <c r="O7" i="1"/>
  <c r="N9" i="1"/>
  <c r="N8" i="1"/>
  <c r="P8" i="1"/>
  <c r="T9" i="1"/>
  <c r="N12" i="1"/>
  <c r="P12" i="1"/>
  <c r="N6" i="1"/>
  <c r="P6" i="1"/>
  <c r="O6" i="1"/>
  <c r="I15" i="1"/>
  <c r="K5" i="1"/>
  <c r="T5" i="1"/>
  <c r="S5" i="1"/>
  <c r="R5" i="1"/>
  <c r="Q5" i="1"/>
  <c r="E19" i="3" l="1"/>
  <c r="E21" i="3" s="1"/>
  <c r="F21" i="3"/>
  <c r="F19" i="2"/>
  <c r="F21" i="2" s="1"/>
  <c r="E19" i="2"/>
  <c r="E21" i="2" s="1"/>
  <c r="T8" i="1"/>
  <c r="S8" i="1"/>
  <c r="R8" i="1"/>
  <c r="Q8" i="1"/>
  <c r="T12" i="1"/>
  <c r="R12" i="1"/>
  <c r="S12" i="1"/>
  <c r="Q12" i="1"/>
  <c r="T6" i="1"/>
  <c r="Q6" i="1"/>
  <c r="S6" i="1"/>
  <c r="R6" i="1"/>
  <c r="F19" i="1" l="1"/>
  <c r="F21" i="1" s="1"/>
  <c r="E19" i="1"/>
  <c r="E21" i="1" s="1"/>
</calcChain>
</file>

<file path=xl/sharedStrings.xml><?xml version="1.0" encoding="utf-8"?>
<sst xmlns="http://schemas.openxmlformats.org/spreadsheetml/2006/main" count="145" uniqueCount="45">
  <si>
    <t>n</t>
  </si>
  <si>
    <t>x</t>
  </si>
  <si>
    <t>dx</t>
  </si>
  <si>
    <t>y</t>
  </si>
  <si>
    <t>dy</t>
  </si>
  <si>
    <t>dxoben</t>
  </si>
  <si>
    <t>dxunten</t>
  </si>
  <si>
    <t>dyoben</t>
  </si>
  <si>
    <t>dyunten</t>
  </si>
  <si>
    <t>1/dy^2</t>
  </si>
  <si>
    <t>mx</t>
  </si>
  <si>
    <t>my</t>
  </si>
  <si>
    <t>mxy</t>
  </si>
  <si>
    <t>mx^2</t>
  </si>
  <si>
    <t>m</t>
  </si>
  <si>
    <t>dm</t>
  </si>
  <si>
    <t>dn</t>
  </si>
  <si>
    <t>Title</t>
  </si>
  <si>
    <t>#####</t>
  </si>
  <si>
    <t>xlabel</t>
  </si>
  <si>
    <t>ylabel</t>
  </si>
  <si>
    <t>a^2/cm^2</t>
  </si>
  <si>
    <t>a*T^2/cm*s^2</t>
  </si>
  <si>
    <t>U</t>
  </si>
  <si>
    <t>dU</t>
  </si>
  <si>
    <t>I</t>
  </si>
  <si>
    <t>dI</t>
  </si>
  <si>
    <t>R</t>
  </si>
  <si>
    <t>dR</t>
  </si>
  <si>
    <t>U/V</t>
  </si>
  <si>
    <t>x'</t>
  </si>
  <si>
    <t>dx'</t>
  </si>
  <si>
    <t>bel. Pot. U</t>
  </si>
  <si>
    <t>Bel. Pot. I</t>
  </si>
  <si>
    <t>232.a</t>
  </si>
  <si>
    <t>I/A</t>
  </si>
  <si>
    <t>232.f#0Ohm</t>
  </si>
  <si>
    <t>x/Skt</t>
  </si>
  <si>
    <t>phi</t>
  </si>
  <si>
    <t>dphi</t>
  </si>
  <si>
    <t>t</t>
  </si>
  <si>
    <t>dt</t>
  </si>
  <si>
    <t>t/s</t>
  </si>
  <si>
    <t>236.h</t>
  </si>
  <si>
    <t>ln({/Symbol#f}/Skt)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</si>
</sst>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'232_a'!$L$4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'232_a'!$H$5:$H$14</c:f>
              <c:numCache>
                <c:formatCode>General</c:formatCode>
                <c:ptCount val="10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0.185</c:v>
                </c:pt>
              </c:numCache>
            </c:numRef>
          </c:xVal>
          <c:yVal>
            <c:numRef>
              <c:f>'232_a'!$L$5:$L$14</c:f>
              <c:numCache>
                <c:formatCode>#,#00</c:formatCode>
                <c:ptCount val="10"/>
                <c:pt idx="0">
                  <c:v>2.2000000000000002</c:v>
                </c:pt>
                <c:pt idx="1">
                  <c:v>2.4</c:v>
                </c:pt>
                <c:pt idx="2">
                  <c:v>2.6</c:v>
                </c:pt>
                <c:pt idx="3">
                  <c:v>2.8</c:v>
                </c:pt>
                <c:pt idx="4">
                  <c:v>3</c:v>
                </c:pt>
                <c:pt idx="5">
                  <c:v>3.2</c:v>
                </c:pt>
                <c:pt idx="6">
                  <c:v>3.4</c:v>
                </c:pt>
                <c:pt idx="7">
                  <c:v>3.6</c:v>
                </c:pt>
                <c:pt idx="8">
                  <c:v>3.8</c:v>
                </c:pt>
                <c:pt idx="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11552"/>
        <c:axId val="200313088"/>
      </c:scatterChart>
      <c:valAx>
        <c:axId val="20031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313088"/>
        <c:crosses val="autoZero"/>
        <c:crossBetween val="midCat"/>
      </c:valAx>
      <c:valAx>
        <c:axId val="200313088"/>
        <c:scaling>
          <c:orientation val="minMax"/>
        </c:scaling>
        <c:delete val="0"/>
        <c:axPos val="l"/>
        <c:majorGridlines/>
        <c:numFmt formatCode="#,#00" sourceLinked="1"/>
        <c:majorTickMark val="out"/>
        <c:minorTickMark val="none"/>
        <c:tickLblPos val="nextTo"/>
        <c:crossAx val="200311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Tabelle2!$L$4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Tabelle2!$H$5:$H$13</c:f>
              <c:numCache>
                <c:formatCode>#,#00</c:formatCode>
                <c:ptCount val="9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</c:numCache>
            </c:numRef>
          </c:xVal>
          <c:yVal>
            <c:numRef>
              <c:f>Tabelle2!$L$5:$L$13</c:f>
              <c:numCache>
                <c:formatCode>#,#00</c:formatCode>
                <c:ptCount val="9"/>
                <c:pt idx="0">
                  <c:v>1.3</c:v>
                </c:pt>
                <c:pt idx="1">
                  <c:v>1.85</c:v>
                </c:pt>
                <c:pt idx="2">
                  <c:v>2.1</c:v>
                </c:pt>
                <c:pt idx="3">
                  <c:v>2.25</c:v>
                </c:pt>
                <c:pt idx="4">
                  <c:v>2.35</c:v>
                </c:pt>
                <c:pt idx="5">
                  <c:v>2.4500000000000002</c:v>
                </c:pt>
                <c:pt idx="6">
                  <c:v>2.5</c:v>
                </c:pt>
                <c:pt idx="7">
                  <c:v>2.5499999999999998</c:v>
                </c:pt>
                <c:pt idx="8">
                  <c:v>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62720"/>
        <c:axId val="200464256"/>
      </c:scatterChart>
      <c:valAx>
        <c:axId val="200462720"/>
        <c:scaling>
          <c:orientation val="minMax"/>
        </c:scaling>
        <c:delete val="0"/>
        <c:axPos val="b"/>
        <c:numFmt formatCode="#,#00" sourceLinked="1"/>
        <c:majorTickMark val="out"/>
        <c:minorTickMark val="none"/>
        <c:tickLblPos val="nextTo"/>
        <c:crossAx val="200464256"/>
        <c:crosses val="autoZero"/>
        <c:crossBetween val="midCat"/>
      </c:valAx>
      <c:valAx>
        <c:axId val="200464256"/>
        <c:scaling>
          <c:orientation val="minMax"/>
        </c:scaling>
        <c:delete val="0"/>
        <c:axPos val="l"/>
        <c:majorGridlines/>
        <c:numFmt formatCode="#,#00" sourceLinked="1"/>
        <c:majorTickMark val="out"/>
        <c:minorTickMark val="none"/>
        <c:tickLblPos val="nextTo"/>
        <c:crossAx val="200462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Tabelle3!$L$4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Tabelle3!$H$5:$H$13</c:f>
              <c:numCache>
                <c:formatCode>#,#00</c:formatCode>
                <c:ptCount val="9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</c:numCache>
            </c:numRef>
          </c:xVal>
          <c:yVal>
            <c:numRef>
              <c:f>Tabelle3!$L$5:$L$13</c:f>
              <c:numCache>
                <c:formatCode>#,#00</c:formatCode>
                <c:ptCount val="9"/>
                <c:pt idx="0">
                  <c:v>105</c:v>
                </c:pt>
                <c:pt idx="1">
                  <c:v>65</c:v>
                </c:pt>
                <c:pt idx="2">
                  <c:v>47.5</c:v>
                </c:pt>
                <c:pt idx="3">
                  <c:v>37.5</c:v>
                </c:pt>
                <c:pt idx="4">
                  <c:v>30</c:v>
                </c:pt>
                <c:pt idx="5">
                  <c:v>25</c:v>
                </c:pt>
                <c:pt idx="6">
                  <c:v>22.5</c:v>
                </c:pt>
                <c:pt idx="7">
                  <c:v>20</c:v>
                </c:pt>
                <c:pt idx="8">
                  <c:v>17.5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97792"/>
        <c:axId val="200610176"/>
      </c:scatterChart>
      <c:valAx>
        <c:axId val="200497792"/>
        <c:scaling>
          <c:orientation val="minMax"/>
        </c:scaling>
        <c:delete val="0"/>
        <c:axPos val="b"/>
        <c:numFmt formatCode="#,#00" sourceLinked="1"/>
        <c:majorTickMark val="out"/>
        <c:minorTickMark val="none"/>
        <c:tickLblPos val="nextTo"/>
        <c:crossAx val="200610176"/>
        <c:crosses val="autoZero"/>
        <c:crossBetween val="midCat"/>
      </c:valAx>
      <c:valAx>
        <c:axId val="200610176"/>
        <c:scaling>
          <c:orientation val="minMax"/>
        </c:scaling>
        <c:delete val="0"/>
        <c:axPos val="l"/>
        <c:majorGridlines/>
        <c:numFmt formatCode="#,#00" sourceLinked="1"/>
        <c:majorTickMark val="out"/>
        <c:minorTickMark val="none"/>
        <c:tickLblPos val="nextTo"/>
        <c:crossAx val="200497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Tabelle1!$L$4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Tabelle1!$H$5:$H$13</c:f>
              <c:numCache>
                <c:formatCode>#,#00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Tabelle1!$L$5:$L$13</c:f>
              <c:numCache>
                <c:formatCode>#,#00</c:formatCode>
                <c:ptCount val="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2.35</c:v>
                </c:pt>
                <c:pt idx="6">
                  <c:v>2.75</c:v>
                </c:pt>
                <c:pt idx="7">
                  <c:v>3.1</c:v>
                </c:pt>
                <c:pt idx="8">
                  <c:v>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68672"/>
        <c:axId val="200670208"/>
      </c:scatterChart>
      <c:valAx>
        <c:axId val="200668672"/>
        <c:scaling>
          <c:orientation val="minMax"/>
        </c:scaling>
        <c:delete val="0"/>
        <c:axPos val="b"/>
        <c:numFmt formatCode="#,#00" sourceLinked="1"/>
        <c:majorTickMark val="out"/>
        <c:minorTickMark val="none"/>
        <c:tickLblPos val="nextTo"/>
        <c:crossAx val="200670208"/>
        <c:crosses val="autoZero"/>
        <c:crossBetween val="midCat"/>
      </c:valAx>
      <c:valAx>
        <c:axId val="200670208"/>
        <c:scaling>
          <c:orientation val="minMax"/>
        </c:scaling>
        <c:delete val="0"/>
        <c:axPos val="l"/>
        <c:majorGridlines/>
        <c:numFmt formatCode="#,#00" sourceLinked="1"/>
        <c:majorTickMark val="out"/>
        <c:minorTickMark val="none"/>
        <c:tickLblPos val="nextTo"/>
        <c:crossAx val="200668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'236_rc'!$L$4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'236_rc'!$H$5:$H$24</c:f>
              <c:numCache>
                <c:formatCode>General</c:formatCode>
                <c:ptCount val="20"/>
                <c:pt idx="0">
                  <c:v>1.49</c:v>
                </c:pt>
                <c:pt idx="1">
                  <c:v>2.34</c:v>
                </c:pt>
                <c:pt idx="2">
                  <c:v>3.3</c:v>
                </c:pt>
                <c:pt idx="3">
                  <c:v>3.98</c:v>
                </c:pt>
                <c:pt idx="4">
                  <c:v>5.26</c:v>
                </c:pt>
                <c:pt idx="5">
                  <c:v>5.94</c:v>
                </c:pt>
                <c:pt idx="6">
                  <c:v>7.19</c:v>
                </c:pt>
                <c:pt idx="7">
                  <c:v>9.11</c:v>
                </c:pt>
                <c:pt idx="8">
                  <c:v>11.23</c:v>
                </c:pt>
                <c:pt idx="9">
                  <c:v>15</c:v>
                </c:pt>
                <c:pt idx="10">
                  <c:v>17.11</c:v>
                </c:pt>
                <c:pt idx="11">
                  <c:v>19.2</c:v>
                </c:pt>
                <c:pt idx="12">
                  <c:v>20.91</c:v>
                </c:pt>
                <c:pt idx="13">
                  <c:v>23.14</c:v>
                </c:pt>
                <c:pt idx="14">
                  <c:v>25.11</c:v>
                </c:pt>
                <c:pt idx="15">
                  <c:v>29.5</c:v>
                </c:pt>
                <c:pt idx="16">
                  <c:v>31.36</c:v>
                </c:pt>
                <c:pt idx="17">
                  <c:v>34.85</c:v>
                </c:pt>
                <c:pt idx="18">
                  <c:v>36.65</c:v>
                </c:pt>
                <c:pt idx="19">
                  <c:v>40.01</c:v>
                </c:pt>
              </c:numCache>
            </c:numRef>
          </c:xVal>
          <c:yVal>
            <c:numRef>
              <c:f>'236_rc'!$L$5:$L$24</c:f>
              <c:numCache>
                <c:formatCode>General</c:formatCode>
                <c:ptCount val="20"/>
                <c:pt idx="0">
                  <c:v>1.8061799739838871</c:v>
                </c:pt>
                <c:pt idx="1">
                  <c:v>1.7923916894982539</c:v>
                </c:pt>
                <c:pt idx="2">
                  <c:v>1.7853298350107671</c:v>
                </c:pt>
                <c:pt idx="3">
                  <c:v>1.7853298350107671</c:v>
                </c:pt>
                <c:pt idx="4">
                  <c:v>1.7708520116421442</c:v>
                </c:pt>
                <c:pt idx="5">
                  <c:v>1.7708520116421442</c:v>
                </c:pt>
                <c:pt idx="6">
                  <c:v>1.7558748556724915</c:v>
                </c:pt>
                <c:pt idx="7">
                  <c:v>1.7323937598229686</c:v>
                </c:pt>
                <c:pt idx="8">
                  <c:v>1.7160033436347992</c:v>
                </c:pt>
                <c:pt idx="9">
                  <c:v>1.6812412373755872</c:v>
                </c:pt>
                <c:pt idx="10">
                  <c:v>1.6720978579357175</c:v>
                </c:pt>
                <c:pt idx="11">
                  <c:v>1.6532125137753437</c:v>
                </c:pt>
                <c:pt idx="12">
                  <c:v>1.6434526764861874</c:v>
                </c:pt>
                <c:pt idx="13">
                  <c:v>1.6232492903979006</c:v>
                </c:pt>
                <c:pt idx="14">
                  <c:v>1.6020599913279623</c:v>
                </c:pt>
                <c:pt idx="15">
                  <c:v>1.5797835966168101</c:v>
                </c:pt>
                <c:pt idx="16">
                  <c:v>1.5563025007672873</c:v>
                </c:pt>
                <c:pt idx="17">
                  <c:v>1.5314789170422551</c:v>
                </c:pt>
                <c:pt idx="18">
                  <c:v>1.505149978319906</c:v>
                </c:pt>
                <c:pt idx="19">
                  <c:v>1.4771212547196624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09088"/>
        <c:axId val="200851840"/>
      </c:scatterChart>
      <c:valAx>
        <c:axId val="20080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851840"/>
        <c:crosses val="autoZero"/>
        <c:crossBetween val="midCat"/>
      </c:valAx>
      <c:valAx>
        <c:axId val="20085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809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15</xdr:row>
      <xdr:rowOff>161925</xdr:rowOff>
    </xdr:from>
    <xdr:to>
      <xdr:col>23</xdr:col>
      <xdr:colOff>304800</xdr:colOff>
      <xdr:row>31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15</xdr:row>
      <xdr:rowOff>161925</xdr:rowOff>
    </xdr:from>
    <xdr:to>
      <xdr:col>23</xdr:col>
      <xdr:colOff>304800</xdr:colOff>
      <xdr:row>31</xdr:row>
      <xdr:rowOff>47625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15</xdr:row>
      <xdr:rowOff>161925</xdr:rowOff>
    </xdr:from>
    <xdr:to>
      <xdr:col>23</xdr:col>
      <xdr:colOff>304800</xdr:colOff>
      <xdr:row>31</xdr:row>
      <xdr:rowOff>47625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15</xdr:row>
      <xdr:rowOff>161925</xdr:rowOff>
    </xdr:from>
    <xdr:to>
      <xdr:col>23</xdr:col>
      <xdr:colOff>304800</xdr:colOff>
      <xdr:row>31</xdr:row>
      <xdr:rowOff>47625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25</xdr:row>
      <xdr:rowOff>161925</xdr:rowOff>
    </xdr:from>
    <xdr:to>
      <xdr:col>23</xdr:col>
      <xdr:colOff>304800</xdr:colOff>
      <xdr:row>41</xdr:row>
      <xdr:rowOff>47625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1"/>
  <sheetViews>
    <sheetView workbookViewId="0">
      <selection activeCell="E3" sqref="E3"/>
    </sheetView>
  </sheetViews>
  <sheetFormatPr baseColWidth="10" defaultRowHeight="15" x14ac:dyDescent="0.25"/>
  <cols>
    <col min="6" max="6" width="12" bestFit="1" customWidth="1"/>
  </cols>
  <sheetData>
    <row r="1" spans="3:20" x14ac:dyDescent="0.25">
      <c r="C1" t="s">
        <v>17</v>
      </c>
      <c r="D1" t="s">
        <v>19</v>
      </c>
      <c r="E1" t="s">
        <v>20</v>
      </c>
    </row>
    <row r="2" spans="3:20" x14ac:dyDescent="0.25">
      <c r="C2" t="s">
        <v>34</v>
      </c>
      <c r="D2" t="s">
        <v>29</v>
      </c>
      <c r="E2" t="s">
        <v>35</v>
      </c>
    </row>
    <row r="4" spans="3:20" x14ac:dyDescent="0.25">
      <c r="C4" t="s">
        <v>0</v>
      </c>
      <c r="D4" t="s">
        <v>23</v>
      </c>
      <c r="E4" t="s">
        <v>24</v>
      </c>
      <c r="F4" t="s">
        <v>25</v>
      </c>
      <c r="G4" t="s">
        <v>26</v>
      </c>
      <c r="H4" t="s">
        <v>1</v>
      </c>
      <c r="I4" t="s">
        <v>2</v>
      </c>
      <c r="J4" t="s">
        <v>5</v>
      </c>
      <c r="K4" t="s">
        <v>6</v>
      </c>
      <c r="L4" t="s">
        <v>3</v>
      </c>
      <c r="M4" t="s">
        <v>4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</row>
    <row r="5" spans="3:20" x14ac:dyDescent="0.25">
      <c r="C5">
        <v>1</v>
      </c>
      <c r="D5" s="1">
        <v>2.2000000000000002</v>
      </c>
      <c r="E5">
        <v>0.05</v>
      </c>
      <c r="F5">
        <v>0.1</v>
      </c>
      <c r="G5">
        <v>2.5000000000000001E-3</v>
      </c>
      <c r="H5">
        <f>F5</f>
        <v>0.1</v>
      </c>
      <c r="I5">
        <f>G5</f>
        <v>2.5000000000000001E-3</v>
      </c>
      <c r="J5">
        <f>H5+I5</f>
        <v>0.10250000000000001</v>
      </c>
      <c r="K5">
        <f>H5-I5</f>
        <v>9.7500000000000003E-2</v>
      </c>
      <c r="L5" s="1">
        <f>D5</f>
        <v>2.2000000000000002</v>
      </c>
      <c r="M5" s="2">
        <f>E5</f>
        <v>0.05</v>
      </c>
      <c r="N5">
        <f>L5+M5</f>
        <v>2.25</v>
      </c>
      <c r="O5">
        <f>L5-M5</f>
        <v>2.1500000000000004</v>
      </c>
      <c r="P5">
        <f>1/M5^2</f>
        <v>399.99999999999994</v>
      </c>
      <c r="Q5">
        <f>H5*P5</f>
        <v>40</v>
      </c>
      <c r="R5">
        <f>L5*P5</f>
        <v>880</v>
      </c>
      <c r="S5">
        <f>H5*L5*P5</f>
        <v>88</v>
      </c>
      <c r="T5">
        <f>H5^2*P5</f>
        <v>4</v>
      </c>
    </row>
    <row r="6" spans="3:20" x14ac:dyDescent="0.25">
      <c r="C6">
        <v>2</v>
      </c>
      <c r="D6" s="1">
        <v>2.4</v>
      </c>
      <c r="E6">
        <v>0.05</v>
      </c>
      <c r="F6">
        <v>0.11</v>
      </c>
      <c r="G6">
        <v>2.5000000000000001E-3</v>
      </c>
      <c r="H6">
        <f t="shared" ref="H6:I14" si="0">F6</f>
        <v>0.11</v>
      </c>
      <c r="I6">
        <f t="shared" si="0"/>
        <v>2.5000000000000001E-3</v>
      </c>
      <c r="J6">
        <f t="shared" ref="J6:J14" si="1">H6+I6</f>
        <v>0.1125</v>
      </c>
      <c r="K6">
        <f t="shared" ref="K6:K14" si="2">H6-I6</f>
        <v>0.1075</v>
      </c>
      <c r="L6" s="1">
        <f t="shared" ref="L6:M14" si="3">D6</f>
        <v>2.4</v>
      </c>
      <c r="M6" s="2">
        <f t="shared" si="3"/>
        <v>0.05</v>
      </c>
      <c r="N6">
        <f t="shared" ref="N6:N14" si="4">L6+M6</f>
        <v>2.4499999999999997</v>
      </c>
      <c r="O6">
        <f t="shared" ref="O6:O14" si="5">L6-M6</f>
        <v>2.35</v>
      </c>
      <c r="P6">
        <f t="shared" ref="P6:P14" si="6">1/M6^2</f>
        <v>399.99999999999994</v>
      </c>
      <c r="Q6">
        <f t="shared" ref="Q6:Q14" si="7">H6*P6</f>
        <v>43.999999999999993</v>
      </c>
      <c r="R6">
        <f t="shared" ref="R6:R14" si="8">L6*P6</f>
        <v>959.99999999999977</v>
      </c>
      <c r="S6">
        <f t="shared" ref="S6:S14" si="9">H6*L6*P6</f>
        <v>105.6</v>
      </c>
      <c r="T6">
        <f t="shared" ref="T6:T14" si="10">H6^2*P6</f>
        <v>4.839999999999999</v>
      </c>
    </row>
    <row r="7" spans="3:20" x14ac:dyDescent="0.25">
      <c r="C7">
        <v>3</v>
      </c>
      <c r="D7" s="1">
        <v>2.6</v>
      </c>
      <c r="E7">
        <v>0.05</v>
      </c>
      <c r="F7">
        <v>0.12</v>
      </c>
      <c r="G7">
        <v>2.5000000000000001E-3</v>
      </c>
      <c r="H7">
        <f t="shared" si="0"/>
        <v>0.12</v>
      </c>
      <c r="I7">
        <f t="shared" si="0"/>
        <v>2.5000000000000001E-3</v>
      </c>
      <c r="J7">
        <f t="shared" si="1"/>
        <v>0.1225</v>
      </c>
      <c r="K7">
        <f t="shared" si="2"/>
        <v>0.11749999999999999</v>
      </c>
      <c r="L7" s="1">
        <f t="shared" si="3"/>
        <v>2.6</v>
      </c>
      <c r="M7" s="2">
        <f t="shared" si="3"/>
        <v>0.05</v>
      </c>
      <c r="N7">
        <f t="shared" si="4"/>
        <v>2.65</v>
      </c>
      <c r="O7">
        <f t="shared" si="5"/>
        <v>2.5500000000000003</v>
      </c>
      <c r="P7">
        <f t="shared" si="6"/>
        <v>399.99999999999994</v>
      </c>
      <c r="Q7">
        <f t="shared" si="7"/>
        <v>47.999999999999993</v>
      </c>
      <c r="R7">
        <f t="shared" si="8"/>
        <v>1040</v>
      </c>
      <c r="S7">
        <f t="shared" si="9"/>
        <v>124.79999999999998</v>
      </c>
      <c r="T7">
        <f t="shared" si="10"/>
        <v>5.7599999999999989</v>
      </c>
    </row>
    <row r="8" spans="3:20" x14ac:dyDescent="0.25">
      <c r="C8">
        <v>4</v>
      </c>
      <c r="D8" s="1">
        <v>2.8</v>
      </c>
      <c r="E8">
        <v>0.05</v>
      </c>
      <c r="F8">
        <v>0.13</v>
      </c>
      <c r="G8">
        <v>2.5000000000000001E-3</v>
      </c>
      <c r="H8">
        <f t="shared" si="0"/>
        <v>0.13</v>
      </c>
      <c r="I8">
        <f t="shared" si="0"/>
        <v>2.5000000000000001E-3</v>
      </c>
      <c r="J8">
        <f t="shared" si="1"/>
        <v>0.13250000000000001</v>
      </c>
      <c r="K8">
        <f t="shared" si="2"/>
        <v>0.1275</v>
      </c>
      <c r="L8" s="1">
        <f t="shared" si="3"/>
        <v>2.8</v>
      </c>
      <c r="M8" s="2">
        <f t="shared" si="3"/>
        <v>0.05</v>
      </c>
      <c r="N8">
        <f t="shared" si="4"/>
        <v>2.8499999999999996</v>
      </c>
      <c r="O8">
        <f t="shared" si="5"/>
        <v>2.75</v>
      </c>
      <c r="P8">
        <f t="shared" si="6"/>
        <v>399.99999999999994</v>
      </c>
      <c r="Q8">
        <f t="shared" si="7"/>
        <v>51.999999999999993</v>
      </c>
      <c r="R8">
        <f t="shared" si="8"/>
        <v>1119.9999999999998</v>
      </c>
      <c r="S8">
        <f t="shared" si="9"/>
        <v>145.59999999999997</v>
      </c>
      <c r="T8">
        <f t="shared" si="10"/>
        <v>6.76</v>
      </c>
    </row>
    <row r="9" spans="3:20" x14ac:dyDescent="0.25">
      <c r="C9">
        <v>5</v>
      </c>
      <c r="D9" s="1">
        <v>3</v>
      </c>
      <c r="E9">
        <v>0.05</v>
      </c>
      <c r="F9">
        <v>0.14000000000000001</v>
      </c>
      <c r="G9">
        <v>2.5000000000000001E-3</v>
      </c>
      <c r="H9">
        <f t="shared" si="0"/>
        <v>0.14000000000000001</v>
      </c>
      <c r="I9">
        <f t="shared" si="0"/>
        <v>2.5000000000000001E-3</v>
      </c>
      <c r="J9">
        <f t="shared" si="1"/>
        <v>0.14250000000000002</v>
      </c>
      <c r="K9">
        <f t="shared" si="2"/>
        <v>0.13750000000000001</v>
      </c>
      <c r="L9" s="1">
        <f t="shared" si="3"/>
        <v>3</v>
      </c>
      <c r="M9" s="2">
        <f t="shared" si="3"/>
        <v>0.05</v>
      </c>
      <c r="N9">
        <f t="shared" si="4"/>
        <v>3.05</v>
      </c>
      <c r="O9">
        <f t="shared" si="5"/>
        <v>2.95</v>
      </c>
      <c r="P9">
        <f t="shared" si="6"/>
        <v>399.99999999999994</v>
      </c>
      <c r="Q9">
        <f t="shared" si="7"/>
        <v>56</v>
      </c>
      <c r="R9">
        <f t="shared" si="8"/>
        <v>1199.9999999999998</v>
      </c>
      <c r="S9">
        <f t="shared" si="9"/>
        <v>168</v>
      </c>
      <c r="T9">
        <f t="shared" si="10"/>
        <v>7.84</v>
      </c>
    </row>
    <row r="10" spans="3:20" x14ac:dyDescent="0.25">
      <c r="C10">
        <v>6</v>
      </c>
      <c r="D10" s="1">
        <v>3.2</v>
      </c>
      <c r="E10">
        <v>0.05</v>
      </c>
      <c r="F10">
        <v>0.15</v>
      </c>
      <c r="G10">
        <v>2.5000000000000001E-3</v>
      </c>
      <c r="H10">
        <f t="shared" si="0"/>
        <v>0.15</v>
      </c>
      <c r="I10">
        <f t="shared" si="0"/>
        <v>2.5000000000000001E-3</v>
      </c>
      <c r="J10">
        <f t="shared" si="1"/>
        <v>0.1525</v>
      </c>
      <c r="K10">
        <f t="shared" si="2"/>
        <v>0.14749999999999999</v>
      </c>
      <c r="L10" s="1">
        <f t="shared" si="3"/>
        <v>3.2</v>
      </c>
      <c r="M10" s="2">
        <f t="shared" si="3"/>
        <v>0.05</v>
      </c>
      <c r="N10">
        <f t="shared" si="4"/>
        <v>3.25</v>
      </c>
      <c r="O10">
        <f t="shared" si="5"/>
        <v>3.1500000000000004</v>
      </c>
      <c r="P10">
        <f t="shared" si="6"/>
        <v>399.99999999999994</v>
      </c>
      <c r="Q10">
        <f t="shared" si="7"/>
        <v>59.999999999999986</v>
      </c>
      <c r="R10">
        <f t="shared" si="8"/>
        <v>1280</v>
      </c>
      <c r="S10">
        <f t="shared" si="9"/>
        <v>191.99999999999997</v>
      </c>
      <c r="T10">
        <f t="shared" si="10"/>
        <v>8.9999999999999982</v>
      </c>
    </row>
    <row r="11" spans="3:20" x14ac:dyDescent="0.25">
      <c r="C11">
        <v>7</v>
      </c>
      <c r="D11" s="1">
        <v>3.4</v>
      </c>
      <c r="E11">
        <v>0.05</v>
      </c>
      <c r="F11">
        <v>0.16</v>
      </c>
      <c r="G11">
        <v>2.5000000000000001E-3</v>
      </c>
      <c r="H11">
        <f t="shared" si="0"/>
        <v>0.16</v>
      </c>
      <c r="I11">
        <f t="shared" si="0"/>
        <v>2.5000000000000001E-3</v>
      </c>
      <c r="J11">
        <f t="shared" si="1"/>
        <v>0.16250000000000001</v>
      </c>
      <c r="K11">
        <f t="shared" si="2"/>
        <v>0.1575</v>
      </c>
      <c r="L11" s="1">
        <f t="shared" si="3"/>
        <v>3.4</v>
      </c>
      <c r="M11" s="2">
        <f t="shared" si="3"/>
        <v>0.05</v>
      </c>
      <c r="N11">
        <f t="shared" si="4"/>
        <v>3.4499999999999997</v>
      </c>
      <c r="O11">
        <f t="shared" si="5"/>
        <v>3.35</v>
      </c>
      <c r="P11">
        <f t="shared" si="6"/>
        <v>399.99999999999994</v>
      </c>
      <c r="Q11">
        <f t="shared" si="7"/>
        <v>63.999999999999993</v>
      </c>
      <c r="R11">
        <f t="shared" si="8"/>
        <v>1359.9999999999998</v>
      </c>
      <c r="S11">
        <f t="shared" si="9"/>
        <v>217.6</v>
      </c>
      <c r="T11">
        <f t="shared" si="10"/>
        <v>10.239999999999998</v>
      </c>
    </row>
    <row r="12" spans="3:20" x14ac:dyDescent="0.25">
      <c r="C12">
        <v>8</v>
      </c>
      <c r="D12" s="1">
        <v>3.6</v>
      </c>
      <c r="E12">
        <v>0.05</v>
      </c>
      <c r="F12">
        <v>0.17</v>
      </c>
      <c r="G12">
        <v>2.5000000000000001E-3</v>
      </c>
      <c r="H12">
        <f t="shared" si="0"/>
        <v>0.17</v>
      </c>
      <c r="I12">
        <f t="shared" si="0"/>
        <v>2.5000000000000001E-3</v>
      </c>
      <c r="J12">
        <f t="shared" si="1"/>
        <v>0.17250000000000001</v>
      </c>
      <c r="K12">
        <f t="shared" si="2"/>
        <v>0.16750000000000001</v>
      </c>
      <c r="L12" s="1">
        <f t="shared" si="3"/>
        <v>3.6</v>
      </c>
      <c r="M12" s="2">
        <f t="shared" si="3"/>
        <v>0.05</v>
      </c>
      <c r="N12">
        <f t="shared" si="4"/>
        <v>3.65</v>
      </c>
      <c r="O12">
        <f t="shared" si="5"/>
        <v>3.5500000000000003</v>
      </c>
      <c r="P12">
        <f t="shared" si="6"/>
        <v>399.99999999999994</v>
      </c>
      <c r="Q12">
        <f t="shared" si="7"/>
        <v>68</v>
      </c>
      <c r="R12">
        <f t="shared" si="8"/>
        <v>1439.9999999999998</v>
      </c>
      <c r="S12">
        <f t="shared" si="9"/>
        <v>244.8</v>
      </c>
      <c r="T12">
        <f t="shared" si="10"/>
        <v>11.56</v>
      </c>
    </row>
    <row r="13" spans="3:20" x14ac:dyDescent="0.25">
      <c r="C13">
        <v>9</v>
      </c>
      <c r="D13" s="1">
        <v>3.8</v>
      </c>
      <c r="E13">
        <v>0.05</v>
      </c>
      <c r="F13">
        <v>0.18</v>
      </c>
      <c r="G13">
        <v>2.5000000000000001E-3</v>
      </c>
      <c r="H13">
        <f t="shared" si="0"/>
        <v>0.18</v>
      </c>
      <c r="I13">
        <f t="shared" si="0"/>
        <v>2.5000000000000001E-3</v>
      </c>
      <c r="J13">
        <f t="shared" si="1"/>
        <v>0.1825</v>
      </c>
      <c r="K13">
        <f t="shared" si="2"/>
        <v>0.17749999999999999</v>
      </c>
      <c r="L13" s="1">
        <f t="shared" si="3"/>
        <v>3.8</v>
      </c>
      <c r="M13" s="2">
        <f t="shared" si="3"/>
        <v>0.05</v>
      </c>
      <c r="N13">
        <f>L13+M13</f>
        <v>3.8499999999999996</v>
      </c>
      <c r="O13">
        <f t="shared" si="5"/>
        <v>3.75</v>
      </c>
      <c r="P13">
        <f t="shared" si="6"/>
        <v>399.99999999999994</v>
      </c>
      <c r="Q13">
        <f t="shared" si="7"/>
        <v>71.999999999999986</v>
      </c>
      <c r="R13">
        <f t="shared" si="8"/>
        <v>1519.9999999999998</v>
      </c>
      <c r="S13">
        <f t="shared" si="9"/>
        <v>273.59999999999997</v>
      </c>
      <c r="T13">
        <f t="shared" si="10"/>
        <v>12.959999999999997</v>
      </c>
    </row>
    <row r="14" spans="3:20" x14ac:dyDescent="0.25">
      <c r="C14">
        <v>10</v>
      </c>
      <c r="D14" s="1">
        <v>4</v>
      </c>
      <c r="E14">
        <v>0.05</v>
      </c>
      <c r="F14">
        <v>0.185</v>
      </c>
      <c r="G14">
        <v>2.5000000000000001E-3</v>
      </c>
      <c r="H14">
        <f t="shared" si="0"/>
        <v>0.185</v>
      </c>
      <c r="I14">
        <f t="shared" si="0"/>
        <v>2.5000000000000001E-3</v>
      </c>
      <c r="J14">
        <f t="shared" si="1"/>
        <v>0.1875</v>
      </c>
      <c r="K14">
        <f t="shared" si="2"/>
        <v>0.1825</v>
      </c>
      <c r="L14" s="1">
        <f t="shared" si="3"/>
        <v>4</v>
      </c>
      <c r="M14" s="2">
        <f t="shared" si="3"/>
        <v>0.05</v>
      </c>
      <c r="N14">
        <f t="shared" si="4"/>
        <v>4.05</v>
      </c>
      <c r="O14">
        <f t="shared" si="5"/>
        <v>3.95</v>
      </c>
      <c r="P14">
        <f t="shared" si="6"/>
        <v>399.99999999999994</v>
      </c>
      <c r="Q14">
        <f t="shared" si="7"/>
        <v>73.999999999999986</v>
      </c>
      <c r="R14">
        <f t="shared" si="8"/>
        <v>1599.9999999999998</v>
      </c>
      <c r="S14">
        <f t="shared" si="9"/>
        <v>295.99999999999994</v>
      </c>
      <c r="T14">
        <f t="shared" si="10"/>
        <v>13.689999999999998</v>
      </c>
    </row>
    <row r="15" spans="3:20" x14ac:dyDescent="0.25">
      <c r="C15" t="s">
        <v>18</v>
      </c>
      <c r="H15">
        <f>SUM(H5:H14)</f>
        <v>1.4450000000000001</v>
      </c>
      <c r="I15">
        <f>SUM(I5:I12)</f>
        <v>0.02</v>
      </c>
      <c r="P15">
        <f>SUM(P5:P14)</f>
        <v>3999.9999999999995</v>
      </c>
      <c r="Q15">
        <f>SUM(Q5:Q14)/$P$15</f>
        <v>0.14450000000000002</v>
      </c>
      <c r="R15">
        <f>SUM(R5:R14)/$P$15</f>
        <v>3.1000000000000005</v>
      </c>
      <c r="S15">
        <f>SUM(S5:S14)/$P$15</f>
        <v>0.46400000000000002</v>
      </c>
      <c r="T15">
        <f>SUM(T5:T14)/$P$15</f>
        <v>2.1662500000000001E-2</v>
      </c>
    </row>
    <row r="18" spans="5:6" x14ac:dyDescent="0.25">
      <c r="E18" t="s">
        <v>14</v>
      </c>
      <c r="F18" t="s">
        <v>15</v>
      </c>
    </row>
    <row r="19" spans="5:6" x14ac:dyDescent="0.25">
      <c r="E19">
        <f>(S15-Q15*R15)/(T15-Q15^2)</f>
        <v>20.517737296260794</v>
      </c>
      <c r="F19">
        <f>1/SQRT(P15*(T15-Q15^2))</f>
        <v>0.56532373346408471</v>
      </c>
    </row>
    <row r="20" spans="5:6" x14ac:dyDescent="0.25">
      <c r="E20" t="s">
        <v>0</v>
      </c>
      <c r="F20" t="s">
        <v>16</v>
      </c>
    </row>
    <row r="21" spans="5:6" x14ac:dyDescent="0.25">
      <c r="E21">
        <f>R15-E19*Q15</f>
        <v>0.13518696069031533</v>
      </c>
      <c r="F21">
        <f>SQRT(T15)*F19</f>
        <v>8.320539876035675E-2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1"/>
  <sheetViews>
    <sheetView workbookViewId="0">
      <selection activeCell="F5" sqref="F5:G13"/>
    </sheetView>
  </sheetViews>
  <sheetFormatPr baseColWidth="10" defaultRowHeight="15" x14ac:dyDescent="0.25"/>
  <cols>
    <col min="6" max="6" width="12" bestFit="1" customWidth="1"/>
  </cols>
  <sheetData>
    <row r="1" spans="3:20" x14ac:dyDescent="0.25">
      <c r="C1" t="s">
        <v>17</v>
      </c>
      <c r="D1" t="s">
        <v>19</v>
      </c>
      <c r="E1" t="s">
        <v>20</v>
      </c>
    </row>
    <row r="2" spans="3:20" x14ac:dyDescent="0.25">
      <c r="C2" t="s">
        <v>32</v>
      </c>
      <c r="D2" t="s">
        <v>21</v>
      </c>
      <c r="E2" t="s">
        <v>22</v>
      </c>
    </row>
    <row r="4" spans="3:20" x14ac:dyDescent="0.25">
      <c r="C4" t="s">
        <v>0</v>
      </c>
      <c r="D4" t="s">
        <v>27</v>
      </c>
      <c r="E4" t="s">
        <v>28</v>
      </c>
      <c r="F4" t="s">
        <v>23</v>
      </c>
      <c r="G4" t="s">
        <v>24</v>
      </c>
      <c r="H4" t="s">
        <v>1</v>
      </c>
      <c r="I4" t="s">
        <v>2</v>
      </c>
      <c r="J4" t="s">
        <v>5</v>
      </c>
      <c r="K4" t="s">
        <v>6</v>
      </c>
      <c r="L4" t="s">
        <v>3</v>
      </c>
      <c r="M4" t="s">
        <v>4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</row>
    <row r="5" spans="3:20" x14ac:dyDescent="0.25">
      <c r="C5">
        <v>1</v>
      </c>
      <c r="D5" s="1">
        <v>13</v>
      </c>
      <c r="E5">
        <v>0</v>
      </c>
      <c r="F5">
        <v>1.3</v>
      </c>
      <c r="G5">
        <v>0.05</v>
      </c>
      <c r="H5" s="1">
        <f>D5</f>
        <v>13</v>
      </c>
      <c r="I5" s="1">
        <f>E5</f>
        <v>0</v>
      </c>
      <c r="J5">
        <f>H5+I5</f>
        <v>13</v>
      </c>
      <c r="K5">
        <f>H5-I5</f>
        <v>13</v>
      </c>
      <c r="L5" s="1">
        <f>F5</f>
        <v>1.3</v>
      </c>
      <c r="M5" s="1">
        <f>G5</f>
        <v>0.05</v>
      </c>
      <c r="N5">
        <f>L5+M5</f>
        <v>1.35</v>
      </c>
      <c r="O5">
        <f>L5-M5</f>
        <v>1.25</v>
      </c>
      <c r="P5">
        <f>1/M5^2</f>
        <v>399.99999999999994</v>
      </c>
      <c r="Q5">
        <f>H5*P5</f>
        <v>5199.9999999999991</v>
      </c>
      <c r="R5">
        <f>L5*P5</f>
        <v>520</v>
      </c>
      <c r="S5">
        <f>H5*L5*P5</f>
        <v>6760</v>
      </c>
      <c r="T5">
        <f>H5^2*P5</f>
        <v>67599.999999999985</v>
      </c>
    </row>
    <row r="6" spans="3:20" x14ac:dyDescent="0.25">
      <c r="C6">
        <v>2</v>
      </c>
      <c r="D6" s="1">
        <v>26</v>
      </c>
      <c r="E6">
        <v>0</v>
      </c>
      <c r="F6">
        <v>1.85</v>
      </c>
      <c r="G6">
        <v>0.05</v>
      </c>
      <c r="H6" s="1">
        <f t="shared" ref="H6:I13" si="0">D6</f>
        <v>26</v>
      </c>
      <c r="I6" s="1">
        <f t="shared" si="0"/>
        <v>0</v>
      </c>
      <c r="J6">
        <f t="shared" ref="J6:J13" si="1">H6+I6</f>
        <v>26</v>
      </c>
      <c r="K6">
        <f t="shared" ref="K6:K13" si="2">H6-I6</f>
        <v>26</v>
      </c>
      <c r="L6" s="1">
        <f t="shared" ref="L6:M13" si="3">F6</f>
        <v>1.85</v>
      </c>
      <c r="M6" s="1">
        <f t="shared" si="3"/>
        <v>0.05</v>
      </c>
      <c r="N6">
        <f t="shared" ref="N6:N12" si="4">L6+M6</f>
        <v>1.9000000000000001</v>
      </c>
      <c r="O6">
        <f t="shared" ref="O6:O13" si="5">L6-M6</f>
        <v>1.8</v>
      </c>
      <c r="P6">
        <f t="shared" ref="P6:P13" si="6">1/M6^2</f>
        <v>399.99999999999994</v>
      </c>
      <c r="Q6">
        <f t="shared" ref="Q6:Q13" si="7">H6*P6</f>
        <v>10399.999999999998</v>
      </c>
      <c r="R6">
        <f t="shared" ref="R6:R13" si="8">L6*P6</f>
        <v>739.99999999999989</v>
      </c>
      <c r="S6">
        <f t="shared" ref="S6:S13" si="9">H6*L6*P6</f>
        <v>19239.999999999996</v>
      </c>
      <c r="T6">
        <f t="shared" ref="T6:T13" si="10">H6^2*P6</f>
        <v>270399.99999999994</v>
      </c>
    </row>
    <row r="7" spans="3:20" x14ac:dyDescent="0.25">
      <c r="C7">
        <v>3</v>
      </c>
      <c r="D7" s="1">
        <v>39</v>
      </c>
      <c r="E7">
        <v>0</v>
      </c>
      <c r="F7">
        <v>2.1</v>
      </c>
      <c r="G7">
        <v>0.05</v>
      </c>
      <c r="H7" s="1">
        <f t="shared" si="0"/>
        <v>39</v>
      </c>
      <c r="I7" s="1">
        <f t="shared" si="0"/>
        <v>0</v>
      </c>
      <c r="J7">
        <f t="shared" si="1"/>
        <v>39</v>
      </c>
      <c r="K7">
        <f t="shared" si="2"/>
        <v>39</v>
      </c>
      <c r="L7" s="1">
        <f t="shared" si="3"/>
        <v>2.1</v>
      </c>
      <c r="M7" s="1">
        <f t="shared" si="3"/>
        <v>0.05</v>
      </c>
      <c r="N7">
        <f t="shared" si="4"/>
        <v>2.15</v>
      </c>
      <c r="O7">
        <f t="shared" si="5"/>
        <v>2.0500000000000003</v>
      </c>
      <c r="P7">
        <f t="shared" si="6"/>
        <v>399.99999999999994</v>
      </c>
      <c r="Q7">
        <f t="shared" si="7"/>
        <v>15599.999999999998</v>
      </c>
      <c r="R7">
        <f t="shared" si="8"/>
        <v>839.99999999999989</v>
      </c>
      <c r="S7">
        <f t="shared" si="9"/>
        <v>32759.999999999996</v>
      </c>
      <c r="T7">
        <f t="shared" si="10"/>
        <v>608399.99999999988</v>
      </c>
    </row>
    <row r="8" spans="3:20" x14ac:dyDescent="0.25">
      <c r="C8">
        <v>4</v>
      </c>
      <c r="D8" s="1">
        <v>52</v>
      </c>
      <c r="E8">
        <v>0</v>
      </c>
      <c r="F8">
        <v>2.25</v>
      </c>
      <c r="G8">
        <v>0.05</v>
      </c>
      <c r="H8" s="1">
        <f t="shared" si="0"/>
        <v>52</v>
      </c>
      <c r="I8" s="1">
        <f t="shared" si="0"/>
        <v>0</v>
      </c>
      <c r="J8">
        <f t="shared" si="1"/>
        <v>52</v>
      </c>
      <c r="K8">
        <f t="shared" si="2"/>
        <v>52</v>
      </c>
      <c r="L8" s="1">
        <f t="shared" si="3"/>
        <v>2.25</v>
      </c>
      <c r="M8" s="1">
        <f t="shared" si="3"/>
        <v>0.05</v>
      </c>
      <c r="N8">
        <f t="shared" si="4"/>
        <v>2.2999999999999998</v>
      </c>
      <c r="O8">
        <f t="shared" si="5"/>
        <v>2.2000000000000002</v>
      </c>
      <c r="P8">
        <f t="shared" si="6"/>
        <v>399.99999999999994</v>
      </c>
      <c r="Q8">
        <f t="shared" si="7"/>
        <v>20799.999999999996</v>
      </c>
      <c r="R8">
        <f t="shared" si="8"/>
        <v>899.99999999999989</v>
      </c>
      <c r="S8">
        <f t="shared" si="9"/>
        <v>46799.999999999993</v>
      </c>
      <c r="T8">
        <f t="shared" si="10"/>
        <v>1081599.9999999998</v>
      </c>
    </row>
    <row r="9" spans="3:20" x14ac:dyDescent="0.25">
      <c r="C9">
        <v>5</v>
      </c>
      <c r="D9" s="1">
        <v>65</v>
      </c>
      <c r="E9">
        <v>0</v>
      </c>
      <c r="F9">
        <v>2.35</v>
      </c>
      <c r="G9">
        <v>0.05</v>
      </c>
      <c r="H9" s="1">
        <f t="shared" si="0"/>
        <v>65</v>
      </c>
      <c r="I9" s="1">
        <f t="shared" si="0"/>
        <v>0</v>
      </c>
      <c r="J9">
        <f t="shared" si="1"/>
        <v>65</v>
      </c>
      <c r="K9">
        <f t="shared" si="2"/>
        <v>65</v>
      </c>
      <c r="L9" s="1">
        <f t="shared" si="3"/>
        <v>2.35</v>
      </c>
      <c r="M9" s="1">
        <f t="shared" si="3"/>
        <v>0.05</v>
      </c>
      <c r="N9">
        <f t="shared" si="4"/>
        <v>2.4</v>
      </c>
      <c r="O9">
        <f t="shared" si="5"/>
        <v>2.3000000000000003</v>
      </c>
      <c r="P9">
        <f t="shared" si="6"/>
        <v>399.99999999999994</v>
      </c>
      <c r="Q9">
        <f t="shared" si="7"/>
        <v>25999.999999999996</v>
      </c>
      <c r="R9">
        <f t="shared" si="8"/>
        <v>939.99999999999989</v>
      </c>
      <c r="S9">
        <f t="shared" si="9"/>
        <v>61099.999999999993</v>
      </c>
      <c r="T9">
        <f t="shared" si="10"/>
        <v>1689999.9999999998</v>
      </c>
    </row>
    <row r="10" spans="3:20" x14ac:dyDescent="0.25">
      <c r="C10">
        <v>6</v>
      </c>
      <c r="D10" s="1">
        <v>78</v>
      </c>
      <c r="E10">
        <v>0</v>
      </c>
      <c r="F10">
        <v>2.4500000000000002</v>
      </c>
      <c r="G10">
        <v>0.05</v>
      </c>
      <c r="H10" s="1">
        <f t="shared" si="0"/>
        <v>78</v>
      </c>
      <c r="I10" s="1">
        <f t="shared" si="0"/>
        <v>0</v>
      </c>
      <c r="J10">
        <f t="shared" si="1"/>
        <v>78</v>
      </c>
      <c r="K10">
        <f t="shared" si="2"/>
        <v>78</v>
      </c>
      <c r="L10" s="1">
        <f t="shared" si="3"/>
        <v>2.4500000000000002</v>
      </c>
      <c r="M10" s="1">
        <f t="shared" si="3"/>
        <v>0.05</v>
      </c>
      <c r="N10">
        <f t="shared" si="4"/>
        <v>2.5</v>
      </c>
      <c r="O10">
        <f t="shared" si="5"/>
        <v>2.4000000000000004</v>
      </c>
      <c r="P10">
        <f t="shared" si="6"/>
        <v>399.99999999999994</v>
      </c>
      <c r="Q10">
        <f t="shared" si="7"/>
        <v>31199.999999999996</v>
      </c>
      <c r="R10">
        <f t="shared" si="8"/>
        <v>979.99999999999989</v>
      </c>
      <c r="S10">
        <f t="shared" si="9"/>
        <v>76440</v>
      </c>
      <c r="T10">
        <f t="shared" si="10"/>
        <v>2433599.9999999995</v>
      </c>
    </row>
    <row r="11" spans="3:20" x14ac:dyDescent="0.25">
      <c r="C11">
        <v>7</v>
      </c>
      <c r="D11" s="1">
        <v>91</v>
      </c>
      <c r="E11">
        <v>0</v>
      </c>
      <c r="F11">
        <v>2.5</v>
      </c>
      <c r="G11">
        <v>0.05</v>
      </c>
      <c r="H11" s="1">
        <f t="shared" si="0"/>
        <v>91</v>
      </c>
      <c r="I11" s="1">
        <f t="shared" si="0"/>
        <v>0</v>
      </c>
      <c r="J11">
        <f t="shared" si="1"/>
        <v>91</v>
      </c>
      <c r="K11">
        <f t="shared" si="2"/>
        <v>91</v>
      </c>
      <c r="L11" s="1">
        <f t="shared" si="3"/>
        <v>2.5</v>
      </c>
      <c r="M11" s="1">
        <f t="shared" si="3"/>
        <v>0.05</v>
      </c>
      <c r="N11">
        <f t="shared" si="4"/>
        <v>2.5499999999999998</v>
      </c>
      <c r="O11">
        <f t="shared" si="5"/>
        <v>2.4500000000000002</v>
      </c>
      <c r="P11">
        <f t="shared" si="6"/>
        <v>399.99999999999994</v>
      </c>
      <c r="Q11">
        <f t="shared" si="7"/>
        <v>36399.999999999993</v>
      </c>
      <c r="R11">
        <f t="shared" si="8"/>
        <v>999.99999999999989</v>
      </c>
      <c r="S11">
        <f t="shared" si="9"/>
        <v>90999.999999999985</v>
      </c>
      <c r="T11">
        <f t="shared" si="10"/>
        <v>3312399.9999999995</v>
      </c>
    </row>
    <row r="12" spans="3:20" x14ac:dyDescent="0.25">
      <c r="C12">
        <v>8</v>
      </c>
      <c r="D12" s="1">
        <v>104</v>
      </c>
      <c r="E12">
        <v>0</v>
      </c>
      <c r="F12">
        <v>2.5499999999999998</v>
      </c>
      <c r="G12">
        <v>0.05</v>
      </c>
      <c r="H12" s="1">
        <f t="shared" si="0"/>
        <v>104</v>
      </c>
      <c r="I12" s="1">
        <f t="shared" si="0"/>
        <v>0</v>
      </c>
      <c r="J12">
        <f t="shared" si="1"/>
        <v>104</v>
      </c>
      <c r="K12">
        <f t="shared" si="2"/>
        <v>104</v>
      </c>
      <c r="L12" s="1">
        <f t="shared" si="3"/>
        <v>2.5499999999999998</v>
      </c>
      <c r="M12" s="1">
        <f t="shared" si="3"/>
        <v>0.05</v>
      </c>
      <c r="N12">
        <f t="shared" si="4"/>
        <v>2.5999999999999996</v>
      </c>
      <c r="O12">
        <f t="shared" si="5"/>
        <v>2.5</v>
      </c>
      <c r="P12">
        <f t="shared" si="6"/>
        <v>399.99999999999994</v>
      </c>
      <c r="Q12">
        <f t="shared" si="7"/>
        <v>41599.999999999993</v>
      </c>
      <c r="R12">
        <f t="shared" si="8"/>
        <v>1019.9999999999998</v>
      </c>
      <c r="S12">
        <f t="shared" si="9"/>
        <v>106079.99999999999</v>
      </c>
      <c r="T12">
        <f t="shared" si="10"/>
        <v>4326399.9999999991</v>
      </c>
    </row>
    <row r="13" spans="3:20" x14ac:dyDescent="0.25">
      <c r="C13">
        <v>9</v>
      </c>
      <c r="D13" s="1">
        <v>117</v>
      </c>
      <c r="E13">
        <v>0</v>
      </c>
      <c r="F13">
        <v>2.6</v>
      </c>
      <c r="G13">
        <v>0.05</v>
      </c>
      <c r="H13" s="1">
        <f t="shared" si="0"/>
        <v>117</v>
      </c>
      <c r="I13" s="1">
        <f t="shared" si="0"/>
        <v>0</v>
      </c>
      <c r="J13">
        <f t="shared" si="1"/>
        <v>117</v>
      </c>
      <c r="K13">
        <f t="shared" si="2"/>
        <v>117</v>
      </c>
      <c r="L13" s="1">
        <f t="shared" si="3"/>
        <v>2.6</v>
      </c>
      <c r="M13" s="1">
        <f t="shared" si="3"/>
        <v>0.05</v>
      </c>
      <c r="N13">
        <f>L13+M13</f>
        <v>2.65</v>
      </c>
      <c r="O13">
        <f t="shared" si="5"/>
        <v>2.5500000000000003</v>
      </c>
      <c r="P13">
        <f t="shared" si="6"/>
        <v>399.99999999999994</v>
      </c>
      <c r="Q13">
        <f t="shared" si="7"/>
        <v>46799.999999999993</v>
      </c>
      <c r="R13">
        <f t="shared" si="8"/>
        <v>1040</v>
      </c>
      <c r="S13">
        <f t="shared" si="9"/>
        <v>121679.99999999997</v>
      </c>
      <c r="T13">
        <f t="shared" si="10"/>
        <v>5475599.9999999991</v>
      </c>
    </row>
    <row r="14" spans="3:20" x14ac:dyDescent="0.25">
      <c r="D14" s="1"/>
      <c r="L14" s="1"/>
      <c r="M14" s="2"/>
    </row>
    <row r="15" spans="3:20" x14ac:dyDescent="0.25">
      <c r="C15" t="s">
        <v>18</v>
      </c>
      <c r="H15">
        <f>SUM(H5:H14)</f>
        <v>585</v>
      </c>
      <c r="I15">
        <f>SUM(I5:I12)</f>
        <v>0</v>
      </c>
      <c r="P15">
        <f>SUM(P5:P14)</f>
        <v>3599.9999999999995</v>
      </c>
      <c r="Q15">
        <f>SUM(Q5:Q14)/$P$15</f>
        <v>65</v>
      </c>
      <c r="R15">
        <f>SUM(R5:R14)/$P$15</f>
        <v>2.2166666666666668</v>
      </c>
      <c r="S15">
        <f>SUM(S5:S14)/$P$15</f>
        <v>156.07222222222222</v>
      </c>
      <c r="T15">
        <f>SUM(T5:T14)/$P$15</f>
        <v>5351.6666666666661</v>
      </c>
    </row>
    <row r="18" spans="5:6" x14ac:dyDescent="0.25">
      <c r="E18" t="s">
        <v>14</v>
      </c>
      <c r="F18" t="s">
        <v>15</v>
      </c>
    </row>
    <row r="19" spans="5:6" x14ac:dyDescent="0.25">
      <c r="E19">
        <f>(S15-Q15*R15)/(T15-Q15^2)</f>
        <v>1.0641025641025639E-2</v>
      </c>
      <c r="F19">
        <f>1/SQRT(P15*(T15-Q15^2))</f>
        <v>4.9653632643684848E-4</v>
      </c>
    </row>
    <row r="20" spans="5:6" x14ac:dyDescent="0.25">
      <c r="E20" t="s">
        <v>0</v>
      </c>
      <c r="F20" t="s">
        <v>16</v>
      </c>
    </row>
    <row r="21" spans="5:6" x14ac:dyDescent="0.25">
      <c r="E21">
        <f>R15-E19*Q15</f>
        <v>1.5250000000000004</v>
      </c>
      <c r="F21">
        <f>SQRT(T15)*F19</f>
        <v>3.6324157862838956E-2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1"/>
  <sheetViews>
    <sheetView workbookViewId="0">
      <selection activeCell="F4" sqref="F4:G13"/>
    </sheetView>
  </sheetViews>
  <sheetFormatPr baseColWidth="10" defaultRowHeight="15" x14ac:dyDescent="0.25"/>
  <cols>
    <col min="6" max="6" width="12" bestFit="1" customWidth="1"/>
  </cols>
  <sheetData>
    <row r="1" spans="3:20" x14ac:dyDescent="0.25">
      <c r="C1" t="s">
        <v>17</v>
      </c>
      <c r="D1" t="s">
        <v>19</v>
      </c>
      <c r="E1" t="s">
        <v>20</v>
      </c>
    </row>
    <row r="2" spans="3:20" x14ac:dyDescent="0.25">
      <c r="C2" t="s">
        <v>33</v>
      </c>
      <c r="D2" t="s">
        <v>21</v>
      </c>
      <c r="E2" t="s">
        <v>22</v>
      </c>
    </row>
    <row r="4" spans="3:20" x14ac:dyDescent="0.25">
      <c r="C4" t="s">
        <v>0</v>
      </c>
      <c r="D4" t="s">
        <v>27</v>
      </c>
      <c r="E4" t="s">
        <v>28</v>
      </c>
      <c r="F4" t="s">
        <v>25</v>
      </c>
      <c r="G4" t="s">
        <v>26</v>
      </c>
      <c r="H4" t="s">
        <v>1</v>
      </c>
      <c r="I4" t="s">
        <v>2</v>
      </c>
      <c r="J4" t="s">
        <v>5</v>
      </c>
      <c r="K4" t="s">
        <v>6</v>
      </c>
      <c r="L4" t="s">
        <v>3</v>
      </c>
      <c r="M4" t="s">
        <v>4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</row>
    <row r="5" spans="3:20" x14ac:dyDescent="0.25">
      <c r="C5">
        <v>1</v>
      </c>
      <c r="D5" s="1">
        <v>13</v>
      </c>
      <c r="E5">
        <v>0</v>
      </c>
      <c r="F5">
        <v>105</v>
      </c>
      <c r="G5">
        <v>0.05</v>
      </c>
      <c r="H5" s="1">
        <f>D5</f>
        <v>13</v>
      </c>
      <c r="I5" s="1">
        <f>E5</f>
        <v>0</v>
      </c>
      <c r="J5">
        <f>H5+I5</f>
        <v>13</v>
      </c>
      <c r="K5">
        <f>H5-I5</f>
        <v>13</v>
      </c>
      <c r="L5" s="1">
        <f>F5</f>
        <v>105</v>
      </c>
      <c r="M5" s="1">
        <f>G5</f>
        <v>0.05</v>
      </c>
      <c r="N5">
        <f>L5+M5</f>
        <v>105.05</v>
      </c>
      <c r="O5">
        <f>L5-M5</f>
        <v>104.95</v>
      </c>
      <c r="P5">
        <f>1/M5^2</f>
        <v>399.99999999999994</v>
      </c>
      <c r="Q5">
        <f>H5*P5</f>
        <v>5199.9999999999991</v>
      </c>
      <c r="R5">
        <f>L5*P5</f>
        <v>41999.999999999993</v>
      </c>
      <c r="S5">
        <f>H5*L5*P5</f>
        <v>545999.99999999988</v>
      </c>
      <c r="T5">
        <f>H5^2*P5</f>
        <v>67599.999999999985</v>
      </c>
    </row>
    <row r="6" spans="3:20" x14ac:dyDescent="0.25">
      <c r="C6">
        <v>2</v>
      </c>
      <c r="D6" s="1">
        <v>26</v>
      </c>
      <c r="E6">
        <v>0</v>
      </c>
      <c r="F6">
        <v>65</v>
      </c>
      <c r="G6">
        <v>0.05</v>
      </c>
      <c r="H6" s="1">
        <f t="shared" ref="H6:I13" si="0">D6</f>
        <v>26</v>
      </c>
      <c r="I6" s="1">
        <f t="shared" si="0"/>
        <v>0</v>
      </c>
      <c r="J6">
        <f t="shared" ref="J6:J13" si="1">H6+I6</f>
        <v>26</v>
      </c>
      <c r="K6">
        <f t="shared" ref="K6:K13" si="2">H6-I6</f>
        <v>26</v>
      </c>
      <c r="L6" s="1">
        <f t="shared" ref="L6:M13" si="3">F6</f>
        <v>65</v>
      </c>
      <c r="M6" s="1">
        <f t="shared" si="3"/>
        <v>0.05</v>
      </c>
      <c r="N6">
        <f t="shared" ref="N6:N12" si="4">L6+M6</f>
        <v>65.05</v>
      </c>
      <c r="O6">
        <f t="shared" ref="O6:O13" si="5">L6-M6</f>
        <v>64.95</v>
      </c>
      <c r="P6">
        <f t="shared" ref="P6:P13" si="6">1/M6^2</f>
        <v>399.99999999999994</v>
      </c>
      <c r="Q6">
        <f t="shared" ref="Q6:Q13" si="7">H6*P6</f>
        <v>10399.999999999998</v>
      </c>
      <c r="R6">
        <f t="shared" ref="R6:R13" si="8">L6*P6</f>
        <v>25999.999999999996</v>
      </c>
      <c r="S6">
        <f t="shared" ref="S6:S13" si="9">H6*L6*P6</f>
        <v>675999.99999999988</v>
      </c>
      <c r="T6">
        <f t="shared" ref="T6:T13" si="10">H6^2*P6</f>
        <v>270399.99999999994</v>
      </c>
    </row>
    <row r="7" spans="3:20" x14ac:dyDescent="0.25">
      <c r="C7">
        <v>3</v>
      </c>
      <c r="D7" s="1">
        <v>39</v>
      </c>
      <c r="E7">
        <v>0</v>
      </c>
      <c r="F7">
        <v>47.5</v>
      </c>
      <c r="G7">
        <v>0.05</v>
      </c>
      <c r="H7" s="1">
        <f t="shared" si="0"/>
        <v>39</v>
      </c>
      <c r="I7" s="1">
        <f t="shared" si="0"/>
        <v>0</v>
      </c>
      <c r="J7">
        <f t="shared" si="1"/>
        <v>39</v>
      </c>
      <c r="K7">
        <f t="shared" si="2"/>
        <v>39</v>
      </c>
      <c r="L7" s="1">
        <f t="shared" si="3"/>
        <v>47.5</v>
      </c>
      <c r="M7" s="1">
        <f t="shared" si="3"/>
        <v>0.05</v>
      </c>
      <c r="N7">
        <f t="shared" si="4"/>
        <v>47.55</v>
      </c>
      <c r="O7">
        <f t="shared" si="5"/>
        <v>47.45</v>
      </c>
      <c r="P7">
        <f t="shared" si="6"/>
        <v>399.99999999999994</v>
      </c>
      <c r="Q7">
        <f t="shared" si="7"/>
        <v>15599.999999999998</v>
      </c>
      <c r="R7">
        <f t="shared" si="8"/>
        <v>18999.999999999996</v>
      </c>
      <c r="S7">
        <f t="shared" si="9"/>
        <v>740999.99999999988</v>
      </c>
      <c r="T7">
        <f t="shared" si="10"/>
        <v>608399.99999999988</v>
      </c>
    </row>
    <row r="8" spans="3:20" x14ac:dyDescent="0.25">
      <c r="C8">
        <v>4</v>
      </c>
      <c r="D8" s="1">
        <v>52</v>
      </c>
      <c r="E8">
        <v>0</v>
      </c>
      <c r="F8">
        <v>37.5</v>
      </c>
      <c r="G8">
        <v>0.05</v>
      </c>
      <c r="H8" s="1">
        <f t="shared" si="0"/>
        <v>52</v>
      </c>
      <c r="I8" s="1">
        <f t="shared" si="0"/>
        <v>0</v>
      </c>
      <c r="J8">
        <f t="shared" si="1"/>
        <v>52</v>
      </c>
      <c r="K8">
        <f t="shared" si="2"/>
        <v>52</v>
      </c>
      <c r="L8" s="1">
        <f t="shared" si="3"/>
        <v>37.5</v>
      </c>
      <c r="M8" s="1">
        <f t="shared" si="3"/>
        <v>0.05</v>
      </c>
      <c r="N8">
        <f t="shared" si="4"/>
        <v>37.549999999999997</v>
      </c>
      <c r="O8">
        <f t="shared" si="5"/>
        <v>37.450000000000003</v>
      </c>
      <c r="P8">
        <f t="shared" si="6"/>
        <v>399.99999999999994</v>
      </c>
      <c r="Q8">
        <f t="shared" si="7"/>
        <v>20799.999999999996</v>
      </c>
      <c r="R8">
        <f t="shared" si="8"/>
        <v>14999.999999999998</v>
      </c>
      <c r="S8">
        <f t="shared" si="9"/>
        <v>779999.99999999988</v>
      </c>
      <c r="T8">
        <f t="shared" si="10"/>
        <v>1081599.9999999998</v>
      </c>
    </row>
    <row r="9" spans="3:20" x14ac:dyDescent="0.25">
      <c r="C9">
        <v>5</v>
      </c>
      <c r="D9" s="1">
        <v>65</v>
      </c>
      <c r="E9">
        <v>0</v>
      </c>
      <c r="F9">
        <v>30</v>
      </c>
      <c r="G9">
        <v>0.05</v>
      </c>
      <c r="H9" s="1">
        <f t="shared" si="0"/>
        <v>65</v>
      </c>
      <c r="I9" s="1">
        <f t="shared" si="0"/>
        <v>0</v>
      </c>
      <c r="J9">
        <f t="shared" si="1"/>
        <v>65</v>
      </c>
      <c r="K9">
        <f t="shared" si="2"/>
        <v>65</v>
      </c>
      <c r="L9" s="1">
        <f t="shared" si="3"/>
        <v>30</v>
      </c>
      <c r="M9" s="1">
        <f t="shared" si="3"/>
        <v>0.05</v>
      </c>
      <c r="N9">
        <f t="shared" si="4"/>
        <v>30.05</v>
      </c>
      <c r="O9">
        <f t="shared" si="5"/>
        <v>29.95</v>
      </c>
      <c r="P9">
        <f t="shared" si="6"/>
        <v>399.99999999999994</v>
      </c>
      <c r="Q9">
        <f t="shared" si="7"/>
        <v>25999.999999999996</v>
      </c>
      <c r="R9">
        <f t="shared" si="8"/>
        <v>11999.999999999998</v>
      </c>
      <c r="S9">
        <f t="shared" si="9"/>
        <v>779999.99999999988</v>
      </c>
      <c r="T9">
        <f t="shared" si="10"/>
        <v>1689999.9999999998</v>
      </c>
    </row>
    <row r="10" spans="3:20" x14ac:dyDescent="0.25">
      <c r="C10">
        <v>6</v>
      </c>
      <c r="D10" s="1">
        <v>78</v>
      </c>
      <c r="E10">
        <v>0</v>
      </c>
      <c r="F10">
        <v>25</v>
      </c>
      <c r="G10">
        <v>0.05</v>
      </c>
      <c r="H10" s="1">
        <f t="shared" si="0"/>
        <v>78</v>
      </c>
      <c r="I10" s="1">
        <f t="shared" si="0"/>
        <v>0</v>
      </c>
      <c r="J10">
        <f t="shared" si="1"/>
        <v>78</v>
      </c>
      <c r="K10">
        <f t="shared" si="2"/>
        <v>78</v>
      </c>
      <c r="L10" s="1">
        <f t="shared" si="3"/>
        <v>25</v>
      </c>
      <c r="M10" s="1">
        <f t="shared" si="3"/>
        <v>0.05</v>
      </c>
      <c r="N10">
        <f t="shared" si="4"/>
        <v>25.05</v>
      </c>
      <c r="O10">
        <f t="shared" si="5"/>
        <v>24.95</v>
      </c>
      <c r="P10">
        <f t="shared" si="6"/>
        <v>399.99999999999994</v>
      </c>
      <c r="Q10">
        <f t="shared" si="7"/>
        <v>31199.999999999996</v>
      </c>
      <c r="R10">
        <f t="shared" si="8"/>
        <v>9999.9999999999982</v>
      </c>
      <c r="S10">
        <f t="shared" si="9"/>
        <v>779999.99999999988</v>
      </c>
      <c r="T10">
        <f t="shared" si="10"/>
        <v>2433599.9999999995</v>
      </c>
    </row>
    <row r="11" spans="3:20" x14ac:dyDescent="0.25">
      <c r="C11">
        <v>7</v>
      </c>
      <c r="D11" s="1">
        <v>91</v>
      </c>
      <c r="E11">
        <v>0</v>
      </c>
      <c r="F11">
        <v>22.5</v>
      </c>
      <c r="G11">
        <v>0.05</v>
      </c>
      <c r="H11" s="1">
        <f t="shared" si="0"/>
        <v>91</v>
      </c>
      <c r="I11" s="1">
        <f t="shared" si="0"/>
        <v>0</v>
      </c>
      <c r="J11">
        <f t="shared" si="1"/>
        <v>91</v>
      </c>
      <c r="K11">
        <f t="shared" si="2"/>
        <v>91</v>
      </c>
      <c r="L11" s="1">
        <f t="shared" si="3"/>
        <v>22.5</v>
      </c>
      <c r="M11" s="1">
        <f t="shared" si="3"/>
        <v>0.05</v>
      </c>
      <c r="N11">
        <f t="shared" si="4"/>
        <v>22.55</v>
      </c>
      <c r="O11">
        <f t="shared" si="5"/>
        <v>22.45</v>
      </c>
      <c r="P11">
        <f t="shared" si="6"/>
        <v>399.99999999999994</v>
      </c>
      <c r="Q11">
        <f t="shared" si="7"/>
        <v>36399.999999999993</v>
      </c>
      <c r="R11">
        <f t="shared" si="8"/>
        <v>8999.9999999999982</v>
      </c>
      <c r="S11">
        <f t="shared" si="9"/>
        <v>818999.99999999988</v>
      </c>
      <c r="T11">
        <f t="shared" si="10"/>
        <v>3312399.9999999995</v>
      </c>
    </row>
    <row r="12" spans="3:20" x14ac:dyDescent="0.25">
      <c r="C12">
        <v>8</v>
      </c>
      <c r="D12" s="1">
        <v>104</v>
      </c>
      <c r="E12">
        <v>0</v>
      </c>
      <c r="F12">
        <v>20</v>
      </c>
      <c r="G12">
        <v>0.05</v>
      </c>
      <c r="H12" s="1">
        <f t="shared" si="0"/>
        <v>104</v>
      </c>
      <c r="I12" s="1">
        <f t="shared" si="0"/>
        <v>0</v>
      </c>
      <c r="J12">
        <f t="shared" si="1"/>
        <v>104</v>
      </c>
      <c r="K12">
        <f t="shared" si="2"/>
        <v>104</v>
      </c>
      <c r="L12" s="1">
        <f t="shared" si="3"/>
        <v>20</v>
      </c>
      <c r="M12" s="1">
        <f t="shared" si="3"/>
        <v>0.05</v>
      </c>
      <c r="N12">
        <f t="shared" si="4"/>
        <v>20.05</v>
      </c>
      <c r="O12">
        <f t="shared" si="5"/>
        <v>19.95</v>
      </c>
      <c r="P12">
        <f t="shared" si="6"/>
        <v>399.99999999999994</v>
      </c>
      <c r="Q12">
        <f t="shared" si="7"/>
        <v>41599.999999999993</v>
      </c>
      <c r="R12">
        <f t="shared" si="8"/>
        <v>7999.9999999999991</v>
      </c>
      <c r="S12">
        <f t="shared" si="9"/>
        <v>831999.99999999988</v>
      </c>
      <c r="T12">
        <f t="shared" si="10"/>
        <v>4326399.9999999991</v>
      </c>
    </row>
    <row r="13" spans="3:20" x14ac:dyDescent="0.25">
      <c r="C13">
        <v>9</v>
      </c>
      <c r="D13" s="1">
        <v>117</v>
      </c>
      <c r="E13">
        <v>0</v>
      </c>
      <c r="F13">
        <v>17.5</v>
      </c>
      <c r="G13">
        <v>0.05</v>
      </c>
      <c r="H13" s="1">
        <f t="shared" si="0"/>
        <v>117</v>
      </c>
      <c r="I13" s="1">
        <f t="shared" si="0"/>
        <v>0</v>
      </c>
      <c r="J13">
        <f t="shared" si="1"/>
        <v>117</v>
      </c>
      <c r="K13">
        <f t="shared" si="2"/>
        <v>117</v>
      </c>
      <c r="L13" s="1">
        <f t="shared" si="3"/>
        <v>17.5</v>
      </c>
      <c r="M13" s="1">
        <f t="shared" si="3"/>
        <v>0.05</v>
      </c>
      <c r="N13">
        <f>L13+M13</f>
        <v>17.55</v>
      </c>
      <c r="O13">
        <f t="shared" si="5"/>
        <v>17.45</v>
      </c>
      <c r="P13">
        <f t="shared" si="6"/>
        <v>399.99999999999994</v>
      </c>
      <c r="Q13">
        <f t="shared" si="7"/>
        <v>46799.999999999993</v>
      </c>
      <c r="R13">
        <f t="shared" si="8"/>
        <v>6999.9999999999991</v>
      </c>
      <c r="S13">
        <f t="shared" si="9"/>
        <v>818999.99999999988</v>
      </c>
      <c r="T13">
        <f t="shared" si="10"/>
        <v>5475599.9999999991</v>
      </c>
    </row>
    <row r="14" spans="3:20" x14ac:dyDescent="0.25">
      <c r="D14" s="1"/>
      <c r="L14" s="1"/>
      <c r="M14" s="2"/>
    </row>
    <row r="15" spans="3:20" x14ac:dyDescent="0.25">
      <c r="C15" t="s">
        <v>18</v>
      </c>
      <c r="H15">
        <f>SUM(H5:H14)</f>
        <v>585</v>
      </c>
      <c r="I15">
        <f>SUM(I5:I12)</f>
        <v>0</v>
      </c>
      <c r="P15">
        <f>SUM(P5:P14)</f>
        <v>3599.9999999999995</v>
      </c>
      <c r="Q15">
        <f>SUM(Q5:Q14)/$P$15</f>
        <v>65</v>
      </c>
      <c r="R15">
        <f>SUM(R5:R14)/$P$15</f>
        <v>41.111111111111107</v>
      </c>
      <c r="S15">
        <f>SUM(S5:S14)/$P$15</f>
        <v>1881.3888888888889</v>
      </c>
      <c r="T15">
        <f>SUM(T5:T14)/$P$15</f>
        <v>5351.6666666666661</v>
      </c>
    </row>
    <row r="18" spans="5:6" x14ac:dyDescent="0.25">
      <c r="E18" t="s">
        <v>14</v>
      </c>
      <c r="F18" t="s">
        <v>15</v>
      </c>
    </row>
    <row r="19" spans="5:6" x14ac:dyDescent="0.25">
      <c r="E19">
        <f>(S15-Q15*R15)/(T15-Q15^2)</f>
        <v>-0.7019230769230772</v>
      </c>
      <c r="F19">
        <f>1/SQRT(P15*(T15-Q15^2))</f>
        <v>4.9653632643684848E-4</v>
      </c>
    </row>
    <row r="20" spans="5:6" x14ac:dyDescent="0.25">
      <c r="E20" t="s">
        <v>0</v>
      </c>
      <c r="F20" t="s">
        <v>16</v>
      </c>
    </row>
    <row r="21" spans="5:6" x14ac:dyDescent="0.25">
      <c r="E21">
        <f>R15-E19*Q15</f>
        <v>86.736111111111128</v>
      </c>
      <c r="F21">
        <f>SQRT(T15)*F19</f>
        <v>3.6324157862838956E-2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1"/>
  <sheetViews>
    <sheetView topLeftCell="A2" workbookViewId="0">
      <selection activeCell="F21" sqref="F21"/>
    </sheetView>
  </sheetViews>
  <sheetFormatPr baseColWidth="10" defaultRowHeight="15" x14ac:dyDescent="0.25"/>
  <cols>
    <col min="6" max="6" width="12" bestFit="1" customWidth="1"/>
  </cols>
  <sheetData>
    <row r="1" spans="3:20" x14ac:dyDescent="0.25">
      <c r="C1" t="s">
        <v>17</v>
      </c>
      <c r="D1" t="s">
        <v>19</v>
      </c>
      <c r="E1" t="s">
        <v>20</v>
      </c>
    </row>
    <row r="2" spans="3:20" x14ac:dyDescent="0.25">
      <c r="C2" t="s">
        <v>36</v>
      </c>
      <c r="D2" t="s">
        <v>37</v>
      </c>
      <c r="E2" t="s">
        <v>29</v>
      </c>
    </row>
    <row r="4" spans="3:20" x14ac:dyDescent="0.25">
      <c r="C4" t="s">
        <v>0</v>
      </c>
      <c r="D4" t="s">
        <v>30</v>
      </c>
      <c r="E4" t="s">
        <v>31</v>
      </c>
      <c r="F4" t="s">
        <v>23</v>
      </c>
      <c r="G4" t="s">
        <v>24</v>
      </c>
      <c r="H4" t="s">
        <v>1</v>
      </c>
      <c r="I4" t="s">
        <v>2</v>
      </c>
      <c r="J4" t="s">
        <v>5</v>
      </c>
      <c r="K4" t="s">
        <v>6</v>
      </c>
      <c r="L4" t="s">
        <v>3</v>
      </c>
      <c r="M4" t="s">
        <v>4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</row>
    <row r="5" spans="3:20" x14ac:dyDescent="0.25">
      <c r="C5">
        <v>1</v>
      </c>
      <c r="D5" s="1">
        <v>10</v>
      </c>
      <c r="E5">
        <v>0</v>
      </c>
      <c r="F5">
        <v>0.4</v>
      </c>
      <c r="G5">
        <v>0.05</v>
      </c>
      <c r="H5" s="1">
        <f>D5</f>
        <v>10</v>
      </c>
      <c r="I5" s="1">
        <f>E5</f>
        <v>0</v>
      </c>
      <c r="J5">
        <f>H5+I5</f>
        <v>10</v>
      </c>
      <c r="K5">
        <f>H5-I5</f>
        <v>10</v>
      </c>
      <c r="L5" s="1">
        <f>F5</f>
        <v>0.4</v>
      </c>
      <c r="M5" s="1">
        <f>G5</f>
        <v>0.05</v>
      </c>
      <c r="N5">
        <f>L5+M5</f>
        <v>0.45</v>
      </c>
      <c r="O5">
        <f>L5-M5</f>
        <v>0.35000000000000003</v>
      </c>
      <c r="P5">
        <f>1/M5^2</f>
        <v>399.99999999999994</v>
      </c>
      <c r="Q5">
        <f>H5*P5</f>
        <v>3999.9999999999995</v>
      </c>
      <c r="R5">
        <f>L5*P5</f>
        <v>160</v>
      </c>
      <c r="S5">
        <f>H5*L5*P5</f>
        <v>1599.9999999999998</v>
      </c>
      <c r="T5">
        <f>H5^2*P5</f>
        <v>39999.999999999993</v>
      </c>
    </row>
    <row r="6" spans="3:20" x14ac:dyDescent="0.25">
      <c r="C6">
        <v>2</v>
      </c>
      <c r="D6" s="1">
        <v>20</v>
      </c>
      <c r="E6">
        <v>0</v>
      </c>
      <c r="F6">
        <v>0.8</v>
      </c>
      <c r="G6">
        <v>0.05</v>
      </c>
      <c r="H6" s="1">
        <f t="shared" ref="H6:I13" si="0">D6</f>
        <v>20</v>
      </c>
      <c r="I6" s="1">
        <f t="shared" si="0"/>
        <v>0</v>
      </c>
      <c r="J6">
        <f t="shared" ref="J6:J13" si="1">H6+I6</f>
        <v>20</v>
      </c>
      <c r="K6">
        <f t="shared" ref="K6:K13" si="2">H6-I6</f>
        <v>20</v>
      </c>
      <c r="L6" s="1">
        <f t="shared" ref="L6:M13" si="3">F6</f>
        <v>0.8</v>
      </c>
      <c r="M6" s="1">
        <f t="shared" si="3"/>
        <v>0.05</v>
      </c>
      <c r="N6">
        <f t="shared" ref="N6:N12" si="4">L6+M6</f>
        <v>0.85000000000000009</v>
      </c>
      <c r="O6">
        <f t="shared" ref="O6:O13" si="5">L6-M6</f>
        <v>0.75</v>
      </c>
      <c r="P6">
        <f t="shared" ref="P6:P13" si="6">1/M6^2</f>
        <v>399.99999999999994</v>
      </c>
      <c r="Q6">
        <f t="shared" ref="Q6:Q13" si="7">H6*P6</f>
        <v>7999.9999999999991</v>
      </c>
      <c r="R6">
        <f t="shared" ref="R6:R13" si="8">L6*P6</f>
        <v>320</v>
      </c>
      <c r="S6">
        <f t="shared" ref="S6:S13" si="9">H6*L6*P6</f>
        <v>6399.9999999999991</v>
      </c>
      <c r="T6">
        <f t="shared" ref="T6:T13" si="10">H6^2*P6</f>
        <v>159999.99999999997</v>
      </c>
    </row>
    <row r="7" spans="3:20" x14ac:dyDescent="0.25">
      <c r="C7">
        <v>3</v>
      </c>
      <c r="D7" s="1">
        <v>30</v>
      </c>
      <c r="E7">
        <v>0</v>
      </c>
      <c r="F7">
        <v>1.2</v>
      </c>
      <c r="G7">
        <v>0.05</v>
      </c>
      <c r="H7" s="1">
        <f t="shared" si="0"/>
        <v>30</v>
      </c>
      <c r="I7" s="1">
        <f t="shared" si="0"/>
        <v>0</v>
      </c>
      <c r="J7">
        <f t="shared" si="1"/>
        <v>30</v>
      </c>
      <c r="K7">
        <f t="shared" si="2"/>
        <v>30</v>
      </c>
      <c r="L7" s="1">
        <f t="shared" si="3"/>
        <v>1.2</v>
      </c>
      <c r="M7" s="1">
        <f t="shared" si="3"/>
        <v>0.05</v>
      </c>
      <c r="N7">
        <f t="shared" si="4"/>
        <v>1.25</v>
      </c>
      <c r="O7">
        <f t="shared" si="5"/>
        <v>1.1499999999999999</v>
      </c>
      <c r="P7">
        <f t="shared" si="6"/>
        <v>399.99999999999994</v>
      </c>
      <c r="Q7">
        <f t="shared" si="7"/>
        <v>11999.999999999998</v>
      </c>
      <c r="R7">
        <f t="shared" si="8"/>
        <v>479.99999999999989</v>
      </c>
      <c r="S7">
        <f t="shared" si="9"/>
        <v>14399.999999999998</v>
      </c>
      <c r="T7">
        <f t="shared" si="10"/>
        <v>359999.99999999994</v>
      </c>
    </row>
    <row r="8" spans="3:20" x14ac:dyDescent="0.25">
      <c r="C8">
        <v>4</v>
      </c>
      <c r="D8" s="1">
        <v>40</v>
      </c>
      <c r="E8">
        <v>0</v>
      </c>
      <c r="F8">
        <v>1.6</v>
      </c>
      <c r="G8">
        <v>0.05</v>
      </c>
      <c r="H8" s="1">
        <f t="shared" si="0"/>
        <v>40</v>
      </c>
      <c r="I8" s="1">
        <f t="shared" si="0"/>
        <v>0</v>
      </c>
      <c r="J8">
        <f t="shared" si="1"/>
        <v>40</v>
      </c>
      <c r="K8">
        <f t="shared" si="2"/>
        <v>40</v>
      </c>
      <c r="L8" s="1">
        <f t="shared" si="3"/>
        <v>1.6</v>
      </c>
      <c r="M8" s="1">
        <f t="shared" si="3"/>
        <v>0.05</v>
      </c>
      <c r="N8">
        <f t="shared" si="4"/>
        <v>1.6500000000000001</v>
      </c>
      <c r="O8">
        <f t="shared" si="5"/>
        <v>1.55</v>
      </c>
      <c r="P8">
        <f t="shared" si="6"/>
        <v>399.99999999999994</v>
      </c>
      <c r="Q8">
        <f t="shared" si="7"/>
        <v>15999.999999999998</v>
      </c>
      <c r="R8">
        <f t="shared" si="8"/>
        <v>640</v>
      </c>
      <c r="S8">
        <f t="shared" si="9"/>
        <v>25599.999999999996</v>
      </c>
      <c r="T8">
        <f t="shared" si="10"/>
        <v>639999.99999999988</v>
      </c>
    </row>
    <row r="9" spans="3:20" x14ac:dyDescent="0.25">
      <c r="C9">
        <v>5</v>
      </c>
      <c r="D9" s="1">
        <v>50</v>
      </c>
      <c r="E9">
        <v>0</v>
      </c>
      <c r="F9">
        <v>2</v>
      </c>
      <c r="G9">
        <v>0.05</v>
      </c>
      <c r="H9" s="1">
        <f t="shared" si="0"/>
        <v>50</v>
      </c>
      <c r="I9" s="1">
        <f t="shared" si="0"/>
        <v>0</v>
      </c>
      <c r="J9">
        <f t="shared" si="1"/>
        <v>50</v>
      </c>
      <c r="K9">
        <f t="shared" si="2"/>
        <v>50</v>
      </c>
      <c r="L9" s="1">
        <f t="shared" si="3"/>
        <v>2</v>
      </c>
      <c r="M9" s="1">
        <f t="shared" si="3"/>
        <v>0.05</v>
      </c>
      <c r="N9">
        <f t="shared" si="4"/>
        <v>2.0499999999999998</v>
      </c>
      <c r="O9">
        <f t="shared" si="5"/>
        <v>1.95</v>
      </c>
      <c r="P9">
        <f t="shared" si="6"/>
        <v>399.99999999999994</v>
      </c>
      <c r="Q9">
        <f t="shared" si="7"/>
        <v>19999.999999999996</v>
      </c>
      <c r="R9">
        <f t="shared" si="8"/>
        <v>799.99999999999989</v>
      </c>
      <c r="S9">
        <f t="shared" si="9"/>
        <v>39999.999999999993</v>
      </c>
      <c r="T9">
        <f t="shared" si="10"/>
        <v>999999.99999999988</v>
      </c>
    </row>
    <row r="10" spans="3:20" x14ac:dyDescent="0.25">
      <c r="C10">
        <v>6</v>
      </c>
      <c r="D10" s="1">
        <v>60</v>
      </c>
      <c r="E10">
        <v>0</v>
      </c>
      <c r="F10">
        <v>2.35</v>
      </c>
      <c r="G10">
        <v>0.05</v>
      </c>
      <c r="H10" s="1">
        <f t="shared" si="0"/>
        <v>60</v>
      </c>
      <c r="I10" s="1">
        <f t="shared" si="0"/>
        <v>0</v>
      </c>
      <c r="J10">
        <f t="shared" si="1"/>
        <v>60</v>
      </c>
      <c r="K10">
        <f t="shared" si="2"/>
        <v>60</v>
      </c>
      <c r="L10" s="1">
        <f t="shared" si="3"/>
        <v>2.35</v>
      </c>
      <c r="M10" s="1">
        <f t="shared" si="3"/>
        <v>0.05</v>
      </c>
      <c r="N10">
        <f t="shared" si="4"/>
        <v>2.4</v>
      </c>
      <c r="O10">
        <f t="shared" si="5"/>
        <v>2.3000000000000003</v>
      </c>
      <c r="P10">
        <f t="shared" si="6"/>
        <v>399.99999999999994</v>
      </c>
      <c r="Q10">
        <f t="shared" si="7"/>
        <v>23999.999999999996</v>
      </c>
      <c r="R10">
        <f t="shared" si="8"/>
        <v>939.99999999999989</v>
      </c>
      <c r="S10">
        <f t="shared" si="9"/>
        <v>56399.999999999993</v>
      </c>
      <c r="T10">
        <f t="shared" si="10"/>
        <v>1439999.9999999998</v>
      </c>
    </row>
    <row r="11" spans="3:20" x14ac:dyDescent="0.25">
      <c r="C11">
        <v>7</v>
      </c>
      <c r="D11" s="1">
        <v>70</v>
      </c>
      <c r="E11">
        <v>0</v>
      </c>
      <c r="F11">
        <v>2.75</v>
      </c>
      <c r="G11">
        <v>0.05</v>
      </c>
      <c r="H11" s="1">
        <f t="shared" si="0"/>
        <v>70</v>
      </c>
      <c r="I11" s="1">
        <f t="shared" si="0"/>
        <v>0</v>
      </c>
      <c r="J11">
        <f t="shared" si="1"/>
        <v>70</v>
      </c>
      <c r="K11">
        <f t="shared" si="2"/>
        <v>70</v>
      </c>
      <c r="L11" s="1">
        <f t="shared" si="3"/>
        <v>2.75</v>
      </c>
      <c r="M11" s="1">
        <f t="shared" si="3"/>
        <v>0.05</v>
      </c>
      <c r="N11">
        <f t="shared" si="4"/>
        <v>2.8</v>
      </c>
      <c r="O11">
        <f t="shared" si="5"/>
        <v>2.7</v>
      </c>
      <c r="P11">
        <f t="shared" si="6"/>
        <v>399.99999999999994</v>
      </c>
      <c r="Q11">
        <f t="shared" si="7"/>
        <v>27999.999999999996</v>
      </c>
      <c r="R11">
        <f t="shared" si="8"/>
        <v>1099.9999999999998</v>
      </c>
      <c r="S11">
        <f t="shared" si="9"/>
        <v>76999.999999999985</v>
      </c>
      <c r="T11">
        <f t="shared" si="10"/>
        <v>1959999.9999999998</v>
      </c>
    </row>
    <row r="12" spans="3:20" x14ac:dyDescent="0.25">
      <c r="C12">
        <v>8</v>
      </c>
      <c r="D12" s="1">
        <v>80</v>
      </c>
      <c r="E12">
        <v>0</v>
      </c>
      <c r="F12">
        <v>3.1</v>
      </c>
      <c r="G12">
        <v>0.05</v>
      </c>
      <c r="H12" s="1">
        <f t="shared" si="0"/>
        <v>80</v>
      </c>
      <c r="I12" s="1">
        <f t="shared" si="0"/>
        <v>0</v>
      </c>
      <c r="J12">
        <f t="shared" si="1"/>
        <v>80</v>
      </c>
      <c r="K12">
        <f t="shared" si="2"/>
        <v>80</v>
      </c>
      <c r="L12" s="1">
        <f t="shared" si="3"/>
        <v>3.1</v>
      </c>
      <c r="M12" s="1">
        <f t="shared" si="3"/>
        <v>0.05</v>
      </c>
      <c r="N12">
        <f t="shared" si="4"/>
        <v>3.15</v>
      </c>
      <c r="O12">
        <f t="shared" si="5"/>
        <v>3.0500000000000003</v>
      </c>
      <c r="P12">
        <f t="shared" si="6"/>
        <v>399.99999999999994</v>
      </c>
      <c r="Q12">
        <f t="shared" si="7"/>
        <v>31999.999999999996</v>
      </c>
      <c r="R12">
        <f t="shared" si="8"/>
        <v>1239.9999999999998</v>
      </c>
      <c r="S12">
        <f t="shared" si="9"/>
        <v>99199.999999999985</v>
      </c>
      <c r="T12">
        <f t="shared" si="10"/>
        <v>2559999.9999999995</v>
      </c>
    </row>
    <row r="13" spans="3:20" x14ac:dyDescent="0.25">
      <c r="C13">
        <v>9</v>
      </c>
      <c r="D13" s="1">
        <v>90</v>
      </c>
      <c r="E13">
        <v>0</v>
      </c>
      <c r="F13">
        <v>3.5</v>
      </c>
      <c r="G13">
        <v>0.05</v>
      </c>
      <c r="H13" s="1">
        <f t="shared" si="0"/>
        <v>90</v>
      </c>
      <c r="I13" s="1">
        <f t="shared" si="0"/>
        <v>0</v>
      </c>
      <c r="J13">
        <f t="shared" si="1"/>
        <v>90</v>
      </c>
      <c r="K13">
        <f t="shared" si="2"/>
        <v>90</v>
      </c>
      <c r="L13" s="1">
        <f t="shared" si="3"/>
        <v>3.5</v>
      </c>
      <c r="M13" s="1">
        <f t="shared" si="3"/>
        <v>0.05</v>
      </c>
      <c r="N13">
        <f>L13+M13</f>
        <v>3.55</v>
      </c>
      <c r="O13">
        <f t="shared" si="5"/>
        <v>3.45</v>
      </c>
      <c r="P13">
        <f t="shared" si="6"/>
        <v>399.99999999999994</v>
      </c>
      <c r="Q13">
        <f t="shared" si="7"/>
        <v>35999.999999999993</v>
      </c>
      <c r="R13">
        <f t="shared" si="8"/>
        <v>1399.9999999999998</v>
      </c>
      <c r="S13">
        <f t="shared" si="9"/>
        <v>125999.99999999999</v>
      </c>
      <c r="T13">
        <f t="shared" si="10"/>
        <v>3239999.9999999995</v>
      </c>
    </row>
    <row r="14" spans="3:20" x14ac:dyDescent="0.25">
      <c r="D14" s="1"/>
      <c r="L14" s="1"/>
      <c r="M14" s="2"/>
    </row>
    <row r="15" spans="3:20" x14ac:dyDescent="0.25">
      <c r="C15" t="s">
        <v>18</v>
      </c>
      <c r="H15">
        <f>SUM(H5:H14)</f>
        <v>450</v>
      </c>
      <c r="I15">
        <f>SUM(I5:I12)</f>
        <v>0</v>
      </c>
      <c r="P15">
        <f>SUM(P5:P14)</f>
        <v>3599.9999999999995</v>
      </c>
      <c r="Q15">
        <f>SUM(Q5:Q14)/$P$15</f>
        <v>50</v>
      </c>
      <c r="R15">
        <f>SUM(R5:R14)/$P$15</f>
        <v>1.966666666666667</v>
      </c>
      <c r="S15">
        <f>SUM(S5:S14)/$P$15</f>
        <v>124.05555555555556</v>
      </c>
      <c r="T15">
        <f>SUM(T5:T14)/$P$15</f>
        <v>3166.6666666666665</v>
      </c>
    </row>
    <row r="18" spans="5:6" x14ac:dyDescent="0.25">
      <c r="E18" t="s">
        <v>14</v>
      </c>
      <c r="F18" t="s">
        <v>15</v>
      </c>
    </row>
    <row r="19" spans="5:6" x14ac:dyDescent="0.25">
      <c r="E19">
        <f>(S15-Q15*R15)/(T15-Q15^2)</f>
        <v>3.858333333333331E-2</v>
      </c>
      <c r="F19">
        <f>1/SQRT(P15*(T15-Q15^2))</f>
        <v>6.4549722436790292E-4</v>
      </c>
    </row>
    <row r="20" spans="5:6" x14ac:dyDescent="0.25">
      <c r="E20" t="s">
        <v>0</v>
      </c>
      <c r="F20" t="s">
        <v>16</v>
      </c>
    </row>
    <row r="21" spans="5:6" x14ac:dyDescent="0.25">
      <c r="E21">
        <f>R15-E19*Q15</f>
        <v>3.7500000000001421E-2</v>
      </c>
      <c r="F21">
        <f>SQRT(T15)*F19</f>
        <v>3.6324157862838949E-2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31"/>
  <sheetViews>
    <sheetView tabSelected="1" workbookViewId="0">
      <selection activeCell="I5" sqref="I5:I24"/>
    </sheetView>
  </sheetViews>
  <sheetFormatPr baseColWidth="10" defaultRowHeight="15" x14ac:dyDescent="0.25"/>
  <cols>
    <col min="6" max="6" width="12" bestFit="1" customWidth="1"/>
  </cols>
  <sheetData>
    <row r="1" spans="3:20" x14ac:dyDescent="0.25">
      <c r="C1" t="s">
        <v>17</v>
      </c>
      <c r="D1" t="s">
        <v>19</v>
      </c>
      <c r="E1" t="s">
        <v>20</v>
      </c>
    </row>
    <row r="2" spans="3:20" x14ac:dyDescent="0.25">
      <c r="C2" t="s">
        <v>43</v>
      </c>
      <c r="D2" t="s">
        <v>42</v>
      </c>
      <c r="E2" t="s">
        <v>44</v>
      </c>
    </row>
    <row r="4" spans="3:20" x14ac:dyDescent="0.25">
      <c r="C4" t="s">
        <v>0</v>
      </c>
      <c r="D4" t="s">
        <v>40</v>
      </c>
      <c r="E4" t="s">
        <v>41</v>
      </c>
      <c r="F4" t="s">
        <v>38</v>
      </c>
      <c r="G4" t="s">
        <v>39</v>
      </c>
      <c r="H4" t="s">
        <v>1</v>
      </c>
      <c r="I4" t="s">
        <v>2</v>
      </c>
      <c r="J4" t="s">
        <v>5</v>
      </c>
      <c r="K4" t="s">
        <v>6</v>
      </c>
      <c r="L4" t="s">
        <v>3</v>
      </c>
      <c r="M4" t="s">
        <v>4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</row>
    <row r="5" spans="3:20" x14ac:dyDescent="0.25">
      <c r="C5">
        <v>1</v>
      </c>
      <c r="D5" s="3">
        <v>1.49</v>
      </c>
      <c r="E5">
        <v>0.5</v>
      </c>
      <c r="F5">
        <v>64</v>
      </c>
      <c r="G5">
        <v>3</v>
      </c>
      <c r="H5" s="3">
        <f>D5</f>
        <v>1.49</v>
      </c>
      <c r="I5" s="3">
        <f>E5</f>
        <v>0.5</v>
      </c>
      <c r="J5">
        <f>H5+I5</f>
        <v>1.99</v>
      </c>
      <c r="K5">
        <f>H5-I5</f>
        <v>0.99</v>
      </c>
      <c r="L5" s="3">
        <f>LOG(F5)</f>
        <v>1.8061799739838871</v>
      </c>
      <c r="M5" s="3">
        <f>G5/F5</f>
        <v>4.6875E-2</v>
      </c>
      <c r="N5">
        <f>L5+M5</f>
        <v>1.8530549739838871</v>
      </c>
      <c r="O5">
        <f>L5-M5</f>
        <v>1.7593049739838871</v>
      </c>
      <c r="P5">
        <f>1/M5^2</f>
        <v>455.11111111111109</v>
      </c>
      <c r="Q5">
        <f>H5*P5</f>
        <v>678.11555555555549</v>
      </c>
      <c r="R5">
        <f>L5*P5</f>
        <v>822.01257482644451</v>
      </c>
      <c r="S5">
        <f>H5*L5*P5</f>
        <v>1224.7987364914025</v>
      </c>
      <c r="T5">
        <f>H5^2*P5</f>
        <v>1010.3921777777778</v>
      </c>
    </row>
    <row r="6" spans="3:20" x14ac:dyDescent="0.25">
      <c r="C6">
        <v>2</v>
      </c>
      <c r="D6" s="3">
        <v>2.34</v>
      </c>
      <c r="E6">
        <v>0.5</v>
      </c>
      <c r="F6">
        <v>62</v>
      </c>
      <c r="G6">
        <v>3</v>
      </c>
      <c r="H6" s="3">
        <f t="shared" ref="H6:H24" si="0">D6</f>
        <v>2.34</v>
      </c>
      <c r="I6" s="3">
        <f t="shared" ref="I6:I24" si="1">E6</f>
        <v>0.5</v>
      </c>
      <c r="J6">
        <f t="shared" ref="J6:J24" si="2">H6+I6</f>
        <v>2.84</v>
      </c>
      <c r="K6">
        <f t="shared" ref="K6:K24" si="3">H6-I6</f>
        <v>1.8399999999999999</v>
      </c>
      <c r="L6" s="3">
        <f t="shared" ref="L6:L24" si="4">LOG(F6)</f>
        <v>1.7923916894982539</v>
      </c>
      <c r="M6" s="3">
        <f t="shared" ref="M6:M24" si="5">G6/F6</f>
        <v>4.8387096774193547E-2</v>
      </c>
      <c r="N6">
        <f t="shared" ref="N6:N13" si="6">L6+M6</f>
        <v>1.8407787862724474</v>
      </c>
      <c r="O6">
        <f t="shared" ref="O6:O24" si="7">L6-M6</f>
        <v>1.7440045927240604</v>
      </c>
      <c r="P6">
        <f t="shared" ref="P6:P24" si="8">1/M6^2</f>
        <v>427.11111111111114</v>
      </c>
      <c r="Q6">
        <f t="shared" ref="Q6:Q24" si="9">H6*P6</f>
        <v>999.44</v>
      </c>
      <c r="R6">
        <f t="shared" ref="R6:R24" si="10">L6*P6</f>
        <v>765.55040604792089</v>
      </c>
      <c r="S6">
        <f t="shared" ref="S6:S24" si="11">H6*L6*P6</f>
        <v>1791.3879501521349</v>
      </c>
      <c r="T6">
        <f t="shared" ref="T6:T24" si="12">H6^2*P6</f>
        <v>2338.6895999999997</v>
      </c>
    </row>
    <row r="7" spans="3:20" x14ac:dyDescent="0.25">
      <c r="C7">
        <v>3</v>
      </c>
      <c r="D7" s="3">
        <v>3.3</v>
      </c>
      <c r="E7">
        <v>0.5</v>
      </c>
      <c r="F7">
        <v>61</v>
      </c>
      <c r="G7">
        <v>3</v>
      </c>
      <c r="H7" s="3">
        <f t="shared" si="0"/>
        <v>3.3</v>
      </c>
      <c r="I7" s="3">
        <f t="shared" si="1"/>
        <v>0.5</v>
      </c>
      <c r="J7">
        <f t="shared" si="2"/>
        <v>3.8</v>
      </c>
      <c r="K7">
        <f t="shared" si="3"/>
        <v>2.8</v>
      </c>
      <c r="L7" s="3">
        <f t="shared" si="4"/>
        <v>1.7853298350107671</v>
      </c>
      <c r="M7" s="3">
        <f t="shared" si="5"/>
        <v>4.9180327868852458E-2</v>
      </c>
      <c r="N7">
        <f t="shared" si="6"/>
        <v>1.8345101628796197</v>
      </c>
      <c r="O7">
        <f t="shared" si="7"/>
        <v>1.7361495071419146</v>
      </c>
      <c r="P7">
        <f t="shared" si="8"/>
        <v>413.44444444444451</v>
      </c>
      <c r="Q7">
        <f t="shared" si="9"/>
        <v>1364.3666666666668</v>
      </c>
      <c r="R7">
        <f t="shared" si="10"/>
        <v>738.1347017861184</v>
      </c>
      <c r="S7">
        <f t="shared" si="11"/>
        <v>2435.8445158941909</v>
      </c>
      <c r="T7">
        <f t="shared" si="12"/>
        <v>4502.41</v>
      </c>
    </row>
    <row r="8" spans="3:20" x14ac:dyDescent="0.25">
      <c r="C8">
        <v>4</v>
      </c>
      <c r="D8" s="3">
        <v>3.98</v>
      </c>
      <c r="E8">
        <v>0.5</v>
      </c>
      <c r="F8">
        <v>61</v>
      </c>
      <c r="G8">
        <v>3</v>
      </c>
      <c r="H8" s="3">
        <f t="shared" si="0"/>
        <v>3.98</v>
      </c>
      <c r="I8" s="3">
        <f t="shared" si="1"/>
        <v>0.5</v>
      </c>
      <c r="J8">
        <f t="shared" si="2"/>
        <v>4.4800000000000004</v>
      </c>
      <c r="K8">
        <f t="shared" si="3"/>
        <v>3.48</v>
      </c>
      <c r="L8" s="3">
        <f t="shared" si="4"/>
        <v>1.7853298350107671</v>
      </c>
      <c r="M8" s="3">
        <f t="shared" si="5"/>
        <v>4.9180327868852458E-2</v>
      </c>
      <c r="N8">
        <f t="shared" si="6"/>
        <v>1.8345101628796197</v>
      </c>
      <c r="O8">
        <f t="shared" si="7"/>
        <v>1.7361495071419146</v>
      </c>
      <c r="P8">
        <f t="shared" si="8"/>
        <v>413.44444444444451</v>
      </c>
      <c r="Q8">
        <f t="shared" si="9"/>
        <v>1645.5088888888893</v>
      </c>
      <c r="R8">
        <f t="shared" si="10"/>
        <v>738.1347017861184</v>
      </c>
      <c r="S8">
        <f t="shared" si="11"/>
        <v>2937.7761131087509</v>
      </c>
      <c r="T8">
        <f t="shared" si="12"/>
        <v>6549.1253777777792</v>
      </c>
    </row>
    <row r="9" spans="3:20" x14ac:dyDescent="0.25">
      <c r="C9">
        <v>5</v>
      </c>
      <c r="D9" s="3">
        <v>5.26</v>
      </c>
      <c r="E9">
        <v>0.5</v>
      </c>
      <c r="F9">
        <v>59</v>
      </c>
      <c r="G9">
        <v>3</v>
      </c>
      <c r="H9" s="3">
        <f t="shared" si="0"/>
        <v>5.26</v>
      </c>
      <c r="I9" s="3">
        <f t="shared" si="1"/>
        <v>0.5</v>
      </c>
      <c r="J9">
        <f t="shared" si="2"/>
        <v>5.76</v>
      </c>
      <c r="K9">
        <f t="shared" si="3"/>
        <v>4.76</v>
      </c>
      <c r="L9" s="3">
        <f t="shared" si="4"/>
        <v>1.7708520116421442</v>
      </c>
      <c r="M9" s="3">
        <f t="shared" si="5"/>
        <v>5.0847457627118647E-2</v>
      </c>
      <c r="N9">
        <f t="shared" si="6"/>
        <v>1.821699469269263</v>
      </c>
      <c r="O9">
        <f t="shared" si="7"/>
        <v>1.7200045540150255</v>
      </c>
      <c r="P9">
        <f t="shared" si="8"/>
        <v>386.77777777777771</v>
      </c>
      <c r="Q9">
        <f t="shared" si="9"/>
        <v>2034.4511111111108</v>
      </c>
      <c r="R9">
        <f t="shared" si="10"/>
        <v>684.92620583625592</v>
      </c>
      <c r="S9">
        <f t="shared" si="11"/>
        <v>3602.7118426987058</v>
      </c>
      <c r="T9">
        <f t="shared" si="12"/>
        <v>10701.212844444441</v>
      </c>
    </row>
    <row r="10" spans="3:20" x14ac:dyDescent="0.25">
      <c r="C10">
        <v>6</v>
      </c>
      <c r="D10" s="3">
        <v>5.94</v>
      </c>
      <c r="E10">
        <v>0.5</v>
      </c>
      <c r="F10">
        <v>59</v>
      </c>
      <c r="G10">
        <v>3</v>
      </c>
      <c r="H10" s="3">
        <f t="shared" si="0"/>
        <v>5.94</v>
      </c>
      <c r="I10" s="3">
        <f t="shared" si="1"/>
        <v>0.5</v>
      </c>
      <c r="J10">
        <f t="shared" si="2"/>
        <v>6.44</v>
      </c>
      <c r="K10">
        <f t="shared" si="3"/>
        <v>5.44</v>
      </c>
      <c r="L10" s="3">
        <f t="shared" si="4"/>
        <v>1.7708520116421442</v>
      </c>
      <c r="M10" s="3">
        <f t="shared" si="5"/>
        <v>5.0847457627118647E-2</v>
      </c>
      <c r="N10">
        <f t="shared" si="6"/>
        <v>1.821699469269263</v>
      </c>
      <c r="O10">
        <f t="shared" si="7"/>
        <v>1.7200045540150255</v>
      </c>
      <c r="P10">
        <f t="shared" si="8"/>
        <v>386.77777777777771</v>
      </c>
      <c r="Q10">
        <f t="shared" si="9"/>
        <v>2297.4599999999996</v>
      </c>
      <c r="R10">
        <f t="shared" si="10"/>
        <v>684.92620583625592</v>
      </c>
      <c r="S10">
        <f t="shared" si="11"/>
        <v>4068.4616626673601</v>
      </c>
      <c r="T10">
        <f t="shared" si="12"/>
        <v>13646.912400000001</v>
      </c>
    </row>
    <row r="11" spans="3:20" x14ac:dyDescent="0.25">
      <c r="C11">
        <v>7</v>
      </c>
      <c r="D11" s="3">
        <v>7.19</v>
      </c>
      <c r="E11">
        <v>0.5</v>
      </c>
      <c r="F11">
        <v>57</v>
      </c>
      <c r="G11">
        <v>3</v>
      </c>
      <c r="H11" s="3">
        <f t="shared" si="0"/>
        <v>7.19</v>
      </c>
      <c r="I11" s="3">
        <f t="shared" si="1"/>
        <v>0.5</v>
      </c>
      <c r="J11">
        <f t="shared" si="2"/>
        <v>7.69</v>
      </c>
      <c r="K11">
        <f t="shared" si="3"/>
        <v>6.69</v>
      </c>
      <c r="L11" s="3">
        <f t="shared" si="4"/>
        <v>1.7558748556724915</v>
      </c>
      <c r="M11" s="3">
        <f t="shared" si="5"/>
        <v>5.2631578947368418E-2</v>
      </c>
      <c r="N11">
        <f t="shared" si="6"/>
        <v>1.8085064346198598</v>
      </c>
      <c r="O11">
        <f t="shared" si="7"/>
        <v>1.7032432767251231</v>
      </c>
      <c r="P11">
        <f t="shared" si="8"/>
        <v>361.00000000000006</v>
      </c>
      <c r="Q11">
        <f t="shared" si="9"/>
        <v>2595.5900000000006</v>
      </c>
      <c r="R11">
        <f t="shared" si="10"/>
        <v>633.87082289776947</v>
      </c>
      <c r="S11">
        <f t="shared" si="11"/>
        <v>4557.5312166349631</v>
      </c>
      <c r="T11">
        <f t="shared" si="12"/>
        <v>18662.292100000006</v>
      </c>
    </row>
    <row r="12" spans="3:20" x14ac:dyDescent="0.25">
      <c r="C12">
        <v>8</v>
      </c>
      <c r="D12" s="3">
        <v>9.11</v>
      </c>
      <c r="E12">
        <v>0.5</v>
      </c>
      <c r="F12">
        <v>54</v>
      </c>
      <c r="G12">
        <v>3</v>
      </c>
      <c r="H12" s="3">
        <f t="shared" si="0"/>
        <v>9.11</v>
      </c>
      <c r="I12" s="3">
        <f t="shared" si="1"/>
        <v>0.5</v>
      </c>
      <c r="J12">
        <f t="shared" si="2"/>
        <v>9.61</v>
      </c>
      <c r="K12">
        <f t="shared" si="3"/>
        <v>8.61</v>
      </c>
      <c r="L12" s="3">
        <f t="shared" si="4"/>
        <v>1.7323937598229686</v>
      </c>
      <c r="M12" s="3">
        <f t="shared" si="5"/>
        <v>5.5555555555555552E-2</v>
      </c>
      <c r="N12">
        <f t="shared" si="6"/>
        <v>1.7879493153785242</v>
      </c>
      <c r="O12">
        <f t="shared" si="7"/>
        <v>1.676838204267413</v>
      </c>
      <c r="P12">
        <f t="shared" si="8"/>
        <v>324</v>
      </c>
      <c r="Q12">
        <f t="shared" si="9"/>
        <v>2951.64</v>
      </c>
      <c r="R12">
        <f t="shared" si="10"/>
        <v>561.29557818264186</v>
      </c>
      <c r="S12">
        <f t="shared" si="11"/>
        <v>5113.4027172438664</v>
      </c>
      <c r="T12">
        <f t="shared" si="12"/>
        <v>26889.440399999999</v>
      </c>
    </row>
    <row r="13" spans="3:20" x14ac:dyDescent="0.25">
      <c r="C13">
        <v>8</v>
      </c>
      <c r="D13" s="3">
        <v>11.23</v>
      </c>
      <c r="E13">
        <v>0.5</v>
      </c>
      <c r="F13">
        <v>52</v>
      </c>
      <c r="G13">
        <v>3</v>
      </c>
      <c r="H13" s="3">
        <f t="shared" si="0"/>
        <v>11.23</v>
      </c>
      <c r="I13" s="3">
        <f t="shared" si="1"/>
        <v>0.5</v>
      </c>
      <c r="J13">
        <f t="shared" si="2"/>
        <v>11.73</v>
      </c>
      <c r="K13">
        <f t="shared" si="3"/>
        <v>10.73</v>
      </c>
      <c r="L13" s="3">
        <f t="shared" si="4"/>
        <v>1.7160033436347992</v>
      </c>
      <c r="M13" s="3">
        <f t="shared" si="5"/>
        <v>5.7692307692307696E-2</v>
      </c>
      <c r="N13">
        <f t="shared" si="6"/>
        <v>1.7736956513271069</v>
      </c>
      <c r="O13">
        <f t="shared" si="7"/>
        <v>1.6583110359424915</v>
      </c>
      <c r="P13">
        <f t="shared" si="8"/>
        <v>300.4444444444444</v>
      </c>
      <c r="Q13">
        <f t="shared" si="9"/>
        <v>3373.991111111111</v>
      </c>
      <c r="R13">
        <f t="shared" si="10"/>
        <v>515.56367124316625</v>
      </c>
      <c r="S13">
        <f t="shared" si="11"/>
        <v>5789.7800280607571</v>
      </c>
      <c r="T13">
        <f t="shared" si="12"/>
        <v>37889.920177777778</v>
      </c>
    </row>
    <row r="14" spans="3:20" x14ac:dyDescent="0.25">
      <c r="C14">
        <v>9</v>
      </c>
      <c r="D14" s="3">
        <v>15</v>
      </c>
      <c r="E14">
        <v>0.5</v>
      </c>
      <c r="F14">
        <v>48</v>
      </c>
      <c r="G14">
        <v>3</v>
      </c>
      <c r="H14" s="3">
        <f t="shared" si="0"/>
        <v>15</v>
      </c>
      <c r="I14" s="3">
        <f t="shared" si="1"/>
        <v>0.5</v>
      </c>
      <c r="J14">
        <f t="shared" si="2"/>
        <v>15.5</v>
      </c>
      <c r="K14">
        <f t="shared" si="3"/>
        <v>14.5</v>
      </c>
      <c r="L14" s="3">
        <f t="shared" si="4"/>
        <v>1.6812412373755872</v>
      </c>
      <c r="M14" s="3">
        <f t="shared" si="5"/>
        <v>6.25E-2</v>
      </c>
      <c r="N14">
        <f>L14+M14</f>
        <v>1.7437412373755872</v>
      </c>
      <c r="O14">
        <f t="shared" si="7"/>
        <v>1.6187412373755872</v>
      </c>
      <c r="P14">
        <f t="shared" si="8"/>
        <v>256</v>
      </c>
      <c r="Q14">
        <f t="shared" si="9"/>
        <v>3840</v>
      </c>
      <c r="R14">
        <f t="shared" si="10"/>
        <v>430.39775676815032</v>
      </c>
      <c r="S14">
        <f t="shared" si="11"/>
        <v>6455.9663515222546</v>
      </c>
      <c r="T14">
        <f t="shared" si="12"/>
        <v>57600</v>
      </c>
    </row>
    <row r="15" spans="3:20" x14ac:dyDescent="0.25">
      <c r="C15">
        <v>10</v>
      </c>
      <c r="D15" s="3">
        <v>17.11</v>
      </c>
      <c r="E15">
        <v>0.5</v>
      </c>
      <c r="F15">
        <v>47</v>
      </c>
      <c r="G15">
        <v>3</v>
      </c>
      <c r="H15" s="3">
        <f t="shared" si="0"/>
        <v>17.11</v>
      </c>
      <c r="I15" s="3">
        <f t="shared" si="1"/>
        <v>0.5</v>
      </c>
      <c r="J15">
        <f t="shared" si="2"/>
        <v>17.61</v>
      </c>
      <c r="K15">
        <f t="shared" si="3"/>
        <v>16.61</v>
      </c>
      <c r="L15" s="3">
        <f t="shared" si="4"/>
        <v>1.6720978579357175</v>
      </c>
      <c r="M15" s="3">
        <f t="shared" si="5"/>
        <v>6.3829787234042548E-2</v>
      </c>
      <c r="N15">
        <f t="shared" ref="N15:N24" si="13">L15+M15</f>
        <v>1.7359276451697601</v>
      </c>
      <c r="O15">
        <f t="shared" si="7"/>
        <v>1.608268070701675</v>
      </c>
      <c r="P15">
        <f t="shared" si="8"/>
        <v>245.44444444444449</v>
      </c>
      <c r="Q15">
        <f t="shared" si="9"/>
        <v>4199.5544444444449</v>
      </c>
      <c r="R15">
        <f t="shared" si="10"/>
        <v>410.40712979777783</v>
      </c>
      <c r="S15">
        <f t="shared" si="11"/>
        <v>7022.0659908399784</v>
      </c>
      <c r="T15">
        <f t="shared" si="12"/>
        <v>71854.376544444458</v>
      </c>
    </row>
    <row r="16" spans="3:20" x14ac:dyDescent="0.25">
      <c r="C16">
        <v>11</v>
      </c>
      <c r="D16" s="3">
        <v>19.2</v>
      </c>
      <c r="E16">
        <v>0.5</v>
      </c>
      <c r="F16">
        <v>45</v>
      </c>
      <c r="G16">
        <v>3</v>
      </c>
      <c r="H16" s="3">
        <f t="shared" si="0"/>
        <v>19.2</v>
      </c>
      <c r="I16" s="3">
        <f t="shared" si="1"/>
        <v>0.5</v>
      </c>
      <c r="J16">
        <f t="shared" si="2"/>
        <v>19.7</v>
      </c>
      <c r="K16">
        <f t="shared" si="3"/>
        <v>18.7</v>
      </c>
      <c r="L16" s="3">
        <f t="shared" si="4"/>
        <v>1.6532125137753437</v>
      </c>
      <c r="M16" s="3">
        <f t="shared" si="5"/>
        <v>6.6666666666666666E-2</v>
      </c>
      <c r="N16">
        <f t="shared" si="13"/>
        <v>1.7198791804420104</v>
      </c>
      <c r="O16">
        <f t="shared" si="7"/>
        <v>1.5865458471086771</v>
      </c>
      <c r="P16">
        <f t="shared" si="8"/>
        <v>225</v>
      </c>
      <c r="Q16">
        <f t="shared" si="9"/>
        <v>4320</v>
      </c>
      <c r="R16">
        <f t="shared" si="10"/>
        <v>371.97281559945236</v>
      </c>
      <c r="S16">
        <f t="shared" si="11"/>
        <v>7141.878059509484</v>
      </c>
      <c r="T16">
        <f t="shared" si="12"/>
        <v>82944</v>
      </c>
    </row>
    <row r="17" spans="3:20" x14ac:dyDescent="0.25">
      <c r="C17">
        <v>12</v>
      </c>
      <c r="D17" s="3">
        <v>20.91</v>
      </c>
      <c r="E17">
        <v>0.5</v>
      </c>
      <c r="F17">
        <v>44</v>
      </c>
      <c r="G17">
        <v>3</v>
      </c>
      <c r="H17" s="3">
        <f t="shared" si="0"/>
        <v>20.91</v>
      </c>
      <c r="I17" s="3">
        <f t="shared" si="1"/>
        <v>0.5</v>
      </c>
      <c r="J17">
        <f t="shared" si="2"/>
        <v>21.41</v>
      </c>
      <c r="K17">
        <f t="shared" si="3"/>
        <v>20.41</v>
      </c>
      <c r="L17" s="3">
        <f t="shared" si="4"/>
        <v>1.6434526764861874</v>
      </c>
      <c r="M17" s="3">
        <f t="shared" si="5"/>
        <v>6.8181818181818177E-2</v>
      </c>
      <c r="N17">
        <f t="shared" si="13"/>
        <v>1.7116344946680055</v>
      </c>
      <c r="O17">
        <f t="shared" si="7"/>
        <v>1.5752708583043693</v>
      </c>
      <c r="P17">
        <f t="shared" si="8"/>
        <v>215.11111111111114</v>
      </c>
      <c r="Q17">
        <f t="shared" si="9"/>
        <v>4497.9733333333343</v>
      </c>
      <c r="R17">
        <f t="shared" si="10"/>
        <v>353.52493129747324</v>
      </c>
      <c r="S17">
        <f t="shared" si="11"/>
        <v>7392.2063134301661</v>
      </c>
      <c r="T17">
        <f t="shared" si="12"/>
        <v>94052.622400000007</v>
      </c>
    </row>
    <row r="18" spans="3:20" x14ac:dyDescent="0.25">
      <c r="C18">
        <v>13</v>
      </c>
      <c r="D18" s="3">
        <v>23.14</v>
      </c>
      <c r="E18">
        <v>0.5</v>
      </c>
      <c r="F18">
        <v>42</v>
      </c>
      <c r="G18">
        <v>3</v>
      </c>
      <c r="H18" s="3">
        <f t="shared" si="0"/>
        <v>23.14</v>
      </c>
      <c r="I18" s="3">
        <f t="shared" si="1"/>
        <v>0.5</v>
      </c>
      <c r="J18">
        <f t="shared" si="2"/>
        <v>23.64</v>
      </c>
      <c r="K18">
        <f t="shared" si="3"/>
        <v>22.64</v>
      </c>
      <c r="L18" s="3">
        <f t="shared" si="4"/>
        <v>1.6232492903979006</v>
      </c>
      <c r="M18" s="3">
        <f t="shared" si="5"/>
        <v>7.1428571428571425E-2</v>
      </c>
      <c r="N18">
        <f t="shared" si="13"/>
        <v>1.694677861826472</v>
      </c>
      <c r="O18">
        <f t="shared" si="7"/>
        <v>1.5518207189693292</v>
      </c>
      <c r="P18">
        <f t="shared" si="8"/>
        <v>196.00000000000003</v>
      </c>
      <c r="Q18">
        <f t="shared" si="9"/>
        <v>4535.4400000000005</v>
      </c>
      <c r="R18">
        <f t="shared" si="10"/>
        <v>318.15686091798858</v>
      </c>
      <c r="S18">
        <f t="shared" si="11"/>
        <v>7362.1497616422548</v>
      </c>
      <c r="T18">
        <f t="shared" si="12"/>
        <v>104950.08160000002</v>
      </c>
    </row>
    <row r="19" spans="3:20" x14ac:dyDescent="0.25">
      <c r="C19">
        <v>14</v>
      </c>
      <c r="D19" s="3">
        <v>25.11</v>
      </c>
      <c r="E19">
        <v>0.5</v>
      </c>
      <c r="F19">
        <v>40</v>
      </c>
      <c r="G19">
        <v>3</v>
      </c>
      <c r="H19" s="3">
        <f t="shared" si="0"/>
        <v>25.11</v>
      </c>
      <c r="I19" s="3">
        <f t="shared" si="1"/>
        <v>0.5</v>
      </c>
      <c r="J19">
        <f t="shared" si="2"/>
        <v>25.61</v>
      </c>
      <c r="K19">
        <f t="shared" si="3"/>
        <v>24.61</v>
      </c>
      <c r="L19" s="3">
        <f t="shared" si="4"/>
        <v>1.6020599913279623</v>
      </c>
      <c r="M19" s="3">
        <f t="shared" si="5"/>
        <v>7.4999999999999997E-2</v>
      </c>
      <c r="N19">
        <f t="shared" si="13"/>
        <v>1.6770599913279622</v>
      </c>
      <c r="O19">
        <f t="shared" si="7"/>
        <v>1.5270599913279623</v>
      </c>
      <c r="P19">
        <f t="shared" si="8"/>
        <v>177.77777777777777</v>
      </c>
      <c r="Q19">
        <f t="shared" si="9"/>
        <v>4464</v>
      </c>
      <c r="R19">
        <f t="shared" si="10"/>
        <v>284.81066512497108</v>
      </c>
      <c r="S19">
        <f t="shared" si="11"/>
        <v>7151.5958012880228</v>
      </c>
      <c r="T19">
        <f t="shared" si="12"/>
        <v>112091.03999999998</v>
      </c>
    </row>
    <row r="20" spans="3:20" x14ac:dyDescent="0.25">
      <c r="C20">
        <v>15</v>
      </c>
      <c r="D20" s="3">
        <v>29.5</v>
      </c>
      <c r="E20">
        <v>0.5</v>
      </c>
      <c r="F20">
        <v>38</v>
      </c>
      <c r="G20">
        <v>3</v>
      </c>
      <c r="H20" s="3">
        <f t="shared" si="0"/>
        <v>29.5</v>
      </c>
      <c r="I20" s="3">
        <f t="shared" si="1"/>
        <v>0.5</v>
      </c>
      <c r="J20">
        <f t="shared" si="2"/>
        <v>30</v>
      </c>
      <c r="K20">
        <f t="shared" si="3"/>
        <v>29</v>
      </c>
      <c r="L20" s="3">
        <f t="shared" si="4"/>
        <v>1.5797835966168101</v>
      </c>
      <c r="M20" s="3">
        <f t="shared" si="5"/>
        <v>7.8947368421052627E-2</v>
      </c>
      <c r="N20">
        <f t="shared" si="13"/>
        <v>1.6587309650378628</v>
      </c>
      <c r="O20">
        <f t="shared" si="7"/>
        <v>1.5008362281957575</v>
      </c>
      <c r="P20">
        <f t="shared" si="8"/>
        <v>160.44444444444446</v>
      </c>
      <c r="Q20">
        <f t="shared" si="9"/>
        <v>4733.1111111111113</v>
      </c>
      <c r="R20">
        <f t="shared" si="10"/>
        <v>253.46750150163044</v>
      </c>
      <c r="S20">
        <f t="shared" si="11"/>
        <v>7477.2912942980984</v>
      </c>
      <c r="T20">
        <f t="shared" si="12"/>
        <v>139626.77777777778</v>
      </c>
    </row>
    <row r="21" spans="3:20" x14ac:dyDescent="0.25">
      <c r="C21">
        <v>16</v>
      </c>
      <c r="D21" s="3">
        <v>31.36</v>
      </c>
      <c r="E21">
        <v>0.5</v>
      </c>
      <c r="F21">
        <v>36</v>
      </c>
      <c r="G21">
        <v>3</v>
      </c>
      <c r="H21" s="3">
        <f t="shared" si="0"/>
        <v>31.36</v>
      </c>
      <c r="I21" s="3">
        <f t="shared" si="1"/>
        <v>0.5</v>
      </c>
      <c r="J21">
        <f t="shared" si="2"/>
        <v>31.86</v>
      </c>
      <c r="K21">
        <f t="shared" si="3"/>
        <v>30.86</v>
      </c>
      <c r="L21" s="3">
        <f t="shared" si="4"/>
        <v>1.5563025007672873</v>
      </c>
      <c r="M21" s="3">
        <f t="shared" si="5"/>
        <v>8.3333333333333329E-2</v>
      </c>
      <c r="N21">
        <f t="shared" si="13"/>
        <v>1.6396358341006205</v>
      </c>
      <c r="O21">
        <f t="shared" si="7"/>
        <v>1.472969167433954</v>
      </c>
      <c r="P21">
        <f t="shared" si="8"/>
        <v>144</v>
      </c>
      <c r="Q21">
        <f t="shared" si="9"/>
        <v>4515.84</v>
      </c>
      <c r="R21">
        <f t="shared" si="10"/>
        <v>224.10756011048937</v>
      </c>
      <c r="S21">
        <f t="shared" si="11"/>
        <v>7028.0130850649457</v>
      </c>
      <c r="T21">
        <f t="shared" si="12"/>
        <v>141616.74239999999</v>
      </c>
    </row>
    <row r="22" spans="3:20" x14ac:dyDescent="0.25">
      <c r="C22">
        <v>17</v>
      </c>
      <c r="D22" s="3">
        <v>34.85</v>
      </c>
      <c r="E22">
        <v>0.5</v>
      </c>
      <c r="F22">
        <v>34</v>
      </c>
      <c r="G22">
        <v>3</v>
      </c>
      <c r="H22" s="3">
        <f t="shared" si="0"/>
        <v>34.85</v>
      </c>
      <c r="I22" s="3">
        <f t="shared" si="1"/>
        <v>0.5</v>
      </c>
      <c r="J22">
        <f t="shared" si="2"/>
        <v>35.35</v>
      </c>
      <c r="K22">
        <f t="shared" si="3"/>
        <v>34.35</v>
      </c>
      <c r="L22" s="3">
        <f t="shared" si="4"/>
        <v>1.5314789170422551</v>
      </c>
      <c r="M22" s="3">
        <f t="shared" si="5"/>
        <v>8.8235294117647065E-2</v>
      </c>
      <c r="N22">
        <f t="shared" si="13"/>
        <v>1.6197142111599021</v>
      </c>
      <c r="O22">
        <f t="shared" si="7"/>
        <v>1.4432436229246082</v>
      </c>
      <c r="P22">
        <f t="shared" si="8"/>
        <v>128.44444444444443</v>
      </c>
      <c r="Q22">
        <f t="shared" si="9"/>
        <v>4476.2888888888883</v>
      </c>
      <c r="R22">
        <f t="shared" si="10"/>
        <v>196.70995867787187</v>
      </c>
      <c r="S22">
        <f t="shared" si="11"/>
        <v>6855.3420599238343</v>
      </c>
      <c r="T22">
        <f t="shared" si="12"/>
        <v>155998.66777777777</v>
      </c>
    </row>
    <row r="23" spans="3:20" x14ac:dyDescent="0.25">
      <c r="C23">
        <v>18</v>
      </c>
      <c r="D23" s="3">
        <v>36.65</v>
      </c>
      <c r="E23">
        <v>0.5</v>
      </c>
      <c r="F23">
        <v>32</v>
      </c>
      <c r="G23">
        <v>3</v>
      </c>
      <c r="H23" s="3">
        <f t="shared" si="0"/>
        <v>36.65</v>
      </c>
      <c r="I23" s="3">
        <f t="shared" si="1"/>
        <v>0.5</v>
      </c>
      <c r="J23">
        <f t="shared" si="2"/>
        <v>37.15</v>
      </c>
      <c r="K23">
        <f t="shared" si="3"/>
        <v>36.15</v>
      </c>
      <c r="L23" s="3">
        <f t="shared" si="4"/>
        <v>1.505149978319906</v>
      </c>
      <c r="M23" s="3">
        <f t="shared" si="5"/>
        <v>9.375E-2</v>
      </c>
      <c r="N23">
        <f t="shared" si="13"/>
        <v>1.598899978319906</v>
      </c>
      <c r="O23">
        <f t="shared" si="7"/>
        <v>1.411399978319906</v>
      </c>
      <c r="P23">
        <f t="shared" si="8"/>
        <v>113.77777777777777</v>
      </c>
      <c r="Q23">
        <f t="shared" si="9"/>
        <v>4169.9555555555553</v>
      </c>
      <c r="R23">
        <f t="shared" si="10"/>
        <v>171.2526197555093</v>
      </c>
      <c r="S23">
        <f t="shared" si="11"/>
        <v>6276.4085140394163</v>
      </c>
      <c r="T23">
        <f t="shared" si="12"/>
        <v>152828.87111111108</v>
      </c>
    </row>
    <row r="24" spans="3:20" x14ac:dyDescent="0.25">
      <c r="C24">
        <v>19</v>
      </c>
      <c r="D24" s="3">
        <v>40.01</v>
      </c>
      <c r="E24">
        <v>0.5</v>
      </c>
      <c r="F24">
        <v>30</v>
      </c>
      <c r="G24">
        <v>3</v>
      </c>
      <c r="H24" s="3">
        <f t="shared" si="0"/>
        <v>40.01</v>
      </c>
      <c r="I24" s="3">
        <f t="shared" si="1"/>
        <v>0.5</v>
      </c>
      <c r="J24">
        <f t="shared" si="2"/>
        <v>40.51</v>
      </c>
      <c r="K24">
        <f t="shared" si="3"/>
        <v>39.51</v>
      </c>
      <c r="L24" s="3">
        <f t="shared" si="4"/>
        <v>1.4771212547196624</v>
      </c>
      <c r="M24" s="3">
        <f t="shared" si="5"/>
        <v>0.1</v>
      </c>
      <c r="N24">
        <f t="shared" si="13"/>
        <v>1.5771212547196625</v>
      </c>
      <c r="O24">
        <f t="shared" si="7"/>
        <v>1.3771212547196623</v>
      </c>
      <c r="P24">
        <f t="shared" si="8"/>
        <v>99.999999999999986</v>
      </c>
      <c r="Q24">
        <f t="shared" si="9"/>
        <v>4000.9999999999991</v>
      </c>
      <c r="R24">
        <f t="shared" si="10"/>
        <v>147.7121254719662</v>
      </c>
      <c r="S24">
        <f t="shared" si="11"/>
        <v>5909.9621401333679</v>
      </c>
      <c r="T24">
        <f t="shared" si="12"/>
        <v>160080.00999999998</v>
      </c>
    </row>
    <row r="25" spans="3:20" x14ac:dyDescent="0.25">
      <c r="C25" t="s">
        <v>18</v>
      </c>
      <c r="H25">
        <f>SUM(H5:H24)</f>
        <v>342.68</v>
      </c>
      <c r="I25">
        <f>SUM(I5:I13)</f>
        <v>4.5</v>
      </c>
      <c r="P25">
        <f>SUM(P5:P19)</f>
        <v>4783.4444444444443</v>
      </c>
      <c r="Q25">
        <f>SUM(Q5:Q19)/$P$25</f>
        <v>9.1560655966179656</v>
      </c>
      <c r="R25">
        <f>SUM(R5:R19)/$P$25</f>
        <v>1.7380122471379655</v>
      </c>
      <c r="S25">
        <f>SUM(S5:S19)/$P$25</f>
        <v>15.479965936927336</v>
      </c>
      <c r="T25">
        <f>SUM(T5:T19)/$P$25</f>
        <v>134.98275627976125</v>
      </c>
    </row>
    <row r="28" spans="3:20" x14ac:dyDescent="0.25">
      <c r="E28" t="s">
        <v>14</v>
      </c>
      <c r="F28" t="s">
        <v>15</v>
      </c>
    </row>
    <row r="29" spans="3:20" x14ac:dyDescent="0.25">
      <c r="E29">
        <f>(S25-Q25*R25)/(T25-Q25^2)</f>
        <v>-8.4730170562046878E-3</v>
      </c>
      <c r="F29">
        <f>1/SQRT(P25*(T25-Q25^2))</f>
        <v>2.0216693601539173E-3</v>
      </c>
    </row>
    <row r="30" spans="3:20" x14ac:dyDescent="0.25">
      <c r="E30" t="s">
        <v>0</v>
      </c>
      <c r="F30" t="s">
        <v>16</v>
      </c>
    </row>
    <row r="31" spans="3:20" x14ac:dyDescent="0.25">
      <c r="E31">
        <f>R25-E29*Q25</f>
        <v>1.8155917471058385</v>
      </c>
      <c r="F31">
        <f>SQRT(T25)*F29</f>
        <v>2.3488175059410674E-2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232_a</vt:lpstr>
      <vt:lpstr>Tabelle2</vt:lpstr>
      <vt:lpstr>Tabelle3</vt:lpstr>
      <vt:lpstr>Tabelle1</vt:lpstr>
      <vt:lpstr>236_rc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Hübner</dc:creator>
  <cp:lastModifiedBy>Friedrich Hübner</cp:lastModifiedBy>
  <dcterms:created xsi:type="dcterms:W3CDTF">2016-05-24T16:10:41Z</dcterms:created>
  <dcterms:modified xsi:type="dcterms:W3CDTF">2017-03-24T18:36:42Z</dcterms:modified>
</cp:coreProperties>
</file>