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Nam\Documents\GitHub\pysim5g_application\tests\"/>
    </mc:Choice>
  </mc:AlternateContent>
  <xr:revisionPtr revIDLastSave="0" documentId="13_ncr:1_{5692B44B-7377-4017-96E1-66EEEE3B98EB}" xr6:coauthVersionLast="47" xr6:coauthVersionMax="47" xr10:uidLastSave="{00000000-0000-0000-0000-000000000000}"/>
  <bookViews>
    <workbookView xWindow="-120" yWindow="-120" windowWidth="20640" windowHeight="11310" xr2:uid="{EF8BEF9E-9108-4BFF-B78C-39BCF7F44F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39" i="1"/>
  <c r="G48" i="1" s="1"/>
  <c r="E56" i="1"/>
  <c r="B56" i="1" s="1"/>
  <c r="E54" i="1"/>
  <c r="B54" i="1" s="1"/>
  <c r="E48" i="1"/>
  <c r="B48" i="1" s="1"/>
  <c r="E47" i="1"/>
  <c r="B47" i="1" s="1"/>
  <c r="B55" i="1" s="1"/>
  <c r="G47" i="1" l="1"/>
  <c r="G54" i="1"/>
  <c r="G56" i="1"/>
  <c r="B57" i="1"/>
  <c r="C33" i="1"/>
  <c r="F33" i="1" s="1"/>
  <c r="C32" i="1"/>
  <c r="F32" i="1" s="1"/>
  <c r="C31" i="1"/>
  <c r="F31" i="1" s="1"/>
  <c r="C30" i="1"/>
  <c r="F30" i="1" s="1"/>
  <c r="C29" i="1"/>
  <c r="F29" i="1" s="1"/>
  <c r="E15" i="1" l="1"/>
  <c r="C7" i="1"/>
  <c r="E23" i="1" l="1"/>
  <c r="B23" i="1" s="1"/>
  <c r="B24" i="1" s="1"/>
  <c r="E21" i="1"/>
  <c r="B21" i="1" s="1"/>
  <c r="E14" i="1"/>
  <c r="B14" i="1" s="1"/>
  <c r="C6" i="1"/>
  <c r="G15" i="1" s="1"/>
  <c r="B15" i="1" s="1"/>
  <c r="B22" i="1" l="1"/>
  <c r="G21" i="1"/>
  <c r="G14" i="1"/>
  <c r="G23" i="1"/>
</calcChain>
</file>

<file path=xl/sharedStrings.xml><?xml version="1.0" encoding="utf-8"?>
<sst xmlns="http://schemas.openxmlformats.org/spreadsheetml/2006/main" count="111" uniqueCount="50">
  <si>
    <t>LOS</t>
  </si>
  <si>
    <t>hbs</t>
  </si>
  <si>
    <t>hut</t>
  </si>
  <si>
    <t>w</t>
  </si>
  <si>
    <t>h</t>
  </si>
  <si>
    <t>d3d</t>
  </si>
  <si>
    <t>pl1</t>
  </si>
  <si>
    <t>pl2</t>
  </si>
  <si>
    <t>dbp</t>
  </si>
  <si>
    <t>fc</t>
  </si>
  <si>
    <t>h_apost_bs</t>
  </si>
  <si>
    <t>h_apost_ut</t>
  </si>
  <si>
    <t>he</t>
  </si>
  <si>
    <t>pl</t>
  </si>
  <si>
    <t>NLOS</t>
  </si>
  <si>
    <t>d2d-out</t>
  </si>
  <si>
    <t>d2d-in</t>
  </si>
  <si>
    <t>Height BS</t>
  </si>
  <si>
    <t>Height UT</t>
  </si>
  <si>
    <t>Effective ant height</t>
  </si>
  <si>
    <t>Effective UT height</t>
  </si>
  <si>
    <t>Effective env. height</t>
  </si>
  <si>
    <t>Ave. street width</t>
  </si>
  <si>
    <t>Ave. building height</t>
  </si>
  <si>
    <t>Breakpoint</t>
  </si>
  <si>
    <t>See column G</t>
  </si>
  <si>
    <t>Uma LOS</t>
  </si>
  <si>
    <t>Uma NLOS</t>
  </si>
  <si>
    <t>d_apost_bp</t>
  </si>
  <si>
    <t>Frequency (GHz)</t>
  </si>
  <si>
    <t>2D Distance (m)</t>
  </si>
  <si>
    <t>3D Distance (m)</t>
  </si>
  <si>
    <t>Transmitter height</t>
  </si>
  <si>
    <t>Receiver height</t>
  </si>
  <si>
    <t>Umi LOS</t>
  </si>
  <si>
    <t>Umi NLOS</t>
  </si>
  <si>
    <t>UMa NLOS Optional model</t>
  </si>
  <si>
    <t>pl_apost_umi_nlos</t>
  </si>
  <si>
    <t>pl_umi_nlos</t>
  </si>
  <si>
    <t>pl_apost_uma_nlos</t>
  </si>
  <si>
    <t>pl_uma_nlos</t>
  </si>
  <si>
    <t>Thông số</t>
  </si>
  <si>
    <t>Viết tắt</t>
  </si>
  <si>
    <t>Giá trị</t>
  </si>
  <si>
    <t>Uma (Urban Macro cell):</t>
  </si>
  <si>
    <t>Xem cột G</t>
  </si>
  <si>
    <t>Umi (Urban Micro cell):</t>
  </si>
  <si>
    <t>Đơn vị</t>
  </si>
  <si>
    <t>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</si>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</sst>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indent="3"/>
    </xf>
    <xf numFmtId="1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left" vertical="center" indent="3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left" vertical="center" indent="3"/>
    </xf>
    <xf numFmtId="1" fontId="0" fillId="0" borderId="8" xfId="0" applyNumberFormat="1" applyBorder="1" applyAlignment="1">
      <alignment horizontal="left" vertical="center" indent="3"/>
    </xf>
    <xf numFmtId="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left" vertical="center" indent="3"/>
    </xf>
    <xf numFmtId="164" fontId="2" fillId="0" borderId="8" xfId="0" applyNumberFormat="1" applyFont="1" applyBorder="1" applyAlignment="1">
      <alignment horizontal="left" vertical="center" indent="3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1" fontId="2" fillId="0" borderId="6" xfId="0" applyNumberFormat="1" applyFont="1" applyBorder="1" applyAlignment="1">
      <alignment horizontal="left"/>
    </xf>
    <xf numFmtId="1" fontId="2" fillId="0" borderId="8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10" xfId="0" applyBorder="1"/>
    <xf numFmtId="0" fontId="0" fillId="0" borderId="10" xfId="0" applyBorder="1" applyAlignment="1"/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6" xfId="0" quotePrefix="1" applyBorder="1"/>
    <xf numFmtId="0" fontId="0" fillId="0" borderId="6" xfId="0" applyBorder="1"/>
    <xf numFmtId="0" fontId="0" fillId="0" borderId="9" xfId="0" applyBorder="1"/>
    <xf numFmtId="0" fontId="1" fillId="0" borderId="14" xfId="0" applyFont="1" applyFill="1" applyBorder="1" applyAlignment="1">
      <alignment horizontal="center" vertical="center"/>
    </xf>
    <xf numFmtId="0" fontId="0" fillId="0" borderId="15" xfId="0" quotePrefix="1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238125</xdr:colOff>
          <xdr:row>0</xdr:row>
          <xdr:rowOff>152400</xdr:rowOff>
        </xdr:from>
        <xdr:to>
          <xdr:col>10</xdr:col>
          <xdr:colOff>238125</xdr:colOff>
          <xdr:row>8</xdr:row>
          <xdr:rowOff>152400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720E39E-4C48-4028-ED8B-608353736E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457200</xdr:colOff>
          <xdr:row>0</xdr:row>
          <xdr:rowOff>152400</xdr:rowOff>
        </xdr:from>
        <xdr:to>
          <xdr:col>15</xdr:col>
          <xdr:colOff>238125</xdr:colOff>
          <xdr:row>8</xdr:row>
          <xdr:rowOff>152400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763B72DA-54A8-711A-CF48-00F7CA765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590550</xdr:colOff>
          <xdr:row>9</xdr:row>
          <xdr:rowOff>133350</xdr:rowOff>
        </xdr:from>
        <xdr:to>
          <xdr:col>13</xdr:col>
          <xdr:colOff>28575</xdr:colOff>
          <xdr:row>11</xdr:row>
          <xdr:rowOff>38100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48B9A9C-B1DC-BE1C-8C6D-143560D39C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976F-A889-4452-9B55-F1E5AA192C6F}">
  <dimension ref="A1:H58"/>
  <sheetViews>
    <sheetView tabSelected="1" zoomScaleNormal="100" workbookViewId="0">
      <selection activeCell="E2" sqref="E2"/>
    </sheetView>
  </sheetViews>
  <sheetFormatPr defaultRowHeight="15" x14ac:dyDescent="0.25"/>
  <cols>
    <col min="1" max="1" width="19.5703125" bestFit="1" customWidth="1"/>
    <col min="2" max="2" width="12.140625" bestFit="1" customWidth="1"/>
    <col min="3" max="3" width="13.140625" bestFit="1" customWidth="1"/>
    <col min="4" max="4" width="7.140625" bestFit="1" customWidth="1"/>
    <col min="7" max="7" width="15" customWidth="1"/>
  </cols>
  <sheetData>
    <row r="1" spans="1:7" ht="15.75" thickBot="1" x14ac:dyDescent="0.3"/>
    <row r="2" spans="1:7" x14ac:dyDescent="0.25">
      <c r="A2" s="9" t="s">
        <v>41</v>
      </c>
      <c r="B2" s="10" t="s">
        <v>42</v>
      </c>
      <c r="C2" s="10" t="s">
        <v>43</v>
      </c>
      <c r="D2" s="47" t="s">
        <v>47</v>
      </c>
    </row>
    <row r="3" spans="1:7" x14ac:dyDescent="0.25">
      <c r="A3" s="6" t="s">
        <v>21</v>
      </c>
      <c r="B3" s="1" t="s">
        <v>12</v>
      </c>
      <c r="C3" s="1">
        <v>1</v>
      </c>
      <c r="D3" s="48" t="s">
        <v>49</v>
      </c>
    </row>
    <row r="4" spans="1:7" x14ac:dyDescent="0.25">
      <c r="A4" s="6" t="s">
        <v>17</v>
      </c>
      <c r="B4" s="1" t="s">
        <v>1</v>
      </c>
      <c r="C4" s="1">
        <v>35</v>
      </c>
      <c r="D4" s="49" t="s">
        <v>48</v>
      </c>
    </row>
    <row r="5" spans="1:7" x14ac:dyDescent="0.25">
      <c r="A5" s="6" t="s">
        <v>18</v>
      </c>
      <c r="B5" s="1" t="s">
        <v>2</v>
      </c>
      <c r="C5" s="1">
        <v>1.5</v>
      </c>
      <c r="D5" s="49" t="s">
        <v>48</v>
      </c>
    </row>
    <row r="6" spans="1:7" x14ac:dyDescent="0.25">
      <c r="A6" s="6" t="s">
        <v>19</v>
      </c>
      <c r="B6" s="1" t="s">
        <v>10</v>
      </c>
      <c r="C6" s="1">
        <f>C4-C5</f>
        <v>33.5</v>
      </c>
      <c r="D6" s="49" t="s">
        <v>48</v>
      </c>
    </row>
    <row r="7" spans="1:7" x14ac:dyDescent="0.25">
      <c r="A7" s="6" t="s">
        <v>20</v>
      </c>
      <c r="B7" s="1" t="s">
        <v>11</v>
      </c>
      <c r="C7" s="1">
        <f>C5-C3</f>
        <v>0.5</v>
      </c>
      <c r="D7" s="49" t="s">
        <v>48</v>
      </c>
    </row>
    <row r="8" spans="1:7" x14ac:dyDescent="0.25">
      <c r="A8" s="6" t="s">
        <v>22</v>
      </c>
      <c r="B8" s="1" t="s">
        <v>3</v>
      </c>
      <c r="C8" s="1">
        <v>20</v>
      </c>
      <c r="D8" s="48" t="s">
        <v>48</v>
      </c>
    </row>
    <row r="9" spans="1:7" x14ac:dyDescent="0.25">
      <c r="A9" s="6" t="s">
        <v>23</v>
      </c>
      <c r="B9" s="1" t="s">
        <v>4</v>
      </c>
      <c r="C9" s="1">
        <v>5</v>
      </c>
      <c r="D9" s="49" t="s">
        <v>48</v>
      </c>
    </row>
    <row r="10" spans="1:7" ht="15.75" thickBot="1" x14ac:dyDescent="0.3">
      <c r="A10" s="11" t="s">
        <v>24</v>
      </c>
      <c r="B10" s="15" t="s">
        <v>8</v>
      </c>
      <c r="C10" s="15" t="s">
        <v>25</v>
      </c>
      <c r="D10" s="50" t="s">
        <v>48</v>
      </c>
    </row>
    <row r="11" spans="1:7" ht="15.75" thickBot="1" x14ac:dyDescent="0.3"/>
    <row r="12" spans="1:7" x14ac:dyDescent="0.25">
      <c r="A12" s="28" t="s">
        <v>26</v>
      </c>
      <c r="B12" s="29"/>
      <c r="C12" s="29"/>
      <c r="D12" s="29"/>
      <c r="E12" s="29"/>
      <c r="F12" s="29"/>
      <c r="G12" s="30"/>
    </row>
    <row r="13" spans="1:7" x14ac:dyDescent="0.25">
      <c r="A13" s="6" t="s">
        <v>0</v>
      </c>
      <c r="B13" s="2" t="s">
        <v>13</v>
      </c>
      <c r="C13" s="2" t="s">
        <v>15</v>
      </c>
      <c r="D13" s="2" t="s">
        <v>16</v>
      </c>
      <c r="E13" s="2" t="s">
        <v>5</v>
      </c>
      <c r="F13" s="2" t="s">
        <v>9</v>
      </c>
      <c r="G13" s="7" t="s">
        <v>28</v>
      </c>
    </row>
    <row r="14" spans="1:7" x14ac:dyDescent="0.25">
      <c r="A14" s="6" t="s">
        <v>6</v>
      </c>
      <c r="B14" s="5">
        <f>28+22*LOG10(E14)+20*LOG10(F14)</f>
        <v>69.410079979877253</v>
      </c>
      <c r="C14" s="3">
        <v>90</v>
      </c>
      <c r="D14" s="3">
        <v>10</v>
      </c>
      <c r="E14" s="4">
        <f>SQRT(POWER((C14+D14),2)+POWER(($C$4-$C$5),2))</f>
        <v>105.46207849269803</v>
      </c>
      <c r="F14" s="1">
        <v>0.7</v>
      </c>
      <c r="G14" s="8">
        <f>4*$C$6*$C$7*(F14*1000000000)/300000000</f>
        <v>156.33333333333334</v>
      </c>
    </row>
    <row r="15" spans="1:7" ht="15.75" thickBot="1" x14ac:dyDescent="0.3">
      <c r="A15" s="11" t="s">
        <v>7</v>
      </c>
      <c r="B15" s="12">
        <f>28+40*LOG10(E15)+20*LOG10($F$15)-9*LOG10(POWER(G15,2)+POWER($C$4-$C$5,2))</f>
        <v>133.1927421833494</v>
      </c>
      <c r="C15" s="13">
        <v>4990</v>
      </c>
      <c r="D15" s="13">
        <v>10</v>
      </c>
      <c r="E15" s="14">
        <f>SQRT(POWER((C15+D15),2)+POWER(($C$4-$C$5),2))</f>
        <v>5000.1122237405834</v>
      </c>
      <c r="F15" s="15">
        <v>0.7</v>
      </c>
      <c r="G15" s="16">
        <f>4*$C$6*$C$7*(F15*1000000000)/300000000</f>
        <v>156.33333333333334</v>
      </c>
    </row>
    <row r="16" spans="1:7" x14ac:dyDescent="0.25">
      <c r="A16" s="38" t="s">
        <v>44</v>
      </c>
      <c r="B16" s="38"/>
      <c r="C16" s="38"/>
      <c r="D16" s="38"/>
      <c r="E16" s="38"/>
      <c r="F16" s="38"/>
      <c r="G16" s="38"/>
    </row>
    <row r="18" spans="1:8" ht="15.75" thickBot="1" x14ac:dyDescent="0.3">
      <c r="H18" s="17"/>
    </row>
    <row r="19" spans="1:8" x14ac:dyDescent="0.25">
      <c r="A19" s="28" t="s">
        <v>27</v>
      </c>
      <c r="B19" s="29"/>
      <c r="C19" s="29"/>
      <c r="D19" s="29"/>
      <c r="E19" s="29"/>
      <c r="F19" s="29"/>
      <c r="G19" s="30"/>
    </row>
    <row r="20" spans="1:8" x14ac:dyDescent="0.25">
      <c r="A20" s="6" t="s">
        <v>14</v>
      </c>
      <c r="B20" s="2" t="s">
        <v>13</v>
      </c>
      <c r="C20" s="2" t="s">
        <v>15</v>
      </c>
      <c r="D20" s="2" t="s">
        <v>16</v>
      </c>
      <c r="E20" s="2" t="s">
        <v>5</v>
      </c>
      <c r="F20" s="2" t="s">
        <v>9</v>
      </c>
      <c r="G20" s="7" t="s">
        <v>28</v>
      </c>
    </row>
    <row r="21" spans="1:8" x14ac:dyDescent="0.25">
      <c r="A21" s="6" t="s">
        <v>39</v>
      </c>
      <c r="B21" s="3">
        <f>13.54+39.08*LOG10(E21)+20*LOG10(F21)-0.6*($C$5-1.5)</f>
        <v>89.50456523385148</v>
      </c>
      <c r="C21" s="3">
        <v>90</v>
      </c>
      <c r="D21" s="3">
        <v>10</v>
      </c>
      <c r="E21" s="4">
        <f>SQRT(POWER((C21+D21),2)+POWER(($C$4-$C$5),2))</f>
        <v>105.46207849269803</v>
      </c>
      <c r="F21" s="1">
        <v>0.7</v>
      </c>
      <c r="G21" s="8">
        <f>4*$C$6*$C$7*(F21*1000000000)/300000000</f>
        <v>156.33333333333334</v>
      </c>
    </row>
    <row r="22" spans="1:8" x14ac:dyDescent="0.25">
      <c r="A22" s="6" t="s">
        <v>40</v>
      </c>
      <c r="B22" s="31">
        <f>IF(AND(SUM(C21:D21)&gt;=10,SUM(C21:D21)&lt;=5000),MAX(B14,B21))</f>
        <v>89.50456523385148</v>
      </c>
      <c r="C22" s="31"/>
      <c r="D22" s="31"/>
      <c r="E22" s="31"/>
      <c r="F22" s="31"/>
      <c r="G22" s="32"/>
    </row>
    <row r="23" spans="1:8" x14ac:dyDescent="0.25">
      <c r="A23" s="6" t="s">
        <v>39</v>
      </c>
      <c r="B23" s="3">
        <f>13.54+39.08*LOG10(E23)+20*LOG10(F23)-0.6*($C$5-1.5)</f>
        <v>154.99808950285214</v>
      </c>
      <c r="C23" s="3">
        <v>4990</v>
      </c>
      <c r="D23" s="3">
        <v>10</v>
      </c>
      <c r="E23" s="4">
        <f>SQRT(POWER((C23+D23),2)+POWER(($C$4-$C$5),2))</f>
        <v>5000.1122237405834</v>
      </c>
      <c r="F23" s="1">
        <v>0.7</v>
      </c>
      <c r="G23" s="8">
        <f>4*$C$6*$C$7*(F23*1000000000)/300000000</f>
        <v>156.33333333333334</v>
      </c>
    </row>
    <row r="24" spans="1:8" ht="15.75" thickBot="1" x14ac:dyDescent="0.3">
      <c r="A24" s="11" t="s">
        <v>40</v>
      </c>
      <c r="B24" s="33">
        <f>IF(AND(SUM(C23:D23)&gt;=10,SUM(C23:D23)&lt;=5000),MAX(B23,B23))</f>
        <v>154.99808950285214</v>
      </c>
      <c r="C24" s="33"/>
      <c r="D24" s="33"/>
      <c r="E24" s="33"/>
      <c r="F24" s="33"/>
      <c r="G24" s="34"/>
    </row>
    <row r="25" spans="1:8" x14ac:dyDescent="0.25">
      <c r="A25" s="39"/>
      <c r="B25" s="39"/>
      <c r="C25" s="39"/>
      <c r="D25" s="39"/>
      <c r="E25" s="39"/>
      <c r="F25" s="39"/>
      <c r="G25" s="39"/>
    </row>
    <row r="26" spans="1:8" ht="15.75" thickBot="1" x14ac:dyDescent="0.3"/>
    <row r="27" spans="1:8" x14ac:dyDescent="0.25">
      <c r="A27" s="35" t="s">
        <v>36</v>
      </c>
      <c r="B27" s="36"/>
      <c r="C27" s="36"/>
      <c r="D27" s="36"/>
      <c r="E27" s="36"/>
      <c r="F27" s="37"/>
    </row>
    <row r="28" spans="1:8" ht="45" x14ac:dyDescent="0.25">
      <c r="A28" s="24" t="s">
        <v>29</v>
      </c>
      <c r="B28" s="25" t="s">
        <v>30</v>
      </c>
      <c r="C28" s="25" t="s">
        <v>31</v>
      </c>
      <c r="D28" s="25" t="s">
        <v>32</v>
      </c>
      <c r="E28" s="25" t="s">
        <v>33</v>
      </c>
      <c r="F28" s="7" t="s">
        <v>13</v>
      </c>
    </row>
    <row r="29" spans="1:8" x14ac:dyDescent="0.25">
      <c r="A29" s="18">
        <v>3.5</v>
      </c>
      <c r="B29" s="1">
        <v>500</v>
      </c>
      <c r="C29" s="19">
        <f>SQRT(POWER(B29,2)+POWER((D29-E29),2))</f>
        <v>501.12099337385575</v>
      </c>
      <c r="D29" s="1">
        <v>35</v>
      </c>
      <c r="E29" s="1">
        <v>1.5</v>
      </c>
      <c r="F29" s="20">
        <f>32.4+20*LOG10(A29)+30*LOG10(C29)</f>
        <v>124.27963879538905</v>
      </c>
    </row>
    <row r="30" spans="1:8" x14ac:dyDescent="0.25">
      <c r="A30" s="18">
        <v>3.5</v>
      </c>
      <c r="B30" s="1">
        <v>1000</v>
      </c>
      <c r="C30" s="19">
        <f>SQRT(POWER(B30,2)+POWER((D30-E30),2))</f>
        <v>1000.4060425647178</v>
      </c>
      <c r="D30" s="1">
        <v>30</v>
      </c>
      <c r="E30" s="1">
        <v>1.5</v>
      </c>
      <c r="F30" s="20">
        <f>32.4+20*LOG10(A30)+30*LOG10(C30)</f>
        <v>133.28665007461876</v>
      </c>
    </row>
    <row r="31" spans="1:8" x14ac:dyDescent="0.25">
      <c r="A31" s="18">
        <v>3.5</v>
      </c>
      <c r="B31" s="1">
        <v>5000</v>
      </c>
      <c r="C31" s="19">
        <f>SQRT(POWER(B31,2)+POWER((D31-E31),2))</f>
        <v>5000.0812243402606</v>
      </c>
      <c r="D31" s="1">
        <v>30</v>
      </c>
      <c r="E31" s="1">
        <v>1.5</v>
      </c>
      <c r="F31" s="20">
        <f>32.4+20*LOG10(A31)+30*LOG10(C31)</f>
        <v>154.25067266706358</v>
      </c>
    </row>
    <row r="32" spans="1:8" x14ac:dyDescent="0.25">
      <c r="A32" s="18">
        <v>3.5</v>
      </c>
      <c r="B32" s="1">
        <v>10000</v>
      </c>
      <c r="C32" s="19">
        <f>SQRT(POWER(B32,2)+POWER((D32-E32),2))</f>
        <v>10000.040612417532</v>
      </c>
      <c r="D32" s="1">
        <v>30</v>
      </c>
      <c r="E32" s="1">
        <v>1.5</v>
      </c>
      <c r="F32" s="20">
        <f>32.4+20*LOG10(A32)+30*LOG10(C32)</f>
        <v>163.28141380014455</v>
      </c>
    </row>
    <row r="33" spans="1:7" ht="15.75" thickBot="1" x14ac:dyDescent="0.3">
      <c r="A33" s="21">
        <v>3.5</v>
      </c>
      <c r="B33" s="15">
        <v>20000</v>
      </c>
      <c r="C33" s="22">
        <f>SQRT(POWER(B33,2)+POWER((D33-E33),2))</f>
        <v>20000.02030623969</v>
      </c>
      <c r="D33" s="15">
        <v>30</v>
      </c>
      <c r="E33" s="15">
        <v>1.5</v>
      </c>
      <c r="F33" s="23">
        <f>32.4+20*LOG10(A33)+30*LOG10(C33)</f>
        <v>172.31227398525002</v>
      </c>
    </row>
    <row r="34" spans="1:7" ht="15.75" thickBot="1" x14ac:dyDescent="0.3"/>
    <row r="35" spans="1:7" x14ac:dyDescent="0.25">
      <c r="A35" s="9" t="s">
        <v>41</v>
      </c>
      <c r="B35" s="40" t="s">
        <v>42</v>
      </c>
      <c r="C35" s="10" t="s">
        <v>43</v>
      </c>
      <c r="D35" s="43" t="s">
        <v>47</v>
      </c>
    </row>
    <row r="36" spans="1:7" x14ac:dyDescent="0.25">
      <c r="A36" s="6" t="s">
        <v>21</v>
      </c>
      <c r="B36" s="41" t="s">
        <v>12</v>
      </c>
      <c r="C36" s="1">
        <v>1</v>
      </c>
      <c r="D36" s="44" t="s">
        <v>49</v>
      </c>
    </row>
    <row r="37" spans="1:7" x14ac:dyDescent="0.25">
      <c r="A37" s="6" t="s">
        <v>17</v>
      </c>
      <c r="B37" s="41" t="s">
        <v>1</v>
      </c>
      <c r="C37" s="1">
        <v>10</v>
      </c>
      <c r="D37" s="45" t="s">
        <v>48</v>
      </c>
    </row>
    <row r="38" spans="1:7" x14ac:dyDescent="0.25">
      <c r="A38" s="6" t="s">
        <v>18</v>
      </c>
      <c r="B38" s="41" t="s">
        <v>2</v>
      </c>
      <c r="C38" s="1">
        <v>1.5</v>
      </c>
      <c r="D38" s="45" t="s">
        <v>48</v>
      </c>
    </row>
    <row r="39" spans="1:7" ht="15" customHeight="1" x14ac:dyDescent="0.25">
      <c r="A39" s="6" t="s">
        <v>19</v>
      </c>
      <c r="B39" s="41" t="s">
        <v>10</v>
      </c>
      <c r="C39" s="1">
        <f>C37-C38</f>
        <v>8.5</v>
      </c>
      <c r="D39" s="45" t="s">
        <v>48</v>
      </c>
    </row>
    <row r="40" spans="1:7" x14ac:dyDescent="0.25">
      <c r="A40" s="6" t="s">
        <v>20</v>
      </c>
      <c r="B40" s="41" t="s">
        <v>11</v>
      </c>
      <c r="C40" s="1">
        <f>C38-C36</f>
        <v>0.5</v>
      </c>
      <c r="D40" s="45" t="s">
        <v>48</v>
      </c>
    </row>
    <row r="41" spans="1:7" x14ac:dyDescent="0.25">
      <c r="A41" s="6" t="s">
        <v>22</v>
      </c>
      <c r="B41" s="41" t="s">
        <v>3</v>
      </c>
      <c r="C41" s="1">
        <v>20</v>
      </c>
      <c r="D41" s="44" t="s">
        <v>48</v>
      </c>
    </row>
    <row r="42" spans="1:7" x14ac:dyDescent="0.25">
      <c r="A42" s="6" t="s">
        <v>23</v>
      </c>
      <c r="B42" s="41" t="s">
        <v>4</v>
      </c>
      <c r="C42" s="1">
        <v>5</v>
      </c>
      <c r="D42" s="45" t="s">
        <v>48</v>
      </c>
    </row>
    <row r="43" spans="1:7" ht="15.75" thickBot="1" x14ac:dyDescent="0.3">
      <c r="A43" s="11" t="s">
        <v>24</v>
      </c>
      <c r="B43" s="42" t="s">
        <v>8</v>
      </c>
      <c r="C43" s="15" t="s">
        <v>45</v>
      </c>
      <c r="D43" s="46" t="s">
        <v>48</v>
      </c>
    </row>
    <row r="44" spans="1:7" ht="15.75" thickBot="1" x14ac:dyDescent="0.3"/>
    <row r="45" spans="1:7" x14ac:dyDescent="0.25">
      <c r="A45" s="28" t="s">
        <v>34</v>
      </c>
      <c r="B45" s="29"/>
      <c r="C45" s="29"/>
      <c r="D45" s="29"/>
      <c r="E45" s="29"/>
      <c r="F45" s="29"/>
      <c r="G45" s="30"/>
    </row>
    <row r="46" spans="1:7" x14ac:dyDescent="0.25">
      <c r="A46" s="6" t="s">
        <v>0</v>
      </c>
      <c r="B46" s="2" t="s">
        <v>13</v>
      </c>
      <c r="C46" s="2" t="s">
        <v>15</v>
      </c>
      <c r="D46" s="2" t="s">
        <v>16</v>
      </c>
      <c r="E46" s="2" t="s">
        <v>5</v>
      </c>
      <c r="F46" s="2" t="s">
        <v>9</v>
      </c>
      <c r="G46" s="7" t="s">
        <v>28</v>
      </c>
    </row>
    <row r="47" spans="1:7" x14ac:dyDescent="0.25">
      <c r="A47" s="6" t="s">
        <v>6</v>
      </c>
      <c r="B47" s="26">
        <f>32.4+21*LOG10(E47)+20*LOG10(F47)</f>
        <v>86.249057334586922</v>
      </c>
      <c r="C47" s="3">
        <v>90</v>
      </c>
      <c r="D47" s="3">
        <v>10</v>
      </c>
      <c r="E47" s="4">
        <f>SQRT(POWER((C47+D47),2)+POWER(($C$4-$C$5),2))</f>
        <v>105.46207849269803</v>
      </c>
      <c r="F47" s="1">
        <v>3.7</v>
      </c>
      <c r="G47" s="8">
        <f>4*$C$39*$C$40*(F47*1000000000)/300000000</f>
        <v>209.66666666666666</v>
      </c>
    </row>
    <row r="48" spans="1:7" ht="15.75" thickBot="1" x14ac:dyDescent="0.3">
      <c r="A48" s="11" t="s">
        <v>7</v>
      </c>
      <c r="B48" s="27">
        <f>32.4+40*LOG10(E48)+20*LOG10($F$48)-9.5*LOG10(POWER(G48,2)+POWER($C$37-$C$38,2))</f>
        <v>147.60739080356535</v>
      </c>
      <c r="C48" s="13">
        <v>4990</v>
      </c>
      <c r="D48" s="13">
        <v>10</v>
      </c>
      <c r="E48" s="14">
        <f>SQRT(POWER((C48+D48),2)+POWER(($C$4-$C$5),2))</f>
        <v>5000.1122237405834</v>
      </c>
      <c r="F48" s="15">
        <v>3.7</v>
      </c>
      <c r="G48" s="16">
        <f>4*$C$39*$C$40*(F48*1000000000)/300000000</f>
        <v>209.66666666666666</v>
      </c>
    </row>
    <row r="49" spans="1:7" x14ac:dyDescent="0.25">
      <c r="A49" s="38" t="s">
        <v>46</v>
      </c>
      <c r="B49" s="38"/>
      <c r="C49" s="38"/>
      <c r="D49" s="38"/>
      <c r="E49" s="38"/>
      <c r="F49" s="38"/>
      <c r="G49" s="38"/>
    </row>
    <row r="51" spans="1:7" ht="15.75" thickBot="1" x14ac:dyDescent="0.3"/>
    <row r="52" spans="1:7" x14ac:dyDescent="0.25">
      <c r="A52" s="28" t="s">
        <v>35</v>
      </c>
      <c r="B52" s="29"/>
      <c r="C52" s="29"/>
      <c r="D52" s="29"/>
      <c r="E52" s="29"/>
      <c r="F52" s="29"/>
      <c r="G52" s="30"/>
    </row>
    <row r="53" spans="1:7" x14ac:dyDescent="0.25">
      <c r="A53" s="6" t="s">
        <v>14</v>
      </c>
      <c r="B53" s="2" t="s">
        <v>13</v>
      </c>
      <c r="C53" s="2" t="s">
        <v>15</v>
      </c>
      <c r="D53" s="2" t="s">
        <v>16</v>
      </c>
      <c r="E53" s="2" t="s">
        <v>5</v>
      </c>
      <c r="F53" s="2" t="s">
        <v>9</v>
      </c>
      <c r="G53" s="7" t="s">
        <v>28</v>
      </c>
    </row>
    <row r="54" spans="1:7" x14ac:dyDescent="0.25">
      <c r="A54" s="6" t="s">
        <v>37</v>
      </c>
      <c r="B54" s="3">
        <f>35.3*LOG10(E54)+22.4+21.3*LOG10(F54)-0.3*($C$38-1.5)</f>
        <v>105.91799704260886</v>
      </c>
      <c r="C54" s="3">
        <v>90</v>
      </c>
      <c r="D54" s="3">
        <v>10</v>
      </c>
      <c r="E54" s="4">
        <f>SQRT(POWER((C54+D54),2)+POWER(($C$4-$C$5),2))</f>
        <v>105.46207849269803</v>
      </c>
      <c r="F54" s="1">
        <v>3.7</v>
      </c>
      <c r="G54" s="8">
        <f>4*$C$39*$C$40*(F54*1000000000)/300000000</f>
        <v>209.66666666666666</v>
      </c>
    </row>
    <row r="55" spans="1:7" x14ac:dyDescent="0.25">
      <c r="A55" s="6" t="s">
        <v>38</v>
      </c>
      <c r="B55" s="31">
        <f>IF(AND(SUM(C54:D54)&gt;=10,SUM(C54:D54)&lt;=5000),MAX(B47,B54))</f>
        <v>105.91799704260886</v>
      </c>
      <c r="C55" s="31"/>
      <c r="D55" s="31"/>
      <c r="E55" s="31"/>
      <c r="F55" s="31"/>
      <c r="G55" s="32"/>
    </row>
    <row r="56" spans="1:7" x14ac:dyDescent="0.25">
      <c r="A56" s="6" t="s">
        <v>37</v>
      </c>
      <c r="B56" s="3">
        <f>35.3*LOG10(E56)+22.4+21.3*LOG10(F56)-0.3*($C$38-1.5)</f>
        <v>165.07668196317499</v>
      </c>
      <c r="C56" s="3">
        <v>4990</v>
      </c>
      <c r="D56" s="3">
        <v>10</v>
      </c>
      <c r="E56" s="4">
        <f>SQRT(POWER((C56+D56),2)+POWER(($C$4-$C$5),2))</f>
        <v>5000.1122237405834</v>
      </c>
      <c r="F56" s="1">
        <v>3.7</v>
      </c>
      <c r="G56" s="8">
        <f>4*$C$39*$C$40*(F56*1000000000)/300000000</f>
        <v>209.66666666666666</v>
      </c>
    </row>
    <row r="57" spans="1:7" ht="15.75" thickBot="1" x14ac:dyDescent="0.3">
      <c r="A57" s="11" t="s">
        <v>38</v>
      </c>
      <c r="B57" s="33">
        <f>IF(AND(SUM(C56:D56)&gt;=10,SUM(C56:D56)&lt;=5000),MAX(B56,B56))</f>
        <v>165.07668196317499</v>
      </c>
      <c r="C57" s="33"/>
      <c r="D57" s="33"/>
      <c r="E57" s="33"/>
      <c r="F57" s="33"/>
      <c r="G57" s="34"/>
    </row>
    <row r="58" spans="1:7" x14ac:dyDescent="0.25">
      <c r="A58" s="38"/>
      <c r="B58" s="38"/>
      <c r="C58" s="38"/>
      <c r="D58" s="38"/>
      <c r="E58" s="38"/>
      <c r="F58" s="38"/>
      <c r="G58" s="38"/>
    </row>
  </sheetData>
  <mergeCells count="12">
    <mergeCell ref="A49:G49"/>
    <mergeCell ref="A58:G58"/>
    <mergeCell ref="B24:G24"/>
    <mergeCell ref="A12:G12"/>
    <mergeCell ref="A19:G19"/>
    <mergeCell ref="B22:G22"/>
    <mergeCell ref="A16:G16"/>
    <mergeCell ref="A45:G45"/>
    <mergeCell ref="A52:G52"/>
    <mergeCell ref="B55:G55"/>
    <mergeCell ref="B57:G57"/>
    <mergeCell ref="A27:F27"/>
  </mergeCells>
  <conditionalFormatting sqref="F30:F3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{0B7363B3-0C05-4C18-A520-B91F60EA9ADE}</x14:id>
        </ext>
      </extLst>
    </cfRule>
  </conditionalFormatting>
  <conditionalFormatting sqref="F3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{3CF7029B-1274-49FA-B51E-949494261206}</x14:id>
        </ext>
      </extLst>
    </cfRule>
  </conditionalFormatting>
  <conditionalFormatting sqref="F3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{92A6A5CA-9CDF-45A3-89FF-1A90F044190A}</x14:id>
        </ext>
      </extLst>
    </cfRule>
  </conditionalFormatting>
  <conditionalFormatting sqref="F2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{DFAB23E5-27F1-4116-B121-46EE8D4ABFAA}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28" r:id="rId4">
          <objectPr defaultSize="0" autoPict="0" r:id="rId5">
            <anchor moveWithCells="1" sizeWithCells="1">
              <from>
                <xdr:col>6</xdr:col>
                <xdr:colOff>238125</xdr:colOff>
                <xdr:row>0</xdr:row>
                <xdr:rowOff>152400</xdr:rowOff>
              </from>
              <to>
                <xdr:col>10</xdr:col>
                <xdr:colOff>238125</xdr:colOff>
                <xdr:row>8</xdr:row>
                <xdr:rowOff>152400</xdr:rowOff>
              </to>
            </anchor>
          </objectPr>
        </oleObject>
      </mc:Choice>
      <mc:Fallback>
        <oleObject progId="Visio.Drawing.11" shapeId="1028" r:id="rId4"/>
      </mc:Fallback>
    </mc:AlternateContent>
    <mc:AlternateContent xmlns:mc="http://schemas.openxmlformats.org/markup-compatibility/2006">
      <mc:Choice Requires="x14">
        <oleObject progId="Visio.Drawing.11" shapeId="1029" r:id="rId6">
          <objectPr defaultSize="0" autoPict="0" r:id="rId7">
            <anchor moveWithCells="1" sizeWithCells="1">
              <from>
                <xdr:col>10</xdr:col>
                <xdr:colOff>457200</xdr:colOff>
                <xdr:row>0</xdr:row>
                <xdr:rowOff>152400</xdr:rowOff>
              </from>
              <to>
                <xdr:col>15</xdr:col>
                <xdr:colOff>238125</xdr:colOff>
                <xdr:row>8</xdr:row>
                <xdr:rowOff>152400</xdr:rowOff>
              </to>
            </anchor>
          </objectPr>
        </oleObject>
      </mc:Choice>
      <mc:Fallback>
        <oleObject progId="Visio.Drawing.11" shapeId="1029" r:id="rId6"/>
      </mc:Fallback>
    </mc:AlternateContent>
    <mc:AlternateContent xmlns:mc="http://schemas.openxmlformats.org/markup-compatibility/2006">
      <mc:Choice Requires="x14">
        <oleObject progId="Equation.3" shapeId="1030" r:id="rId8">
          <objectPr defaultSize="0" autoPict="0" r:id="rId9">
            <anchor moveWithCells="1" sizeWithCells="1">
              <from>
                <xdr:col>7</xdr:col>
                <xdr:colOff>590550</xdr:colOff>
                <xdr:row>9</xdr:row>
                <xdr:rowOff>133350</xdr:rowOff>
              </from>
              <to>
                <xdr:col>13</xdr:col>
                <xdr:colOff>28575</xdr:colOff>
                <xdr:row>11</xdr:row>
                <xdr:rowOff>38100</xdr:rowOff>
              </to>
            </anchor>
          </objectPr>
        </oleObject>
      </mc:Choice>
      <mc:Fallback>
        <oleObject progId="Equation.3" shapeId="1030" r:id="rId8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7363B3-0C05-4C18-A520-B91F60EA9AD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F30:F31</xm:sqref>
        </x14:conditionalFormatting>
        <x14:conditionalFormatting xmlns:xm="http://schemas.microsoft.com/office/excel/2006/main">
          <x14:cfRule type="dataBar" id="{3CF7029B-1274-49FA-B51E-94949426120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F32</xm:sqref>
        </x14:conditionalFormatting>
        <x14:conditionalFormatting xmlns:xm="http://schemas.microsoft.com/office/excel/2006/main">
          <x14:cfRule type="dataBar" id="{92A6A5CA-9CDF-45A3-89FF-1A90F044190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DFAB23E5-27F1-4116-B121-46EE8D4ABFA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HoangNam</cp:lastModifiedBy>
  <dcterms:created xsi:type="dcterms:W3CDTF">2019-09-03T12:02:43Z</dcterms:created>
  <dcterms:modified xsi:type="dcterms:W3CDTF">2022-07-24T09:21:07Z</dcterms:modified>
</cp:coreProperties>
</file>